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nscardil\Desktop\"/>
    </mc:Choice>
  </mc:AlternateContent>
  <bookViews>
    <workbookView xWindow="240" yWindow="105" windowWidth="14805" windowHeight="8010" tabRatio="639"/>
  </bookViews>
  <sheets>
    <sheet name="Indicateurs" sheetId="29" r:id="rId1"/>
    <sheet name="Synthèse Journalière" sheetId="30" r:id="rId2"/>
    <sheet name="Synthèse Hebdo" sheetId="47" r:id="rId3"/>
    <sheet name="Graphiques" sheetId="49" r:id="rId4"/>
    <sheet name="PDC" sheetId="39" r:id="rId5"/>
  </sheets>
  <definedNames>
    <definedName name="Cellule_Arrêts_Autres">'Synthèse Journalière'!$I$11</definedName>
    <definedName name="Cellule_Arrêts_Autres_H">'Synthèse Journalière'!$I$10</definedName>
    <definedName name="Cellule_Arrêts_Programmés">'Synthèse Journalière'!$G$11</definedName>
    <definedName name="Cellule_Arrêts_Programmés_H">'Synthèse Journalière'!$G$10</definedName>
    <definedName name="Cellule_Arrêts_Qualité">'Synthèse Journalière'!$K$11</definedName>
    <definedName name="Cellule_Arrêts_Qualité_H">'Synthèse Journalière'!$K$10</definedName>
    <definedName name="Cellule_Changement">'Synthèse Journalière'!$J$11</definedName>
    <definedName name="Cellule_Changement_H">'Synthèse Journalière'!$J$10</definedName>
    <definedName name="Cellule_DATE">Indicateurs!$I$26</definedName>
    <definedName name="Cellule_Dernière_MAJ">Indicateurs!$I$28</definedName>
    <definedName name="Cellule_Filtre">Indicateurs!$E$27</definedName>
    <definedName name="Cellule_Machine">#REF!</definedName>
    <definedName name="Cellule_Non_Cadence">'Synthèse Journalière'!$L$11</definedName>
    <definedName name="Cellule_Pannes">'Synthèse Journalière'!$H$11</definedName>
    <definedName name="Cellule_Pannes_H">'Synthèse Journalière'!$H$10</definedName>
    <definedName name="Cellule_PDC">Indicateurs!$S$6</definedName>
    <definedName name="Cellule_Perf_TRS">'Synthèse Journalière'!$P$10</definedName>
    <definedName name="Cellule_SEMAINE">Indicateurs!$I$19</definedName>
    <definedName name="Cellule_Temps_Ouverture">'Synthèse Journalière'!$E$10</definedName>
    <definedName name="Cellule_Temps_Utile">'Synthèse Journalière'!$M$10</definedName>
    <definedName name="Nom_ThisWorkbook">#REF!</definedName>
    <definedName name="PDC_Indicateur">#REF!</definedName>
    <definedName name="Récap1">'Synthèse Journalière'!$F$390</definedName>
    <definedName name="Récap2">'Synthèse Journalière'!$H$390</definedName>
    <definedName name="Récap3">'Synthèse Journalière'!$T$390</definedName>
    <definedName name="Tableau_OF">'Synthèse Journalière'!$E$18:$Q$30</definedName>
    <definedName name="Temps_Arrêts_Autres">'Synthèse Journalière'!$I$11</definedName>
    <definedName name="Temps_Arrêts_Programmés">'Synthèse Journalière'!$G$11</definedName>
    <definedName name="Temps_Changement">'Synthèse Journalière'!$J$11</definedName>
    <definedName name="Temps_Non_Cadence">'Synthèse Journalière'!$L$11</definedName>
    <definedName name="Temps_Pannes">'Synthèse Journalière'!$H$11</definedName>
    <definedName name="_xlnm.Print_Area" localSheetId="2">'Synthèse Hebdo'!$B$1:$R$131</definedName>
    <definedName name="_xlnm.Print_Area" localSheetId="1">'Synthèse Journalière'!$E$3:$V$489</definedName>
  </definedNames>
  <calcPr calcId="152511" refMode="R1C1"/>
  <pivotCaches>
    <pivotCache cacheId="0" r:id="rId6"/>
  </pivotCaches>
</workbook>
</file>

<file path=xl/calcChain.xml><?xml version="1.0" encoding="utf-8"?>
<calcChain xmlns="http://schemas.openxmlformats.org/spreadsheetml/2006/main">
  <c r="R18" i="30" l="1"/>
  <c r="S18" i="30" s="1"/>
  <c r="K13" i="47" l="1"/>
  <c r="J13" i="47"/>
  <c r="I13" i="47"/>
  <c r="H13" i="47"/>
  <c r="G13" i="47"/>
  <c r="F13" i="47"/>
  <c r="E13" i="47"/>
  <c r="V19" i="30" l="1"/>
  <c r="I26" i="29" l="1"/>
  <c r="I19" i="29" l="1"/>
  <c r="F84" i="47" l="1"/>
  <c r="J12" i="47"/>
  <c r="P7" i="47"/>
  <c r="P5" i="47"/>
  <c r="B84" i="47"/>
  <c r="B2" i="47"/>
  <c r="B80" i="47"/>
  <c r="I11" i="47"/>
  <c r="G11" i="47"/>
  <c r="E11" i="47"/>
  <c r="H11" i="47"/>
  <c r="F11" i="47"/>
  <c r="K7" i="47"/>
  <c r="E5" i="47"/>
  <c r="P9" i="47"/>
  <c r="D84" i="47"/>
  <c r="C84" i="47"/>
  <c r="V10" i="30"/>
  <c r="J9" i="47" l="1"/>
  <c r="G84" i="47"/>
  <c r="H84" i="47"/>
  <c r="K9" i="47"/>
  <c r="I84" i="47"/>
  <c r="K14" i="47"/>
  <c r="J14" i="47"/>
  <c r="B6" i="47"/>
  <c r="E9" i="47"/>
  <c r="E7" i="47" s="1"/>
  <c r="I12" i="47"/>
  <c r="I14" i="47" s="1"/>
  <c r="F12" i="47"/>
  <c r="F14" i="47" s="1"/>
  <c r="G12" i="47"/>
  <c r="G14" i="47" s="1"/>
  <c r="E12" i="47"/>
  <c r="E14" i="47" s="1"/>
  <c r="H12" i="47"/>
  <c r="H14" i="47" s="1"/>
  <c r="R30" i="30"/>
  <c r="R29" i="30"/>
  <c r="R28" i="30"/>
  <c r="R27" i="30"/>
  <c r="R26" i="30"/>
  <c r="R25" i="30"/>
  <c r="R24" i="30"/>
  <c r="R23" i="30"/>
  <c r="R22" i="30"/>
  <c r="R21" i="30"/>
  <c r="R20" i="30"/>
  <c r="R19" i="30"/>
  <c r="J84" i="47" l="1"/>
  <c r="K84" i="47" s="1"/>
  <c r="S31" i="30"/>
  <c r="U31" i="30"/>
  <c r="V30" i="30" l="1"/>
  <c r="V29" i="30"/>
  <c r="V28" i="30"/>
  <c r="V27" i="30"/>
  <c r="V26" i="30"/>
  <c r="V25" i="30"/>
  <c r="V24" i="30"/>
  <c r="V23" i="30"/>
  <c r="V22" i="30"/>
  <c r="V21" i="30"/>
  <c r="V20" i="30"/>
  <c r="V18" i="30"/>
  <c r="U30" i="30"/>
  <c r="U29" i="30"/>
  <c r="U28" i="30"/>
  <c r="U27" i="30"/>
  <c r="U26" i="30"/>
  <c r="T30" i="30"/>
  <c r="T29" i="30"/>
  <c r="T28" i="30"/>
  <c r="T27" i="30"/>
  <c r="T26" i="30"/>
  <c r="T25" i="30"/>
  <c r="T24" i="30"/>
  <c r="T23" i="30"/>
  <c r="T22" i="30"/>
  <c r="T21" i="30"/>
  <c r="T20" i="30"/>
  <c r="T19" i="30"/>
  <c r="T18" i="30"/>
  <c r="T10" i="30" l="1"/>
  <c r="C6" i="47"/>
  <c r="U10" i="30"/>
  <c r="U25" i="30" l="1"/>
  <c r="B79" i="47"/>
  <c r="B1" i="47"/>
  <c r="E3" i="30"/>
  <c r="U23" i="30"/>
  <c r="U24" i="30"/>
  <c r="U21" i="30"/>
  <c r="U22" i="30"/>
  <c r="U18" i="30"/>
  <c r="U20" i="30" l="1"/>
  <c r="U19" i="30"/>
  <c r="S19" i="30" l="1"/>
  <c r="S23" i="30"/>
  <c r="S27" i="30"/>
  <c r="S24" i="30"/>
  <c r="S28" i="30"/>
  <c r="S20" i="30"/>
  <c r="S21" i="30"/>
  <c r="S25" i="30"/>
  <c r="S29" i="30"/>
  <c r="S22" i="30"/>
  <c r="S26" i="30"/>
  <c r="S30" i="30"/>
  <c r="M10" i="30" l="1"/>
  <c r="O10" i="30" s="1"/>
  <c r="O11" i="30" s="1"/>
  <c r="L10" i="30"/>
  <c r="L11" i="30"/>
  <c r="P6" i="29"/>
  <c r="S6" i="29" l="1"/>
  <c r="U11" i="30" l="1"/>
  <c r="E5" i="30" l="1"/>
  <c r="D18" i="30" s="1"/>
  <c r="Q5" i="47" l="1"/>
  <c r="P11" i="47"/>
  <c r="B8" i="47"/>
  <c r="D19" i="30"/>
  <c r="D25" i="30"/>
  <c r="D29" i="30"/>
  <c r="D24" i="30"/>
  <c r="D20" i="30"/>
  <c r="D26" i="30"/>
  <c r="D30" i="30"/>
  <c r="D21" i="30"/>
  <c r="D23" i="30"/>
  <c r="D27" i="30"/>
  <c r="D22" i="30"/>
  <c r="D28" i="30"/>
</calcChain>
</file>

<file path=xl/sharedStrings.xml><?xml version="1.0" encoding="utf-8"?>
<sst xmlns="http://schemas.openxmlformats.org/spreadsheetml/2006/main" count="6371" uniqueCount="286">
  <si>
    <t>Total général</t>
  </si>
  <si>
    <t>Somme de Temps</t>
  </si>
  <si>
    <t>Étiquettes de lignes</t>
  </si>
  <si>
    <t>Date</t>
  </si>
  <si>
    <t xml:space="preserve">N° OF </t>
  </si>
  <si>
    <t>PCB</t>
  </si>
  <si>
    <t>PORTAIL INDICATEURS</t>
  </si>
  <si>
    <t>MACHINE / PDC</t>
  </si>
  <si>
    <t>ANNEE</t>
  </si>
  <si>
    <t>DERNIERE MAJ</t>
  </si>
  <si>
    <t>DATE</t>
  </si>
  <si>
    <t>SEMAINE</t>
  </si>
  <si>
    <t xml:space="preserve"> </t>
  </si>
  <si>
    <t>DESIGNATION</t>
  </si>
  <si>
    <t>CADENCE REELLE</t>
  </si>
  <si>
    <t>ADHERENCE PLANNING</t>
  </si>
  <si>
    <t>PERF PCB</t>
  </si>
  <si>
    <t>PERF TRS</t>
  </si>
  <si>
    <t>PERF ADHERENCE</t>
  </si>
  <si>
    <t>TRS</t>
  </si>
  <si>
    <t>QUANTITE PREVUE</t>
  </si>
  <si>
    <t>QUANTITE PRODUITE</t>
  </si>
  <si>
    <t>Arrêt Programmé</t>
  </si>
  <si>
    <t>NON TRS</t>
  </si>
  <si>
    <t>ARRÊTS PROGRAMMES</t>
  </si>
  <si>
    <t>CHANGEMENT</t>
  </si>
  <si>
    <t>NON CADENCE</t>
  </si>
  <si>
    <t>CADENCE MACHINE</t>
  </si>
  <si>
    <t>OBJECTIF</t>
  </si>
  <si>
    <t>ADHERENCE</t>
  </si>
  <si>
    <t>PANNES</t>
  </si>
  <si>
    <t>ARRÊTS AUTRES</t>
  </si>
  <si>
    <t>Changement</t>
  </si>
  <si>
    <t>Cause Action</t>
  </si>
  <si>
    <t>OF</t>
  </si>
  <si>
    <t>Designation</t>
  </si>
  <si>
    <t>Heure début</t>
  </si>
  <si>
    <t>Heure fin</t>
  </si>
  <si>
    <t>Temps</t>
  </si>
  <si>
    <t>Type d'Action</t>
  </si>
  <si>
    <t>Détails OF / Poste</t>
  </si>
  <si>
    <t>Commentaire(s)</t>
  </si>
  <si>
    <t>VISA</t>
  </si>
  <si>
    <t>Colonne1</t>
  </si>
  <si>
    <t>Colonne2</t>
  </si>
  <si>
    <t>Colonne3</t>
  </si>
  <si>
    <t>Colonne4</t>
  </si>
  <si>
    <t>TEMPS D'OUVERTURE (H)</t>
  </si>
  <si>
    <t>TEMPS UTILE (H)</t>
  </si>
  <si>
    <t>PERFORMANCE JOURNALIERE PAR OF</t>
  </si>
  <si>
    <t>JOUR</t>
  </si>
  <si>
    <t>HEBDO</t>
  </si>
  <si>
    <t>Semaine</t>
  </si>
  <si>
    <t>Production</t>
  </si>
  <si>
    <t>Top 5</t>
  </si>
  <si>
    <t>Pause</t>
  </si>
  <si>
    <t>TEMPS OUVERTURE OF</t>
  </si>
  <si>
    <t>TEMPS FONCTIONNEMENT OF</t>
  </si>
  <si>
    <t>TEMPS UTILE OF</t>
  </si>
  <si>
    <t>NON CADENCE OF</t>
  </si>
  <si>
    <t>O</t>
  </si>
  <si>
    <t>Vide de chaîne</t>
  </si>
  <si>
    <t>Numéro</t>
  </si>
  <si>
    <t>Site</t>
  </si>
  <si>
    <t>Section</t>
  </si>
  <si>
    <t>Machine</t>
  </si>
  <si>
    <t>Equipe</t>
  </si>
  <si>
    <t>Cadence</t>
  </si>
  <si>
    <t>Mois</t>
  </si>
  <si>
    <t>Année</t>
  </si>
  <si>
    <t>TP/TE</t>
  </si>
  <si>
    <t>TP OF R</t>
  </si>
  <si>
    <t>TE OF R</t>
  </si>
  <si>
    <t>NB TP R</t>
  </si>
  <si>
    <t>NB TE R</t>
  </si>
  <si>
    <t>TP MO</t>
  </si>
  <si>
    <t>TE MO</t>
  </si>
  <si>
    <t>Cadence Réelle</t>
  </si>
  <si>
    <t>REF Indicateurs</t>
  </si>
  <si>
    <t>REF Indicateurs 2</t>
  </si>
  <si>
    <t>VISA Clôture Partielle</t>
  </si>
  <si>
    <t>Temps Utile</t>
  </si>
  <si>
    <t>Temps Ouverture</t>
  </si>
  <si>
    <t>Changements</t>
  </si>
  <si>
    <t>Non Cadence</t>
  </si>
  <si>
    <t>Qté Produite</t>
  </si>
  <si>
    <t>Qté Prévue</t>
  </si>
  <si>
    <t>OBJECTIF TRS</t>
  </si>
  <si>
    <t>Temps d'ouverture</t>
  </si>
  <si>
    <t>Adhérence Planning</t>
  </si>
  <si>
    <t>Temps de fonctionnement</t>
  </si>
  <si>
    <t>Temps de non-fonctionnement</t>
  </si>
  <si>
    <t>Nb de lots réalisés</t>
  </si>
  <si>
    <t>Pannes</t>
  </si>
  <si>
    <t>Taux d'adhérence</t>
  </si>
  <si>
    <t>Arrêts autre</t>
  </si>
  <si>
    <t>Arrêts Qualité</t>
  </si>
  <si>
    <t>Arrêts programmés</t>
  </si>
  <si>
    <t>Arrêt Autre</t>
  </si>
  <si>
    <t>Mise à jour de la Base de Données et des Données Indicateurs</t>
  </si>
  <si>
    <t>Dernière MAJ</t>
  </si>
  <si>
    <t>Nb de pannes</t>
  </si>
  <si>
    <t>Préventif SCD</t>
  </si>
  <si>
    <t>Quantité Produite Partielle</t>
  </si>
  <si>
    <t>Quantité Prévue</t>
  </si>
  <si>
    <t>Taux de fonctionnement à cadence nominale</t>
  </si>
  <si>
    <t>Temps d'arrêt Préventif (H)</t>
  </si>
  <si>
    <t>Temps d'arrêt Correctif (H)</t>
  </si>
  <si>
    <t>MTTR (H)</t>
  </si>
  <si>
    <t>MTBF (H)</t>
  </si>
  <si>
    <t>Colonne5</t>
  </si>
  <si>
    <t>Correctif USD</t>
  </si>
  <si>
    <t>Taux de Panne   DT</t>
  </si>
  <si>
    <t>Ratio maintenance PML</t>
  </si>
  <si>
    <t>ARRÊTS QUALITE</t>
  </si>
  <si>
    <t>Quantité Prévue Hebdo</t>
  </si>
  <si>
    <t>Nombre de Cause Action</t>
  </si>
  <si>
    <t>Changement d'équipe</t>
  </si>
  <si>
    <t>Quantité Produite</t>
  </si>
  <si>
    <t>Changement de rouleau (Préciser commentaire)</t>
  </si>
  <si>
    <t>Contrôle de Démarrage</t>
  </si>
  <si>
    <t>Changement de Lot</t>
  </si>
  <si>
    <t>Changement de Format</t>
  </si>
  <si>
    <t/>
  </si>
  <si>
    <t>Début OF</t>
  </si>
  <si>
    <t>Fin de Poste</t>
  </si>
  <si>
    <t>Reprise OF</t>
  </si>
  <si>
    <t>OF Clôturé</t>
  </si>
  <si>
    <t>Fin d'Equipe</t>
  </si>
  <si>
    <t>1100</t>
  </si>
  <si>
    <t>Changement de lot + cuve</t>
  </si>
  <si>
    <t>etiquettes</t>
  </si>
  <si>
    <t>Composant</t>
  </si>
  <si>
    <t>Produit</t>
  </si>
  <si>
    <t>170</t>
  </si>
  <si>
    <t>860</t>
  </si>
  <si>
    <t>Vide de Chaîne</t>
  </si>
  <si>
    <t>ALLERMYL SIS 200ML         VBI</t>
  </si>
  <si>
    <t>ADERMYL SIS 200ML          VJP</t>
  </si>
  <si>
    <t>ADERMYL SIS 2,5L           VJP</t>
  </si>
  <si>
    <t>attente etiquettes japon</t>
  </si>
  <si>
    <t>manque cuve</t>
  </si>
  <si>
    <t>Temps de Fonctionnement</t>
  </si>
  <si>
    <t>Temps de Non TRS</t>
  </si>
  <si>
    <t>(vide)</t>
  </si>
  <si>
    <t>(Tous)</t>
  </si>
  <si>
    <t>Mars</t>
  </si>
  <si>
    <t>043185</t>
  </si>
  <si>
    <t>Changement de format</t>
  </si>
  <si>
    <t>TP</t>
  </si>
  <si>
    <t>43185</t>
  </si>
  <si>
    <t>TE</t>
  </si>
  <si>
    <t>pause</t>
  </si>
  <si>
    <t>changement de bobine</t>
  </si>
  <si>
    <t>143185</t>
  </si>
  <si>
    <t>243185</t>
  </si>
  <si>
    <t>Changement de lot</t>
  </si>
  <si>
    <t>043186</t>
  </si>
  <si>
    <t>43186</t>
  </si>
  <si>
    <t>Contrôle de démarrage</t>
  </si>
  <si>
    <t>143186</t>
  </si>
  <si>
    <t>243186</t>
  </si>
  <si>
    <t>343186</t>
  </si>
  <si>
    <t xml:space="preserve">approvisionnement </t>
  </si>
  <si>
    <t>443186</t>
  </si>
  <si>
    <t>543186</t>
  </si>
  <si>
    <t>643186</t>
  </si>
  <si>
    <t>début ou fin de journée</t>
  </si>
  <si>
    <t>Nettoyage</t>
  </si>
  <si>
    <t>Arrêt</t>
  </si>
  <si>
    <t>Panne</t>
  </si>
  <si>
    <t>Formation_Alvéoles</t>
  </si>
  <si>
    <t>Comprimés_non_couchés</t>
  </si>
  <si>
    <t>743186</t>
  </si>
  <si>
    <t>centrage laize pré-imprimée</t>
  </si>
  <si>
    <t>043187</t>
  </si>
  <si>
    <t>43187</t>
  </si>
  <si>
    <t>143187</t>
  </si>
  <si>
    <t>Descente</t>
  </si>
  <si>
    <t>043188</t>
  </si>
  <si>
    <t>143188</t>
  </si>
  <si>
    <t>43188</t>
  </si>
  <si>
    <t>243188</t>
  </si>
  <si>
    <t>organisation ( pas d'info )</t>
  </si>
  <si>
    <t>343188</t>
  </si>
  <si>
    <t>043189</t>
  </si>
  <si>
    <t>43189</t>
  </si>
  <si>
    <t>143189</t>
  </si>
  <si>
    <t>Avril</t>
  </si>
  <si>
    <t>043193</t>
  </si>
  <si>
    <t>43193</t>
  </si>
  <si>
    <t>143193</t>
  </si>
  <si>
    <t>essais souflette (éjèction)</t>
  </si>
  <si>
    <t xml:space="preserve">essais souflette </t>
  </si>
  <si>
    <t>les 2</t>
  </si>
  <si>
    <t>243193</t>
  </si>
  <si>
    <t>343193</t>
  </si>
  <si>
    <t>rouleau zebra</t>
  </si>
  <si>
    <t>Cellule_Laize_Imprimée</t>
  </si>
  <si>
    <t>Non_Identifié</t>
  </si>
  <si>
    <t>piece machine cassée. pas de mention légale</t>
  </si>
  <si>
    <t>443193</t>
  </si>
  <si>
    <t>043194</t>
  </si>
  <si>
    <t>43194</t>
  </si>
  <si>
    <t>143194</t>
  </si>
  <si>
    <t>contrôle démarrage</t>
  </si>
  <si>
    <t>vide de chaine / demarrage</t>
  </si>
  <si>
    <t>243194</t>
  </si>
  <si>
    <t>343194</t>
  </si>
  <si>
    <t>443194</t>
  </si>
  <si>
    <t>bobine</t>
  </si>
  <si>
    <t>tapis convoyeur ressérer</t>
  </si>
  <si>
    <t>543194</t>
  </si>
  <si>
    <t>643194</t>
  </si>
  <si>
    <t>043196</t>
  </si>
  <si>
    <t>43196</t>
  </si>
  <si>
    <t>143196</t>
  </si>
  <si>
    <t>243196</t>
  </si>
  <si>
    <t>343196</t>
  </si>
  <si>
    <t>043197</t>
  </si>
  <si>
    <t>43197</t>
  </si>
  <si>
    <t>143197</t>
  </si>
  <si>
    <t>243197</t>
  </si>
  <si>
    <t>attente contrôle</t>
  </si>
  <si>
    <t>343197</t>
  </si>
  <si>
    <t>043199</t>
  </si>
  <si>
    <t>43199</t>
  </si>
  <si>
    <t>143199</t>
  </si>
  <si>
    <t>Maintenance programmée</t>
  </si>
  <si>
    <t>243199</t>
  </si>
  <si>
    <t>343199</t>
  </si>
  <si>
    <t xml:space="preserve">Vis support porte lot cassées. </t>
  </si>
  <si>
    <t>attente technicien</t>
  </si>
  <si>
    <t>déblistérisation</t>
  </si>
  <si>
    <t>443199</t>
  </si>
  <si>
    <t>543199</t>
  </si>
  <si>
    <t>643199</t>
  </si>
  <si>
    <t>743199</t>
  </si>
  <si>
    <t>843199</t>
  </si>
  <si>
    <t>943199</t>
  </si>
  <si>
    <t>1043199</t>
  </si>
  <si>
    <t>1143199</t>
  </si>
  <si>
    <t>1243199</t>
  </si>
  <si>
    <t>043200</t>
  </si>
  <si>
    <t>43200</t>
  </si>
  <si>
    <t>143200</t>
  </si>
  <si>
    <t>243200</t>
  </si>
  <si>
    <t>343200</t>
  </si>
  <si>
    <t>043201</t>
  </si>
  <si>
    <t>43201</t>
  </si>
  <si>
    <t>143201</t>
  </si>
  <si>
    <t>043202</t>
  </si>
  <si>
    <t>43202</t>
  </si>
  <si>
    <t>143202</t>
  </si>
  <si>
    <t>243202</t>
  </si>
  <si>
    <t>Pas décalé. Réglage cellule par tech</t>
  </si>
  <si>
    <t>343202</t>
  </si>
  <si>
    <t>443202</t>
  </si>
  <si>
    <t>543202</t>
  </si>
  <si>
    <t>643202</t>
  </si>
  <si>
    <t>743202</t>
  </si>
  <si>
    <t>843202</t>
  </si>
  <si>
    <t>943202</t>
  </si>
  <si>
    <t>043204</t>
  </si>
  <si>
    <t>43204</t>
  </si>
  <si>
    <t>143204</t>
  </si>
  <si>
    <t>243204</t>
  </si>
  <si>
    <t>343204</t>
  </si>
  <si>
    <t>043206</t>
  </si>
  <si>
    <t>43206</t>
  </si>
  <si>
    <t>Lot</t>
  </si>
  <si>
    <t>143206</t>
  </si>
  <si>
    <t>243206</t>
  </si>
  <si>
    <t>043207</t>
  </si>
  <si>
    <t>43207</t>
  </si>
  <si>
    <t>143207</t>
  </si>
  <si>
    <t>Mordus</t>
  </si>
  <si>
    <t>Ejection</t>
  </si>
  <si>
    <t xml:space="preserve">attente ré apro bobine pré imprimé </t>
  </si>
  <si>
    <t>243207</t>
  </si>
  <si>
    <t>343207</t>
  </si>
  <si>
    <t>443207</t>
  </si>
  <si>
    <t>Total Changement</t>
  </si>
  <si>
    <t>Total Arrêt Programmé</t>
  </si>
  <si>
    <t>Total Arrêt Autre</t>
  </si>
  <si>
    <t>Total Panne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</si>
</sst>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0.0"/>
  </numFmts>
  <fonts count="4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32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72"/>
      <color theme="0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50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300"/>
      <color theme="1"/>
      <name val="Wingdings"/>
      <charset val="2"/>
    </font>
    <font>
      <b/>
      <sz val="150"/>
      <color theme="0"/>
      <name val="Calibri"/>
      <family val="2"/>
      <scheme val="minor"/>
    </font>
    <font>
      <b/>
      <sz val="150"/>
      <name val="Calibri"/>
      <family val="2"/>
      <scheme val="minor"/>
    </font>
    <font>
      <sz val="50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55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200"/>
      <color theme="1"/>
      <name val="Wingdings"/>
      <charset val="2"/>
    </font>
    <font>
      <b/>
      <sz val="14"/>
      <color theme="1"/>
      <name val="Calibri"/>
      <family val="2"/>
      <scheme val="minor"/>
    </font>
    <font>
      <sz val="11"/>
      <color theme="9" tint="0.7999816888943144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36"/>
      <color theme="1"/>
      <name val="Arial Rounded MT Bold"/>
      <family val="2"/>
    </font>
    <font>
      <b/>
      <sz val="48"/>
      <color theme="0"/>
      <name val="Calibri"/>
      <family val="2"/>
      <scheme val="minor"/>
    </font>
    <font>
      <b/>
      <sz val="250"/>
      <color theme="1"/>
      <name val="Wingdings"/>
      <charset val="2"/>
    </font>
    <font>
      <b/>
      <sz val="36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72"/>
      <name val="Calibri"/>
      <family val="2"/>
      <scheme val="minor"/>
    </font>
    <font>
      <b/>
      <sz val="48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sz val="36"/>
      <color theme="1"/>
      <name val="Arial Rounded MT Bold"/>
      <family val="2"/>
    </font>
    <font>
      <b/>
      <sz val="14"/>
      <color theme="0"/>
      <name val="Calibri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1F497D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/>
        <bgColor indexed="64"/>
      </patternFill>
    </fill>
  </fills>
  <borders count="55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theme="0"/>
      </right>
      <top style="medium">
        <color indexed="64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9" fontId="21" fillId="0" borderId="0" applyFont="0" applyFill="0" applyBorder="0" applyAlignment="0" applyProtection="0"/>
  </cellStyleXfs>
  <cellXfs count="285">
    <xf numFmtId="0" fontId="0" fillId="0" borderId="0" xfId="0"/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pivotButton="1"/>
    <xf numFmtId="0" fontId="0" fillId="6" borderId="0" xfId="0" applyFont="1" applyFill="1" applyBorder="1" applyAlignment="1">
      <alignment horizontal="center" vertical="center" wrapText="1"/>
    </xf>
    <xf numFmtId="0" fontId="0" fillId="6" borderId="0" xfId="0" applyFill="1"/>
    <xf numFmtId="0" fontId="6" fillId="7" borderId="17" xfId="0" applyFont="1" applyFill="1" applyBorder="1" applyAlignment="1">
      <alignment horizontal="center" vertical="center" wrapText="1"/>
    </xf>
    <xf numFmtId="0" fontId="0" fillId="8" borderId="0" xfId="0" applyFill="1" applyProtection="1"/>
    <xf numFmtId="0" fontId="0" fillId="0" borderId="0" xfId="0" applyProtection="1"/>
    <xf numFmtId="10" fontId="0" fillId="0" borderId="0" xfId="0" applyNumberFormat="1"/>
    <xf numFmtId="0" fontId="6" fillId="7" borderId="19" xfId="0" applyFont="1" applyFill="1" applyBorder="1" applyAlignment="1">
      <alignment horizontal="center" vertical="center" wrapText="1"/>
    </xf>
    <xf numFmtId="9" fontId="8" fillId="5" borderId="20" xfId="0" applyNumberFormat="1" applyFont="1" applyFill="1" applyBorder="1" applyAlignment="1">
      <alignment horizontal="center" vertical="center"/>
    </xf>
    <xf numFmtId="0" fontId="6" fillId="7" borderId="20" xfId="0" applyFont="1" applyFill="1" applyBorder="1" applyAlignment="1">
      <alignment horizontal="center" vertical="center" wrapText="1"/>
    </xf>
    <xf numFmtId="0" fontId="6" fillId="7" borderId="18" xfId="0" applyFont="1" applyFill="1" applyBorder="1" applyAlignment="1">
      <alignment horizontal="center" vertical="center" wrapText="1"/>
    </xf>
    <xf numFmtId="0" fontId="8" fillId="5" borderId="19" xfId="0" applyNumberFormat="1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 vertical="center" wrapText="1"/>
    </xf>
    <xf numFmtId="14" fontId="9" fillId="6" borderId="0" xfId="0" applyNumberFormat="1" applyFont="1" applyFill="1" applyBorder="1" applyAlignment="1">
      <alignment horizontal="center" vertical="center" wrapText="1"/>
    </xf>
    <xf numFmtId="2" fontId="8" fillId="5" borderId="19" xfId="0" applyNumberFormat="1" applyFont="1" applyFill="1" applyBorder="1" applyAlignment="1">
      <alignment horizontal="center" vertical="center"/>
    </xf>
    <xf numFmtId="0" fontId="8" fillId="5" borderId="15" xfId="0" applyNumberFormat="1" applyFont="1" applyFill="1" applyBorder="1" applyAlignment="1">
      <alignment horizontal="center" vertical="center"/>
    </xf>
    <xf numFmtId="0" fontId="6" fillId="7" borderId="21" xfId="0" applyFont="1" applyFill="1" applyBorder="1" applyAlignment="1">
      <alignment horizontal="center" vertical="center" wrapText="1"/>
    </xf>
    <xf numFmtId="0" fontId="13" fillId="6" borderId="0" xfId="0" applyFont="1" applyFill="1" applyBorder="1" applyAlignment="1">
      <alignment horizontal="center" vertical="center" wrapText="1"/>
    </xf>
    <xf numFmtId="0" fontId="13" fillId="6" borderId="0" xfId="0" applyFont="1" applyFill="1"/>
    <xf numFmtId="0" fontId="13" fillId="0" borderId="0" xfId="0" applyFont="1"/>
    <xf numFmtId="0" fontId="14" fillId="0" borderId="0" xfId="0" applyFont="1" applyFill="1"/>
    <xf numFmtId="164" fontId="14" fillId="0" borderId="0" xfId="0" applyNumberFormat="1" applyFont="1" applyFill="1"/>
    <xf numFmtId="2" fontId="14" fillId="0" borderId="0" xfId="0" applyNumberFormat="1" applyFont="1" applyFill="1"/>
    <xf numFmtId="0" fontId="7" fillId="0" borderId="0" xfId="0" applyFont="1" applyFill="1" applyAlignment="1">
      <alignment horizontal="center" vertical="center"/>
    </xf>
    <xf numFmtId="164" fontId="7" fillId="0" borderId="0" xfId="0" applyNumberFormat="1" applyFont="1" applyFill="1" applyAlignment="1">
      <alignment horizontal="center" vertical="center"/>
    </xf>
    <xf numFmtId="2" fontId="7" fillId="0" borderId="0" xfId="0" applyNumberFormat="1" applyFont="1" applyFill="1" applyAlignment="1">
      <alignment horizontal="center" vertical="center"/>
    </xf>
    <xf numFmtId="0" fontId="7" fillId="0" borderId="0" xfId="0" applyFont="1" applyFill="1"/>
    <xf numFmtId="164" fontId="7" fillId="0" borderId="0" xfId="0" applyNumberFormat="1" applyFont="1" applyFill="1"/>
    <xf numFmtId="2" fontId="7" fillId="0" borderId="0" xfId="0" applyNumberFormat="1" applyFont="1" applyFill="1"/>
    <xf numFmtId="0" fontId="16" fillId="0" borderId="0" xfId="0" applyFont="1" applyFill="1" applyAlignment="1">
      <alignment horizontal="center" vertical="center"/>
    </xf>
    <xf numFmtId="0" fontId="16" fillId="0" borderId="0" xfId="0" applyFont="1" applyFill="1"/>
    <xf numFmtId="164" fontId="16" fillId="0" borderId="0" xfId="0" applyNumberFormat="1" applyFont="1" applyFill="1" applyAlignment="1">
      <alignment horizontal="center" vertical="center"/>
    </xf>
    <xf numFmtId="2" fontId="16" fillId="0" borderId="0" xfId="0" applyNumberFormat="1" applyFont="1" applyFill="1" applyAlignment="1">
      <alignment horizontal="center" vertical="center"/>
    </xf>
    <xf numFmtId="0" fontId="16" fillId="0" borderId="0" xfId="0" applyFont="1" applyFill="1" applyAlignment="1">
      <alignment horizontal="center" vertical="center" wrapText="1"/>
    </xf>
    <xf numFmtId="0" fontId="7" fillId="0" borderId="0" xfId="0" applyFont="1" applyFill="1" applyAlignment="1">
      <alignment horizontal="center" vertical="center" wrapText="1"/>
    </xf>
    <xf numFmtId="0" fontId="7" fillId="0" borderId="0" xfId="0" applyFont="1" applyFill="1" applyAlignment="1">
      <alignment wrapText="1"/>
    </xf>
    <xf numFmtId="0" fontId="17" fillId="0" borderId="5" xfId="0" applyFont="1" applyBorder="1" applyAlignment="1">
      <alignment horizontal="center" vertical="center" wrapText="1"/>
    </xf>
    <xf numFmtId="1" fontId="15" fillId="0" borderId="1" xfId="0" applyNumberFormat="1" applyFont="1" applyBorder="1" applyAlignment="1">
      <alignment horizontal="center" vertical="center" wrapText="1"/>
    </xf>
    <xf numFmtId="0" fontId="17" fillId="0" borderId="7" xfId="0" applyFont="1" applyBorder="1" applyAlignment="1">
      <alignment horizontal="center" vertical="center" wrapText="1"/>
    </xf>
    <xf numFmtId="1" fontId="15" fillId="0" borderId="0" xfId="0" applyNumberFormat="1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9" xfId="0" applyFont="1" applyBorder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 wrapText="1"/>
    </xf>
    <xf numFmtId="0" fontId="6" fillId="4" borderId="11" xfId="0" applyFont="1" applyFill="1" applyBorder="1" applyAlignment="1">
      <alignment horizontal="center" vertical="center" wrapText="1"/>
    </xf>
    <xf numFmtId="0" fontId="6" fillId="4" borderId="12" xfId="0" applyFont="1" applyFill="1" applyBorder="1" applyAlignment="1">
      <alignment horizontal="center" vertical="center" wrapText="1"/>
    </xf>
    <xf numFmtId="0" fontId="15" fillId="6" borderId="0" xfId="0" applyFont="1" applyFill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1" fontId="15" fillId="0" borderId="0" xfId="0" applyNumberFormat="1" applyFont="1" applyBorder="1" applyAlignment="1">
      <alignment horizontal="center" vertical="center"/>
    </xf>
    <xf numFmtId="0" fontId="9" fillId="0" borderId="0" xfId="0" applyFont="1" applyFill="1" applyAlignment="1">
      <alignment horizontal="center" vertical="center" wrapText="1"/>
    </xf>
    <xf numFmtId="0" fontId="9" fillId="0" borderId="0" xfId="0" applyFont="1" applyFill="1" applyAlignment="1">
      <alignment wrapText="1"/>
    </xf>
    <xf numFmtId="0" fontId="0" fillId="8" borderId="0" xfId="0" applyFill="1" applyBorder="1" applyProtection="1"/>
    <xf numFmtId="0" fontId="19" fillId="8" borderId="0" xfId="0" applyFont="1" applyFill="1" applyAlignment="1" applyProtection="1"/>
    <xf numFmtId="0" fontId="0" fillId="9" borderId="0" xfId="0" applyFill="1" applyProtection="1"/>
    <xf numFmtId="1" fontId="8" fillId="5" borderId="19" xfId="0" applyNumberFormat="1" applyFont="1" applyFill="1" applyBorder="1" applyAlignment="1">
      <alignment horizontal="center" vertical="center"/>
    </xf>
    <xf numFmtId="165" fontId="0" fillId="0" borderId="0" xfId="0" applyNumberFormat="1"/>
    <xf numFmtId="0" fontId="6" fillId="4" borderId="11" xfId="0" applyFont="1" applyFill="1" applyBorder="1" applyAlignment="1">
      <alignment horizontal="center" vertical="center" wrapText="1"/>
    </xf>
    <xf numFmtId="2" fontId="15" fillId="6" borderId="0" xfId="0" applyNumberFormat="1" applyFont="1" applyFill="1"/>
    <xf numFmtId="2" fontId="15" fillId="0" borderId="1" xfId="0" applyNumberFormat="1" applyFont="1" applyBorder="1" applyAlignment="1">
      <alignment horizontal="center" vertical="center"/>
    </xf>
    <xf numFmtId="0" fontId="15" fillId="0" borderId="1" xfId="0" applyNumberFormat="1" applyFont="1" applyBorder="1" applyAlignment="1">
      <alignment horizontal="center" vertical="center"/>
    </xf>
    <xf numFmtId="0" fontId="15" fillId="0" borderId="0" xfId="0" applyNumberFormat="1" applyFont="1" applyBorder="1" applyAlignment="1">
      <alignment horizontal="center" vertical="center"/>
    </xf>
    <xf numFmtId="2" fontId="15" fillId="0" borderId="0" xfId="0" applyNumberFormat="1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1" fontId="15" fillId="0" borderId="3" xfId="0" applyNumberFormat="1" applyFont="1" applyBorder="1" applyAlignment="1">
      <alignment horizontal="center" vertical="center"/>
    </xf>
    <xf numFmtId="0" fontId="15" fillId="0" borderId="3" xfId="0" applyNumberFormat="1" applyFont="1" applyBorder="1" applyAlignment="1">
      <alignment horizontal="center" vertical="center"/>
    </xf>
    <xf numFmtId="2" fontId="15" fillId="0" borderId="3" xfId="0" applyNumberFormat="1" applyFont="1" applyBorder="1" applyAlignment="1">
      <alignment horizontal="center" vertical="center"/>
    </xf>
    <xf numFmtId="0" fontId="2" fillId="0" borderId="22" xfId="0" applyFont="1" applyFill="1" applyBorder="1" applyAlignment="1" applyProtection="1">
      <alignment horizontal="center" vertical="center"/>
    </xf>
    <xf numFmtId="14" fontId="2" fillId="0" borderId="22" xfId="0" applyNumberFormat="1" applyFont="1" applyFill="1" applyBorder="1" applyAlignment="1" applyProtection="1">
      <alignment horizontal="center" vertical="center"/>
    </xf>
    <xf numFmtId="164" fontId="2" fillId="0" borderId="22" xfId="0" applyNumberFormat="1" applyFont="1" applyFill="1" applyBorder="1" applyAlignment="1" applyProtection="1">
      <alignment horizontal="center" vertical="center"/>
    </xf>
    <xf numFmtId="2" fontId="2" fillId="0" borderId="22" xfId="0" applyNumberFormat="1" applyFont="1" applyFill="1" applyBorder="1" applyAlignment="1" applyProtection="1">
      <alignment horizontal="center" vertical="center"/>
    </xf>
    <xf numFmtId="1" fontId="2" fillId="0" borderId="22" xfId="0" applyNumberFormat="1" applyFont="1" applyFill="1" applyBorder="1" applyAlignment="1" applyProtection="1">
      <alignment horizontal="center" vertical="center"/>
    </xf>
    <xf numFmtId="0" fontId="0" fillId="0" borderId="0" xfId="0" applyFill="1" applyProtection="1"/>
    <xf numFmtId="0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2" fontId="0" fillId="0" borderId="0" xfId="0" applyNumberFormat="1" applyAlignment="1" applyProtection="1">
      <alignment horizontal="center" vertical="center"/>
    </xf>
    <xf numFmtId="1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2" fontId="0" fillId="0" borderId="0" xfId="0" applyNumberFormat="1" applyProtection="1"/>
    <xf numFmtId="1" fontId="0" fillId="0" borderId="0" xfId="0" applyNumberFormat="1" applyProtection="1"/>
    <xf numFmtId="9" fontId="8" fillId="5" borderId="13" xfId="2" applyFont="1" applyFill="1" applyBorder="1" applyAlignment="1">
      <alignment horizontal="center" vertical="center"/>
    </xf>
    <xf numFmtId="9" fontId="8" fillId="5" borderId="19" xfId="2" applyFont="1" applyFill="1" applyBorder="1" applyAlignment="1">
      <alignment horizontal="center" vertical="center"/>
    </xf>
    <xf numFmtId="9" fontId="8" fillId="5" borderId="15" xfId="2" applyFont="1" applyFill="1" applyBorder="1" applyAlignment="1">
      <alignment horizontal="center" vertical="center"/>
    </xf>
    <xf numFmtId="2" fontId="8" fillId="5" borderId="15" xfId="0" applyNumberFormat="1" applyFont="1" applyFill="1" applyBorder="1" applyAlignment="1">
      <alignment horizontal="center" vertical="center"/>
    </xf>
    <xf numFmtId="0" fontId="8" fillId="5" borderId="13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indent="1"/>
    </xf>
    <xf numFmtId="0" fontId="19" fillId="9" borderId="0" xfId="0" applyFont="1" applyFill="1" applyBorder="1" applyAlignment="1" applyProtection="1">
      <alignment vertical="center"/>
    </xf>
    <xf numFmtId="0" fontId="0" fillId="9" borderId="0" xfId="0" applyFill="1" applyBorder="1" applyProtection="1"/>
    <xf numFmtId="0" fontId="2" fillId="9" borderId="0" xfId="0" applyFont="1" applyFill="1" applyBorder="1" applyAlignment="1" applyProtection="1">
      <alignment vertical="center" wrapText="1"/>
    </xf>
    <xf numFmtId="14" fontId="3" fillId="9" borderId="0" xfId="0" applyNumberFormat="1" applyFont="1" applyFill="1" applyBorder="1" applyAlignment="1" applyProtection="1">
      <alignment vertical="center"/>
    </xf>
    <xf numFmtId="0" fontId="0" fillId="9" borderId="0" xfId="0" applyFill="1" applyBorder="1" applyAlignment="1" applyProtection="1"/>
    <xf numFmtId="0" fontId="20" fillId="9" borderId="0" xfId="0" applyFont="1" applyFill="1" applyBorder="1" applyAlignment="1" applyProtection="1">
      <alignment vertical="center"/>
      <protection locked="0"/>
    </xf>
    <xf numFmtId="0" fontId="35" fillId="9" borderId="0" xfId="0" applyFont="1" applyFill="1" applyBorder="1" applyAlignment="1" applyProtection="1">
      <alignment vertical="center" wrapText="1"/>
    </xf>
    <xf numFmtId="0" fontId="35" fillId="9" borderId="0" xfId="0" applyFont="1" applyFill="1" applyBorder="1" applyAlignment="1" applyProtection="1">
      <alignment vertical="center"/>
    </xf>
    <xf numFmtId="0" fontId="5" fillId="9" borderId="0" xfId="0" applyFont="1" applyFill="1" applyBorder="1" applyAlignment="1" applyProtection="1"/>
    <xf numFmtId="0" fontId="0" fillId="9" borderId="0" xfId="0" applyFill="1" applyProtection="1">
      <protection locked="0"/>
    </xf>
    <xf numFmtId="0" fontId="0" fillId="0" borderId="0" xfId="0" applyNumberFormat="1"/>
    <xf numFmtId="0" fontId="23" fillId="13" borderId="8" xfId="0" applyFont="1" applyFill="1" applyBorder="1" applyAlignment="1" applyProtection="1">
      <alignment horizontal="center" vertical="center"/>
    </xf>
    <xf numFmtId="2" fontId="36" fillId="0" borderId="24" xfId="0" applyNumberFormat="1" applyFont="1" applyBorder="1" applyAlignment="1" applyProtection="1">
      <alignment horizontal="center" vertical="center"/>
    </xf>
    <xf numFmtId="2" fontId="25" fillId="0" borderId="0" xfId="0" applyNumberFormat="1" applyFont="1" applyBorder="1" applyAlignment="1" applyProtection="1">
      <alignment horizontal="center" vertical="center"/>
    </xf>
    <xf numFmtId="9" fontId="26" fillId="0" borderId="28" xfId="0" applyNumberFormat="1" applyFont="1" applyBorder="1" applyAlignment="1" applyProtection="1">
      <alignment horizontal="center" vertical="center"/>
    </xf>
    <xf numFmtId="9" fontId="26" fillId="0" borderId="0" xfId="0" applyNumberFormat="1" applyFont="1" applyBorder="1" applyAlignment="1" applyProtection="1">
      <alignment horizontal="center" vertical="center"/>
    </xf>
    <xf numFmtId="0" fontId="23" fillId="0" borderId="0" xfId="0" applyFont="1" applyFill="1" applyBorder="1" applyAlignment="1" applyProtection="1">
      <alignment vertical="center" wrapText="1"/>
    </xf>
    <xf numFmtId="0" fontId="0" fillId="0" borderId="0" xfId="0" applyFill="1" applyBorder="1" applyProtection="1"/>
    <xf numFmtId="0" fontId="27" fillId="0" borderId="0" xfId="0" applyFont="1" applyFill="1" applyBorder="1" applyAlignment="1" applyProtection="1">
      <alignment vertical="center"/>
    </xf>
    <xf numFmtId="0" fontId="22" fillId="0" borderId="0" xfId="0" applyFont="1" applyFill="1" applyBorder="1" applyAlignment="1" applyProtection="1">
      <alignment horizontal="center" vertical="center"/>
    </xf>
    <xf numFmtId="9" fontId="31" fillId="0" borderId="0" xfId="2" applyFont="1" applyFill="1" applyBorder="1" applyAlignment="1" applyProtection="1">
      <alignment vertical="center"/>
    </xf>
    <xf numFmtId="9" fontId="31" fillId="0" borderId="0" xfId="0" applyNumberFormat="1" applyFont="1" applyFill="1" applyBorder="1" applyAlignment="1" applyProtection="1">
      <alignment vertical="center"/>
    </xf>
    <xf numFmtId="0" fontId="22" fillId="0" borderId="0" xfId="0" applyFont="1" applyFill="1" applyBorder="1" applyAlignment="1" applyProtection="1">
      <alignment vertical="center"/>
    </xf>
    <xf numFmtId="0" fontId="27" fillId="0" borderId="0" xfId="0" applyFont="1" applyFill="1" applyBorder="1" applyAlignment="1" applyProtection="1">
      <alignment vertical="center" wrapText="1"/>
    </xf>
    <xf numFmtId="0" fontId="24" fillId="0" borderId="0" xfId="0" applyFont="1" applyFill="1" applyBorder="1" applyAlignment="1" applyProtection="1">
      <alignment vertical="center"/>
    </xf>
    <xf numFmtId="0" fontId="28" fillId="0" borderId="0" xfId="0" applyNumberFormat="1" applyFont="1" applyFill="1" applyBorder="1" applyAlignment="1" applyProtection="1">
      <alignment vertical="center"/>
    </xf>
    <xf numFmtId="0" fontId="0" fillId="0" borderId="0" xfId="0" applyFill="1" applyBorder="1" applyAlignment="1" applyProtection="1"/>
    <xf numFmtId="2" fontId="32" fillId="0" borderId="0" xfId="0" applyNumberFormat="1" applyFont="1" applyFill="1" applyBorder="1" applyAlignment="1" applyProtection="1">
      <alignment vertical="center" wrapText="1"/>
    </xf>
    <xf numFmtId="0" fontId="32" fillId="0" borderId="0" xfId="0" applyFont="1" applyFill="1" applyBorder="1" applyAlignment="1" applyProtection="1">
      <alignment vertical="center" wrapText="1"/>
    </xf>
    <xf numFmtId="2" fontId="32" fillId="0" borderId="0" xfId="0" applyNumberFormat="1" applyFont="1" applyFill="1" applyBorder="1" applyAlignment="1" applyProtection="1">
      <alignment horizontal="center" vertical="center" wrapText="1"/>
    </xf>
    <xf numFmtId="2" fontId="32" fillId="0" borderId="0" xfId="0" applyNumberFormat="1" applyFont="1" applyFill="1" applyBorder="1" applyAlignment="1" applyProtection="1">
      <alignment vertical="center"/>
    </xf>
    <xf numFmtId="2" fontId="25" fillId="0" borderId="0" xfId="0" applyNumberFormat="1" applyFont="1" applyFill="1" applyBorder="1" applyAlignment="1" applyProtection="1">
      <alignment horizontal="center" vertical="center"/>
    </xf>
    <xf numFmtId="0" fontId="33" fillId="0" borderId="0" xfId="0" applyFont="1" applyFill="1" applyBorder="1" applyAlignment="1" applyProtection="1">
      <alignment vertical="center" wrapText="1"/>
    </xf>
    <xf numFmtId="9" fontId="26" fillId="0" borderId="0" xfId="0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23" fillId="0" borderId="0" xfId="0" applyFont="1" applyFill="1" applyBorder="1" applyAlignment="1" applyProtection="1">
      <alignment vertical="center"/>
    </xf>
    <xf numFmtId="0" fontId="30" fillId="0" borderId="0" xfId="0" applyFont="1" applyFill="1" applyBorder="1" applyAlignment="1" applyProtection="1">
      <alignment vertical="center" wrapText="1"/>
    </xf>
    <xf numFmtId="2" fontId="9" fillId="0" borderId="0" xfId="0" applyNumberFormat="1" applyFont="1" applyFill="1" applyBorder="1" applyAlignment="1" applyProtection="1">
      <alignment vertical="center"/>
    </xf>
    <xf numFmtId="0" fontId="9" fillId="0" borderId="0" xfId="0" applyFont="1" applyFill="1" applyBorder="1" applyAlignment="1" applyProtection="1">
      <alignment vertical="center" wrapText="1"/>
    </xf>
    <xf numFmtId="9" fontId="9" fillId="0" borderId="0" xfId="0" applyNumberFormat="1" applyFont="1" applyFill="1" applyBorder="1" applyAlignment="1" applyProtection="1">
      <alignment vertical="center" wrapText="1"/>
    </xf>
    <xf numFmtId="2" fontId="33" fillId="0" borderId="19" xfId="0" applyNumberFormat="1" applyFont="1" applyBorder="1" applyAlignment="1" applyProtection="1">
      <alignment horizontal="center" vertical="center"/>
    </xf>
    <xf numFmtId="0" fontId="0" fillId="11" borderId="37" xfId="0" applyFill="1" applyBorder="1" applyAlignment="1" applyProtection="1"/>
    <xf numFmtId="2" fontId="36" fillId="0" borderId="8" xfId="0" applyNumberFormat="1" applyFont="1" applyBorder="1" applyAlignment="1" applyProtection="1">
      <alignment horizontal="center" vertical="center"/>
    </xf>
    <xf numFmtId="0" fontId="0" fillId="0" borderId="30" xfId="0" applyBorder="1" applyProtection="1"/>
    <xf numFmtId="0" fontId="0" fillId="0" borderId="16" xfId="0" applyBorder="1" applyProtection="1"/>
    <xf numFmtId="0" fontId="0" fillId="0" borderId="18" xfId="0" applyBorder="1" applyProtection="1"/>
    <xf numFmtId="0" fontId="23" fillId="13" borderId="35" xfId="0" applyFont="1" applyFill="1" applyBorder="1" applyAlignment="1" applyProtection="1">
      <alignment horizontal="center" vertical="center"/>
    </xf>
    <xf numFmtId="2" fontId="36" fillId="0" borderId="38" xfId="0" applyNumberFormat="1" applyFont="1" applyBorder="1" applyAlignment="1" applyProtection="1">
      <alignment horizontal="center" vertical="center"/>
    </xf>
    <xf numFmtId="9" fontId="26" fillId="0" borderId="40" xfId="0" applyNumberFormat="1" applyFont="1" applyBorder="1" applyAlignment="1" applyProtection="1">
      <alignment horizontal="center" vertical="center"/>
    </xf>
    <xf numFmtId="2" fontId="36" fillId="0" borderId="5" xfId="0" applyNumberFormat="1" applyFont="1" applyBorder="1" applyAlignment="1" applyProtection="1">
      <alignment horizontal="center" vertical="center"/>
    </xf>
    <xf numFmtId="9" fontId="26" fillId="0" borderId="50" xfId="0" applyNumberFormat="1" applyFont="1" applyBorder="1" applyAlignment="1" applyProtection="1">
      <alignment horizontal="center" vertical="center"/>
    </xf>
    <xf numFmtId="0" fontId="23" fillId="11" borderId="0" xfId="0" applyFont="1" applyFill="1" applyBorder="1" applyAlignment="1" applyProtection="1">
      <alignment horizontal="center" vertical="center"/>
    </xf>
    <xf numFmtId="0" fontId="23" fillId="11" borderId="37" xfId="0" applyFont="1" applyFill="1" applyBorder="1" applyAlignment="1" applyProtection="1">
      <alignment horizontal="center" vertical="center"/>
    </xf>
    <xf numFmtId="2" fontId="36" fillId="11" borderId="37" xfId="0" applyNumberFormat="1" applyFont="1" applyFill="1" applyBorder="1" applyAlignment="1" applyProtection="1">
      <alignment horizontal="center" vertical="center"/>
    </xf>
    <xf numFmtId="9" fontId="26" fillId="11" borderId="32" xfId="0" applyNumberFormat="1" applyFont="1" applyFill="1" applyBorder="1" applyAlignment="1" applyProtection="1">
      <alignment horizontal="center" vertical="center"/>
    </xf>
    <xf numFmtId="9" fontId="0" fillId="0" borderId="0" xfId="0" applyNumberFormat="1" applyProtection="1"/>
    <xf numFmtId="2" fontId="36" fillId="0" borderId="6" xfId="0" applyNumberFormat="1" applyFont="1" applyBorder="1" applyAlignment="1" applyProtection="1">
      <alignment horizontal="center" vertical="center"/>
    </xf>
    <xf numFmtId="9" fontId="26" fillId="11" borderId="0" xfId="0" applyNumberFormat="1" applyFont="1" applyFill="1" applyBorder="1" applyAlignment="1" applyProtection="1">
      <alignment horizontal="center" vertical="center"/>
    </xf>
    <xf numFmtId="9" fontId="33" fillId="0" borderId="19" xfId="2" applyFont="1" applyBorder="1" applyAlignment="1" applyProtection="1">
      <alignment horizontal="center" vertical="center"/>
    </xf>
    <xf numFmtId="0" fontId="30" fillId="12" borderId="8" xfId="0" applyFont="1" applyFill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0" fillId="8" borderId="0" xfId="0" applyFill="1" applyProtection="1">
      <protection locked="0"/>
    </xf>
    <xf numFmtId="0" fontId="6" fillId="7" borderId="53" xfId="0" applyFont="1" applyFill="1" applyBorder="1" applyAlignment="1">
      <alignment horizontal="center" vertical="center" wrapText="1"/>
    </xf>
    <xf numFmtId="9" fontId="8" fillId="5" borderId="21" xfId="0" applyNumberFormat="1" applyFont="1" applyFill="1" applyBorder="1" applyAlignment="1">
      <alignment horizontal="center" vertical="center"/>
    </xf>
    <xf numFmtId="1" fontId="15" fillId="0" borderId="3" xfId="0" applyNumberFormat="1" applyFont="1" applyBorder="1" applyAlignment="1">
      <alignment horizontal="center" vertical="center" wrapText="1"/>
    </xf>
    <xf numFmtId="0" fontId="39" fillId="0" borderId="22" xfId="0" applyFont="1" applyFill="1" applyBorder="1" applyAlignment="1" applyProtection="1">
      <alignment horizontal="center" vertical="center"/>
    </xf>
    <xf numFmtId="9" fontId="0" fillId="0" borderId="0" xfId="0" applyNumberFormat="1" applyAlignment="1" applyProtection="1">
      <alignment horizontal="center" vertical="center"/>
    </xf>
    <xf numFmtId="0" fontId="19" fillId="9" borderId="0" xfId="0" applyFont="1" applyFill="1" applyAlignment="1" applyProtection="1">
      <alignment horizontal="center"/>
    </xf>
    <xf numFmtId="0" fontId="2" fillId="7" borderId="13" xfId="0" applyFont="1" applyFill="1" applyBorder="1" applyAlignment="1" applyProtection="1">
      <alignment horizontal="center" vertical="center" wrapText="1"/>
    </xf>
    <xf numFmtId="0" fontId="2" fillId="7" borderId="14" xfId="0" applyFont="1" applyFill="1" applyBorder="1" applyAlignment="1" applyProtection="1">
      <alignment horizontal="center" vertical="center" wrapText="1"/>
    </xf>
    <xf numFmtId="0" fontId="2" fillId="7" borderId="15" xfId="0" applyFont="1" applyFill="1" applyBorder="1" applyAlignment="1" applyProtection="1">
      <alignment horizontal="center" vertical="center" wrapText="1"/>
    </xf>
    <xf numFmtId="14" fontId="3" fillId="3" borderId="13" xfId="0" applyNumberFormat="1" applyFont="1" applyFill="1" applyBorder="1" applyAlignment="1" applyProtection="1">
      <alignment horizontal="center" vertical="center"/>
    </xf>
    <xf numFmtId="14" fontId="3" fillId="3" borderId="14" xfId="0" applyNumberFormat="1" applyFont="1" applyFill="1" applyBorder="1" applyAlignment="1" applyProtection="1">
      <alignment horizontal="center" vertical="center"/>
    </xf>
    <xf numFmtId="14" fontId="3" fillId="3" borderId="15" xfId="0" applyNumberFormat="1" applyFont="1" applyFill="1" applyBorder="1" applyAlignment="1" applyProtection="1">
      <alignment horizontal="center" vertical="center"/>
    </xf>
    <xf numFmtId="0" fontId="20" fillId="9" borderId="16" xfId="0" applyFont="1" applyFill="1" applyBorder="1" applyAlignment="1" applyProtection="1">
      <alignment horizontal="center" vertical="center"/>
      <protection locked="0"/>
    </xf>
    <xf numFmtId="14" fontId="5" fillId="9" borderId="16" xfId="0" applyNumberFormat="1" applyFont="1" applyFill="1" applyBorder="1" applyAlignment="1" applyProtection="1">
      <alignment horizontal="center"/>
    </xf>
    <xf numFmtId="0" fontId="4" fillId="8" borderId="0" xfId="0" applyFont="1" applyFill="1" applyAlignment="1" applyProtection="1">
      <alignment horizontal="center" vertical="center"/>
    </xf>
    <xf numFmtId="0" fontId="3" fillId="3" borderId="13" xfId="0" applyNumberFormat="1" applyFont="1" applyFill="1" applyBorder="1" applyAlignment="1" applyProtection="1">
      <alignment horizontal="center" vertical="center"/>
    </xf>
    <xf numFmtId="0" fontId="3" fillId="3" borderId="14" xfId="0" applyNumberFormat="1" applyFont="1" applyFill="1" applyBorder="1" applyAlignment="1" applyProtection="1">
      <alignment horizontal="center" vertical="center"/>
    </xf>
    <xf numFmtId="0" fontId="3" fillId="3" borderId="15" xfId="0" applyNumberFormat="1" applyFont="1" applyFill="1" applyBorder="1" applyAlignment="1" applyProtection="1">
      <alignment horizontal="center" vertical="center"/>
    </xf>
    <xf numFmtId="0" fontId="34" fillId="3" borderId="34" xfId="0" applyFont="1" applyFill="1" applyBorder="1" applyAlignment="1" applyProtection="1">
      <alignment horizontal="center" vertical="center"/>
    </xf>
    <xf numFmtId="0" fontId="34" fillId="3" borderId="25" xfId="0" applyFont="1" applyFill="1" applyBorder="1" applyAlignment="1" applyProtection="1">
      <alignment horizontal="center" vertical="center"/>
    </xf>
    <xf numFmtId="0" fontId="34" fillId="3" borderId="26" xfId="0" applyFont="1" applyFill="1" applyBorder="1" applyAlignment="1" applyProtection="1">
      <alignment horizontal="center" vertical="center"/>
    </xf>
    <xf numFmtId="0" fontId="34" fillId="3" borderId="35" xfId="0" applyFont="1" applyFill="1" applyBorder="1" applyAlignment="1" applyProtection="1">
      <alignment horizontal="center" vertical="center"/>
    </xf>
    <xf numFmtId="0" fontId="34" fillId="3" borderId="8" xfId="0" applyFont="1" applyFill="1" applyBorder="1" applyAlignment="1" applyProtection="1">
      <alignment horizontal="center" vertical="center"/>
    </xf>
    <xf numFmtId="0" fontId="34" fillId="3" borderId="27" xfId="0" applyFont="1" applyFill="1" applyBorder="1" applyAlignment="1" applyProtection="1">
      <alignment horizontal="center" vertical="center"/>
    </xf>
    <xf numFmtId="22" fontId="19" fillId="3" borderId="35" xfId="0" applyNumberFormat="1" applyFont="1" applyFill="1" applyBorder="1" applyAlignment="1" applyProtection="1">
      <alignment horizontal="center" vertical="center"/>
    </xf>
    <xf numFmtId="0" fontId="19" fillId="3" borderId="8" xfId="0" applyFont="1" applyFill="1" applyBorder="1" applyAlignment="1" applyProtection="1">
      <alignment horizontal="center" vertical="center"/>
    </xf>
    <xf numFmtId="0" fontId="19" fillId="3" borderId="27" xfId="0" applyFont="1" applyFill="1" applyBorder="1" applyAlignment="1" applyProtection="1">
      <alignment horizontal="center" vertical="center"/>
    </xf>
    <xf numFmtId="0" fontId="19" fillId="3" borderId="40" xfId="0" applyFont="1" applyFill="1" applyBorder="1" applyAlignment="1" applyProtection="1">
      <alignment horizontal="center" vertical="center"/>
    </xf>
    <xf numFmtId="0" fontId="19" fillId="3" borderId="28" xfId="0" applyFont="1" applyFill="1" applyBorder="1" applyAlignment="1" applyProtection="1">
      <alignment horizontal="center" vertical="center"/>
    </xf>
    <xf numFmtId="0" fontId="19" fillId="3" borderId="29" xfId="0" applyFont="1" applyFill="1" applyBorder="1" applyAlignment="1" applyProtection="1">
      <alignment horizontal="center" vertical="center"/>
    </xf>
    <xf numFmtId="0" fontId="0" fillId="8" borderId="0" xfId="0" applyFill="1" applyBorder="1" applyAlignment="1" applyProtection="1">
      <alignment horizontal="center"/>
    </xf>
    <xf numFmtId="0" fontId="24" fillId="9" borderId="0" xfId="0" applyFont="1" applyFill="1" applyBorder="1" applyAlignment="1" applyProtection="1">
      <alignment horizontal="center" vertical="center"/>
    </xf>
    <xf numFmtId="0" fontId="11" fillId="2" borderId="8" xfId="0" applyFont="1" applyFill="1" applyBorder="1" applyAlignment="1">
      <alignment horizontal="center" vertical="center" wrapText="1"/>
    </xf>
    <xf numFmtId="14" fontId="12" fillId="3" borderId="8" xfId="0" applyNumberFormat="1" applyFont="1" applyFill="1" applyBorder="1" applyAlignment="1">
      <alignment horizontal="center" vertical="center" wrapText="1"/>
    </xf>
    <xf numFmtId="0" fontId="6" fillId="7" borderId="13" xfId="0" applyFont="1" applyFill="1" applyBorder="1" applyAlignment="1">
      <alignment horizontal="center" vertical="center" wrapText="1"/>
    </xf>
    <xf numFmtId="0" fontId="6" fillId="7" borderId="14" xfId="0" applyFont="1" applyFill="1" applyBorder="1" applyAlignment="1">
      <alignment horizontal="center" vertical="center" wrapText="1"/>
    </xf>
    <xf numFmtId="0" fontId="6" fillId="7" borderId="15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10" fillId="5" borderId="13" xfId="0" applyNumberFormat="1" applyFont="1" applyFill="1" applyBorder="1" applyAlignment="1">
      <alignment horizontal="center" vertical="center"/>
    </xf>
    <xf numFmtId="0" fontId="10" fillId="5" borderId="15" xfId="0" applyNumberFormat="1" applyFont="1" applyFill="1" applyBorder="1" applyAlignment="1">
      <alignment horizontal="center" vertical="center"/>
    </xf>
    <xf numFmtId="0" fontId="10" fillId="5" borderId="14" xfId="0" applyNumberFormat="1" applyFont="1" applyFill="1" applyBorder="1" applyAlignment="1">
      <alignment horizontal="center" vertical="center"/>
    </xf>
    <xf numFmtId="9" fontId="8" fillId="5" borderId="31" xfId="0" applyNumberFormat="1" applyFont="1" applyFill="1" applyBorder="1" applyAlignment="1">
      <alignment horizontal="center" vertical="center"/>
    </xf>
    <xf numFmtId="9" fontId="8" fillId="5" borderId="54" xfId="0" applyNumberFormat="1" applyFont="1" applyFill="1" applyBorder="1" applyAlignment="1">
      <alignment horizontal="center" vertical="center"/>
    </xf>
    <xf numFmtId="9" fontId="8" fillId="5" borderId="32" xfId="0" applyNumberFormat="1" applyFont="1" applyFill="1" applyBorder="1" applyAlignment="1">
      <alignment horizontal="center" vertical="center"/>
    </xf>
    <xf numFmtId="0" fontId="6" fillId="7" borderId="33" xfId="0" applyFont="1" applyFill="1" applyBorder="1" applyAlignment="1">
      <alignment horizontal="center" vertical="center" wrapText="1"/>
    </xf>
    <xf numFmtId="0" fontId="6" fillId="7" borderId="0" xfId="0" applyFont="1" applyFill="1" applyBorder="1" applyAlignment="1">
      <alignment horizontal="center" vertical="center" wrapText="1"/>
    </xf>
    <xf numFmtId="0" fontId="6" fillId="7" borderId="37" xfId="0" applyFont="1" applyFill="1" applyBorder="1" applyAlignment="1">
      <alignment horizontal="center" vertical="center" wrapText="1"/>
    </xf>
    <xf numFmtId="0" fontId="17" fillId="0" borderId="3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9" fontId="15" fillId="0" borderId="0" xfId="0" applyNumberFormat="1" applyFont="1" applyBorder="1" applyAlignment="1">
      <alignment horizontal="center" vertical="center" wrapText="1"/>
    </xf>
    <xf numFmtId="9" fontId="15" fillId="0" borderId="0" xfId="0" applyNumberFormat="1" applyFont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 wrapText="1"/>
    </xf>
    <xf numFmtId="9" fontId="15" fillId="0" borderId="1" xfId="0" applyNumberFormat="1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 wrapText="1"/>
    </xf>
    <xf numFmtId="9" fontId="15" fillId="0" borderId="3" xfId="0" applyNumberFormat="1" applyFont="1" applyBorder="1" applyAlignment="1">
      <alignment horizontal="center" vertical="center"/>
    </xf>
    <xf numFmtId="0" fontId="33" fillId="0" borderId="48" xfId="0" applyFont="1" applyBorder="1" applyAlignment="1" applyProtection="1">
      <alignment horizontal="center" vertical="center"/>
    </xf>
    <xf numFmtId="0" fontId="33" fillId="0" borderId="49" xfId="0" applyFont="1" applyBorder="1" applyAlignment="1" applyProtection="1">
      <alignment horizontal="center" vertical="center"/>
    </xf>
    <xf numFmtId="0" fontId="37" fillId="14" borderId="30" xfId="0" applyFont="1" applyFill="1" applyBorder="1" applyAlignment="1" applyProtection="1">
      <alignment horizontal="center" vertical="center" wrapText="1"/>
    </xf>
    <xf numFmtId="0" fontId="37" fillId="14" borderId="31" xfId="0" applyFont="1" applyFill="1" applyBorder="1" applyAlignment="1" applyProtection="1">
      <alignment horizontal="center" vertical="center" wrapText="1"/>
    </xf>
    <xf numFmtId="0" fontId="37" fillId="14" borderId="20" xfId="0" applyFont="1" applyFill="1" applyBorder="1" applyAlignment="1" applyProtection="1">
      <alignment horizontal="center" vertical="center" wrapText="1"/>
    </xf>
    <xf numFmtId="0" fontId="37" fillId="14" borderId="47" xfId="0" applyFont="1" applyFill="1" applyBorder="1" applyAlignment="1" applyProtection="1">
      <alignment horizontal="center" vertical="center" wrapText="1"/>
    </xf>
    <xf numFmtId="0" fontId="37" fillId="14" borderId="44" xfId="0" applyFont="1" applyFill="1" applyBorder="1" applyAlignment="1" applyProtection="1">
      <alignment horizontal="center" vertical="center" wrapText="1"/>
    </xf>
    <xf numFmtId="0" fontId="37" fillId="14" borderId="46" xfId="0" applyFont="1" applyFill="1" applyBorder="1" applyAlignment="1" applyProtection="1">
      <alignment horizontal="center" vertical="center" wrapText="1"/>
    </xf>
    <xf numFmtId="0" fontId="37" fillId="14" borderId="45" xfId="0" applyFont="1" applyFill="1" applyBorder="1" applyAlignment="1" applyProtection="1">
      <alignment horizontal="center" vertical="center" wrapText="1"/>
    </xf>
    <xf numFmtId="0" fontId="37" fillId="14" borderId="39" xfId="0" applyFont="1" applyFill="1" applyBorder="1" applyAlignment="1" applyProtection="1">
      <alignment horizontal="center" vertical="center" wrapText="1"/>
    </xf>
    <xf numFmtId="0" fontId="27" fillId="2" borderId="30" xfId="0" applyFont="1" applyFill="1" applyBorder="1" applyAlignment="1" applyProtection="1">
      <alignment horizontal="center" vertical="center" wrapText="1"/>
    </xf>
    <xf numFmtId="0" fontId="27" fillId="2" borderId="16" xfId="0" applyFont="1" applyFill="1" applyBorder="1" applyAlignment="1" applyProtection="1">
      <alignment horizontal="center" vertical="center" wrapText="1"/>
    </xf>
    <xf numFmtId="0" fontId="27" fillId="2" borderId="18" xfId="0" applyFont="1" applyFill="1" applyBorder="1" applyAlignment="1" applyProtection="1">
      <alignment horizontal="center" vertical="center" wrapText="1"/>
    </xf>
    <xf numFmtId="0" fontId="30" fillId="12" borderId="10" xfId="0" applyFont="1" applyFill="1" applyBorder="1" applyAlignment="1" applyProtection="1">
      <alignment horizontal="center" vertical="center" wrapText="1"/>
    </xf>
    <xf numFmtId="0" fontId="30" fillId="12" borderId="12" xfId="0" applyFont="1" applyFill="1" applyBorder="1" applyAlignment="1" applyProtection="1">
      <alignment horizontal="center" vertical="center" wrapText="1"/>
    </xf>
    <xf numFmtId="9" fontId="36" fillId="0" borderId="10" xfId="2" applyFont="1" applyBorder="1" applyAlignment="1" applyProtection="1">
      <alignment horizontal="center" vertical="center"/>
    </xf>
    <xf numFmtId="9" fontId="36" fillId="0" borderId="12" xfId="2" applyFont="1" applyBorder="1" applyAlignment="1" applyProtection="1">
      <alignment horizontal="center" vertical="center"/>
    </xf>
    <xf numFmtId="2" fontId="7" fillId="0" borderId="35" xfId="0" applyNumberFormat="1" applyFont="1" applyBorder="1" applyAlignment="1" applyProtection="1">
      <alignment horizontal="center" vertical="center"/>
    </xf>
    <xf numFmtId="2" fontId="7" fillId="0" borderId="8" xfId="0" applyNumberFormat="1" applyFont="1" applyBorder="1" applyAlignment="1" applyProtection="1">
      <alignment horizontal="center" vertical="center"/>
    </xf>
    <xf numFmtId="2" fontId="7" fillId="0" borderId="27" xfId="0" applyNumberFormat="1" applyFont="1" applyBorder="1" applyAlignment="1" applyProtection="1">
      <alignment horizontal="center" vertical="center"/>
    </xf>
    <xf numFmtId="0" fontId="27" fillId="7" borderId="30" xfId="0" applyFont="1" applyFill="1" applyBorder="1" applyAlignment="1" applyProtection="1">
      <alignment horizontal="center" vertical="center"/>
    </xf>
    <xf numFmtId="0" fontId="27" fillId="7" borderId="16" xfId="0" applyFont="1" applyFill="1" applyBorder="1" applyAlignment="1" applyProtection="1">
      <alignment horizontal="center" vertical="center"/>
    </xf>
    <xf numFmtId="0" fontId="27" fillId="7" borderId="18" xfId="0" applyFont="1" applyFill="1" applyBorder="1" applyAlignment="1" applyProtection="1">
      <alignment horizontal="center" vertical="center"/>
    </xf>
    <xf numFmtId="0" fontId="30" fillId="10" borderId="38" xfId="0" applyFont="1" applyFill="1" applyBorder="1" applyAlignment="1" applyProtection="1">
      <alignment horizontal="center" vertical="center" wrapText="1"/>
    </xf>
    <xf numFmtId="0" fontId="30" fillId="10" borderId="42" xfId="0" applyFont="1" applyFill="1" applyBorder="1" applyAlignment="1" applyProtection="1">
      <alignment horizontal="center" vertical="center" wrapText="1"/>
    </xf>
    <xf numFmtId="0" fontId="29" fillId="0" borderId="24" xfId="0" applyFont="1" applyFill="1" applyBorder="1" applyAlignment="1" applyProtection="1">
      <alignment horizontal="center" vertical="center" wrapText="1"/>
    </xf>
    <xf numFmtId="0" fontId="29" fillId="0" borderId="23" xfId="0" applyFont="1" applyFill="1" applyBorder="1" applyAlignment="1" applyProtection="1">
      <alignment horizontal="center" vertical="center" wrapText="1"/>
    </xf>
    <xf numFmtId="0" fontId="27" fillId="7" borderId="34" xfId="0" applyFont="1" applyFill="1" applyBorder="1" applyAlignment="1" applyProtection="1">
      <alignment horizontal="center" vertical="center" wrapText="1"/>
    </xf>
    <xf numFmtId="0" fontId="27" fillId="7" borderId="35" xfId="0" applyFont="1" applyFill="1" applyBorder="1" applyAlignment="1" applyProtection="1">
      <alignment horizontal="center" vertical="center" wrapText="1"/>
    </xf>
    <xf numFmtId="0" fontId="27" fillId="7" borderId="26" xfId="0" applyFont="1" applyFill="1" applyBorder="1" applyAlignment="1" applyProtection="1">
      <alignment horizontal="center" vertical="center" wrapText="1"/>
    </xf>
    <xf numFmtId="0" fontId="27" fillId="7" borderId="27" xfId="0" applyFont="1" applyFill="1" applyBorder="1" applyAlignment="1" applyProtection="1">
      <alignment horizontal="center" vertical="center" wrapText="1"/>
    </xf>
    <xf numFmtId="0" fontId="27" fillId="7" borderId="34" xfId="0" applyFont="1" applyFill="1" applyBorder="1" applyAlignment="1" applyProtection="1">
      <alignment horizontal="center" vertical="center"/>
    </xf>
    <xf numFmtId="0" fontId="27" fillId="7" borderId="25" xfId="0" applyFont="1" applyFill="1" applyBorder="1" applyAlignment="1" applyProtection="1">
      <alignment horizontal="center" vertical="center"/>
    </xf>
    <xf numFmtId="0" fontId="27" fillId="7" borderId="26" xfId="0" applyFont="1" applyFill="1" applyBorder="1" applyAlignment="1" applyProtection="1">
      <alignment horizontal="center" vertical="center"/>
    </xf>
    <xf numFmtId="0" fontId="32" fillId="3" borderId="13" xfId="0" applyFont="1" applyFill="1" applyBorder="1" applyAlignment="1" applyProtection="1">
      <alignment horizontal="center" vertical="center" wrapText="1"/>
    </xf>
    <xf numFmtId="0" fontId="32" fillId="3" borderId="14" xfId="0" applyFont="1" applyFill="1" applyBorder="1" applyAlignment="1" applyProtection="1">
      <alignment horizontal="center" vertical="center" wrapText="1"/>
    </xf>
    <xf numFmtId="0" fontId="32" fillId="3" borderId="15" xfId="0" applyFont="1" applyFill="1" applyBorder="1" applyAlignment="1" applyProtection="1">
      <alignment horizontal="center" vertical="center" wrapText="1"/>
    </xf>
    <xf numFmtId="0" fontId="7" fillId="0" borderId="8" xfId="0" applyFont="1" applyBorder="1" applyAlignment="1" applyProtection="1">
      <alignment horizontal="center" vertical="center"/>
    </xf>
    <xf numFmtId="0" fontId="7" fillId="0" borderId="5" xfId="0" applyFont="1" applyBorder="1" applyAlignment="1" applyProtection="1">
      <alignment horizontal="center" vertical="center"/>
    </xf>
    <xf numFmtId="0" fontId="30" fillId="10" borderId="8" xfId="0" applyFont="1" applyFill="1" applyBorder="1" applyAlignment="1" applyProtection="1">
      <alignment horizontal="center" vertical="center"/>
    </xf>
    <xf numFmtId="0" fontId="28" fillId="5" borderId="5" xfId="0" applyNumberFormat="1" applyFont="1" applyFill="1" applyBorder="1" applyAlignment="1" applyProtection="1">
      <alignment horizontal="center" vertical="center"/>
    </xf>
    <xf numFmtId="0" fontId="28" fillId="5" borderId="43" xfId="0" applyNumberFormat="1" applyFont="1" applyFill="1" applyBorder="1" applyAlignment="1" applyProtection="1">
      <alignment horizontal="center" vertical="center"/>
    </xf>
    <xf numFmtId="0" fontId="28" fillId="5" borderId="7" xfId="0" applyNumberFormat="1" applyFont="1" applyFill="1" applyBorder="1" applyAlignment="1" applyProtection="1">
      <alignment horizontal="center" vertical="center"/>
    </xf>
    <xf numFmtId="0" fontId="28" fillId="5" borderId="37" xfId="0" applyNumberFormat="1" applyFont="1" applyFill="1" applyBorder="1" applyAlignment="1" applyProtection="1">
      <alignment horizontal="center" vertical="center"/>
    </xf>
    <xf numFmtId="0" fontId="28" fillId="5" borderId="41" xfId="0" applyNumberFormat="1" applyFont="1" applyFill="1" applyBorder="1" applyAlignment="1" applyProtection="1">
      <alignment horizontal="center" vertical="center"/>
    </xf>
    <xf numFmtId="0" fontId="28" fillId="5" borderId="32" xfId="0" applyNumberFormat="1" applyFont="1" applyFill="1" applyBorder="1" applyAlignment="1" applyProtection="1">
      <alignment horizontal="center" vertical="center"/>
    </xf>
    <xf numFmtId="9" fontId="31" fillId="0" borderId="35" xfId="2" applyFont="1" applyFill="1" applyBorder="1" applyAlignment="1" applyProtection="1">
      <alignment horizontal="center" vertical="center"/>
    </xf>
    <xf numFmtId="9" fontId="31" fillId="0" borderId="38" xfId="2" applyFont="1" applyFill="1" applyBorder="1" applyAlignment="1" applyProtection="1">
      <alignment horizontal="center" vertical="center"/>
    </xf>
    <xf numFmtId="2" fontId="38" fillId="0" borderId="50" xfId="0" applyNumberFormat="1" applyFont="1" applyFill="1" applyBorder="1" applyAlignment="1" applyProtection="1">
      <alignment horizontal="center" vertical="center"/>
    </xf>
    <xf numFmtId="0" fontId="38" fillId="0" borderId="51" xfId="0" applyNumberFormat="1" applyFont="1" applyFill="1" applyBorder="1" applyAlignment="1" applyProtection="1">
      <alignment horizontal="center" vertical="center"/>
    </xf>
    <xf numFmtId="0" fontId="38" fillId="0" borderId="52" xfId="0" applyNumberFormat="1" applyFont="1" applyFill="1" applyBorder="1" applyAlignment="1" applyProtection="1">
      <alignment horizontal="center" vertical="center"/>
    </xf>
    <xf numFmtId="9" fontId="29" fillId="0" borderId="8" xfId="0" applyNumberFormat="1" applyFont="1" applyFill="1" applyBorder="1" applyAlignment="1" applyProtection="1">
      <alignment horizontal="center" vertical="center" wrapText="1"/>
    </xf>
    <xf numFmtId="9" fontId="29" fillId="0" borderId="28" xfId="0" applyNumberFormat="1" applyFont="1" applyFill="1" applyBorder="1" applyAlignment="1" applyProtection="1">
      <alignment horizontal="center" vertical="center" wrapText="1"/>
    </xf>
    <xf numFmtId="2" fontId="7" fillId="0" borderId="8" xfId="0" applyNumberFormat="1" applyFont="1" applyFill="1" applyBorder="1" applyAlignment="1" applyProtection="1">
      <alignment horizontal="center" vertical="center"/>
    </xf>
    <xf numFmtId="9" fontId="31" fillId="0" borderId="27" xfId="0" applyNumberFormat="1" applyFont="1" applyFill="1" applyBorder="1" applyAlignment="1" applyProtection="1">
      <alignment horizontal="center" vertical="center"/>
    </xf>
    <xf numFmtId="9" fontId="31" fillId="0" borderId="36" xfId="0" applyNumberFormat="1" applyFont="1" applyFill="1" applyBorder="1" applyAlignment="1" applyProtection="1">
      <alignment horizontal="center" vertical="center"/>
    </xf>
    <xf numFmtId="0" fontId="30" fillId="10" borderId="35" xfId="0" applyFont="1" applyFill="1" applyBorder="1" applyAlignment="1" applyProtection="1">
      <alignment horizontal="center" vertical="center" wrapText="1"/>
    </xf>
    <xf numFmtId="1" fontId="29" fillId="0" borderId="8" xfId="0" applyNumberFormat="1" applyFont="1" applyFill="1" applyBorder="1" applyAlignment="1" applyProtection="1">
      <alignment horizontal="center" vertical="center" wrapText="1"/>
    </xf>
    <xf numFmtId="0" fontId="29" fillId="0" borderId="8" xfId="0" applyFont="1" applyFill="1" applyBorder="1" applyAlignment="1" applyProtection="1">
      <alignment horizontal="center" vertical="center" wrapText="1"/>
    </xf>
    <xf numFmtId="0" fontId="28" fillId="5" borderId="30" xfId="0" applyNumberFormat="1" applyFont="1" applyFill="1" applyBorder="1" applyAlignment="1" applyProtection="1">
      <alignment horizontal="center" vertical="center"/>
    </xf>
    <xf numFmtId="0" fontId="28" fillId="5" borderId="18" xfId="0" applyNumberFormat="1" applyFont="1" applyFill="1" applyBorder="1" applyAlignment="1" applyProtection="1">
      <alignment horizontal="center" vertical="center"/>
    </xf>
    <xf numFmtId="0" fontId="28" fillId="5" borderId="33" xfId="0" applyNumberFormat="1" applyFont="1" applyFill="1" applyBorder="1" applyAlignment="1" applyProtection="1">
      <alignment horizontal="center" vertical="center"/>
    </xf>
    <xf numFmtId="0" fontId="28" fillId="5" borderId="31" xfId="0" applyNumberFormat="1" applyFont="1" applyFill="1" applyBorder="1" applyAlignment="1" applyProtection="1">
      <alignment horizontal="center" vertical="center"/>
    </xf>
    <xf numFmtId="0" fontId="30" fillId="10" borderId="40" xfId="0" applyFont="1" applyFill="1" applyBorder="1" applyAlignment="1" applyProtection="1">
      <alignment horizontal="center" vertical="center" wrapText="1"/>
    </xf>
    <xf numFmtId="2" fontId="7" fillId="0" borderId="10" xfId="0" applyNumberFormat="1" applyFont="1" applyBorder="1" applyAlignment="1" applyProtection="1">
      <alignment horizontal="center" vertical="center"/>
    </xf>
    <xf numFmtId="0" fontId="30" fillId="12" borderId="35" xfId="0" applyFont="1" applyFill="1" applyBorder="1" applyAlignment="1" applyProtection="1">
      <alignment horizontal="center" vertical="center"/>
    </xf>
    <xf numFmtId="0" fontId="30" fillId="12" borderId="8" xfId="0" applyFont="1" applyFill="1" applyBorder="1" applyAlignment="1" applyProtection="1">
      <alignment horizontal="center" vertical="center"/>
    </xf>
    <xf numFmtId="0" fontId="30" fillId="12" borderId="10" xfId="0" applyFont="1" applyFill="1" applyBorder="1" applyAlignment="1" applyProtection="1">
      <alignment horizontal="center" vertical="center"/>
    </xf>
    <xf numFmtId="0" fontId="30" fillId="10" borderId="42" xfId="0" applyFont="1" applyFill="1" applyBorder="1" applyAlignment="1" applyProtection="1">
      <alignment horizontal="center" vertical="center"/>
    </xf>
    <xf numFmtId="0" fontId="30" fillId="10" borderId="23" xfId="0" applyFont="1" applyFill="1" applyBorder="1" applyAlignment="1" applyProtection="1">
      <alignment horizontal="center" vertical="center"/>
    </xf>
    <xf numFmtId="0" fontId="30" fillId="10" borderId="6" xfId="0" applyFont="1" applyFill="1" applyBorder="1" applyAlignment="1" applyProtection="1">
      <alignment horizontal="center" vertical="center"/>
    </xf>
  </cellXfs>
  <cellStyles count="3">
    <cellStyle name="Normal" xfId="0" builtinId="0"/>
    <cellStyle name="Normal 2" xfId="1"/>
    <cellStyle name="Pourcentage" xfId="2" builtinId="5"/>
  </cellStyles>
  <dxfs count="103">
    <dxf>
      <numFmt numFmtId="1" formatCode="0"/>
      <alignment horizontal="center" vertical="center" textRotation="0" wrapText="0" indent="0" justifyLastLine="0" shrinkToFit="0" readingOrder="0"/>
      <protection locked="1" hidden="0"/>
    </dxf>
    <dxf>
      <numFmt numFmtId="2" formatCode="0.00"/>
      <alignment horizontal="center" vertical="center" textRotation="0" wrapText="0" indent="0" justifyLastLine="0" shrinkToFit="0" readingOrder="0"/>
      <protection locked="1" hidden="0"/>
    </dxf>
    <dxf>
      <numFmt numFmtId="2" formatCode="0.00"/>
      <alignment horizontal="center" vertical="center" textRotation="0" wrapText="0" indent="0" justifyLastLine="0" shrinkToFit="0" readingOrder="0"/>
      <protection locked="1" hidden="0"/>
    </dxf>
    <dxf>
      <numFmt numFmtId="2" formatCode="0.00"/>
      <alignment horizontal="center" vertical="center" textRotation="0" wrapText="0" indent="0" justifyLastLine="0" shrinkToFit="0" readingOrder="0"/>
      <protection locked="1" hidden="0"/>
    </dxf>
    <dxf>
      <numFmt numFmtId="2" formatCode="0.00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13" formatCode="0%"/>
      <alignment horizontal="center" vertical="center" textRotation="0" wrapText="0" indent="0" justifyLastLine="0" shrinkToFit="0" readingOrder="0"/>
      <protection locked="1" hidden="0"/>
    </dxf>
    <dxf>
      <numFmt numFmtId="1" formatCode="0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1" formatCode="0"/>
      <alignment horizontal="center" vertical="center" textRotation="0" wrapText="0" indent="0" justifyLastLine="0" shrinkToFit="0" readingOrder="0"/>
      <protection locked="1" hidden="0"/>
    </dxf>
    <dxf>
      <numFmt numFmtId="1" formatCode="0"/>
      <alignment horizontal="center" vertical="center" textRotation="0" wrapText="0" indent="0" justifyLastLine="0" shrinkToFit="0" readingOrder="0"/>
      <protection locked="1" hidden="0"/>
    </dxf>
    <dxf>
      <numFmt numFmtId="2" formatCode="0.00"/>
      <alignment horizontal="center" vertical="center" textRotation="0" wrapText="0" indent="0" justifyLastLine="0" shrinkToFit="0" readingOrder="0"/>
      <protection locked="1" hidden="0"/>
    </dxf>
    <dxf>
      <numFmt numFmtId="2" formatCode="0.00"/>
      <alignment horizontal="center" vertical="center" textRotation="0" wrapText="0" indent="0" justifyLastLine="0" shrinkToFit="0" readingOrder="0"/>
      <protection locked="1" hidden="0"/>
    </dxf>
    <dxf>
      <numFmt numFmtId="1" formatCode="0"/>
      <alignment horizontal="center" vertical="center" textRotation="0" wrapText="0" indent="0" justifyLastLine="0" shrinkToFit="0" readingOrder="0"/>
      <protection locked="1" hidden="0"/>
    </dxf>
    <dxf>
      <numFmt numFmtId="1" formatCode="0"/>
      <alignment horizontal="center" vertical="center" textRotation="0" wrapText="0" indent="0" justifyLastLine="0" shrinkToFit="0" readingOrder="0"/>
      <protection locked="1" hidden="0"/>
    </dxf>
    <dxf>
      <numFmt numFmtId="2" formatCode="0.00"/>
      <alignment horizontal="center" vertical="center" textRotation="0" wrapText="0" indent="0" justifyLastLine="0" shrinkToFit="0" readingOrder="0"/>
      <protection locked="1" hidden="0"/>
    </dxf>
    <dxf>
      <numFmt numFmtId="2" formatCode="0.00"/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numFmt numFmtId="2" formatCode="0.00"/>
      <alignment horizontal="center" vertical="center" textRotation="0" wrapText="0" indent="0" justifyLastLine="0" shrinkToFit="0" readingOrder="0"/>
      <protection locked="1" hidden="0"/>
    </dxf>
    <dxf>
      <numFmt numFmtId="164" formatCode="[$-F400]h:mm:ss\ AM/PM"/>
      <alignment horizontal="center" vertical="center" textRotation="0" wrapText="0" indent="0" justifyLastLine="0" shrinkToFit="0" readingOrder="0"/>
      <protection locked="1" hidden="0"/>
    </dxf>
    <dxf>
      <numFmt numFmtId="164" formatCode="[$-F400]h:mm:ss\ AM/PM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1" formatCode="0"/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numFmt numFmtId="19" formatCode="dd/mm/yyyy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border outline="0">
        <top style="thin">
          <color theme="4" tint="0.39997558519241921"/>
        </top>
      </border>
    </dxf>
    <dxf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>
          <bgColor rgb="FFEDE83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numFmt numFmtId="165" formatCode="0.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4" formatCode="0.00%"/>
    </dxf>
    <dxf>
      <numFmt numFmtId="165" formatCode="0.0"/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fill>
        <patternFill patternType="none">
          <fgColor indexed="64"/>
          <bgColor auto="1"/>
        </patternFill>
      </fill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fill>
        <patternFill patternType="none">
          <fgColor indexed="64"/>
          <bgColor auto="1"/>
        </patternFill>
      </fill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numFmt numFmtId="164" formatCode="[$-F400]h:mm:ss\ AM/PM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numFmt numFmtId="164" formatCode="[$-F400]h:mm:ss\ AM/PM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48"/>
        <color theme="1"/>
        <name val="Calibri"/>
        <scheme val="minor"/>
      </font>
      <fill>
        <patternFill patternType="none">
          <fgColor indexed="64"/>
          <bgColor auto="1"/>
        </patternFill>
      </fill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48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Medium9"/>
  <colors>
    <mruColors>
      <color rgb="FF993300"/>
      <color rgb="FF1F497D"/>
      <color rgb="FFCC0000"/>
      <color rgb="FFFF505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pivotSource>
    <c:name>[Indicateurs - BLIST02.xlsm]Graphiques!Pareto_Arrêts_Jour</c:name>
    <c:fmtId val="1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en-US" sz="16600"/>
              <a:t>Pareto des Arrêts</a:t>
            </a:r>
          </a:p>
        </c:rich>
      </c:tx>
      <c:layout>
        <c:manualLayout>
          <c:xMode val="edge"/>
          <c:yMode val="edge"/>
          <c:x val="0.7831670437747007"/>
          <c:y val="1.109951395371192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4">
                  <a:shade val="51000"/>
                  <a:satMod val="130000"/>
                </a:schemeClr>
              </a:gs>
              <a:gs pos="80000">
                <a:schemeClr val="accent4">
                  <a:shade val="93000"/>
                  <a:satMod val="130000"/>
                </a:schemeClr>
              </a:gs>
              <a:gs pos="100000">
                <a:schemeClr val="accent4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"/>
        <c:spPr>
          <a:gradFill rotWithShape="1">
            <a:gsLst>
              <a:gs pos="0">
                <a:schemeClr val="accent4">
                  <a:shade val="51000"/>
                  <a:satMod val="130000"/>
                </a:schemeClr>
              </a:gs>
              <a:gs pos="80000">
                <a:schemeClr val="accent4">
                  <a:shade val="93000"/>
                  <a:satMod val="130000"/>
                </a:schemeClr>
              </a:gs>
              <a:gs pos="100000">
                <a:schemeClr val="accent4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4">
                  <a:shade val="51000"/>
                  <a:satMod val="130000"/>
                </a:schemeClr>
              </a:gs>
              <a:gs pos="80000">
                <a:schemeClr val="accent4">
                  <a:shade val="93000"/>
                  <a:satMod val="130000"/>
                </a:schemeClr>
              </a:gs>
              <a:gs pos="100000">
                <a:schemeClr val="accent4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numFmt formatCode="#,##0.00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9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Graphiques!$C$141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0"/>
          <c:dLbls>
            <c:numFmt formatCode="#,##0.0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9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Graphiques!$A$142:$B$172</c:f>
              <c:multiLvlStrCache>
                <c:ptCount val="26"/>
                <c:lvl>
                  <c:pt idx="0">
                    <c:v>Changement de lot</c:v>
                  </c:pt>
                  <c:pt idx="1">
                    <c:v>Changement de format</c:v>
                  </c:pt>
                  <c:pt idx="2">
                    <c:v>Vide de chaîne</c:v>
                  </c:pt>
                  <c:pt idx="3">
                    <c:v>Nettoyage</c:v>
                  </c:pt>
                  <c:pt idx="4">
                    <c:v>Contrôle de démarrage</c:v>
                  </c:pt>
                  <c:pt idx="5">
                    <c:v>Top 5</c:v>
                  </c:pt>
                  <c:pt idx="6">
                    <c:v>Changement d'équipe</c:v>
                  </c:pt>
                  <c:pt idx="7">
                    <c:v>pause</c:v>
                  </c:pt>
                  <c:pt idx="8">
                    <c:v>début ou fin de journée</c:v>
                  </c:pt>
                  <c:pt idx="9">
                    <c:v>Maintenance programmée</c:v>
                  </c:pt>
                  <c:pt idx="10">
                    <c:v>vide de chaine / demarrage</c:v>
                  </c:pt>
                  <c:pt idx="11">
                    <c:v>changement de bobine</c:v>
                  </c:pt>
                  <c:pt idx="12">
                    <c:v>approvisionnement </c:v>
                  </c:pt>
                  <c:pt idx="13">
                    <c:v>organisation ( pas d'info )</c:v>
                  </c:pt>
                  <c:pt idx="14">
                    <c:v>contrôle démarrage</c:v>
                  </c:pt>
                  <c:pt idx="15">
                    <c:v>attente contrôle</c:v>
                  </c:pt>
                  <c:pt idx="16">
                    <c:v>attente technicien</c:v>
                  </c:pt>
                  <c:pt idx="17">
                    <c:v>Formation_Alvéoles</c:v>
                  </c:pt>
                  <c:pt idx="18">
                    <c:v>Lot</c:v>
                  </c:pt>
                  <c:pt idx="19">
                    <c:v>Descente</c:v>
                  </c:pt>
                  <c:pt idx="20">
                    <c:v>Non_Identifié</c:v>
                  </c:pt>
                  <c:pt idx="21">
                    <c:v>Comprimés_non_couchés</c:v>
                  </c:pt>
                  <c:pt idx="22">
                    <c:v>centrage laize pré-imprimée</c:v>
                  </c:pt>
                  <c:pt idx="23">
                    <c:v>Mordus</c:v>
                  </c:pt>
                  <c:pt idx="24">
                    <c:v>Cellule_Laize_Imprimée</c:v>
                  </c:pt>
                  <c:pt idx="25">
                    <c:v>Ejection</c:v>
                  </c:pt>
                </c:lvl>
                <c:lvl>
                  <c:pt idx="0">
                    <c:v>Changement</c:v>
                  </c:pt>
                  <c:pt idx="5">
                    <c:v>Arrêt Programmé</c:v>
                  </c:pt>
                  <c:pt idx="11">
                    <c:v>Arrêt Autre</c:v>
                  </c:pt>
                  <c:pt idx="17">
                    <c:v>Panne</c:v>
                  </c:pt>
                </c:lvl>
              </c:multiLvlStrCache>
            </c:multiLvlStrRef>
          </c:cat>
          <c:val>
            <c:numRef>
              <c:f>Graphiques!$C$142:$C$172</c:f>
              <c:numCache>
                <c:formatCode>General</c:formatCode>
                <c:ptCount val="26"/>
                <c:pt idx="0">
                  <c:v>38.01666666666668</c:v>
                </c:pt>
                <c:pt idx="1">
                  <c:v>32.370833333333337</c:v>
                </c:pt>
                <c:pt idx="2">
                  <c:v>28.506111111111107</c:v>
                </c:pt>
                <c:pt idx="3">
                  <c:v>10.551388888888891</c:v>
                </c:pt>
                <c:pt idx="4">
                  <c:v>3.3455555555555603</c:v>
                </c:pt>
                <c:pt idx="5">
                  <c:v>43.034722222222236</c:v>
                </c:pt>
                <c:pt idx="6">
                  <c:v>31.178333333333335</c:v>
                </c:pt>
                <c:pt idx="7">
                  <c:v>13.223888888888892</c:v>
                </c:pt>
                <c:pt idx="8">
                  <c:v>0.78027777777777496</c:v>
                </c:pt>
                <c:pt idx="9">
                  <c:v>0.66250000000000031</c:v>
                </c:pt>
                <c:pt idx="10">
                  <c:v>0.41888888888888998</c:v>
                </c:pt>
                <c:pt idx="11">
                  <c:v>8.1619444444444529</c:v>
                </c:pt>
                <c:pt idx="12">
                  <c:v>2.148888888888886</c:v>
                </c:pt>
                <c:pt idx="13">
                  <c:v>1.7955555555555587</c:v>
                </c:pt>
                <c:pt idx="14">
                  <c:v>0.41277777777777747</c:v>
                </c:pt>
                <c:pt idx="15">
                  <c:v>0.25750000000000162</c:v>
                </c:pt>
                <c:pt idx="16">
                  <c:v>1.6666666666669272E-3</c:v>
                </c:pt>
                <c:pt idx="17">
                  <c:v>2.5049999999999999</c:v>
                </c:pt>
                <c:pt idx="18">
                  <c:v>1.8216666666666663</c:v>
                </c:pt>
                <c:pt idx="19">
                  <c:v>1.535277777777778</c:v>
                </c:pt>
                <c:pt idx="20">
                  <c:v>1.49722222222222</c:v>
                </c:pt>
                <c:pt idx="21">
                  <c:v>1.161944444444444</c:v>
                </c:pt>
                <c:pt idx="22">
                  <c:v>1.1355555555555559</c:v>
                </c:pt>
                <c:pt idx="23">
                  <c:v>0.36833333333333496</c:v>
                </c:pt>
                <c:pt idx="24">
                  <c:v>0.19472222222222157</c:v>
                </c:pt>
                <c:pt idx="25">
                  <c:v>0.10555555555555696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47812744"/>
        <c:axId val="147811568"/>
      </c:barChart>
      <c:catAx>
        <c:axId val="1478127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5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7811568"/>
        <c:crosses val="autoZero"/>
        <c:auto val="1"/>
        <c:lblAlgn val="ctr"/>
        <c:lblOffset val="100"/>
        <c:noMultiLvlLbl val="0"/>
      </c:catAx>
      <c:valAx>
        <c:axId val="147811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78127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[Indicateurs - BLIST02.xlsm]Graphiques!Reporting_Jour</c:name>
    <c:fmtId val="1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en-US" sz="16600"/>
              <a:t>Reporting des actions</a:t>
            </a:r>
          </a:p>
        </c:rich>
      </c:tx>
      <c:layout>
        <c:manualLayout>
          <c:xMode val="edge"/>
          <c:yMode val="edge"/>
          <c:x val="0.73940162357754058"/>
          <c:y val="2.804284085852397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66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1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Graphiques!$B$92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5">
                      <a:shade val="51000"/>
                      <a:satMod val="130000"/>
                    </a:schemeClr>
                  </a:gs>
                  <a:gs pos="80000">
                    <a:schemeClr val="accent5">
                      <a:shade val="93000"/>
                      <a:satMod val="130000"/>
                    </a:schemeClr>
                  </a:gs>
                  <a:gs pos="100000">
                    <a:schemeClr val="accent5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3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shade val="51000"/>
                      <a:satMod val="130000"/>
                    </a:schemeClr>
                  </a:gs>
                  <a:gs pos="80000">
                    <a:schemeClr val="accent1">
                      <a:lumMod val="60000"/>
                      <a:shade val="93000"/>
                      <a:satMod val="130000"/>
                    </a:schemeClr>
                  </a:gs>
                  <a:gs pos="100000">
                    <a:schemeClr val="accent1">
                      <a:lumMod val="6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4"/>
            <c:bubble3D val="0"/>
            <c:spPr>
              <a:gradFill rotWithShape="1">
                <a:gsLst>
                  <a:gs pos="0">
                    <a:schemeClr val="accent3">
                      <a:lumMod val="60000"/>
                      <a:shade val="51000"/>
                      <a:satMod val="130000"/>
                    </a:schemeClr>
                  </a:gs>
                  <a:gs pos="80000">
                    <a:schemeClr val="accent3">
                      <a:lumMod val="60000"/>
                      <a:shade val="93000"/>
                      <a:satMod val="130000"/>
                    </a:schemeClr>
                  </a:gs>
                  <a:gs pos="100000">
                    <a:schemeClr val="accent3">
                      <a:lumMod val="6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5"/>
            <c:bubble3D val="0"/>
            <c:spPr>
              <a:gradFill rotWithShape="1">
                <a:gsLst>
                  <a:gs pos="0">
                    <a:schemeClr val="accent5">
                      <a:lumMod val="60000"/>
                      <a:shade val="51000"/>
                      <a:satMod val="130000"/>
                    </a:schemeClr>
                  </a:gs>
                  <a:gs pos="80000">
                    <a:schemeClr val="accent5">
                      <a:lumMod val="60000"/>
                      <a:shade val="93000"/>
                      <a:satMod val="130000"/>
                    </a:schemeClr>
                  </a:gs>
                  <a:gs pos="100000">
                    <a:schemeClr val="accent5">
                      <a:lumMod val="6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6"/>
            <c:bubble3D val="0"/>
            <c:spPr>
              <a:gradFill rotWithShape="1">
                <a:gsLst>
                  <a:gs pos="0">
                    <a:schemeClr val="accent1">
                      <a:lumMod val="80000"/>
                      <a:lumOff val="20000"/>
                      <a:shade val="51000"/>
                      <a:satMod val="130000"/>
                    </a:schemeClr>
                  </a:gs>
                  <a:gs pos="80000">
                    <a:schemeClr val="accent1">
                      <a:lumMod val="80000"/>
                      <a:lumOff val="20000"/>
                      <a:shade val="93000"/>
                      <a:satMod val="130000"/>
                    </a:schemeClr>
                  </a:gs>
                  <a:gs pos="100000">
                    <a:schemeClr val="accent1">
                      <a:lumMod val="80000"/>
                      <a:lumOff val="2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7"/>
            <c:bubble3D val="0"/>
            <c:spPr>
              <a:gradFill rotWithShape="1">
                <a:gsLst>
                  <a:gs pos="0">
                    <a:schemeClr val="accent3">
                      <a:lumMod val="80000"/>
                      <a:lumOff val="20000"/>
                      <a:shade val="51000"/>
                      <a:satMod val="130000"/>
                    </a:schemeClr>
                  </a:gs>
                  <a:gs pos="80000">
                    <a:schemeClr val="accent3">
                      <a:lumMod val="80000"/>
                      <a:lumOff val="20000"/>
                      <a:shade val="93000"/>
                      <a:satMod val="130000"/>
                    </a:schemeClr>
                  </a:gs>
                  <a:gs pos="100000">
                    <a:schemeClr val="accent3">
                      <a:lumMod val="80000"/>
                      <a:lumOff val="2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6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2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Graphiques!$A$93:$A$99</c:f>
              <c:strCache>
                <c:ptCount val="6"/>
                <c:pt idx="0">
                  <c:v>Production</c:v>
                </c:pt>
                <c:pt idx="1">
                  <c:v>Changement</c:v>
                </c:pt>
                <c:pt idx="2">
                  <c:v>Arrêt Programmé</c:v>
                </c:pt>
                <c:pt idx="3">
                  <c:v>Arrêt Autre</c:v>
                </c:pt>
                <c:pt idx="4">
                  <c:v>Panne</c:v>
                </c:pt>
                <c:pt idx="5">
                  <c:v>Arrêt</c:v>
                </c:pt>
              </c:strCache>
            </c:strRef>
          </c:cat>
          <c:val>
            <c:numRef>
              <c:f>Graphiques!$B$93:$B$99</c:f>
              <c:numCache>
                <c:formatCode>0.00%</c:formatCode>
                <c:ptCount val="6"/>
                <c:pt idx="0">
                  <c:v>0.33679243592187619</c:v>
                </c:pt>
                <c:pt idx="1">
                  <c:v>0.33079481150905177</c:v>
                </c:pt>
                <c:pt idx="2">
                  <c:v>0.26189708069990203</c:v>
                </c:pt>
                <c:pt idx="3">
                  <c:v>3.7476598511103215E-2</c:v>
                </c:pt>
                <c:pt idx="4">
                  <c:v>3.0282219104739289E-2</c:v>
                </c:pt>
                <c:pt idx="5">
                  <c:v>2.7568542533275265E-3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48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4800" b="1"/>
              <a:t>Reporting des actions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48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ofPieChart>
        <c:ofPieType val="bar"/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4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'Synthèse Hebdo'!$E$13:$K$13</c:f>
              <c:strCache>
                <c:ptCount val="7"/>
                <c:pt idx="0">
                  <c:v>Arrêts programmés</c:v>
                </c:pt>
                <c:pt idx="1">
                  <c:v>Pannes</c:v>
                </c:pt>
                <c:pt idx="2">
                  <c:v>Arrêts autre</c:v>
                </c:pt>
                <c:pt idx="3">
                  <c:v>Changements</c:v>
                </c:pt>
                <c:pt idx="4">
                  <c:v>Arrêts Qualité</c:v>
                </c:pt>
                <c:pt idx="5">
                  <c:v>Non Cadence</c:v>
                </c:pt>
                <c:pt idx="6">
                  <c:v>Temps Utile</c:v>
                </c:pt>
              </c:strCache>
            </c:strRef>
          </c:cat>
          <c:val>
            <c:numRef>
              <c:f>'Synthèse Hebdo'!$E$14:$K$14</c:f>
              <c:numCache>
                <c:formatCode>0%</c:formatCode>
                <c:ptCount val="7"/>
                <c:pt idx="0">
                  <c:v>7.1415633387673122E-2</c:v>
                </c:pt>
                <c:pt idx="1">
                  <c:v>1.1260800323686293E-2</c:v>
                </c:pt>
                <c:pt idx="2">
                  <c:v>3.698162562955333E-2</c:v>
                </c:pt>
                <c:pt idx="3">
                  <c:v>0.44018743692705059</c:v>
                </c:pt>
                <c:pt idx="4">
                  <c:v>0</c:v>
                </c:pt>
                <c:pt idx="5">
                  <c:v>0.11330457554935412</c:v>
                </c:pt>
                <c:pt idx="6">
                  <c:v>0.32467398494069194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gapWidth val="100"/>
        <c:splitType val="pos"/>
        <c:splitPos val="2"/>
        <c:secondPieSize val="75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3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userShapes r:id="rId3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[Indicateurs - BLIST02.xlsm]Graphiques!Pareto_arrêts_semaine</c:name>
    <c:fmtId val="2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44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Graphiques!$B$3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44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Graphiques!$A$4:$A$26</c:f>
              <c:multiLvlStrCache>
                <c:ptCount val="17"/>
                <c:lvl>
                  <c:pt idx="0">
                    <c:v>(vide)</c:v>
                  </c:pt>
                  <c:pt idx="1">
                    <c:v>Non_Identifié</c:v>
                  </c:pt>
                  <c:pt idx="2">
                    <c:v>Formation_Alvéoles</c:v>
                  </c:pt>
                  <c:pt idx="3">
                    <c:v>attente technicien</c:v>
                  </c:pt>
                  <c:pt idx="4">
                    <c:v>attente contrôle</c:v>
                  </c:pt>
                  <c:pt idx="5">
                    <c:v>approvisionnement </c:v>
                  </c:pt>
                  <c:pt idx="6">
                    <c:v>contrôle démarrage</c:v>
                  </c:pt>
                  <c:pt idx="7">
                    <c:v>organisation ( pas d'info )</c:v>
                  </c:pt>
                  <c:pt idx="8">
                    <c:v>changement de bobine</c:v>
                  </c:pt>
                  <c:pt idx="9">
                    <c:v>Top 5</c:v>
                  </c:pt>
                  <c:pt idx="10">
                    <c:v>Maintenance programmée</c:v>
                  </c:pt>
                  <c:pt idx="11">
                    <c:v>Changement d'équipe</c:v>
                  </c:pt>
                  <c:pt idx="12">
                    <c:v>pause</c:v>
                  </c:pt>
                  <c:pt idx="13">
                    <c:v>Contrôle de démarrage</c:v>
                  </c:pt>
                  <c:pt idx="14">
                    <c:v>Changement de format</c:v>
                  </c:pt>
                  <c:pt idx="15">
                    <c:v>Changement de lot</c:v>
                  </c:pt>
                  <c:pt idx="16">
                    <c:v>Vide de chaîne</c:v>
                  </c:pt>
                </c:lvl>
                <c:lvl>
                  <c:pt idx="0">
                    <c:v>Arrêt</c:v>
                  </c:pt>
                  <c:pt idx="1">
                    <c:v>Panne</c:v>
                  </c:pt>
                  <c:pt idx="3">
                    <c:v>Arrêt Autre</c:v>
                  </c:pt>
                  <c:pt idx="9">
                    <c:v>Arrêt Programmé</c:v>
                  </c:pt>
                  <c:pt idx="13">
                    <c:v>Changement</c:v>
                  </c:pt>
                </c:lvl>
              </c:multiLvlStrCache>
            </c:multiLvlStrRef>
          </c:cat>
          <c:val>
            <c:numRef>
              <c:f>Graphiques!$B$4:$B$26</c:f>
              <c:numCache>
                <c:formatCode>0.00</c:formatCode>
                <c:ptCount val="17"/>
                <c:pt idx="0">
                  <c:v>0.25694444444444375</c:v>
                </c:pt>
                <c:pt idx="1">
                  <c:v>0.54777777777777992</c:v>
                </c:pt>
                <c:pt idx="2">
                  <c:v>0.78194444444444589</c:v>
                </c:pt>
                <c:pt idx="3">
                  <c:v>1.6666666666669272E-3</c:v>
                </c:pt>
                <c:pt idx="4">
                  <c:v>4.4444444444455833E-3</c:v>
                </c:pt>
                <c:pt idx="5">
                  <c:v>2.249999999999952E-2</c:v>
                </c:pt>
                <c:pt idx="6">
                  <c:v>0.18555555555555614</c:v>
                </c:pt>
                <c:pt idx="7">
                  <c:v>1.1027777777777787</c:v>
                </c:pt>
                <c:pt idx="8">
                  <c:v>3.05</c:v>
                </c:pt>
                <c:pt idx="9">
                  <c:v>0.61861111111111167</c:v>
                </c:pt>
                <c:pt idx="10">
                  <c:v>0.66250000000000031</c:v>
                </c:pt>
                <c:pt idx="11">
                  <c:v>3.0172222222222178</c:v>
                </c:pt>
                <c:pt idx="12">
                  <c:v>4.1347222222222246</c:v>
                </c:pt>
                <c:pt idx="13">
                  <c:v>1.4202777777777771</c:v>
                </c:pt>
                <c:pt idx="14">
                  <c:v>13.85166666666667</c:v>
                </c:pt>
                <c:pt idx="15">
                  <c:v>18.136111111111109</c:v>
                </c:pt>
                <c:pt idx="16">
                  <c:v>18.571111111111108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369658816"/>
        <c:axId val="369657248"/>
      </c:barChart>
      <c:catAx>
        <c:axId val="36965881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3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57248"/>
        <c:crosses val="autoZero"/>
        <c:auto val="1"/>
        <c:lblAlgn val="ctr"/>
        <c:lblOffset val="100"/>
        <c:noMultiLvlLbl val="0"/>
      </c:catAx>
      <c:valAx>
        <c:axId val="3696572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58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[Indicateurs - BLIST02.xlsm]Graphiques!Commentaires_Pannes</c:name>
    <c:fmtId val="18"/>
  </c:pivotSource>
  <c:chart>
    <c:autoTitleDeleted val="1"/>
    <c:pivotFmts>
      <c:pivotFmt>
        <c:idx val="0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Graphiques!$B$225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Graphiques!$A$226:$A$228</c:f>
              <c:multiLvlStrCache>
                <c:ptCount val="1"/>
                <c:lvl>
                  <c:pt idx="0">
                    <c:v>(vide)</c:v>
                  </c:pt>
                </c:lvl>
                <c:lvl>
                  <c:pt idx="0">
                    <c:v>(vide)</c:v>
                  </c:pt>
                </c:lvl>
              </c:multiLvlStrCache>
            </c:multiLvlStrRef>
          </c:cat>
          <c:val>
            <c:numRef>
              <c:f>Graphiques!$B$226:$B$228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69659208"/>
        <c:axId val="369658032"/>
      </c:barChart>
      <c:catAx>
        <c:axId val="36965920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0" spcFirstLastPara="1" vertOverflow="ellipsis" wrap="square" anchor="ctr" anchorCtr="0"/>
          <a:lstStyle/>
          <a:p>
            <a:pPr>
              <a:defRPr sz="2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58032"/>
        <c:crossesAt val="0"/>
        <c:auto val="1"/>
        <c:lblAlgn val="ctr"/>
        <c:lblOffset val="100"/>
        <c:noMultiLvlLbl val="0"/>
      </c:catAx>
      <c:valAx>
        <c:axId val="3696580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3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59208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[Indicateurs - BLIST02.xlsm]Graphiques!Causes_Arrêts_semaine</c:name>
    <c:fmtId val="7"/>
  </c:pivotSource>
  <c:chart>
    <c:autoTitleDeleted val="1"/>
    <c:pivotFmts>
      <c:pivotFmt>
        <c:idx val="0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44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Graphiques!$B$51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44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Graphiques!$A$52:$A$55</c:f>
              <c:multiLvlStrCache>
                <c:ptCount val="2"/>
                <c:lvl>
                  <c:pt idx="0">
                    <c:v>Formation_Alvéoles</c:v>
                  </c:pt>
                  <c:pt idx="1">
                    <c:v>Non_Identifié</c:v>
                  </c:pt>
                </c:lvl>
                <c:lvl>
                  <c:pt idx="0">
                    <c:v>Panne</c:v>
                  </c:pt>
                </c:lvl>
              </c:multiLvlStrCache>
            </c:multiLvlStrRef>
          </c:cat>
          <c:val>
            <c:numRef>
              <c:f>Graphiques!$B$52:$B$55</c:f>
              <c:numCache>
                <c:formatCode>0.0</c:formatCode>
                <c:ptCount val="2"/>
                <c:pt idx="0">
                  <c:v>0.78194444444444589</c:v>
                </c:pt>
                <c:pt idx="1">
                  <c:v>0.54777777777777992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69655680"/>
        <c:axId val="369651760"/>
      </c:barChart>
      <c:catAx>
        <c:axId val="3696556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3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51760"/>
        <c:crosses val="autoZero"/>
        <c:auto val="1"/>
        <c:lblAlgn val="ctr"/>
        <c:lblOffset val="100"/>
        <c:noMultiLvlLbl val="0"/>
      </c:catAx>
      <c:valAx>
        <c:axId val="3696517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3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556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[Indicateurs - BLIST02.xlsm]Graphiques!Reporting_Jour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Reporting des actions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Graphiques!$B$92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5">
                      <a:shade val="51000"/>
                      <a:satMod val="130000"/>
                    </a:schemeClr>
                  </a:gs>
                  <a:gs pos="80000">
                    <a:schemeClr val="accent5">
                      <a:shade val="93000"/>
                      <a:satMod val="130000"/>
                    </a:schemeClr>
                  </a:gs>
                  <a:gs pos="100000">
                    <a:schemeClr val="accent5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3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shade val="51000"/>
                      <a:satMod val="130000"/>
                    </a:schemeClr>
                  </a:gs>
                  <a:gs pos="80000">
                    <a:schemeClr val="accent1">
                      <a:lumMod val="60000"/>
                      <a:shade val="93000"/>
                      <a:satMod val="130000"/>
                    </a:schemeClr>
                  </a:gs>
                  <a:gs pos="100000">
                    <a:schemeClr val="accent1">
                      <a:lumMod val="6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4"/>
            <c:bubble3D val="0"/>
            <c:spPr>
              <a:gradFill rotWithShape="1">
                <a:gsLst>
                  <a:gs pos="0">
                    <a:schemeClr val="accent3">
                      <a:lumMod val="60000"/>
                      <a:shade val="51000"/>
                      <a:satMod val="130000"/>
                    </a:schemeClr>
                  </a:gs>
                  <a:gs pos="80000">
                    <a:schemeClr val="accent3">
                      <a:lumMod val="60000"/>
                      <a:shade val="93000"/>
                      <a:satMod val="130000"/>
                    </a:schemeClr>
                  </a:gs>
                  <a:gs pos="100000">
                    <a:schemeClr val="accent3">
                      <a:lumMod val="6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5"/>
            <c:bubble3D val="0"/>
            <c:spPr>
              <a:gradFill rotWithShape="1">
                <a:gsLst>
                  <a:gs pos="0">
                    <a:schemeClr val="accent5">
                      <a:lumMod val="60000"/>
                      <a:shade val="51000"/>
                      <a:satMod val="130000"/>
                    </a:schemeClr>
                  </a:gs>
                  <a:gs pos="80000">
                    <a:schemeClr val="accent5">
                      <a:lumMod val="60000"/>
                      <a:shade val="93000"/>
                      <a:satMod val="130000"/>
                    </a:schemeClr>
                  </a:gs>
                  <a:gs pos="100000">
                    <a:schemeClr val="accent5">
                      <a:lumMod val="6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6"/>
            <c:bubble3D val="0"/>
            <c:spPr>
              <a:gradFill rotWithShape="1">
                <a:gsLst>
                  <a:gs pos="0">
                    <a:schemeClr val="accent1">
                      <a:lumMod val="80000"/>
                      <a:lumOff val="20000"/>
                      <a:shade val="51000"/>
                      <a:satMod val="130000"/>
                    </a:schemeClr>
                  </a:gs>
                  <a:gs pos="80000">
                    <a:schemeClr val="accent1">
                      <a:lumMod val="80000"/>
                      <a:lumOff val="20000"/>
                      <a:shade val="93000"/>
                      <a:satMod val="130000"/>
                    </a:schemeClr>
                  </a:gs>
                  <a:gs pos="100000">
                    <a:schemeClr val="accent1">
                      <a:lumMod val="80000"/>
                      <a:lumOff val="2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7"/>
            <c:bubble3D val="0"/>
            <c:spPr>
              <a:gradFill rotWithShape="1">
                <a:gsLst>
                  <a:gs pos="0">
                    <a:schemeClr val="accent3">
                      <a:lumMod val="80000"/>
                      <a:lumOff val="20000"/>
                      <a:shade val="51000"/>
                      <a:satMod val="130000"/>
                    </a:schemeClr>
                  </a:gs>
                  <a:gs pos="80000">
                    <a:schemeClr val="accent3">
                      <a:lumMod val="80000"/>
                      <a:lumOff val="20000"/>
                      <a:shade val="93000"/>
                      <a:satMod val="130000"/>
                    </a:schemeClr>
                  </a:gs>
                  <a:gs pos="100000">
                    <a:schemeClr val="accent3">
                      <a:lumMod val="80000"/>
                      <a:lumOff val="2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tx2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Graphiques!$A$93:$A$99</c:f>
              <c:strCache>
                <c:ptCount val="6"/>
                <c:pt idx="0">
                  <c:v>Production</c:v>
                </c:pt>
                <c:pt idx="1">
                  <c:v>Changement</c:v>
                </c:pt>
                <c:pt idx="2">
                  <c:v>Arrêt Programmé</c:v>
                </c:pt>
                <c:pt idx="3">
                  <c:v>Arrêt Autre</c:v>
                </c:pt>
                <c:pt idx="4">
                  <c:v>Panne</c:v>
                </c:pt>
                <c:pt idx="5">
                  <c:v>Arrêt</c:v>
                </c:pt>
              </c:strCache>
            </c:strRef>
          </c:cat>
          <c:val>
            <c:numRef>
              <c:f>Graphiques!$B$93:$B$99</c:f>
              <c:numCache>
                <c:formatCode>0.00%</c:formatCode>
                <c:ptCount val="6"/>
                <c:pt idx="0">
                  <c:v>0.33679243592187619</c:v>
                </c:pt>
                <c:pt idx="1">
                  <c:v>0.33079481150905177</c:v>
                </c:pt>
                <c:pt idx="2">
                  <c:v>0.26189708069990203</c:v>
                </c:pt>
                <c:pt idx="3">
                  <c:v>3.7476598511103215E-2</c:v>
                </c:pt>
                <c:pt idx="4">
                  <c:v>3.0282219104739289E-2</c:v>
                </c:pt>
                <c:pt idx="5">
                  <c:v>2.7568542533275265E-3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pivotSource>
    <c:name>[Indicateurs - BLIST02.xlsm]Graphiques!Pareto_Arrêts_Jour</c:name>
    <c:fmtId val="8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Pareto des Arrêts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4">
                  <a:shade val="51000"/>
                  <a:satMod val="130000"/>
                </a:schemeClr>
              </a:gs>
              <a:gs pos="80000">
                <a:schemeClr val="accent4">
                  <a:shade val="93000"/>
                  <a:satMod val="130000"/>
                </a:schemeClr>
              </a:gs>
              <a:gs pos="100000">
                <a:schemeClr val="accent4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/>
          <c:numFmt formatCode="#,##0.00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Graphiques!$C$141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0"/>
          <c:dLbls>
            <c:numFmt formatCode="#,##0.0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Graphiques!$A$142:$B$172</c:f>
              <c:multiLvlStrCache>
                <c:ptCount val="26"/>
                <c:lvl>
                  <c:pt idx="0">
                    <c:v>Changement de lot</c:v>
                  </c:pt>
                  <c:pt idx="1">
                    <c:v>Changement de format</c:v>
                  </c:pt>
                  <c:pt idx="2">
                    <c:v>Vide de chaîne</c:v>
                  </c:pt>
                  <c:pt idx="3">
                    <c:v>Nettoyage</c:v>
                  </c:pt>
                  <c:pt idx="4">
                    <c:v>Contrôle de démarrage</c:v>
                  </c:pt>
                  <c:pt idx="5">
                    <c:v>Top 5</c:v>
                  </c:pt>
                  <c:pt idx="6">
                    <c:v>Changement d'équipe</c:v>
                  </c:pt>
                  <c:pt idx="7">
                    <c:v>pause</c:v>
                  </c:pt>
                  <c:pt idx="8">
                    <c:v>début ou fin de journée</c:v>
                  </c:pt>
                  <c:pt idx="9">
                    <c:v>Maintenance programmée</c:v>
                  </c:pt>
                  <c:pt idx="10">
                    <c:v>vide de chaine / demarrage</c:v>
                  </c:pt>
                  <c:pt idx="11">
                    <c:v>changement de bobine</c:v>
                  </c:pt>
                  <c:pt idx="12">
                    <c:v>approvisionnement </c:v>
                  </c:pt>
                  <c:pt idx="13">
                    <c:v>organisation ( pas d'info )</c:v>
                  </c:pt>
                  <c:pt idx="14">
                    <c:v>contrôle démarrage</c:v>
                  </c:pt>
                  <c:pt idx="15">
                    <c:v>attente contrôle</c:v>
                  </c:pt>
                  <c:pt idx="16">
                    <c:v>attente technicien</c:v>
                  </c:pt>
                  <c:pt idx="17">
                    <c:v>Formation_Alvéoles</c:v>
                  </c:pt>
                  <c:pt idx="18">
                    <c:v>Lot</c:v>
                  </c:pt>
                  <c:pt idx="19">
                    <c:v>Descente</c:v>
                  </c:pt>
                  <c:pt idx="20">
                    <c:v>Non_Identifié</c:v>
                  </c:pt>
                  <c:pt idx="21">
                    <c:v>Comprimés_non_couchés</c:v>
                  </c:pt>
                  <c:pt idx="22">
                    <c:v>centrage laize pré-imprimée</c:v>
                  </c:pt>
                  <c:pt idx="23">
                    <c:v>Mordus</c:v>
                  </c:pt>
                  <c:pt idx="24">
                    <c:v>Cellule_Laize_Imprimée</c:v>
                  </c:pt>
                  <c:pt idx="25">
                    <c:v>Ejection</c:v>
                  </c:pt>
                </c:lvl>
                <c:lvl>
                  <c:pt idx="0">
                    <c:v>Changement</c:v>
                  </c:pt>
                  <c:pt idx="5">
                    <c:v>Arrêt Programmé</c:v>
                  </c:pt>
                  <c:pt idx="11">
                    <c:v>Arrêt Autre</c:v>
                  </c:pt>
                  <c:pt idx="17">
                    <c:v>Panne</c:v>
                  </c:pt>
                </c:lvl>
              </c:multiLvlStrCache>
            </c:multiLvlStrRef>
          </c:cat>
          <c:val>
            <c:numRef>
              <c:f>Graphiques!$C$142:$C$172</c:f>
              <c:numCache>
                <c:formatCode>General</c:formatCode>
                <c:ptCount val="26"/>
                <c:pt idx="0">
                  <c:v>38.01666666666668</c:v>
                </c:pt>
                <c:pt idx="1">
                  <c:v>32.370833333333337</c:v>
                </c:pt>
                <c:pt idx="2">
                  <c:v>28.506111111111107</c:v>
                </c:pt>
                <c:pt idx="3">
                  <c:v>10.551388888888891</c:v>
                </c:pt>
                <c:pt idx="4">
                  <c:v>3.3455555555555603</c:v>
                </c:pt>
                <c:pt idx="5">
                  <c:v>43.034722222222236</c:v>
                </c:pt>
                <c:pt idx="6">
                  <c:v>31.178333333333335</c:v>
                </c:pt>
                <c:pt idx="7">
                  <c:v>13.223888888888892</c:v>
                </c:pt>
                <c:pt idx="8">
                  <c:v>0.78027777777777496</c:v>
                </c:pt>
                <c:pt idx="9">
                  <c:v>0.66250000000000031</c:v>
                </c:pt>
                <c:pt idx="10">
                  <c:v>0.41888888888888998</c:v>
                </c:pt>
                <c:pt idx="11">
                  <c:v>8.1619444444444529</c:v>
                </c:pt>
                <c:pt idx="12">
                  <c:v>2.148888888888886</c:v>
                </c:pt>
                <c:pt idx="13">
                  <c:v>1.7955555555555587</c:v>
                </c:pt>
                <c:pt idx="14">
                  <c:v>0.41277777777777747</c:v>
                </c:pt>
                <c:pt idx="15">
                  <c:v>0.25750000000000162</c:v>
                </c:pt>
                <c:pt idx="16">
                  <c:v>1.6666666666669272E-3</c:v>
                </c:pt>
                <c:pt idx="17">
                  <c:v>2.5049999999999999</c:v>
                </c:pt>
                <c:pt idx="18">
                  <c:v>1.8216666666666663</c:v>
                </c:pt>
                <c:pt idx="19">
                  <c:v>1.535277777777778</c:v>
                </c:pt>
                <c:pt idx="20">
                  <c:v>1.49722222222222</c:v>
                </c:pt>
                <c:pt idx="21">
                  <c:v>1.161944444444444</c:v>
                </c:pt>
                <c:pt idx="22">
                  <c:v>1.1355555555555559</c:v>
                </c:pt>
                <c:pt idx="23">
                  <c:v>0.36833333333333496</c:v>
                </c:pt>
                <c:pt idx="24">
                  <c:v>0.19472222222222157</c:v>
                </c:pt>
                <c:pt idx="25">
                  <c:v>0.10555555555555696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369652544"/>
        <c:axId val="369655288"/>
      </c:barChart>
      <c:catAx>
        <c:axId val="3696525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55288"/>
        <c:crosses val="autoZero"/>
        <c:auto val="1"/>
        <c:lblAlgn val="ctr"/>
        <c:lblOffset val="100"/>
        <c:noMultiLvlLbl val="0"/>
      </c:catAx>
      <c:valAx>
        <c:axId val="369655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525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[Indicateurs - BLIST02.xlsm]Graphiques!Pareto_arrêts_semaine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Graphiques!$B$3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Graphiques!$A$4:$A$26</c:f>
              <c:multiLvlStrCache>
                <c:ptCount val="17"/>
                <c:lvl>
                  <c:pt idx="0">
                    <c:v>(vide)</c:v>
                  </c:pt>
                  <c:pt idx="1">
                    <c:v>Non_Identifié</c:v>
                  </c:pt>
                  <c:pt idx="2">
                    <c:v>Formation_Alvéoles</c:v>
                  </c:pt>
                  <c:pt idx="3">
                    <c:v>attente technicien</c:v>
                  </c:pt>
                  <c:pt idx="4">
                    <c:v>attente contrôle</c:v>
                  </c:pt>
                  <c:pt idx="5">
                    <c:v>approvisionnement </c:v>
                  </c:pt>
                  <c:pt idx="6">
                    <c:v>contrôle démarrage</c:v>
                  </c:pt>
                  <c:pt idx="7">
                    <c:v>organisation ( pas d'info )</c:v>
                  </c:pt>
                  <c:pt idx="8">
                    <c:v>changement de bobine</c:v>
                  </c:pt>
                  <c:pt idx="9">
                    <c:v>Top 5</c:v>
                  </c:pt>
                  <c:pt idx="10">
                    <c:v>Maintenance programmée</c:v>
                  </c:pt>
                  <c:pt idx="11">
                    <c:v>Changement d'équipe</c:v>
                  </c:pt>
                  <c:pt idx="12">
                    <c:v>pause</c:v>
                  </c:pt>
                  <c:pt idx="13">
                    <c:v>Contrôle de démarrage</c:v>
                  </c:pt>
                  <c:pt idx="14">
                    <c:v>Changement de format</c:v>
                  </c:pt>
                  <c:pt idx="15">
                    <c:v>Changement de lot</c:v>
                  </c:pt>
                  <c:pt idx="16">
                    <c:v>Vide de chaîne</c:v>
                  </c:pt>
                </c:lvl>
                <c:lvl>
                  <c:pt idx="0">
                    <c:v>Arrêt</c:v>
                  </c:pt>
                  <c:pt idx="1">
                    <c:v>Panne</c:v>
                  </c:pt>
                  <c:pt idx="3">
                    <c:v>Arrêt Autre</c:v>
                  </c:pt>
                  <c:pt idx="9">
                    <c:v>Arrêt Programmé</c:v>
                  </c:pt>
                  <c:pt idx="13">
                    <c:v>Changement</c:v>
                  </c:pt>
                </c:lvl>
              </c:multiLvlStrCache>
            </c:multiLvlStrRef>
          </c:cat>
          <c:val>
            <c:numRef>
              <c:f>Graphiques!$B$4:$B$26</c:f>
              <c:numCache>
                <c:formatCode>0.00</c:formatCode>
                <c:ptCount val="17"/>
                <c:pt idx="0">
                  <c:v>0.25694444444444375</c:v>
                </c:pt>
                <c:pt idx="1">
                  <c:v>0.54777777777777992</c:v>
                </c:pt>
                <c:pt idx="2">
                  <c:v>0.78194444444444589</c:v>
                </c:pt>
                <c:pt idx="3">
                  <c:v>1.6666666666669272E-3</c:v>
                </c:pt>
                <c:pt idx="4">
                  <c:v>4.4444444444455833E-3</c:v>
                </c:pt>
                <c:pt idx="5">
                  <c:v>2.249999999999952E-2</c:v>
                </c:pt>
                <c:pt idx="6">
                  <c:v>0.18555555555555614</c:v>
                </c:pt>
                <c:pt idx="7">
                  <c:v>1.1027777777777787</c:v>
                </c:pt>
                <c:pt idx="8">
                  <c:v>3.05</c:v>
                </c:pt>
                <c:pt idx="9">
                  <c:v>0.61861111111111167</c:v>
                </c:pt>
                <c:pt idx="10">
                  <c:v>0.66250000000000031</c:v>
                </c:pt>
                <c:pt idx="11">
                  <c:v>3.0172222222222178</c:v>
                </c:pt>
                <c:pt idx="12">
                  <c:v>4.1347222222222246</c:v>
                </c:pt>
                <c:pt idx="13">
                  <c:v>1.4202777777777771</c:v>
                </c:pt>
                <c:pt idx="14">
                  <c:v>13.85166666666667</c:v>
                </c:pt>
                <c:pt idx="15">
                  <c:v>18.136111111111109</c:v>
                </c:pt>
                <c:pt idx="16">
                  <c:v>18.571111111111108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369653328"/>
        <c:axId val="369654112"/>
      </c:barChart>
      <c:catAx>
        <c:axId val="36965332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54112"/>
        <c:crosses val="autoZero"/>
        <c:auto val="1"/>
        <c:lblAlgn val="ctr"/>
        <c:lblOffset val="100"/>
        <c:noMultiLvlLbl val="0"/>
      </c:catAx>
      <c:valAx>
        <c:axId val="3696541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533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[Indicateurs - BLIST02.xlsm]Graphiques!Causes_Arrêts_semaine</c:name>
    <c:fmtId val="0"/>
  </c:pivotSource>
  <c:chart>
    <c:autoTitleDeleted val="1"/>
    <c:pivotFmts>
      <c:pivotFmt>
        <c:idx val="0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Graphiques!$B$51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Graphiques!$A$52:$A$55</c:f>
              <c:multiLvlStrCache>
                <c:ptCount val="2"/>
                <c:lvl>
                  <c:pt idx="0">
                    <c:v>Formation_Alvéoles</c:v>
                  </c:pt>
                  <c:pt idx="1">
                    <c:v>Non_Identifié</c:v>
                  </c:pt>
                </c:lvl>
                <c:lvl>
                  <c:pt idx="0">
                    <c:v>Panne</c:v>
                  </c:pt>
                </c:lvl>
              </c:multiLvlStrCache>
            </c:multiLvlStrRef>
          </c:cat>
          <c:val>
            <c:numRef>
              <c:f>Graphiques!$B$52:$B$55</c:f>
              <c:numCache>
                <c:formatCode>0.0</c:formatCode>
                <c:ptCount val="2"/>
                <c:pt idx="0">
                  <c:v>0.78194444444444589</c:v>
                </c:pt>
                <c:pt idx="1">
                  <c:v>0.54777777777777992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69656072"/>
        <c:axId val="369656464"/>
      </c:barChart>
      <c:catAx>
        <c:axId val="3696560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56464"/>
        <c:crosses val="autoZero"/>
        <c:auto val="1"/>
        <c:lblAlgn val="ctr"/>
        <c:lblOffset val="100"/>
        <c:noMultiLvlLbl val="0"/>
      </c:catAx>
      <c:valAx>
        <c:axId val="369656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56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[Indicateurs - BLIST02.xlsm]Graphiques!Commentaires_Pannes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Graphiques!$B$225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Graphiques!$A$226:$A$228</c:f>
              <c:multiLvlStrCache>
                <c:ptCount val="1"/>
                <c:lvl>
                  <c:pt idx="0">
                    <c:v>(vide)</c:v>
                  </c:pt>
                </c:lvl>
                <c:lvl>
                  <c:pt idx="0">
                    <c:v>(vide)</c:v>
                  </c:pt>
                </c:lvl>
              </c:multiLvlStrCache>
            </c:multiLvlStrRef>
          </c:cat>
          <c:val>
            <c:numRef>
              <c:f>Graphiques!$B$226:$B$228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61691112"/>
        <c:axId val="361691504"/>
      </c:barChart>
      <c:catAx>
        <c:axId val="36169111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1691504"/>
        <c:crosses val="autoZero"/>
        <c:auto val="1"/>
        <c:lblAlgn val="ctr"/>
        <c:lblOffset val="100"/>
        <c:noMultiLvlLbl val="0"/>
      </c:catAx>
      <c:valAx>
        <c:axId val="3616915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1691112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5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3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50000"/>
            <a:lumOff val="50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4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5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Spin" dx="22" fmlaLink="$N$27" max="366" page="10" val="84"/>
</file>

<file path=xl/ctrlProps/ctrlProp2.xml><?xml version="1.0" encoding="utf-8"?>
<formControlPr xmlns="http://schemas.microsoft.com/office/spreadsheetml/2009/9/main" objectType="Spin" dx="22" fmlaLink="$N$20" max="53" page="10" val="15"/>
</file>

<file path=xl/ctrlProps/ctrlProp3.xml><?xml version="1.0" encoding="utf-8"?>
<formControlPr xmlns="http://schemas.microsoft.com/office/spreadsheetml/2009/9/main" objectType="Spin" dx="22" fmlaLink="$G$6" max="3000" min="2017" page="10" val="2018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Relationship Id="rId4" Type="http://schemas.openxmlformats.org/officeDocument/2006/relationships/chart" Target="../charts/chart6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Relationship Id="rId5" Type="http://schemas.openxmlformats.org/officeDocument/2006/relationships/chart" Target="../charts/chart11.xml"/><Relationship Id="rId4" Type="http://schemas.openxmlformats.org/officeDocument/2006/relationships/chart" Target="../charts/chart1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19050</xdr:colOff>
      <xdr:row>25</xdr:row>
      <xdr:rowOff>180974</xdr:rowOff>
    </xdr:from>
    <xdr:to>
      <xdr:col>21</xdr:col>
      <xdr:colOff>95250</xdr:colOff>
      <xdr:row>27</xdr:row>
      <xdr:rowOff>211790</xdr:rowOff>
    </xdr:to>
    <xdr:sp macro="[0]!Actualiser_Indicateurs" textlink="">
      <xdr:nvSpPr>
        <xdr:cNvPr id="3" name="Rectangle à coins arrondis 2"/>
        <xdr:cNvSpPr/>
      </xdr:nvSpPr>
      <xdr:spPr>
        <a:xfrm>
          <a:off x="4705350" y="5248274"/>
          <a:ext cx="3219450" cy="478491"/>
        </a:xfrm>
        <a:prstGeom prst="roundRect">
          <a:avLst/>
        </a:prstGeom>
        <a:solidFill>
          <a:sysClr val="window" lastClr="FFFFFF"/>
        </a:solidFill>
        <a:ln w="38100" cap="flat" cmpd="sng" algn="ctr">
          <a:solidFill>
            <a:srgbClr val="0070C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angle"/>
        </a:sp3d>
      </xdr:spPr>
      <xdr:txBody>
        <a:bodyPr vertOverflow="clip" horzOverflow="clip" lIns="0" tIns="0" rIns="0" bIns="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rgbClr val="0070C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Actualiser Indicateurs JOUR</a:t>
          </a:r>
        </a:p>
      </xdr:txBody>
    </xdr:sp>
    <xdr:clientData/>
  </xdr:twoCellAnchor>
  <xdr:twoCellAnchor>
    <xdr:from>
      <xdr:col>0</xdr:col>
      <xdr:colOff>201706</xdr:colOff>
      <xdr:row>0</xdr:row>
      <xdr:rowOff>122145</xdr:rowOff>
    </xdr:from>
    <xdr:to>
      <xdr:col>22</xdr:col>
      <xdr:colOff>371475</xdr:colOff>
      <xdr:row>30</xdr:row>
      <xdr:rowOff>1</xdr:rowOff>
    </xdr:to>
    <xdr:sp macro="" textlink="">
      <xdr:nvSpPr>
        <xdr:cNvPr id="4" name="Rectangle 3"/>
        <xdr:cNvSpPr/>
      </xdr:nvSpPr>
      <xdr:spPr>
        <a:xfrm>
          <a:off x="201706" y="122145"/>
          <a:ext cx="8304119" cy="5802406"/>
        </a:xfrm>
        <a:prstGeom prst="rect">
          <a:avLst/>
        </a:prstGeom>
        <a:noFill/>
        <a:ln w="57150">
          <a:solidFill>
            <a:srgbClr val="7030A0">
              <a:alpha val="93000"/>
            </a:srgb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003">
          <a:schemeClr val="dk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95250</xdr:colOff>
          <xdr:row>24</xdr:row>
          <xdr:rowOff>85725</xdr:rowOff>
        </xdr:from>
        <xdr:to>
          <xdr:col>12</xdr:col>
          <xdr:colOff>0</xdr:colOff>
          <xdr:row>26</xdr:row>
          <xdr:rowOff>66675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76200</xdr:colOff>
          <xdr:row>17</xdr:row>
          <xdr:rowOff>85725</xdr:rowOff>
        </xdr:from>
        <xdr:to>
          <xdr:col>11</xdr:col>
          <xdr:colOff>371475</xdr:colOff>
          <xdr:row>19</xdr:row>
          <xdr:rowOff>66675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142875</xdr:colOff>
          <xdr:row>4</xdr:row>
          <xdr:rowOff>142875</xdr:rowOff>
        </xdr:from>
        <xdr:to>
          <xdr:col>10</xdr:col>
          <xdr:colOff>9525</xdr:colOff>
          <xdr:row>6</xdr:row>
          <xdr:rowOff>47625</xdr:rowOff>
        </xdr:to>
        <xdr:sp macro="" textlink="">
          <xdr:nvSpPr>
            <xdr:cNvPr id="1028" name="Spinner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xdr:twoCellAnchor>
    <xdr:from>
      <xdr:col>2</xdr:col>
      <xdr:colOff>4762</xdr:colOff>
      <xdr:row>22</xdr:row>
      <xdr:rowOff>180975</xdr:rowOff>
    </xdr:from>
    <xdr:to>
      <xdr:col>22</xdr:col>
      <xdr:colOff>4762</xdr:colOff>
      <xdr:row>29</xdr:row>
      <xdr:rowOff>28575</xdr:rowOff>
    </xdr:to>
    <xdr:sp macro="" textlink="">
      <xdr:nvSpPr>
        <xdr:cNvPr id="8" name="Rectangle 7"/>
        <xdr:cNvSpPr/>
      </xdr:nvSpPr>
      <xdr:spPr>
        <a:xfrm>
          <a:off x="385762" y="4448175"/>
          <a:ext cx="7753350" cy="1314450"/>
        </a:xfrm>
        <a:prstGeom prst="rect">
          <a:avLst/>
        </a:prstGeom>
        <a:noFill/>
        <a:ln w="57150">
          <a:solidFill>
            <a:srgbClr val="0070C0">
              <a:alpha val="93000"/>
            </a:srgb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003">
          <a:schemeClr val="dk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4762</xdr:colOff>
      <xdr:row>16</xdr:row>
      <xdr:rowOff>19051</xdr:rowOff>
    </xdr:from>
    <xdr:to>
      <xdr:col>22</xdr:col>
      <xdr:colOff>4762</xdr:colOff>
      <xdr:row>22</xdr:row>
      <xdr:rowOff>9527</xdr:rowOff>
    </xdr:to>
    <xdr:sp macro="" textlink="">
      <xdr:nvSpPr>
        <xdr:cNvPr id="11" name="Rectangle 10"/>
        <xdr:cNvSpPr/>
      </xdr:nvSpPr>
      <xdr:spPr>
        <a:xfrm>
          <a:off x="385762" y="3009901"/>
          <a:ext cx="7753350" cy="1266826"/>
        </a:xfrm>
        <a:prstGeom prst="rect">
          <a:avLst/>
        </a:prstGeom>
        <a:noFill/>
        <a:ln w="57150">
          <a:solidFill>
            <a:srgbClr val="0070C0">
              <a:alpha val="93000"/>
            </a:srgb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003">
          <a:schemeClr val="dk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4762</xdr:colOff>
      <xdr:row>7</xdr:row>
      <xdr:rowOff>171450</xdr:rowOff>
    </xdr:from>
    <xdr:to>
      <xdr:col>22</xdr:col>
      <xdr:colOff>4762</xdr:colOff>
      <xdr:row>15</xdr:row>
      <xdr:rowOff>9526</xdr:rowOff>
    </xdr:to>
    <xdr:sp macro="" textlink="">
      <xdr:nvSpPr>
        <xdr:cNvPr id="12" name="Rectangle 11"/>
        <xdr:cNvSpPr/>
      </xdr:nvSpPr>
      <xdr:spPr>
        <a:xfrm>
          <a:off x="385762" y="1504950"/>
          <a:ext cx="7753350" cy="1304926"/>
        </a:xfrm>
        <a:prstGeom prst="rect">
          <a:avLst/>
        </a:prstGeom>
        <a:noFill/>
        <a:ln w="57150">
          <a:solidFill>
            <a:srgbClr val="0070C0">
              <a:alpha val="93000"/>
            </a:srgb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003">
          <a:schemeClr val="dk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57150</xdr:colOff>
      <xdr:row>18</xdr:row>
      <xdr:rowOff>152400</xdr:rowOff>
    </xdr:from>
    <xdr:to>
      <xdr:col>21</xdr:col>
      <xdr:colOff>133350</xdr:colOff>
      <xdr:row>20</xdr:row>
      <xdr:rowOff>183216</xdr:rowOff>
    </xdr:to>
    <xdr:sp macro="[0]!Actualiser_Indicateurs_Semaine" textlink="">
      <xdr:nvSpPr>
        <xdr:cNvPr id="13" name="Rectangle à coins arrondis 12"/>
        <xdr:cNvSpPr/>
      </xdr:nvSpPr>
      <xdr:spPr>
        <a:xfrm>
          <a:off x="4743450" y="3752850"/>
          <a:ext cx="3219450" cy="478491"/>
        </a:xfrm>
        <a:prstGeom prst="roundRect">
          <a:avLst/>
        </a:prstGeom>
        <a:solidFill>
          <a:sysClr val="window" lastClr="FFFFFF"/>
        </a:solidFill>
        <a:ln w="38100" cap="flat" cmpd="sng" algn="ctr">
          <a:solidFill>
            <a:srgbClr val="0070C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angle"/>
        </a:sp3d>
      </xdr:spPr>
      <xdr:txBody>
        <a:bodyPr vertOverflow="clip" horzOverflow="clip" lIns="0" tIns="0" rIns="0" bIns="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rgbClr val="0070C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Actualiser Indicateurs SEMAINE</a:t>
          </a:r>
        </a:p>
      </xdr:txBody>
    </xdr:sp>
    <xdr:clientData/>
  </xdr:twoCellAnchor>
  <xdr:twoCellAnchor>
    <xdr:from>
      <xdr:col>7</xdr:col>
      <xdr:colOff>200025</xdr:colOff>
      <xdr:row>10</xdr:row>
      <xdr:rowOff>57148</xdr:rowOff>
    </xdr:from>
    <xdr:to>
      <xdr:col>10</xdr:col>
      <xdr:colOff>202725</xdr:colOff>
      <xdr:row>13</xdr:row>
      <xdr:rowOff>228599</xdr:rowOff>
    </xdr:to>
    <xdr:sp macro="[0]!Maj_BDD" textlink="">
      <xdr:nvSpPr>
        <xdr:cNvPr id="14" name="Rectangle à coins arrondis 13"/>
        <xdr:cNvSpPr/>
      </xdr:nvSpPr>
      <xdr:spPr>
        <a:xfrm>
          <a:off x="2486025" y="1971673"/>
          <a:ext cx="1260000" cy="838201"/>
        </a:xfrm>
        <a:prstGeom prst="roundRect">
          <a:avLst/>
        </a:prstGeom>
        <a:solidFill>
          <a:sysClr val="window" lastClr="FFFFFF"/>
        </a:solidFill>
        <a:ln w="38100" cap="flat" cmpd="sng" algn="ctr">
          <a:solidFill>
            <a:srgbClr val="0070C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angle"/>
        </a:sp3d>
      </xdr:spPr>
      <xdr:txBody>
        <a:bodyPr vertOverflow="clip" horzOverflow="clip" lIns="0" tIns="0" rIns="0" bIns="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rgbClr val="0070C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Mettre à jour BDD et Indicateurs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44</xdr:row>
      <xdr:rowOff>0</xdr:rowOff>
    </xdr:from>
    <xdr:to>
      <xdr:col>21</xdr:col>
      <xdr:colOff>5143500</xdr:colOff>
      <xdr:row>126</xdr:row>
      <xdr:rowOff>18299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1333500</xdr:colOff>
      <xdr:row>136</xdr:row>
      <xdr:rowOff>95250</xdr:rowOff>
    </xdr:from>
    <xdr:to>
      <xdr:col>21</xdr:col>
      <xdr:colOff>4953000</xdr:colOff>
      <xdr:row>319</xdr:row>
      <xdr:rowOff>54750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228600</xdr:colOff>
      <xdr:row>12</xdr:row>
      <xdr:rowOff>95248</xdr:rowOff>
    </xdr:from>
    <xdr:to>
      <xdr:col>8</xdr:col>
      <xdr:colOff>2238935</xdr:colOff>
      <xdr:row>76</xdr:row>
      <xdr:rowOff>4838700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2438400</xdr:colOff>
      <xdr:row>12</xdr:row>
      <xdr:rowOff>76200</xdr:rowOff>
    </xdr:from>
    <xdr:to>
      <xdr:col>17</xdr:col>
      <xdr:colOff>526381</xdr:colOff>
      <xdr:row>76</xdr:row>
      <xdr:rowOff>4838700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175460</xdr:colOff>
      <xdr:row>98</xdr:row>
      <xdr:rowOff>25066</xdr:rowOff>
    </xdr:from>
    <xdr:to>
      <xdr:col>17</xdr:col>
      <xdr:colOff>426118</xdr:colOff>
      <xdr:row>129</xdr:row>
      <xdr:rowOff>75197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150393</xdr:colOff>
      <xdr:row>84</xdr:row>
      <xdr:rowOff>100263</xdr:rowOff>
    </xdr:from>
    <xdr:to>
      <xdr:col>17</xdr:col>
      <xdr:colOff>451184</xdr:colOff>
      <xdr:row>97</xdr:row>
      <xdr:rowOff>125329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0.70408</cdr:x>
      <cdr:y>0.97448</cdr:y>
    </cdr:from>
    <cdr:to>
      <cdr:x>0.71577</cdr:x>
      <cdr:y>0.98718</cdr:y>
    </cdr:to>
    <cdr:sp macro="" textlink="">
      <cdr:nvSpPr>
        <cdr:cNvPr id="2" name="Rectangle 1"/>
        <cdr:cNvSpPr/>
      </cdr:nvSpPr>
      <cdr:spPr>
        <a:xfrm xmlns:a="http://schemas.openxmlformats.org/drawingml/2006/main">
          <a:off x="13005544" y="16601517"/>
          <a:ext cx="216000" cy="216412"/>
        </a:xfrm>
        <a:prstGeom xmlns:a="http://schemas.openxmlformats.org/drawingml/2006/main" prst="rect">
          <a:avLst/>
        </a:prstGeom>
        <a:solidFill xmlns:a="http://schemas.openxmlformats.org/drawingml/2006/main">
          <a:srgbClr val="993300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2"/>
        </a:lnRef>
        <a:fillRef xmlns:a="http://schemas.openxmlformats.org/drawingml/2006/main" idx="1">
          <a:schemeClr val="lt1"/>
        </a:fillRef>
        <a:effectRef xmlns:a="http://schemas.openxmlformats.org/drawingml/2006/main" idx="0">
          <a:schemeClr val="accent2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vertOverflow="clip" horzOverflow="clip" rtlCol="0" anchor="t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0.72288</cdr:x>
      <cdr:y>0.96461</cdr:y>
    </cdr:from>
    <cdr:to>
      <cdr:x>0.85695</cdr:x>
      <cdr:y>0.98895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13352928" y="16433428"/>
          <a:ext cx="2476500" cy="414618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overflow" horzOverflow="overflow" wrap="none" lIns="0" tIns="0" rIns="0" bIns="0" rtlCol="0"/>
        <a:lstStyle xmlns:a="http://schemas.openxmlformats.org/drawingml/2006/main"/>
        <a:p xmlns:a="http://schemas.openxmlformats.org/drawingml/2006/main">
          <a:r>
            <a:rPr lang="fr-FR" sz="3200" b="0">
              <a:solidFill>
                <a:schemeClr val="tx1">
                  <a:lumMod val="65000"/>
                  <a:lumOff val="35000"/>
                </a:schemeClr>
              </a:solidFill>
            </a:rPr>
            <a:t>Temps de Fonctionnement</a:t>
          </a:r>
        </a:p>
      </cdr:txBody>
    </cdr:sp>
  </cdr:relSizeAnchor>
</c:userShapes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173690</xdr:colOff>
      <xdr:row>89</xdr:row>
      <xdr:rowOff>169208</xdr:rowOff>
    </xdr:from>
    <xdr:to>
      <xdr:col>6</xdr:col>
      <xdr:colOff>84043</xdr:colOff>
      <xdr:row>104</xdr:row>
      <xdr:rowOff>54908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750794</xdr:colOff>
      <xdr:row>133</xdr:row>
      <xdr:rowOff>68354</xdr:rowOff>
    </xdr:from>
    <xdr:to>
      <xdr:col>12</xdr:col>
      <xdr:colOff>627529</xdr:colOff>
      <xdr:row>153</xdr:row>
      <xdr:rowOff>134471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263337</xdr:colOff>
      <xdr:row>2</xdr:row>
      <xdr:rowOff>68355</xdr:rowOff>
    </xdr:from>
    <xdr:to>
      <xdr:col>9</xdr:col>
      <xdr:colOff>1019734</xdr:colOff>
      <xdr:row>25</xdr:row>
      <xdr:rowOff>134471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1109382</xdr:colOff>
      <xdr:row>47</xdr:row>
      <xdr:rowOff>180414</xdr:rowOff>
    </xdr:from>
    <xdr:to>
      <xdr:col>8</xdr:col>
      <xdr:colOff>369794</xdr:colOff>
      <xdr:row>62</xdr:row>
      <xdr:rowOff>66114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1098177</xdr:colOff>
      <xdr:row>211</xdr:row>
      <xdr:rowOff>57148</xdr:rowOff>
    </xdr:from>
    <xdr:to>
      <xdr:col>6</xdr:col>
      <xdr:colOff>28014</xdr:colOff>
      <xdr:row>237</xdr:row>
      <xdr:rowOff>100853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3208.397336689814" createdVersion="5" refreshedVersion="5" minRefreshableVersion="3" recordCount="526">
  <cacheSource type="worksheet">
    <worksheetSource name="PDC"/>
  </cacheSource>
  <cacheFields count="40">
    <cacheField name="Numéro" numFmtId="0">
      <sharedItems containsSemiMixedTypes="0" containsString="0" containsNumber="1" containsInteger="1" minValue="1" maxValue="526"/>
    </cacheField>
    <cacheField name="Date" numFmtId="14">
      <sharedItems containsSemiMixedTypes="0" containsNonDate="0" containsDate="1" containsString="0" minDate="2017-09-11T00:00:00" maxDate="2018-04-18T00:00:00" count="143">
        <d v="2018-03-26T00:00:00"/>
        <d v="2018-03-27T00:00:00"/>
        <d v="2018-03-28T00:00:00"/>
        <d v="2018-03-29T00:00:00"/>
        <d v="2018-03-30T00:00:00"/>
        <d v="2018-04-03T00:00:00"/>
        <d v="2018-04-04T00:00:00"/>
        <d v="2018-04-06T00:00:00"/>
        <d v="2018-04-07T00:00:00"/>
        <d v="2018-04-09T00:00:00"/>
        <d v="2018-04-10T00:00:00"/>
        <d v="2018-04-11T00:00:00"/>
        <d v="2018-04-12T00:00:00"/>
        <d v="2018-04-14T00:00:00"/>
        <d v="2018-04-16T00:00:00"/>
        <d v="2018-04-17T00:00:00"/>
        <d v="2017-11-30T00:00:00" u="1"/>
        <d v="2018-01-30T00:00:00" u="1"/>
        <d v="2018-03-21T00:00:00" u="1"/>
        <d v="2018-01-04T00:00:00" u="1"/>
        <d v="2017-10-18T00:00:00" u="1"/>
        <d v="2018-02-09T00:00:00" u="1"/>
        <d v="2017-11-23T00:00:00" u="1"/>
        <d v="2018-01-23T00:00:00" u="1"/>
        <d v="2018-02-28T00:00:00" u="1"/>
        <d v="2017-10-11T00:00:00" u="1"/>
        <d v="2018-02-02T00:00:00" u="1"/>
        <d v="2017-09-25T00:00:00" u="1"/>
        <d v="2017-11-16T00:00:00" u="1"/>
        <d v="2018-01-16T00:00:00" u="1"/>
        <d v="2018-03-07T00:00:00" u="1"/>
        <d v="2017-10-30T00:00:00" u="1"/>
        <d v="2018-02-21T00:00:00" u="1"/>
        <d v="2017-10-04T00:00:00" u="1"/>
        <d v="2018-01-09T00:00:00" u="1"/>
        <d v="2017-10-23T00:00:00" u="1"/>
        <d v="2017-12-14T00:00:00" u="1"/>
        <d v="2018-02-14T00:00:00" u="1"/>
        <d v="2017-11-28T00:00:00" u="1"/>
        <d v="2018-03-19T00:00:00" u="1"/>
        <d v="2017-09-11T00:00:00" u="1"/>
        <d v="2017-11-02T00:00:00" u="1"/>
        <d v="2018-01-02T00:00:00" u="1"/>
        <d v="2017-10-16T00:00:00" u="1"/>
        <d v="2017-12-07T00:00:00" u="1"/>
        <d v="2018-02-07T00:00:00" u="1"/>
        <d v="2017-11-21T00:00:00" u="1"/>
        <d v="2018-03-12T00:00:00" u="1"/>
        <d v="2018-02-26T00:00:00" u="1"/>
        <d v="2017-10-09T00:00:00" u="1"/>
        <d v="2018-03-05T00:00:00" u="1"/>
        <d v="2017-12-19T00:00:00" u="1"/>
        <d v="2018-02-19T00:00:00" u="1"/>
        <d v="2017-10-02T00:00:00" u="1"/>
        <d v="2017-11-07T00:00:00" u="1"/>
        <d v="2017-12-12T00:00:00" u="1"/>
        <d v="2018-02-12T00:00:00" u="1"/>
        <d v="2018-01-26T00:00:00" u="1"/>
        <d v="2018-03-17T00:00:00" u="1"/>
        <d v="2017-12-05T00:00:00" u="1"/>
        <d v="2018-02-05T00:00:00" u="1"/>
        <d v="2017-09-28T00:00:00" u="1"/>
        <d v="2018-01-19T00:00:00" u="1"/>
        <d v="2018-02-24T00:00:00" u="1"/>
        <d v="2017-09-21T00:00:00" u="1"/>
        <d v="2018-03-03T00:00:00" u="1"/>
        <d v="2017-10-26T00:00:00" u="1"/>
        <d v="2018-02-17T00:00:00" u="1"/>
        <d v="2018-01-31T00:00:00" u="1"/>
        <d v="2018-03-22T00:00:00" u="1"/>
        <d v="2018-01-05T00:00:00" u="1"/>
        <d v="2017-10-19T00:00:00" u="1"/>
        <d v="2017-11-24T00:00:00" u="1"/>
        <d v="2018-01-24T00:00:00" u="1"/>
        <d v="2018-03-15T00:00:00" u="1"/>
        <d v="2017-10-12T00:00:00" u="1"/>
        <d v="2018-02-03T00:00:00" u="1"/>
        <d v="2017-09-26T00:00:00" u="1"/>
        <d v="2017-11-17T00:00:00" u="1"/>
        <d v="2018-01-17T00:00:00" u="1"/>
        <d v="2018-03-08T00:00:00" u="1"/>
        <d v="2017-10-31T00:00:00" u="1"/>
        <d v="2018-02-22T00:00:00" u="1"/>
        <d v="2017-10-05T00:00:00" u="1"/>
        <d v="2017-09-19T00:00:00" u="1"/>
        <d v="2018-01-10T00:00:00" u="1"/>
        <d v="2018-03-01T00:00:00" u="1"/>
        <d v="2017-10-24T00:00:00" u="1"/>
        <d v="2017-12-15T00:00:00" u="1"/>
        <d v="2018-02-15T00:00:00" u="1"/>
        <d v="2017-11-29T00:00:00" u="1"/>
        <d v="2018-01-29T00:00:00" u="1"/>
        <d v="2018-03-20T00:00:00" u="1"/>
        <d v="2017-09-12T00:00:00" u="1"/>
        <d v="2017-11-03T00:00:00" u="1"/>
        <d v="2018-01-03T00:00:00" u="1"/>
        <d v="2017-10-17T00:00:00" u="1"/>
        <d v="2017-12-08T00:00:00" u="1"/>
        <d v="2018-02-08T00:00:00" u="1"/>
        <d v="2017-11-22T00:00:00" u="1"/>
        <d v="2018-01-22T00:00:00" u="1"/>
        <d v="2018-03-13T00:00:00" u="1"/>
        <d v="2018-02-27T00:00:00" u="1"/>
        <d v="2017-10-10T00:00:00" u="1"/>
        <d v="2017-12-01T00:00:00" u="1"/>
        <d v="2018-02-01T00:00:00" u="1"/>
        <d v="2018-01-15T00:00:00" u="1"/>
        <d v="2018-03-06T00:00:00" u="1"/>
        <d v="2017-12-20T00:00:00" u="1"/>
        <d v="2018-02-20T00:00:00" u="1"/>
        <d v="2017-10-03T00:00:00" u="1"/>
        <d v="2017-11-08T00:00:00" u="1"/>
        <d v="2018-01-08T00:00:00" u="1"/>
        <d v="2017-12-13T00:00:00" u="1"/>
        <d v="2018-02-13T00:00:00" u="1"/>
        <d v="2017-11-27T00:00:00" u="1"/>
        <d v="2017-12-06T00:00:00" u="1"/>
        <d v="2018-02-06T00:00:00" u="1"/>
        <d v="2017-09-29T00:00:00" u="1"/>
        <d v="2017-11-20T00:00:00" u="1"/>
        <d v="2017-09-22T00:00:00" u="1"/>
        <d v="2017-10-27T00:00:00" u="1"/>
        <d v="2017-12-18T00:00:00" u="1"/>
        <d v="2018-03-23T00:00:00" u="1"/>
        <d v="2017-11-06T00:00:00" u="1"/>
        <d v="2017-10-20T00:00:00" u="1"/>
        <d v="2017-12-11T00:00:00" u="1"/>
        <d v="2017-11-25T00:00:00" u="1"/>
        <d v="2018-01-25T00:00:00" u="1"/>
        <d v="2018-03-16T00:00:00" u="1"/>
        <d v="2017-10-13T00:00:00" u="1"/>
        <d v="2017-12-04T00:00:00" u="1"/>
        <d v="2017-09-27T00:00:00" u="1"/>
        <d v="2017-11-18T00:00:00" u="1"/>
        <d v="2018-01-18T00:00:00" u="1"/>
        <d v="2018-03-09T00:00:00" u="1"/>
        <d v="2018-02-23T00:00:00" u="1"/>
        <d v="2017-10-06T00:00:00" u="1"/>
        <d v="2017-09-20T00:00:00" u="1"/>
        <d v="2018-01-11T00:00:00" u="1"/>
        <d v="2018-03-02T00:00:00" u="1"/>
        <d v="2017-10-25T00:00:00" u="1"/>
        <d v="2018-02-16T00:00:00" u="1"/>
      </sharedItems>
    </cacheField>
    <cacheField name="Site" numFmtId="0">
      <sharedItems/>
    </cacheField>
    <cacheField name="Section" numFmtId="0">
      <sharedItems/>
    </cacheField>
    <cacheField name="Machine" numFmtId="0">
      <sharedItems/>
    </cacheField>
    <cacheField name="OF" numFmtId="0">
      <sharedItems containsString="0" containsBlank="1" containsNumber="1" containsInteger="1" minValue="684423" maxValue="688216"/>
    </cacheField>
    <cacheField name="Designation" numFmtId="0">
      <sharedItems/>
    </cacheField>
    <cacheField name="Equipe" numFmtId="0">
      <sharedItems/>
    </cacheField>
    <cacheField name="PCB" numFmtId="0">
      <sharedItems containsMixedTypes="1" containsNumber="1" containsInteger="1" minValue="2060" maxValue="7310"/>
    </cacheField>
    <cacheField name="Cadence" numFmtId="0">
      <sharedItems/>
    </cacheField>
    <cacheField name="Semaine" numFmtId="1">
      <sharedItems containsSemiMixedTypes="0" containsString="0" containsNumber="1" containsInteger="1" minValue="1" maxValue="51" count="31">
        <n v="13"/>
        <n v="14"/>
        <n v="15"/>
        <n v="16"/>
        <n v="38" u="1"/>
        <n v="5" u="1"/>
        <n v="40" u="1"/>
        <n v="42" u="1"/>
        <n v="44" u="1"/>
        <n v="2" u="1"/>
        <n v="46" u="1"/>
        <n v="6" u="1"/>
        <n v="48" u="1"/>
        <n v="50" u="1"/>
        <n v="7" u="1"/>
        <n v="37" u="1"/>
        <n v="1" u="1"/>
        <n v="3" u="1"/>
        <n v="8" u="1"/>
        <n v="39" u="1"/>
        <n v="41" u="1"/>
        <n v="9" u="1"/>
        <n v="43" u="1"/>
        <n v="45" u="1"/>
        <n v="10" u="1"/>
        <n v="47" u="1"/>
        <n v="49" u="1"/>
        <n v="11" u="1"/>
        <n v="51" u="1"/>
        <n v="4" u="1"/>
        <n v="12" u="1"/>
      </sharedItems>
    </cacheField>
    <cacheField name="Mois" numFmtId="0">
      <sharedItems/>
    </cacheField>
    <cacheField name="Année" numFmtId="0">
      <sharedItems containsSemiMixedTypes="0" containsString="0" containsNumber="1" containsInteger="1" minValue="2018" maxValue="2018"/>
    </cacheField>
    <cacheField name="Heure début" numFmtId="164">
      <sharedItems containsSemiMixedTypes="0" containsNonDate="0" containsDate="1" containsString="0" minDate="1899-12-30T00:00:03" maxDate="1899-12-30T23:59:47"/>
    </cacheField>
    <cacheField name="Heure fin" numFmtId="164">
      <sharedItems containsNonDate="0" containsDate="1" containsString="0" containsBlank="1" minDate="1899-12-30T00:00:03" maxDate="1899-12-30T23:59:47"/>
    </cacheField>
    <cacheField name="Temps" numFmtId="2">
      <sharedItems containsMixedTypes="1" containsNumber="1" minValue="5.5555555555519831E-4" maxValue="21.565555555555555"/>
    </cacheField>
    <cacheField name="Type d'Action" numFmtId="0">
      <sharedItems containsBlank="1" count="9">
        <s v="Arrêt Programmé"/>
        <s v="Changement"/>
        <s v="Production"/>
        <s v="Arrêt Autre"/>
        <s v="Arrêt"/>
        <s v="Panne"/>
        <m u="1"/>
        <s v="Prise de poste" u="1"/>
        <s v="Arrêt Qualité" u="1"/>
      </sharedItems>
    </cacheField>
    <cacheField name="Cause Action" numFmtId="0">
      <sharedItems containsBlank="1" count="84">
        <s v="Top 5"/>
        <s v="Changement de format"/>
        <m/>
        <s v="pause"/>
        <s v="changement de bobine"/>
        <s v="Vide de chaîne"/>
        <s v="Changement de lot"/>
        <s v="Changement d'équipe"/>
        <s v="Contrôle de démarrage"/>
        <s v="approvisionnement "/>
        <s v="début ou fin de journée"/>
        <s v="Nettoyage"/>
        <s v="Formation_Alvéoles"/>
        <s v="Comprimés_non_couchés"/>
        <s v="centrage laize pré-imprimée"/>
        <s v="Descente"/>
        <s v="organisation ( pas d'info )"/>
        <s v="Cellule_Laize_Imprimée"/>
        <s v="Non_Identifié"/>
        <s v="contrôle démarrage"/>
        <s v="vide de chaine / demarrage"/>
        <s v="attente contrôle"/>
        <s v="Maintenance programmée"/>
        <s v="attente technicien"/>
        <s v="Lot"/>
        <s v="Mordus"/>
        <s v="Ejection"/>
        <s v="Changement format" u="1"/>
        <s v="Réglages suite désynchronisation MA80" u="1"/>
        <s v="OF Clôturé" u="1"/>
        <s v="Préparation cartons" u="1"/>
        <s v="Dépose" u="1"/>
        <s v="Sertissage" u="1"/>
        <s v="Nettoyage + Changement de Lot" u="1"/>
        <s v="Changement laize Barex" u="1"/>
        <s v="Bouchon coincé" u="1"/>
        <s v="Autre (préciser commentaire)" u="1"/>
        <s v="Autre (Préciser)" u="1"/>
        <s v="²" u="1"/>
        <s v="FB+" u="1"/>
        <s v="CAM_Réglage fermeture étui" u="1"/>
        <s v="OPEN DATE (Préciser commentaire)" u="1"/>
        <s v="Vide de ligne" u="1"/>
        <s v="Nettoyage + Changement de Format" u="1"/>
        <s v="MA80" u="1"/>
        <s v="Mécanique" u="1"/>
        <s v="Sortie de Ligne" u="1"/>
        <s v="Débordement (Préciser commentaire)" u="1"/>
        <s v="Défaut composant (articles)" u="1"/>
        <s v="Nettoyage + Changement Lot" u="1"/>
        <s v="Vide de chaine" u="1"/>
        <s v="Changement de lot + cuve" u="1"/>
        <s v="Composant" u="1"/>
        <s v="Formation" u="1"/>
        <s v="Documentaire" u="1"/>
        <s v="SCOTCHEUSE_Casse bande" u="1"/>
        <s v="Réglages" u="1"/>
        <s v="Changement lot/bols/moules" u="1"/>
        <s v="Réglage (Préciser commentaire)" u="1"/>
        <s v="Humain" u="1"/>
        <s v="Format Pipettes vs Tubes" u="1"/>
        <s v="Flacon Tombé (Préciser commentaire)" u="1"/>
        <s v="OPEN DATE_Défaut électrique" u="1"/>
        <s v="Réunion" u="1"/>
        <s v="Changement Lot" u="1"/>
        <s v="Changement laize Alu" u="1"/>
        <s v="PESTER_Défaut mécanique" u="1"/>
        <s v="Caméra" u="1"/>
        <s v="Changement lot/moules/bols" u="1"/>
        <s v="Changement de rouleau (Préciser commentaire)" u="1"/>
        <s v="Défaut produit (semi fini)" u="1"/>
        <s v="Etiquettage" u="1"/>
        <s v="Ligne complète" u="1"/>
        <s v="OPEN DATE_Réglage espaceur" u="1"/>
        <s v="Reprise blisters" u="1"/>
        <s v="Produit" u="1"/>
        <s v="TPM jour" u="1"/>
        <s v="APEA_Défaut mécanique" u="1"/>
        <s v="Dosage" u="1"/>
        <s v="Laser" u="1"/>
        <s v="TPM Hebdo" u="1"/>
        <s v="Vigneteuse" u="1"/>
        <s v="APEA_Défaut électrique" u="1"/>
        <s v="Scotcheuse" u="1"/>
      </sharedItems>
    </cacheField>
    <cacheField name="Détails OF / Poste" numFmtId="0">
      <sharedItems containsBlank="1"/>
    </cacheField>
    <cacheField name="Commentaire(s)" numFmtId="0">
      <sharedItems containsBlank="1" count="351">
        <m/>
        <s v=""/>
        <s v="essais souflette (éjèction)"/>
        <s v="essais souflette "/>
        <s v="les 2"/>
        <s v="rouleau zebra"/>
        <s v="piece machine cassée. pas de mention légale"/>
        <s v="bobine"/>
        <s v="tapis convoyeur ressérer"/>
        <s v="Vis support porte lot cassées. "/>
        <s v="déblistérisation"/>
        <s v="Pas décalé. Réglage cellule par tech"/>
        <s v="attente ré apro bobine pré imprimé "/>
        <s v="+ chgt laize barex" u="1"/>
        <s v="erreur controle de pas " u="1"/>
        <s v="Défaut centreur plateaux buffer " u="1"/>
        <s v="cgt carbone avec reprise de la table de sortie " u="1"/>
        <s v="intervention T.Peze area tube CN chargement auto" u="1"/>
        <s v="température trop haute + defaut centreur plateau buffer" u="1"/>
        <s v="carbone replié" u="1"/>
        <s v="problème de mise en volume étuis / insertion dans chaine de transport" u="1"/>
        <s v="Défaut centreur plateaux + pb prise étui, mise en volume + défaut contrôle de pas FB+" u="1"/>
        <s v="+ cuve" u="1"/>
        <s v="etiquetteuse" u="1"/>
        <s v="DEMARRAGE COSTER" u="1"/>
        <s v="ruban mal enroule" u="1"/>
        <s v="raccord pris dans un guide (bourrage)" u="1"/>
        <s v="plusieurs bourrage au niveau tapis rejet" u="1"/>
        <s v="sécurité embrayage transport étuis (notices coincées)" u="1"/>
        <s v="etiq+ open date" u="1"/>
        <s v="prob cellule godet" u="1"/>
        <s v="reglage tapis dechet" u="1"/>
        <s v=" carbone enrouler,pb lot" u="1"/>
        <s v="etiquettes rouleau de 1000" u="1"/>
        <s v="reglage magasin etuis , oreille dehors " u="1"/>
        <s v="etiq" u="1"/>
        <s v="bouchon coince " u="1"/>
        <s v="porte ouverte en cours de production" u="1"/>
        <s v="reprise etuis sur trieuse ponderale " u="1"/>
        <s v="Codebox changement make up +reservoir d encre +plusieurs nett+reglage jet par tech" u="1"/>
        <s v="blocage moteur" u="1"/>
        <s v="probleme tapis" u="1"/>
        <s v="erreur de saisie" u="1"/>
        <s v="chgt sticker vigneteuse " u="1"/>
        <s v="Casse bande vignette + sécurité centreur plateaux buffer MA80" u="1"/>
        <s v="reunion opi" u="1"/>
        <s v="ruban plisser" u="1"/>
        <s v="prob etiquette" u="1"/>
        <s v="changt rouleau etiq+open date" u="1"/>
        <s v="2 fois erreur controle de pas " u="1"/>
        <s v="Défaut 253 sécurité centreur plateau buffer" u="1"/>
        <s v="avec reglages et remplacement du rouleau carbone" u="1"/>
        <s v="demarrage camla" u="1"/>
        <s v="bouchons qui coincent dans la rampe  reglage mika " u="1"/>
        <s v="tention d'etiquettes difficile à regler car beaucoup de décallages." u="1"/>
        <s v="chg de rouleau de stickers vignetteuse + defaut centreur buffer MA80" u="1"/>
        <s v="trieuse ponderale " u="1"/>
        <s v="table pleine sortie ligne" u="1"/>
        <s v="défaut centreur plateau buffer" u="1"/>
        <s v="avec reglages et oublie de reprise" u="1"/>
        <s v="NTERVENTION TECHNICIEN SUR LAZER 2" u="1"/>
        <s v="sortie palette+ recherche composants car produit sup dans cuve" u="1"/>
        <s v="blocage moteur fermeture" u="1"/>
        <s v="etiquettes quantite 1000" u="1"/>
        <s v="griffe du pousseur tordu" u="1"/>
        <s v="lot coupe  netoyageguide" u="1"/>
        <s v="probleme de carbone et reglages etiquettes" u="1"/>
        <s v="flacons tombe sortie ligne net tapis etiqueteuse" u="1"/>
        <s v="probleme de temporisation de l'automat sortie godets. intervention benjamin. ok   production degradée cause moteur tapis HS chaine qui bloque. " u="1"/>
        <s v="erreur saisie" u="1"/>
        <s v="bouchon coincé" u="1"/>
        <s v="changement rouleau vignetteuse" u="1"/>
        <s v="table sortie pleine baisser vitesse machine" u="1"/>
        <s v="PB INDEXEUR ,pour la liberation des godets avant table tournante." u="1"/>
        <s v="reglage magasin notice + remise en place du teflon par tech de prod " u="1"/>
        <s v="reglage magasin notice + retraitement blister problemes de mention legale" u="1"/>
        <s v="nettoyage ventouse" u="1"/>
        <s v="probl cycle continue" u="1"/>
        <s v="etiquettes+ ruban casse" u="1"/>
        <s v="bouchon coince dans rampe" u="1"/>
        <s v="bouchon couche dans rampe" u="1"/>
        <s v="et changement laize barex" u="1"/>
        <s v="probleme clipeuse regla franck" u="1"/>
        <s v="debordement,donc lavage convoyeur" u="1"/>
        <s v="sortie table pleine gobelet doseur" u="1"/>
        <s v="mauvaise manip nous somme parti en pause" u="1"/>
        <s v="jet encre electrode court circuit nettoyage tete " u="1"/>
        <s v="blisters scelles au demarrage + changement de laize barex" u="1"/>
        <s v="attente livraison composants" u="1"/>
        <s v="tapis arreter donc distribution dose 2 fois meme flacon" u="1"/>
        <s v="securite embrayage transport etuis , erreur d,'activation sur le moteur 3 chaine produit , desynchronisation de la chaine " u="1"/>
        <s v="sortie ligne table peine" u="1"/>
        <s v="bouchons couchés dans le rail" u="1"/>
        <s v="erreur controle de pas intervention technicien" u="1"/>
        <s v="clipeuse en defaut" u="1"/>
        <s v="changement de laize alu" u="1"/>
        <s v="attente personnel pour demarrage " u="1"/>
        <s v="prod arrive bouchon reprise reglage" u="1"/>
        <s v="etuis de tres tres tres mauvaise qualité" u="1"/>
        <s v="cause produit gaze cadence machine baisser + vitesse pompe" u="1"/>
        <s v="reglages etiquettes difficil,avec resserrrages des collier car la buses n°2 avait des fuites" u="1"/>
        <s v="defaut 204 alarme bumper insere dans la zone de chargement , erreur controle de pas , machine pas arretee en phase " u="1"/>
        <s v="pb de fermeture etui ( guide G4 tordu) mise en place de rondelles derriere guide. Pb ouverture étui, réglage dans IHM + marque sur pegh." u="1"/>
        <s v="lot coupe" u="1"/>
        <s v="etiquettes+ table pleine sortie" u="1"/>
        <s v="defaut centreur plateaux buffer " u="1"/>
        <s v="oubli de remettre prod apres pause 17.00 a 17.37" u="1"/>
        <s v="reglages clipeuses" u="1"/>
        <s v="alarme centrage buffer" u="1"/>
        <s v="erreur controle de pas 2 fois" u="1"/>
        <s v="pb avec enrouleur de laise d'etiquette" u="1"/>
        <s v="blocage convoyeur godet" u="1"/>
        <s v="etriquettes quantite 1000" u="1"/>
        <s v="attente personnel pour demarrage" u="1"/>
        <s v="erreur de manipulation , manque l'arret programme" u="1"/>
        <s v="intervention benjamin sur tapis convoyeur : tension du reducteur de tapis" u="1"/>
        <s v="attente etiq verso" u="1"/>
        <s v="ruban cassé plusieur fois" u="1"/>
        <s v="panne optique tv1 deserre entervention technicien" u="1"/>
        <s v="Suite Chgt de laize barex --&gt; température scellage trop haute puis défaut contrôle de pas (resynchronisation et deblisterisation) " u="1"/>
        <s v="nettoyage des bandes verte " u="1"/>
        <s v="erreur controle de pas , blisters scelles au demamrrage " u="1"/>
        <s v="fermeture etuis" u="1"/>
        <s v="regl. depose bouchons" u="1"/>
        <s v="reunion + pause" u="1"/>
        <s v="etiquette quantite 1000" u="1"/>
        <s v="bourrage sortie arret recuperation" u="1"/>
        <s v="Blocage bande sous découpe suite bourrage blister dans le retournement trape de sortie" u="1"/>
        <s v="securite embrayage transport etuis " u="1"/>
        <s v="probleme d'effection , remplacement de la courroie par technicien" u="1"/>
        <s v="laize trop grosse ne pouvait pas fermer la porte de la machine (209m3)" u="1"/>
        <s v="scotcheuse enroulé" u="1"/>
        <s v="formation feuille de cuve" u="1"/>
        <s v="defaut centreur plateau buffer" u="1"/>
        <s v="vu data open date par banjamin" u="1"/>
        <s v="probleme pousseur et tres tres tres  mauvaise qualité etuis " u="1"/>
        <s v="erreur controle de pas au demarrage" u="1"/>
        <s v="09h30 a 09h54 intervention stephane sur opi" u="1"/>
        <s v="scotcheuse bas" u="1"/>
        <s v="table pleine arret" u="1"/>
        <s v="etiquette +carbonne" u="1"/>
        <s v="bourrage laize entrée découpe" u="1"/>
        <s v="grille bouchée au niveau de la pompe mesa" u="1"/>
        <s v="Réglage dépose alim auto car bcp de pipettes thermoscellées" u="1"/>
        <s v="+ laize barex" u="1"/>
        <s v="dans rail+changt rouleau etiquettes" u="1"/>
        <s v="reprise dce la table car seule avec stagiaire." u="1"/>
        <s v="ruban cassé,double lot,reprise table de sortie avec reglages" u="1"/>
        <s v="Défaut centreur plateaux buffer MA80" u="1"/>
        <s v="alu + barex" u="1"/>
        <s v="ovale 2 new pers" u="1"/>
        <s v="changement sticker " u="1"/>
        <s v="BALAI EJECTION DECHET" u="1"/>
        <s v="probleme lecture caméra" u="1"/>
        <s v="pb repartition produit gazé" u="1"/>
        <s v="chgt de rouleau caobone et étiquettes avec réglages" u="1"/>
        <s v="pipette mouille dans carton du trie a 100 suite cassure laize barex" u="1"/>
        <s v="reprise etui " u="1"/>
        <s v="changt rouleaux etiq " u="1"/>
        <s v="reglage espaceur flacons" u="1"/>
        <s v="LAIZE CASSEE CHANGEMENT TEFLON SUR BEC" u="1"/>
        <s v="mauvaise dépose sur robot 2 + chgt ventouse" u="1"/>
        <s v="pb buffer casette" u="1"/>
        <s v="desynchronisation " u="1"/>
        <s v="rouleau encreur open date" u="1"/>
        <s v="plus de lot sur etuis en cours de production" u="1"/>
        <s v="flacon mal positonné dans le godet,produit distribué a cot,entre les flacon,donc nettoyages" u="1"/>
        <s v="reglages fermeture etuis" u="1"/>
        <s v="Défaut centreur plateaux buffer" u="1"/>
        <s v="etiquettes enroulee sur bande roller +ruban casse" u="1"/>
        <s v="reglage centrage laser sur blister" u="1"/>
        <s v="erreur centreure plateaux buffer ma80" u="1"/>
        <s v="probleme prise de notices , desynchronistion  du bras , intervention  technicien" u="1"/>
        <s v="etiq quantite 1000" u="1"/>
        <s v="encombrement table de sortie etiquetage" u="1"/>
        <s v="mauvaise depose pipiette , reglage thomas" u="1"/>
        <s v="blocage étuis à la mise en volume + defaut centrage plateaux buffer à répétition" u="1"/>
        <s v="sortie godet ne maeche pas depuis debut aprem  intervention technicien  plusieurs arret   n" u="1"/>
        <s v="blocage notices dans magasin + défaut centreur plateau buffer + investigation PP sur plateaux buffer" u="1"/>
        <s v="chgt de rouleau " u="1"/>
        <s v="attente etiquettes japon" u="1"/>
        <s v="infos sur fiche tpm avec franck" u="1"/>
        <s v="bourrage suite au raccort laize barex + blister ecraser " u="1"/>
        <s v="enroulement de rouleau de laize,apres étiquetage,et pour la panne précedente,cgt de valeur pour l espaceur ton,de 160 a 180,car l écarteur on ne suivait pas le bon passage des flacon et tapé dans le dernier flacon,du coup,plusieur debordement." u="1"/>
        <s v="sortie etiq" u="1"/>
        <s v="avec reglages" u="1"/>
        <s v="changt rouleau" u="1"/>
        <s v="+ erreur controle de pas" u="1"/>
        <s v="étui gondolé de très mauvaise qualité" u="1"/>
        <s v="defaut centreur plateau buffeur" u="1"/>
        <s v="chgt des stickers ( les 2 rouleaux)" u="1"/>
        <s v="sortie ligne table pleine gobelets doseur" u="1"/>
        <s v="flacon tombé sur tapis etiquette nettoyage" u="1"/>
        <s v="Pb fermeture étuis face avant (étui de mauvaise qualité)" u="1"/>
        <s v="mauvais montage de la laise,sur etiqueteuse,le rouleau etait bloqué,puis reglages buse,rampe,format a reprendre." u="1"/>
        <s v="bouchon" u="1"/>
        <s v="avec laize coincé dans le rouleau(mandrin)" u="1"/>
        <s v="enroulage bande rebuts vignettes dans rouleaux d'entrainement" u="1"/>
        <s v="reglage du bras prise notices" u="1"/>
        <s v="vitesses des 2 bandeloreur en " u="1"/>
        <s v="alarme bumper , resynchronisation fb+" u="1"/>
        <s v="prob pompe n3 bulle air changer embout blancs sur buse" u="1"/>
        <s v="jonction entre vigneteuse et trieuse pondérale étuis qui se bloquent devant cellule (pegh)" u="1"/>
        <s v="bouchons couché dans le rail" u="1"/>
        <s v="+ barex" u="1"/>
        <s v="reglage bol" u="1"/>
        <s v="changement de carbone" u="1"/>
        <s v="avec reglages d' etiquettes" u="1"/>
        <s v="temperature station de scellage trop haute" u="1"/>
        <s v="Pb défaut sécurité pousseur à repetition. Vis qui maintient rotule contre pousseur cassée (remplacé) + écartement chaîne transport blister" u="1"/>
        <s v="changt rouleau etiquette" u="1"/>
        <s v="réglage fermeture étui arrière" u="1"/>
        <s v="scotcheuse " u="1"/>
        <s v="+lot+rangt box" u="1"/>
        <s v="bouchons mal clipés" u="1"/>
        <s v="défaut fermeture étuis " u="1"/>
        <s v="erreur purge les erreurs" u="1"/>
        <s v="chgt ressort sur pièce N4" u="1"/>
        <s v="etiquettes + bouchons coinçes" u="1"/>
        <s v="INTERVENTION TECHNICIEN SUR LAZER 2" u="1"/>
        <s v="+ balance ponderale beaucoup d'éjection" u="1"/>
        <s v="recherche tir palette pour pencher la cuve" u="1"/>
        <s v="carbone replier,avec reprise table de sortie" u="1"/>
        <s v="reprise du format 200ml par dominique .difficulte car pas formée" u="1"/>
        <s v="pompes qui distribuent en position haute..debordement nettoyage .intervention mika " u="1"/>
        <s v="MAUVAISE MANIPE" u="1"/>
        <s v="carbone dechiré avec" u="1"/>
        <s v="bouchon couche dans rail" u="1"/>
        <s v="avec reprise table de sortie" u="1"/>
        <s v="probleme de masque open date" u="1"/>
        <s v="changt du reducteur convoyeur etiqueteuse essai ok" u="1"/>
        <s v="erreur pendant la prod +purge les erreurs +redemarrage" u="1"/>
        <s v="changt personnel" u="1"/>
        <s v="LAISSE ETIQUETTE DECHIREE" u="1"/>
        <s v="etuis de tres mauvaise qualité " u="1"/>
        <s v="plus produits mal positionnés dans le bumpeur" u="1"/>
        <s v="+reunion" u="1"/>
        <s v="debordement nettoyage" u="1"/>
        <s v="plus de produit manque carton" u="1"/>
        <s v="avec reprise dce table et controle demarrage" u="1"/>
        <s v="etiquette" u="1"/>
        <s v="reglage espaceur" u="1"/>
        <s v="demande demarrage" u="1"/>
        <s v="CUVE EN COURS DE PREP" u="1"/>
        <s v="table sortie baisser vitesse machine" u="1"/>
        <s v="defaut 156 securite position  arriere contre pousseur etuis , attente technicien passage MA50" u="1"/>
        <s v="reglages" u="1"/>
        <s v="etiquettes+ scotch bas" u="1"/>
        <s v="etiquettes+ scotch haut" u="1"/>
        <s v="pause + formation lazer +tapis" u="1"/>
        <s v="laize decalee a l'entree de la machine , bourrage et repassage de laize" u="1"/>
        <s v="probleme tapis dechets , reserrage vis axe+remise en etat pousseur dechet+defaut controle de pas " u="1"/>
        <s v="etiquettes" u="1"/>
        <s v="+ attente laize alu" u="1"/>
        <s v="REGLAGE PRISE D'ETUIS" u="1"/>
        <s v="pb fonctionnement ,piéce retour des godets" u="1"/>
        <s v="vdc" u="1"/>
        <s v="1 seule personne dossier lavage format" u="1"/>
        <s v="Défaut centreur plateau buffer + défaut contrôle de pas fb+" u="1"/>
        <s v="reglages divers" u="1"/>
        <s v="attente laize alu" u="1"/>
        <s v="table pleine en sortie" u="1"/>
        <s v="5 erreur controle de pas" u="1"/>
        <s v="sortie ligne gobelet doseur" u="1"/>
        <s v="attente liberation de la cuve " u="1"/>
        <s v="trieuse ponderale , intervention technicien" u="1"/>
        <s v="AU CHANGEMENT DE rouleau gros decallage.reglages" u="1"/>
        <s v="Défaut contrôle de pas --&gt; Recentrage cellule de contrôle de pas n°2 avant station de découpe (GT)" u="1"/>
        <s v="suite au raccord fournisseur de la laize alu celui ci c'est bloqué dans le convoyeur à godets entrainant un bloquage " u="1"/>
        <s v="probleme de vibration sur tremie , mauvaise communication avec bol 2" u="1"/>
        <s v="flacon mis a l envers sur table  produit reparti netoyage tapis +king" u="1"/>
        <s v="Problème mise en volume étuis, pegh trop rigide --&gt; réglage hauteur magasin etui, phase d'aspiration et avancé du guide E2" u="1"/>
        <s v="DECALLAGE ETIQUETTE REGLAGES..JAPON" u="1"/>
        <s v="Réglage aire mini et maxi (AQ Valid) détection caméra n°2 de l'alim auto car vidage buffer tt les 5 minutes." u="1"/>
        <s v="erreur" u="1"/>
        <s v="ET LAIZE BAREX" u="1"/>
        <s v="bouchon coincee dans bol" u="1"/>
        <s v="rechangement rouleau etiquettes car beaucoup de traces d'encre sur etiquettes" u="1"/>
        <s v="chgt rouleau   avec reglages" u="1"/>
        <s v="probleme avec la balance ponderale" u="1"/>
        <s v="intervention technitien car pb sortie" u="1"/>
        <s v="attente liberation de la cuve sebolitic" u="1"/>
        <s v="réglage caméra (défaut type nuage)" u="1"/>
        <s v="bebordement nettoyage machine +tapis king" u="1"/>
        <s v="erreur controle de pas + chgt laize barrex + blister coinçé sous un godet" u="1"/>
        <s v="manque cuve" u="1"/>
        <s v="sortie ligne" u="1"/>
        <s v="reglage etiquetes " u="1"/>
        <s v="reglage vigneteuse" u="1"/>
        <s v="changement rouleau etiq." u="1"/>
        <s v="carter ouvert en cour de prod" u="1"/>
        <s v="Réglage caméra sea vision car faux rejets dû à défaut sur laizes alu type nuage" u="1"/>
        <s v="verifaction produit" u="1"/>
        <s v="désyncronisation de la ma80" u="1"/>
        <s v="nettoyage code box lot incomplet" u="1"/>
        <s v="+ format etiquettes 1 pers+dossier" u="1"/>
        <s v="etiqueetes" u="1"/>
        <s v="ruban casse" u="1"/>
        <s v="intruc feuille d habillage" u="1"/>
        <s v="reglage laser + reglage decoupe" u="1"/>
        <s v="Réglage centrage dépose notice sur blister car bourrage à l'intro dans étuis " u="1"/>
        <s v="Pb dépose vignette sur face arriere + centreur plateau buffer + défaut contrôle de pas FB+" u="1"/>
        <s v="etquettes+ruban casse" u="1"/>
        <s v="mauvaise prise d'etuis " u="1"/>
        <s v="decalages des etiquettes" u="1"/>
        <s v="reglage lot sur jet encre" u="1"/>
        <s v="changt rouleau etiq+reglages" u="1"/>
        <s v="recherche tir palette (pencher la cuve)" u="1"/>
        <s v="ETUIS MAUVAISE QUALITE  DANS LES CARTONS" u="1"/>
        <s v="attente  d'etiquette en ttu,puis reprise de la table sortie,avec changement de rouleau" u="1"/>
        <s v="etiq+ reglage" u="1"/>
        <s v="reglage fermeture arriere " u="1"/>
        <s v="etrq +ruban casse" u="1"/>
        <s v="chgt join buse n°1" u="1"/>
        <s v="chgt ventouse robot 1" u="1"/>
        <s v="RECEPTION CUVE + DOSSIER" u="1"/>
        <s v="Casse bande vignette + défaut centreur plateaux buffer MA80" u="1"/>
        <s v="changt equipe" u="1"/>
        <s v="optique tv1 dessere" u="1"/>
        <s v="avec reprise de la table" u="1"/>
        <s v="etiquette+ bouchons coince rail" u="1"/>
        <s v="blister bloquer desyncronisation de la machine" u="1"/>
        <s v="reglages fenetres dosage  + blisters scelles intervention technicien " u="1"/>
        <s v="moteur convoyeur" u="1"/>
        <s v="table pleine sortie" u="1"/>
        <s v="fermeture etuis  et attente chauffe fb+" u="1"/>
        <s v="produit gazé" u="1"/>
        <s v="pb bufer casette" u="1"/>
        <s v="mauvaise fermeture etuis car etuis de tres tres tres tres mauvaise qualité" u="1"/>
        <s v="probleme bumper cause bourrage pipette eteindre et ralumer la maichine fb+ à 3 reprise " u="1"/>
        <s v="Blocage bande sous découpe suite blister coincé dans godet, remplacement tige éjection blister" u="1"/>
        <s v="Pb vignettes qui se décollent de la face arriere de l'étui et qui se collent sur le guide rabat. " u="1"/>
        <s v="etiq+open date" u="1"/>
        <s v="changt rouleau eti+ changt rouleau open date" u="1"/>
        <s v="Défaut contrôle de pas FB+ puis dans la foullé bug caméra sea vision (obligation de redemarrer les équipements)" u="1"/>
        <s v="DEBORDEMENT produit qui coule a cote du flacon" u="1"/>
        <s v="pousseur" u="1"/>
        <s v="scotcheuse" u="1"/>
        <s v="CHANGEMENT DE CARBONNE" u="1"/>
        <s v="nettoyage plaque de scellage" u="1"/>
        <s v="defaut sécurité centreur buffeur" u="1"/>
        <s v="reglage depose pipetes par thomas" u="1"/>
        <s v="remise en place piece sur clipeuse" u="1"/>
        <s v="FOURCHETTE DU CONTRE POUSSEUR ABIMEE" u="1"/>
        <s v="produit gaze" u="1"/>
        <s v="erreur controle de pas" u="1"/>
        <s v="qui ejecte les etuis alors qu'il sont bon" u="1"/>
        <s v="reglage fermeture ,  etuis de mauvaise qualité" u="1"/>
        <s v="dpt le changement ,changement du joint carfuite de la buses 3" u="1"/>
        <s v="etuis abimé a la mise en volume , reglage hauteur magasin etuis" u="1"/>
        <s v="Réglage balet d'éjection découpe déchets car bourrage déchets de découpe à répetition" u="1"/>
      </sharedItems>
    </cacheField>
    <cacheField name="TP/TE" numFmtId="0">
      <sharedItems containsBlank="1"/>
    </cacheField>
    <cacheField name="TP OF R" numFmtId="2">
      <sharedItems containsMixedTypes="1" containsNumber="1" minValue="8.333333333334636E-4" maxValue="18.678333333333338"/>
    </cacheField>
    <cacheField name="TE OF R" numFmtId="2">
      <sharedItems containsMixedTypes="1" containsNumber="1" minValue="5.5555555555519831E-4" maxValue="10.763888888888886"/>
    </cacheField>
    <cacheField name="NB TP R" numFmtId="1">
      <sharedItems containsString="0" containsBlank="1" containsNumber="1" containsInteger="1" minValue="1" maxValue="1"/>
    </cacheField>
    <cacheField name="NB TE R" numFmtId="1">
      <sharedItems containsString="0" containsBlank="1" containsNumber="1" containsInteger="1" minValue="1" maxValue="2"/>
    </cacheField>
    <cacheField name="TP MO" numFmtId="2">
      <sharedItems containsMixedTypes="1" containsNumber="1" minValue="8.333333333334636E-4" maxValue="18.68"/>
    </cacheField>
    <cacheField name="TE MO" numFmtId="2">
      <sharedItems containsMixedTypes="1" containsNumber="1" minValue="5.5555555555519831E-4" maxValue="10.76"/>
    </cacheField>
    <cacheField name="Quantité Produite Partielle" numFmtId="1">
      <sharedItems containsBlank="1" containsMixedTypes="1" containsNumber="1" containsInteger="1" minValue="0" maxValue="48800"/>
    </cacheField>
    <cacheField name="Quantité Prévue" numFmtId="1">
      <sharedItems containsBlank="1" containsMixedTypes="1" containsNumber="1" minValue="-9503.0000003403984" maxValue="75303"/>
    </cacheField>
    <cacheField name="Quantité Produite" numFmtId="0">
      <sharedItems containsString="0" containsBlank="1" containsNumber="1" containsInteger="1" minValue="0" maxValue="67496"/>
    </cacheField>
    <cacheField name="Cadence Réelle" numFmtId="1">
      <sharedItems containsString="0" containsBlank="1" containsNumber="1" minValue="0" maxValue="4304800"/>
    </cacheField>
    <cacheField name="VISA" numFmtId="9">
      <sharedItems containsBlank="1"/>
    </cacheField>
    <cacheField name="VISA Clôture Partielle" numFmtId="0">
      <sharedItems containsMixedTypes="1" containsNumber="1" containsInteger="1" minValue="1" maxValue="4"/>
    </cacheField>
    <cacheField name="REF Indicateurs" numFmtId="0">
      <sharedItems containsSemiMixedTypes="0" containsString="0" containsNumber="1" containsInteger="1" minValue="0" maxValue="12"/>
    </cacheField>
    <cacheField name="REF Indicateurs 2" numFmtId="0">
      <sharedItems/>
    </cacheField>
    <cacheField name="Temps Ouverture" numFmtId="2">
      <sharedItems containsMixedTypes="1" containsNumber="1" minValue="1.7222222222222472E-2" maxValue="33.686666666666667"/>
    </cacheField>
    <cacheField name="Temps Utile" numFmtId="2">
      <sharedItems containsMixedTypes="1" containsNumber="1" minValue="0" maxValue="9.4529999999999994"/>
    </cacheField>
    <cacheField name="Temps de Non TRS" numFmtId="2">
      <sharedItems containsMixedTypes="1" containsNumber="1" minValue="0.02" maxValue="33.68"/>
    </cacheField>
    <cacheField name="Temps de Fonctionnement" numFmtId="2">
      <sharedItems containsMixedTypes="1" containsNumber="1" minValue="0" maxValue="9.3411111111111076"/>
    </cacheField>
    <cacheField name="Quantité Prévue Hebdo" numFmtId="1">
      <sharedItems containsMixedTypes="1" containsNumber="1" minValue="-9503.0000003403984" maxValue="7530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6">
  <r>
    <n v="1"/>
    <x v="0"/>
    <s v="C10"/>
    <s v="205"/>
    <s v="MARCHESINI 2"/>
    <n v="685301"/>
    <s v="BLIS RILEXIPET A 75 USV    7CP"/>
    <s v="3x8"/>
    <n v="3200"/>
    <s v="3900"/>
    <x v="0"/>
    <s v="Mars"/>
    <n v="2018"/>
    <d v="1899-12-30T05:30:00"/>
    <d v="1899-12-30T14:54:52"/>
    <n v="9.4144444444444471"/>
    <x v="0"/>
    <x v="0"/>
    <m/>
    <x v="0"/>
    <m/>
    <s v=""/>
    <s v=""/>
    <n v="1"/>
    <n v="1"/>
    <s v=""/>
    <s v=""/>
    <m/>
    <n v="30000"/>
    <m/>
    <m/>
    <s v="Alexandre Sturni"/>
    <n v="1"/>
    <n v="0"/>
    <s v="043185"/>
    <s v=""/>
    <s v=""/>
    <s v=""/>
    <s v=""/>
    <s v=""/>
  </r>
  <r>
    <n v="2"/>
    <x v="0"/>
    <s v="C10"/>
    <s v="205"/>
    <s v="MARCHESINI 2"/>
    <n v="685301"/>
    <s v="BLIS RILEXIPET A 75 USV    7CP"/>
    <s v="3x8"/>
    <n v="3200"/>
    <s v="3900"/>
    <x v="0"/>
    <s v="Mars"/>
    <n v="2018"/>
    <d v="1899-12-30T14:54:52"/>
    <d v="1899-12-30T14:54:59"/>
    <n v="1.9444444444438602E-3"/>
    <x v="1"/>
    <x v="1"/>
    <s v="Début OF"/>
    <x v="0"/>
    <s v="TP"/>
    <n v="1.9444444444438602E-3"/>
    <s v=""/>
    <n v="1"/>
    <n v="1"/>
    <n v="1.9444444444438602E-3"/>
    <s v=""/>
    <m/>
    <n v="30000"/>
    <m/>
    <m/>
    <s v="Alexandre Sturni"/>
    <n v="1"/>
    <n v="0"/>
    <s v="43185"/>
    <s v=""/>
    <s v=""/>
    <s v=""/>
    <s v=""/>
    <s v=""/>
  </r>
  <r>
    <n v="3"/>
    <x v="0"/>
    <s v="C10"/>
    <s v="205"/>
    <s v="MARCHESINI 2"/>
    <n v="685301"/>
    <s v="BLIS RILEXIPET A 75 USV    7CP"/>
    <s v="3x8"/>
    <n v="3200"/>
    <s v="3900"/>
    <x v="0"/>
    <s v="Mars"/>
    <n v="2018"/>
    <d v="1899-12-30T14:54:59"/>
    <d v="1899-12-30T14:55:03"/>
    <n v="1.1111111111103966E-3"/>
    <x v="2"/>
    <x v="2"/>
    <m/>
    <x v="0"/>
    <s v="TE"/>
    <s v=""/>
    <n v="1.1111111111103966E-3"/>
    <n v="1"/>
    <n v="1"/>
    <s v=""/>
    <n v="1.1111111111103966E-3"/>
    <m/>
    <n v="30000"/>
    <m/>
    <m/>
    <s v="Alexandre Sturni"/>
    <n v="1"/>
    <n v="0"/>
    <s v="43185"/>
    <s v=""/>
    <s v=""/>
    <s v=""/>
    <s v=""/>
    <s v=""/>
  </r>
  <r>
    <n v="4"/>
    <x v="0"/>
    <s v="C10"/>
    <s v="205"/>
    <s v="MARCHESINI 2"/>
    <n v="685301"/>
    <s v="BLIS RILEXIPET A 75 USV    7CP"/>
    <s v="3x8"/>
    <n v="3200"/>
    <s v="3900"/>
    <x v="0"/>
    <s v="Mars"/>
    <n v="2018"/>
    <d v="1899-12-30T14:55:03"/>
    <d v="1899-12-30T14:55:09"/>
    <n v="1.6666666666669272E-3"/>
    <x v="0"/>
    <x v="3"/>
    <m/>
    <x v="1"/>
    <m/>
    <s v=""/>
    <s v=""/>
    <n v="1"/>
    <n v="1"/>
    <s v=""/>
    <s v=""/>
    <m/>
    <n v="30000"/>
    <m/>
    <m/>
    <s v="Alexandre Sturni"/>
    <n v="1"/>
    <n v="0"/>
    <s v="43185"/>
    <s v=""/>
    <s v=""/>
    <s v=""/>
    <s v=""/>
    <s v=""/>
  </r>
  <r>
    <n v="5"/>
    <x v="0"/>
    <s v="C10"/>
    <s v="205"/>
    <s v="MARCHESINI 2"/>
    <n v="685301"/>
    <s v="BLIS RILEXIPET A 75 USV    7CP"/>
    <s v="3x8"/>
    <n v="3200"/>
    <s v="3900"/>
    <x v="0"/>
    <s v="Mars"/>
    <n v="2018"/>
    <d v="1899-12-30T14:55:09"/>
    <d v="1899-12-30T14:55:11"/>
    <n v="5.5555555555653058E-4"/>
    <x v="3"/>
    <x v="4"/>
    <m/>
    <x v="1"/>
    <s v="TE"/>
    <s v=""/>
    <n v="5.5555555555653058E-4"/>
    <n v="1"/>
    <n v="1"/>
    <s v=""/>
    <n v="5.5555555555653058E-4"/>
    <m/>
    <n v="30000"/>
    <m/>
    <m/>
    <s v="Alexandre Sturni"/>
    <n v="1"/>
    <n v="0"/>
    <s v="43185"/>
    <s v=""/>
    <s v=""/>
    <s v=""/>
    <s v=""/>
    <s v=""/>
  </r>
  <r>
    <n v="6"/>
    <x v="0"/>
    <s v="C10"/>
    <s v="205"/>
    <s v="MARCHESINI 2"/>
    <n v="685301"/>
    <s v="BLIS RILEXIPET A 75 USV    7CP"/>
    <s v="3x8"/>
    <n v="3200"/>
    <s v="3900"/>
    <x v="0"/>
    <s v="Mars"/>
    <n v="2018"/>
    <d v="1899-12-30T14:55:11"/>
    <d v="1899-12-30T14:55:45"/>
    <n v="9.4444444444423681E-3"/>
    <x v="2"/>
    <x v="2"/>
    <s v="Fin de Poste"/>
    <x v="0"/>
    <s v="TE"/>
    <s v=""/>
    <n v="9.4444444444423681E-3"/>
    <n v="1"/>
    <n v="1"/>
    <s v=""/>
    <n v="9.4444444444423681E-3"/>
    <n v="0"/>
    <n v="30000"/>
    <n v="0"/>
    <n v="0"/>
    <s v="Alexandre Sturni"/>
    <n v="1"/>
    <n v="1"/>
    <s v="143185"/>
    <n v="33.686666666666667"/>
    <n v="0"/>
    <n v="33.68"/>
    <n v="1.0555555555552765E-2"/>
    <n v="30000"/>
  </r>
  <r>
    <n v="7"/>
    <x v="0"/>
    <s v="C10"/>
    <s v="205"/>
    <s v="MARCHESINI 2"/>
    <n v="685301"/>
    <s v="BLIS RILEXIPET A 75 USV    7CP"/>
    <s v="3x8"/>
    <n v="3200"/>
    <s v="3900"/>
    <x v="0"/>
    <s v="Mars"/>
    <n v="2018"/>
    <d v="1899-12-30T05:30:00"/>
    <d v="1899-12-30T03:03:56"/>
    <n v="21.565555555555555"/>
    <x v="0"/>
    <x v="0"/>
    <m/>
    <x v="0"/>
    <m/>
    <s v=""/>
    <s v=""/>
    <n v="1"/>
    <n v="1"/>
    <s v=""/>
    <s v=""/>
    <m/>
    <n v="75303"/>
    <m/>
    <m/>
    <s v="Christelle Mesmin"/>
    <n v="2"/>
    <n v="1"/>
    <s v="43185"/>
    <s v=""/>
    <s v=""/>
    <s v=""/>
    <s v=""/>
    <s v=""/>
  </r>
  <r>
    <n v="8"/>
    <x v="0"/>
    <s v="C10"/>
    <s v="205"/>
    <s v="MARCHESINI 2"/>
    <n v="685301"/>
    <s v="BLIS RILEXIPET A 75 USV    7CP"/>
    <s v="3x8"/>
    <n v="3200"/>
    <s v="3900"/>
    <x v="0"/>
    <s v="Mars"/>
    <n v="2018"/>
    <d v="1899-12-30T03:03:56"/>
    <d v="1899-12-30T03:04:02"/>
    <n v="1.6666666666669272E-3"/>
    <x v="1"/>
    <x v="1"/>
    <s v="Reprise OF"/>
    <x v="0"/>
    <s v="TP"/>
    <n v="1.6666666666669272E-3"/>
    <s v=""/>
    <n v="1"/>
    <n v="1"/>
    <n v="1.6666666666669272E-3"/>
    <s v=""/>
    <m/>
    <n v="75303"/>
    <m/>
    <m/>
    <s v="Christelle Mesmin"/>
    <n v="2"/>
    <n v="1"/>
    <s v="43185"/>
    <s v=""/>
    <s v=""/>
    <s v=""/>
    <s v=""/>
    <s v=""/>
  </r>
  <r>
    <n v="9"/>
    <x v="0"/>
    <s v="C10"/>
    <s v="205"/>
    <s v="MARCHESINI 2"/>
    <n v="685301"/>
    <s v="BLIS RILEXIPET A 75 USV    7CP"/>
    <s v="3x8"/>
    <n v="3200"/>
    <s v="3900"/>
    <x v="0"/>
    <s v="Mars"/>
    <n v="2018"/>
    <d v="1899-12-30T03:04:02"/>
    <d v="1899-12-30T03:04:12"/>
    <n v="2.7777777777773238E-3"/>
    <x v="1"/>
    <x v="5"/>
    <s v="OF Clôturé"/>
    <x v="0"/>
    <s v="TP"/>
    <n v="2.7777777777773238E-3"/>
    <s v=""/>
    <n v="1"/>
    <n v="1"/>
    <n v="2.7777777777773238E-3"/>
    <s v=""/>
    <n v="5"/>
    <n v="75303"/>
    <n v="0"/>
    <n v="0"/>
    <s v="Christelle Mesmin"/>
    <n v="2"/>
    <n v="2"/>
    <s v="243185"/>
    <n v="33.686666666666667"/>
    <n v="1.2820512820512821E-3"/>
    <n v="33.68"/>
    <n v="1.0555555555552765E-2"/>
    <s v=""/>
  </r>
  <r>
    <n v="10"/>
    <x v="0"/>
    <s v="C10"/>
    <s v="205"/>
    <s v="MARCHESINI 2"/>
    <n v="685301"/>
    <s v="BLIS RILEXIPET A 75 USV    7CP"/>
    <s v="3x8"/>
    <n v="3200"/>
    <s v="3900"/>
    <x v="0"/>
    <s v="Mars"/>
    <n v="2018"/>
    <d v="1899-12-30T03:04:12"/>
    <d v="1899-12-30T05:45:27"/>
    <n v="2.6875000000000004"/>
    <x v="1"/>
    <x v="5"/>
    <m/>
    <x v="0"/>
    <m/>
    <n v="6.3888888888881112E-3"/>
    <n v="1.1111111111109295E-2"/>
    <n v="1"/>
    <n v="1"/>
    <n v="0.01"/>
    <n v="0.01"/>
    <m/>
    <n v="75303"/>
    <m/>
    <m/>
    <s v="Christelle Mesmin"/>
    <n v="2"/>
    <n v="2"/>
    <s v="43185"/>
    <s v=""/>
    <s v=""/>
    <s v=""/>
    <s v=""/>
    <n v="75303"/>
  </r>
  <r>
    <n v="11"/>
    <x v="1"/>
    <s v="C10"/>
    <s v="205"/>
    <s v="MARCHESINI 2"/>
    <n v="685309"/>
    <s v="BLIS RILEXINE OBS600 VB USV7CP"/>
    <s v="3x8"/>
    <n v="2350"/>
    <s v="2700"/>
    <x v="0"/>
    <s v="Mars"/>
    <n v="2018"/>
    <d v="1899-12-30T05:45:27"/>
    <d v="1899-12-30T05:45:48"/>
    <n v="5.8333333333335791E-3"/>
    <x v="1"/>
    <x v="6"/>
    <s v="Début OF"/>
    <x v="0"/>
    <s v="TP"/>
    <n v="5.8333333333335791E-3"/>
    <s v=""/>
    <n v="1"/>
    <n v="1"/>
    <n v="5.8333333333335791E-3"/>
    <s v=""/>
    <m/>
    <n v="16836"/>
    <m/>
    <m/>
    <s v="Christelle Mesmin"/>
    <n v="1"/>
    <n v="0"/>
    <s v="043186"/>
    <s v=""/>
    <s v=""/>
    <s v=""/>
    <s v=""/>
    <s v=""/>
  </r>
  <r>
    <n v="12"/>
    <x v="1"/>
    <s v="C10"/>
    <s v="205"/>
    <s v="MARCHESINI 2"/>
    <n v="685309"/>
    <s v="BLIS RILEXINE OBS600 VB USV7CP"/>
    <s v="3x8"/>
    <n v="2350"/>
    <s v="2700"/>
    <x v="0"/>
    <s v="Mars"/>
    <n v="2018"/>
    <d v="1899-12-30T05:45:48"/>
    <d v="1899-12-30T05:46:12"/>
    <n v="6.6666666666657104E-3"/>
    <x v="0"/>
    <x v="7"/>
    <s v="Fin d'Equipe"/>
    <x v="0"/>
    <m/>
    <s v=""/>
    <s v=""/>
    <n v="1"/>
    <n v="1"/>
    <s v=""/>
    <s v=""/>
    <n v="10762"/>
    <n v="16836"/>
    <n v="10762"/>
    <n v="4304800"/>
    <s v="Christelle Mesmin"/>
    <n v="1"/>
    <n v="0"/>
    <s v="43186"/>
    <s v=""/>
    <n v="3.9859259259259261"/>
    <s v=""/>
    <s v=""/>
    <s v=""/>
  </r>
  <r>
    <n v="13"/>
    <x v="1"/>
    <s v="C10"/>
    <s v="205"/>
    <s v="MARCHESINI 2"/>
    <n v="685309"/>
    <s v="BLIS RILEXINE OBS600 VB USV7CP"/>
    <s v="3x8"/>
    <n v="2350"/>
    <s v="2700"/>
    <x v="0"/>
    <s v="Mars"/>
    <n v="2018"/>
    <d v="1899-12-30T05:46:12"/>
    <d v="1899-12-30T05:52:14"/>
    <n v="0.10055555555555618"/>
    <x v="1"/>
    <x v="8"/>
    <s v="Reprise OF"/>
    <x v="0"/>
    <s v="TP"/>
    <n v="0.10055555555555618"/>
    <s v=""/>
    <n v="1"/>
    <n v="1"/>
    <n v="0.10055555555555618"/>
    <s v=""/>
    <m/>
    <n v="16836"/>
    <m/>
    <m/>
    <s v="Lorena Silvestre"/>
    <n v="2"/>
    <n v="0"/>
    <s v="43186"/>
    <s v=""/>
    <s v=""/>
    <s v=""/>
    <s v=""/>
    <s v=""/>
  </r>
  <r>
    <n v="14"/>
    <x v="1"/>
    <s v="C10"/>
    <s v="205"/>
    <s v="MARCHESINI 2"/>
    <n v="685309"/>
    <s v="BLIS RILEXINE OBS600 VB USV7CP"/>
    <s v="3x8"/>
    <n v="2350"/>
    <s v="2700"/>
    <x v="0"/>
    <s v="Mars"/>
    <n v="2018"/>
    <d v="1899-12-30T05:52:14"/>
    <d v="1899-12-30T08:07:06"/>
    <n v="2.2477777777777788"/>
    <x v="2"/>
    <x v="2"/>
    <m/>
    <x v="0"/>
    <s v="TE"/>
    <s v=""/>
    <n v="2.2477777777777788"/>
    <n v="1"/>
    <n v="1"/>
    <s v=""/>
    <n v="2.2477777777777788"/>
    <m/>
    <n v="16836"/>
    <n v="1780"/>
    <m/>
    <s v="Lorena Silvestre"/>
    <n v="2"/>
    <n v="0"/>
    <s v="43186"/>
    <s v=""/>
    <s v=""/>
    <s v=""/>
    <s v=""/>
    <s v=""/>
  </r>
  <r>
    <n v="15"/>
    <x v="1"/>
    <s v="C10"/>
    <s v="205"/>
    <s v="MARCHESINI 2"/>
    <n v="685309"/>
    <s v="BLIS RILEXINE OBS600 VB USV7CP"/>
    <s v="3x8"/>
    <n v="2350"/>
    <s v="2700"/>
    <x v="0"/>
    <s v="Mars"/>
    <n v="2018"/>
    <d v="1899-12-30T08:07:06"/>
    <d v="1899-12-30T08:21:52"/>
    <n v="0.24611111111111006"/>
    <x v="3"/>
    <x v="4"/>
    <m/>
    <x v="1"/>
    <s v="TE"/>
    <s v=""/>
    <n v="0.24611111111111006"/>
    <n v="1"/>
    <n v="1"/>
    <s v=""/>
    <n v="0.24611111111111006"/>
    <m/>
    <n v="16836"/>
    <m/>
    <m/>
    <s v="Lorena Silvestre"/>
    <n v="2"/>
    <n v="0"/>
    <s v="43186"/>
    <s v=""/>
    <s v=""/>
    <s v=""/>
    <s v=""/>
    <s v=""/>
  </r>
  <r>
    <n v="16"/>
    <x v="1"/>
    <s v="C10"/>
    <s v="205"/>
    <s v="MARCHESINI 2"/>
    <n v="685309"/>
    <s v="BLIS RILEXINE OBS600 VB USV7CP"/>
    <s v="3x8"/>
    <n v="2350"/>
    <s v="2700"/>
    <x v="0"/>
    <s v="Mars"/>
    <n v="2018"/>
    <d v="1899-12-30T08:21:52"/>
    <d v="1899-12-30T08:22:05"/>
    <n v="3.6111111111107874E-3"/>
    <x v="2"/>
    <x v="2"/>
    <m/>
    <x v="0"/>
    <s v="TE"/>
    <s v=""/>
    <n v="3.6111111111107874E-3"/>
    <n v="1"/>
    <n v="1"/>
    <s v=""/>
    <n v="3.6111111111107874E-3"/>
    <m/>
    <n v="16836"/>
    <m/>
    <m/>
    <s v="Lorena Silvestre"/>
    <n v="2"/>
    <n v="0"/>
    <s v="43186"/>
    <s v=""/>
    <s v=""/>
    <s v=""/>
    <s v=""/>
    <s v=""/>
  </r>
  <r>
    <n v="17"/>
    <x v="1"/>
    <s v="C10"/>
    <s v="205"/>
    <s v="MARCHESINI 2"/>
    <n v="685309"/>
    <s v="BLIS RILEXINE OBS600 VB USV7CP"/>
    <s v="3x8"/>
    <n v="2350"/>
    <s v="2700"/>
    <x v="0"/>
    <s v="Mars"/>
    <n v="2018"/>
    <d v="1899-12-30T08:22:05"/>
    <d v="1899-12-30T08:26:40"/>
    <n v="7.6388888888889728E-2"/>
    <x v="1"/>
    <x v="5"/>
    <s v="OF Clôturé"/>
    <x v="0"/>
    <s v="TP"/>
    <n v="7.6388888888889728E-2"/>
    <s v=""/>
    <n v="1"/>
    <n v="1"/>
    <n v="7.6388888888889728E-2"/>
    <s v=""/>
    <n v="5926"/>
    <n v="16836"/>
    <n v="16688"/>
    <n v="6675.2"/>
    <s v="Lorena Silvestre"/>
    <n v="2"/>
    <n v="1"/>
    <s v="143186"/>
    <n v="3.6744444444444433"/>
    <n v="2.1948148148148148"/>
    <n v="1.42"/>
    <n v="2.2513888888888896"/>
    <s v=""/>
  </r>
  <r>
    <n v="18"/>
    <x v="1"/>
    <s v="C10"/>
    <s v="205"/>
    <s v="MARCHESINI 2"/>
    <n v="685309"/>
    <s v="BLIS RILEXINE OBS600 VB USV7CP"/>
    <s v="3x8"/>
    <n v="2350"/>
    <s v="2700"/>
    <x v="0"/>
    <s v="Mars"/>
    <n v="2018"/>
    <d v="1899-12-30T08:26:40"/>
    <d v="1899-12-30T09:25:55"/>
    <n v="0.98749999999999849"/>
    <x v="1"/>
    <x v="5"/>
    <m/>
    <x v="0"/>
    <m/>
    <n v="0.18277777777777948"/>
    <n v="2.4974999999999996"/>
    <n v="1"/>
    <n v="1"/>
    <n v="0.18"/>
    <n v="2.5"/>
    <m/>
    <n v="16836"/>
    <m/>
    <m/>
    <s v="Lorena Silvestre"/>
    <n v="2"/>
    <n v="1"/>
    <s v="43186"/>
    <s v=""/>
    <s v=""/>
    <s v=""/>
    <s v=""/>
    <n v="16836"/>
  </r>
  <r>
    <n v="19"/>
    <x v="1"/>
    <s v="C10"/>
    <s v="205"/>
    <s v="MARCHESINI 2"/>
    <n v="685310"/>
    <s v="BLIS RILEXINE APP 600 VBUSV7CP"/>
    <s v="3x8"/>
    <n v="2350"/>
    <s v="2700"/>
    <x v="0"/>
    <s v="Mars"/>
    <n v="2018"/>
    <d v="1899-12-30T09:25:55"/>
    <d v="1899-12-30T09:26:01"/>
    <n v="1.6666666666669272E-3"/>
    <x v="1"/>
    <x v="6"/>
    <s v="Début OF"/>
    <x v="0"/>
    <s v="TP"/>
    <n v="1.6666666666669272E-3"/>
    <s v=""/>
    <n v="1"/>
    <n v="1"/>
    <n v="1.6666666666669272E-3"/>
    <s v=""/>
    <m/>
    <n v="3618"/>
    <m/>
    <m/>
    <s v="Lorena Silvestre"/>
    <n v="1"/>
    <n v="1"/>
    <s v="43186"/>
    <s v=""/>
    <s v=""/>
    <s v=""/>
    <s v=""/>
    <s v=""/>
  </r>
  <r>
    <n v="20"/>
    <x v="1"/>
    <s v="C10"/>
    <s v="205"/>
    <s v="MARCHESINI 2"/>
    <n v="685310"/>
    <s v="BLIS RILEXINE APP 600 VBUSV7CP"/>
    <s v="3x8"/>
    <n v="2350"/>
    <s v="2700"/>
    <x v="0"/>
    <s v="Mars"/>
    <n v="2018"/>
    <d v="1899-12-30T09:26:01"/>
    <d v="1899-12-30T10:35:19"/>
    <n v="1.155000000000002"/>
    <x v="2"/>
    <x v="2"/>
    <m/>
    <x v="0"/>
    <s v="TE"/>
    <s v=""/>
    <n v="1.155000000000002"/>
    <n v="1"/>
    <n v="1"/>
    <s v=""/>
    <n v="1.155000000000002"/>
    <m/>
    <n v="3618"/>
    <m/>
    <m/>
    <s v="Lorena Silvestre"/>
    <n v="1"/>
    <n v="1"/>
    <s v="43186"/>
    <s v=""/>
    <s v=""/>
    <s v=""/>
    <s v=""/>
    <s v=""/>
  </r>
  <r>
    <n v="21"/>
    <x v="1"/>
    <s v="C10"/>
    <s v="205"/>
    <s v="MARCHESINI 2"/>
    <n v="685310"/>
    <s v="BLIS RILEXINE APP 600 VBUSV7CP"/>
    <s v="3x8"/>
    <n v="2350"/>
    <s v="2700"/>
    <x v="0"/>
    <s v="Mars"/>
    <n v="2018"/>
    <d v="1899-12-30T10:35:19"/>
    <d v="1899-12-30T11:04:57"/>
    <n v="0.49388888888888705"/>
    <x v="0"/>
    <x v="3"/>
    <m/>
    <x v="1"/>
    <m/>
    <s v=""/>
    <s v=""/>
    <n v="1"/>
    <n v="1"/>
    <s v=""/>
    <s v=""/>
    <m/>
    <n v="3618"/>
    <m/>
    <m/>
    <s v="Lorena Silvestre"/>
    <n v="1"/>
    <n v="1"/>
    <s v="43186"/>
    <s v=""/>
    <s v=""/>
    <s v=""/>
    <s v=""/>
    <s v=""/>
  </r>
  <r>
    <n v="22"/>
    <x v="1"/>
    <s v="C10"/>
    <s v="205"/>
    <s v="MARCHESINI 2"/>
    <n v="685310"/>
    <s v="BLIS RILEXINE APP 600 VBUSV7CP"/>
    <s v="3x8"/>
    <n v="2350"/>
    <s v="2700"/>
    <x v="0"/>
    <s v="Mars"/>
    <n v="2018"/>
    <d v="1899-12-30T11:04:57"/>
    <d v="1899-12-30T11:13:39"/>
    <n v="0.14500000000000002"/>
    <x v="2"/>
    <x v="2"/>
    <m/>
    <x v="0"/>
    <s v="TE"/>
    <s v=""/>
    <n v="0.14500000000000002"/>
    <n v="1"/>
    <n v="1"/>
    <s v=""/>
    <n v="0.14500000000000002"/>
    <m/>
    <n v="3618"/>
    <m/>
    <m/>
    <s v="Lorena Silvestre"/>
    <n v="1"/>
    <n v="1"/>
    <s v="43186"/>
    <s v=""/>
    <s v=""/>
    <s v=""/>
    <s v=""/>
    <s v=""/>
  </r>
  <r>
    <n v="23"/>
    <x v="1"/>
    <s v="C10"/>
    <s v="205"/>
    <s v="MARCHESINI 2"/>
    <n v="685310"/>
    <s v="BLIS RILEXINE APP 600 VBUSV7CP"/>
    <s v="3x8"/>
    <n v="2350"/>
    <s v="2700"/>
    <x v="0"/>
    <s v="Mars"/>
    <n v="2018"/>
    <d v="1899-12-30T11:13:39"/>
    <d v="1899-12-30T11:16:37"/>
    <n v="4.9444444444444624E-2"/>
    <x v="1"/>
    <x v="5"/>
    <s v="OF Clôturé"/>
    <x v="0"/>
    <s v="TP"/>
    <n v="4.9444444444444624E-2"/>
    <s v=""/>
    <n v="1"/>
    <n v="1"/>
    <n v="4.9444444444444624E-2"/>
    <s v=""/>
    <n v="3618"/>
    <n v="3618"/>
    <n v="3618"/>
    <n v="2783.0769230769229"/>
    <s v="Lorena Silvestre"/>
    <n v="1"/>
    <n v="2"/>
    <s v="243186"/>
    <n v="2.0655555555555569"/>
    <n v="1.34"/>
    <n v="0.77"/>
    <n v="1.300000000000002"/>
    <s v=""/>
  </r>
  <r>
    <n v="24"/>
    <x v="1"/>
    <s v="C10"/>
    <s v="205"/>
    <s v="MARCHESINI 2"/>
    <n v="685310"/>
    <s v="BLIS RILEXINE APP 600 VBUSV7CP"/>
    <s v="3x8"/>
    <n v="2350"/>
    <s v="2700"/>
    <x v="0"/>
    <s v="Mars"/>
    <n v="2018"/>
    <d v="1899-12-30T11:16:37"/>
    <d v="1899-12-30T11:29:51"/>
    <n v="0.22055555555555628"/>
    <x v="1"/>
    <x v="5"/>
    <m/>
    <x v="0"/>
    <m/>
    <n v="5.1111111111111551E-2"/>
    <n v="1.300000000000002"/>
    <n v="1"/>
    <n v="1"/>
    <n v="0.05"/>
    <n v="1.3"/>
    <m/>
    <n v="3618"/>
    <m/>
    <m/>
    <s v="Lorena Silvestre"/>
    <n v="1"/>
    <n v="2"/>
    <s v="43186"/>
    <s v=""/>
    <s v=""/>
    <s v=""/>
    <s v=""/>
    <n v="3618"/>
  </r>
  <r>
    <n v="25"/>
    <x v="1"/>
    <s v="C10"/>
    <s v="205"/>
    <s v="MARCHESINI 2"/>
    <n v="685319"/>
    <s v="BLIS RILEXINE APP 600 VBUSV7CP"/>
    <s v="3x8"/>
    <n v="2350"/>
    <s v="2700"/>
    <x v="0"/>
    <s v="Mars"/>
    <n v="2018"/>
    <d v="1899-12-30T11:29:51"/>
    <d v="1899-12-30T11:59:17"/>
    <n v="0.49055555555555586"/>
    <x v="1"/>
    <x v="6"/>
    <s v="Début OF"/>
    <x v="0"/>
    <s v="TP"/>
    <n v="0.49055555555555586"/>
    <s v=""/>
    <n v="1"/>
    <n v="1"/>
    <n v="0.49055555555555586"/>
    <s v=""/>
    <m/>
    <n v="4320"/>
    <m/>
    <m/>
    <s v="Lorena Silvestre"/>
    <n v="1"/>
    <n v="2"/>
    <s v="43186"/>
    <s v=""/>
    <s v=""/>
    <s v=""/>
    <s v=""/>
    <s v=""/>
  </r>
  <r>
    <n v="26"/>
    <x v="1"/>
    <s v="C10"/>
    <s v="205"/>
    <s v="MARCHESINI 2"/>
    <n v="685319"/>
    <s v="BLIS RILEXINE APP 600 VBUSV7CP"/>
    <s v="3x8"/>
    <n v="2350"/>
    <s v="2700"/>
    <x v="0"/>
    <s v="Mars"/>
    <n v="2018"/>
    <d v="1899-12-30T11:59:17"/>
    <d v="1899-12-30T12:47:53"/>
    <n v="0.81"/>
    <x v="2"/>
    <x v="2"/>
    <m/>
    <x v="0"/>
    <s v="TE"/>
    <s v=""/>
    <n v="0.81"/>
    <n v="1"/>
    <n v="1"/>
    <s v=""/>
    <n v="0.81"/>
    <m/>
    <n v="4320"/>
    <n v="2311"/>
    <m/>
    <s v="Lorena Silvestre"/>
    <n v="1"/>
    <n v="2"/>
    <s v="43186"/>
    <s v=""/>
    <s v=""/>
    <s v=""/>
    <s v=""/>
    <s v=""/>
  </r>
  <r>
    <n v="27"/>
    <x v="1"/>
    <s v="C10"/>
    <s v="205"/>
    <s v="MARCHESINI 2"/>
    <n v="685319"/>
    <s v="BLIS RILEXINE APP 600 VBUSV7CP"/>
    <s v="3x8"/>
    <n v="2350"/>
    <s v="2700"/>
    <x v="0"/>
    <s v="Mars"/>
    <n v="2018"/>
    <d v="1899-12-30T12:47:53"/>
    <d v="1899-12-30T13:08:48"/>
    <n v="0.34861111111111143"/>
    <x v="0"/>
    <x v="7"/>
    <s v="Fin d'Equipe"/>
    <x v="0"/>
    <m/>
    <s v=""/>
    <s v=""/>
    <n v="1"/>
    <n v="1"/>
    <s v=""/>
    <s v=""/>
    <n v="2311"/>
    <n v="4320"/>
    <n v="2311"/>
    <n v="2848.2"/>
    <s v="Lorena Silvestre"/>
    <n v="1"/>
    <n v="2"/>
    <s v="43186"/>
    <s v=""/>
    <n v="0.85592592592592598"/>
    <s v=""/>
    <s v=""/>
    <s v=""/>
  </r>
  <r>
    <n v="28"/>
    <x v="1"/>
    <s v="C10"/>
    <s v="205"/>
    <s v="MARCHESINI 2"/>
    <n v="685319"/>
    <s v="BLIS RILEXINE APP 600 VBUSV7CP"/>
    <s v="3x8"/>
    <n v="2350"/>
    <s v="2700"/>
    <x v="0"/>
    <s v="Mars"/>
    <n v="2018"/>
    <d v="1899-12-30T13:08:48"/>
    <d v="1899-12-30T13:17:27"/>
    <n v="0.14416666666666522"/>
    <x v="1"/>
    <x v="8"/>
    <s v="Reprise OF"/>
    <x v="0"/>
    <s v="TP"/>
    <n v="0.14416666666666522"/>
    <s v=""/>
    <n v="1"/>
    <n v="1"/>
    <n v="0.14416666666666522"/>
    <s v=""/>
    <m/>
    <n v="4320"/>
    <m/>
    <m/>
    <s v="Alexandre Sturni"/>
    <n v="2"/>
    <n v="2"/>
    <s v="43186"/>
    <s v=""/>
    <s v=""/>
    <s v=""/>
    <s v=""/>
    <s v=""/>
  </r>
  <r>
    <n v="29"/>
    <x v="1"/>
    <s v="C10"/>
    <s v="205"/>
    <s v="MARCHESINI 2"/>
    <n v="685319"/>
    <s v="BLIS RILEXINE APP 600 VBUSV7CP"/>
    <s v="3x8"/>
    <n v="2350"/>
    <s v="2700"/>
    <x v="0"/>
    <s v="Mars"/>
    <n v="2018"/>
    <d v="1899-12-30T13:17:27"/>
    <d v="1899-12-30T14:12:44"/>
    <n v="0.92138888888888992"/>
    <x v="2"/>
    <x v="2"/>
    <m/>
    <x v="0"/>
    <s v="TE"/>
    <s v=""/>
    <n v="0.92138888888888992"/>
    <n v="1"/>
    <n v="1"/>
    <s v=""/>
    <n v="0.92138888888888992"/>
    <m/>
    <n v="4320"/>
    <n v="1500"/>
    <m/>
    <s v="Alexandre Sturni"/>
    <n v="2"/>
    <n v="2"/>
    <s v="43186"/>
    <s v=""/>
    <s v=""/>
    <s v=""/>
    <s v=""/>
    <s v=""/>
  </r>
  <r>
    <n v="30"/>
    <x v="1"/>
    <s v="C10"/>
    <s v="205"/>
    <s v="MARCHESINI 2"/>
    <n v="685319"/>
    <s v="BLIS RILEXINE APP 600 VBUSV7CP"/>
    <s v="3x8"/>
    <n v="2350"/>
    <s v="2700"/>
    <x v="0"/>
    <s v="Mars"/>
    <n v="2018"/>
    <d v="1899-12-30T14:12:44"/>
    <d v="1899-12-30T14:22:55"/>
    <n v="0.169722222222223"/>
    <x v="1"/>
    <x v="5"/>
    <s v="OF Clôturé"/>
    <x v="0"/>
    <s v="TP"/>
    <n v="0.169722222222223"/>
    <s v=""/>
    <n v="1"/>
    <n v="1"/>
    <n v="0.169722222222223"/>
    <s v=""/>
    <n v="4010"/>
    <n v="4320"/>
    <n v="4324"/>
    <n v="2499.4219653179189"/>
    <s v="Alexandre Sturni"/>
    <n v="2"/>
    <n v="3"/>
    <s v="343186"/>
    <n v="2.89"/>
    <n v="1.4851851851851852"/>
    <n v="1.1599999999999999"/>
    <n v="1.73138888888889"/>
    <s v=""/>
  </r>
  <r>
    <n v="31"/>
    <x v="1"/>
    <s v="C10"/>
    <s v="205"/>
    <s v="MARCHESINI 2"/>
    <n v="685319"/>
    <s v="BLIS RILEXINE APP 600 VBUSV7CP"/>
    <s v="3x8"/>
    <n v="2350"/>
    <s v="2700"/>
    <x v="0"/>
    <s v="Mars"/>
    <n v="2018"/>
    <d v="1899-12-30T14:22:55"/>
    <d v="1899-12-30T14:23:15"/>
    <n v="5.5555555555546476E-3"/>
    <x v="1"/>
    <x v="5"/>
    <m/>
    <x v="0"/>
    <m/>
    <n v="0.80444444444444407"/>
    <n v="1.73138888888889"/>
    <n v="1"/>
    <n v="1"/>
    <n v="0.8"/>
    <n v="1.73"/>
    <m/>
    <n v="4320"/>
    <m/>
    <m/>
    <s v="Alexandre Sturni"/>
    <n v="2"/>
    <n v="3"/>
    <s v="43186"/>
    <s v=""/>
    <s v=""/>
    <s v=""/>
    <s v=""/>
    <n v="4320"/>
  </r>
  <r>
    <n v="32"/>
    <x v="1"/>
    <s v="C10"/>
    <s v="205"/>
    <s v="MARCHESINI 2"/>
    <n v="685312"/>
    <s v="BLIS RILEXINE OBS600 VB USV7CP"/>
    <s v="3x8"/>
    <n v="2350"/>
    <s v="2700"/>
    <x v="0"/>
    <s v="Mars"/>
    <n v="2018"/>
    <d v="1899-12-30T14:23:15"/>
    <d v="1899-12-30T14:51:47"/>
    <n v="0.47555555555555618"/>
    <x v="1"/>
    <x v="6"/>
    <s v="Début OF"/>
    <x v="0"/>
    <s v="TP"/>
    <n v="0.47555555555555618"/>
    <s v=""/>
    <n v="1"/>
    <n v="1"/>
    <n v="0.47555555555555618"/>
    <s v=""/>
    <m/>
    <n v="13615"/>
    <m/>
    <m/>
    <s v="Alexandre Sturni"/>
    <n v="1"/>
    <n v="3"/>
    <s v="43186"/>
    <s v=""/>
    <s v=""/>
    <s v=""/>
    <s v=""/>
    <s v=""/>
  </r>
  <r>
    <n v="33"/>
    <x v="1"/>
    <s v="C10"/>
    <s v="205"/>
    <s v="MARCHESINI 2"/>
    <n v="685312"/>
    <s v="BLIS RILEXINE OBS600 VB USV7CP"/>
    <s v="3x8"/>
    <n v="2350"/>
    <s v="2700"/>
    <x v="0"/>
    <s v="Mars"/>
    <n v="2018"/>
    <d v="1899-12-30T14:51:47"/>
    <d v="1899-12-30T15:06:53"/>
    <n v="0.25166666666666604"/>
    <x v="3"/>
    <x v="9"/>
    <m/>
    <x v="1"/>
    <s v="TE"/>
    <s v=""/>
    <n v="0.25166666666666604"/>
    <n v="1"/>
    <n v="1"/>
    <s v=""/>
    <n v="0.25166666666666604"/>
    <m/>
    <n v="13615"/>
    <m/>
    <m/>
    <s v="Alexandre Sturni"/>
    <n v="1"/>
    <n v="3"/>
    <s v="43186"/>
    <s v=""/>
    <s v=""/>
    <s v=""/>
    <s v=""/>
    <s v=""/>
  </r>
  <r>
    <n v="34"/>
    <x v="1"/>
    <s v="C10"/>
    <s v="205"/>
    <s v="MARCHESINI 2"/>
    <n v="685312"/>
    <s v="BLIS RILEXINE OBS600 VB USV7CP"/>
    <s v="3x8"/>
    <n v="2350"/>
    <s v="2700"/>
    <x v="0"/>
    <s v="Mars"/>
    <n v="2018"/>
    <d v="1899-12-30T15:06:53"/>
    <d v="1899-12-30T15:45:38"/>
    <n v="0.64583333333333304"/>
    <x v="3"/>
    <x v="4"/>
    <m/>
    <x v="1"/>
    <s v="TE"/>
    <s v=""/>
    <n v="0.64583333333333304"/>
    <n v="1"/>
    <n v="1"/>
    <s v=""/>
    <n v="0.64583333333333304"/>
    <m/>
    <n v="13615"/>
    <m/>
    <m/>
    <s v="Alexandre Sturni"/>
    <n v="1"/>
    <n v="3"/>
    <s v="43186"/>
    <s v=""/>
    <s v=""/>
    <s v=""/>
    <s v=""/>
    <s v=""/>
  </r>
  <r>
    <n v="35"/>
    <x v="1"/>
    <s v="C10"/>
    <s v="205"/>
    <s v="MARCHESINI 2"/>
    <n v="685312"/>
    <s v="BLIS RILEXINE OBS600 VB USV7CP"/>
    <s v="3x8"/>
    <n v="2350"/>
    <s v="2700"/>
    <x v="0"/>
    <s v="Mars"/>
    <n v="2018"/>
    <d v="1899-12-30T15:45:38"/>
    <d v="1899-12-30T16:39:43"/>
    <n v="0.90138888888888946"/>
    <x v="2"/>
    <x v="2"/>
    <m/>
    <x v="0"/>
    <s v="TE"/>
    <s v=""/>
    <n v="0.90138888888888946"/>
    <n v="1"/>
    <n v="1"/>
    <s v=""/>
    <n v="0.90138888888888946"/>
    <m/>
    <n v="13615"/>
    <n v="3000"/>
    <m/>
    <s v="Alexandre Sturni"/>
    <n v="1"/>
    <n v="3"/>
    <s v="43186"/>
    <s v=""/>
    <s v=""/>
    <s v=""/>
    <s v=""/>
    <s v=""/>
  </r>
  <r>
    <n v="36"/>
    <x v="1"/>
    <s v="C10"/>
    <s v="205"/>
    <s v="MARCHESINI 2"/>
    <n v="685312"/>
    <s v="BLIS RILEXINE OBS600 VB USV7CP"/>
    <s v="3x8"/>
    <n v="2350"/>
    <s v="2700"/>
    <x v="0"/>
    <s v="Mars"/>
    <n v="2018"/>
    <d v="1899-12-30T16:39:43"/>
    <d v="1899-12-30T16:50:10"/>
    <n v="0.17416666666666725"/>
    <x v="3"/>
    <x v="4"/>
    <m/>
    <x v="1"/>
    <s v="TE"/>
    <s v=""/>
    <n v="0.17416666666666725"/>
    <n v="1"/>
    <n v="1"/>
    <s v=""/>
    <n v="0.17416666666666725"/>
    <m/>
    <n v="13615"/>
    <m/>
    <m/>
    <s v="Alexandre Sturni"/>
    <n v="1"/>
    <n v="3"/>
    <s v="43186"/>
    <s v=""/>
    <s v=""/>
    <s v=""/>
    <s v=""/>
    <s v=""/>
  </r>
  <r>
    <n v="37"/>
    <x v="1"/>
    <s v="C10"/>
    <s v="205"/>
    <s v="MARCHESINI 2"/>
    <n v="685312"/>
    <s v="BLIS RILEXINE OBS600 VB USV7CP"/>
    <s v="3x8"/>
    <n v="2350"/>
    <s v="2700"/>
    <x v="0"/>
    <s v="Mars"/>
    <n v="2018"/>
    <d v="1899-12-30T16:50:10"/>
    <d v="1899-12-30T17:33:46"/>
    <n v="0.72666666666666568"/>
    <x v="2"/>
    <x v="2"/>
    <m/>
    <x v="0"/>
    <s v="TE"/>
    <s v=""/>
    <n v="0.72666666666666568"/>
    <n v="1"/>
    <n v="1"/>
    <s v=""/>
    <n v="0.72666666666666568"/>
    <m/>
    <n v="13615"/>
    <n v="6000"/>
    <m/>
    <s v="Alexandre Sturni"/>
    <n v="1"/>
    <n v="3"/>
    <s v="43186"/>
    <s v=""/>
    <s v=""/>
    <s v=""/>
    <s v=""/>
    <s v=""/>
  </r>
  <r>
    <n v="38"/>
    <x v="1"/>
    <s v="C10"/>
    <s v="205"/>
    <s v="MARCHESINI 2"/>
    <n v="685312"/>
    <s v="BLIS RILEXINE OBS600 VB USV7CP"/>
    <s v="3x8"/>
    <n v="2350"/>
    <s v="2700"/>
    <x v="0"/>
    <s v="Mars"/>
    <n v="2018"/>
    <d v="1899-12-30T17:33:46"/>
    <d v="1899-12-30T17:46:03"/>
    <n v="0.20472222222222047"/>
    <x v="3"/>
    <x v="4"/>
    <m/>
    <x v="1"/>
    <s v="TE"/>
    <s v=""/>
    <n v="0.20472222222222047"/>
    <n v="1"/>
    <n v="1"/>
    <s v=""/>
    <n v="0.20472222222222047"/>
    <m/>
    <n v="13615"/>
    <m/>
    <m/>
    <s v="Alexandre Sturni"/>
    <n v="1"/>
    <n v="3"/>
    <s v="43186"/>
    <s v=""/>
    <s v=""/>
    <s v=""/>
    <s v=""/>
    <s v=""/>
  </r>
  <r>
    <n v="39"/>
    <x v="1"/>
    <s v="C10"/>
    <s v="205"/>
    <s v="MARCHESINI 2"/>
    <n v="685312"/>
    <s v="BLIS RILEXINE OBS600 VB USV7CP"/>
    <s v="3x8"/>
    <n v="2350"/>
    <s v="2700"/>
    <x v="0"/>
    <s v="Mars"/>
    <n v="2018"/>
    <d v="1899-12-30T17:46:03"/>
    <d v="1899-12-30T18:14:18"/>
    <n v="0.47083333333333499"/>
    <x v="2"/>
    <x v="2"/>
    <m/>
    <x v="0"/>
    <s v="TE"/>
    <s v=""/>
    <n v="0.47083333333333499"/>
    <n v="1"/>
    <n v="1"/>
    <s v=""/>
    <n v="0.47083333333333499"/>
    <m/>
    <n v="13615"/>
    <m/>
    <m/>
    <s v="Alexandre Sturni"/>
    <n v="1"/>
    <n v="3"/>
    <s v="43186"/>
    <s v=""/>
    <s v=""/>
    <s v=""/>
    <s v=""/>
    <s v=""/>
  </r>
  <r>
    <n v="40"/>
    <x v="1"/>
    <s v="C10"/>
    <s v="205"/>
    <s v="MARCHESINI 2"/>
    <n v="685312"/>
    <s v="BLIS RILEXINE OBS600 VB USV7CP"/>
    <s v="3x8"/>
    <n v="2350"/>
    <s v="2700"/>
    <x v="0"/>
    <s v="Mars"/>
    <n v="2018"/>
    <d v="1899-12-30T18:14:18"/>
    <d v="1899-12-30T18:47:15"/>
    <n v="0.54916666666666725"/>
    <x v="0"/>
    <x v="3"/>
    <m/>
    <x v="1"/>
    <m/>
    <s v=""/>
    <s v=""/>
    <n v="1"/>
    <n v="1"/>
    <s v=""/>
    <s v=""/>
    <m/>
    <n v="13615"/>
    <m/>
    <m/>
    <s v="Alexandre Sturni"/>
    <n v="1"/>
    <n v="3"/>
    <s v="43186"/>
    <s v=""/>
    <s v=""/>
    <s v=""/>
    <s v=""/>
    <s v=""/>
  </r>
  <r>
    <n v="41"/>
    <x v="1"/>
    <s v="C10"/>
    <s v="205"/>
    <s v="MARCHESINI 2"/>
    <n v="685312"/>
    <s v="BLIS RILEXINE OBS600 VB USV7CP"/>
    <s v="3x8"/>
    <n v="2350"/>
    <s v="2700"/>
    <x v="0"/>
    <s v="Mars"/>
    <n v="2018"/>
    <d v="1899-12-30T18:47:15"/>
    <d v="1899-12-30T19:49:07"/>
    <n v="1.0311111111111089"/>
    <x v="2"/>
    <x v="2"/>
    <m/>
    <x v="0"/>
    <s v="TE"/>
    <s v=""/>
    <n v="1.0311111111111089"/>
    <n v="1"/>
    <n v="1"/>
    <s v=""/>
    <n v="1.0311111111111089"/>
    <m/>
    <n v="13615"/>
    <n v="10000"/>
    <m/>
    <s v="Alexandre Sturni"/>
    <n v="1"/>
    <n v="3"/>
    <s v="43186"/>
    <s v=""/>
    <s v=""/>
    <s v=""/>
    <s v=""/>
    <s v=""/>
  </r>
  <r>
    <n v="42"/>
    <x v="1"/>
    <s v="C10"/>
    <s v="205"/>
    <s v="MARCHESINI 2"/>
    <n v="685312"/>
    <s v="BLIS RILEXINE OBS600 VB USV7CP"/>
    <s v="3x8"/>
    <n v="2350"/>
    <s v="2700"/>
    <x v="0"/>
    <s v="Mars"/>
    <n v="2018"/>
    <d v="1899-12-30T19:49:07"/>
    <d v="1899-12-30T19:58:06"/>
    <n v="0.1497222222222252"/>
    <x v="3"/>
    <x v="4"/>
    <m/>
    <x v="1"/>
    <s v="TE"/>
    <s v=""/>
    <n v="0.1497222222222252"/>
    <n v="1"/>
    <n v="1"/>
    <s v=""/>
    <n v="0.1497222222222252"/>
    <m/>
    <n v="13615"/>
    <m/>
    <m/>
    <s v="Alexandre Sturni"/>
    <n v="1"/>
    <n v="3"/>
    <s v="43186"/>
    <s v=""/>
    <s v=""/>
    <s v=""/>
    <s v=""/>
    <s v=""/>
  </r>
  <r>
    <n v="43"/>
    <x v="1"/>
    <s v="C10"/>
    <s v="205"/>
    <s v="MARCHESINI 2"/>
    <n v="685312"/>
    <s v="BLIS RILEXINE OBS600 VB USV7CP"/>
    <s v="3x8"/>
    <n v="2350"/>
    <s v="2700"/>
    <x v="0"/>
    <s v="Mars"/>
    <n v="2018"/>
    <d v="1899-12-30T19:58:06"/>
    <d v="1899-12-30T20:21:02"/>
    <n v="0.38222222222222157"/>
    <x v="2"/>
    <x v="2"/>
    <m/>
    <x v="0"/>
    <s v="TE"/>
    <s v=""/>
    <n v="0.38222222222222157"/>
    <n v="1"/>
    <n v="1"/>
    <s v=""/>
    <n v="0.38222222222222157"/>
    <m/>
    <n v="13615"/>
    <m/>
    <m/>
    <s v="Alexandre Sturni"/>
    <n v="1"/>
    <n v="3"/>
    <s v="43186"/>
    <s v=""/>
    <s v=""/>
    <s v=""/>
    <s v=""/>
    <s v=""/>
  </r>
  <r>
    <n v="44"/>
    <x v="1"/>
    <s v="C10"/>
    <s v="205"/>
    <s v="MARCHESINI 2"/>
    <n v="685312"/>
    <s v="BLIS RILEXINE OBS600 VB USV7CP"/>
    <s v="3x8"/>
    <n v="2350"/>
    <s v="2700"/>
    <x v="0"/>
    <s v="Mars"/>
    <n v="2018"/>
    <d v="1899-12-30T20:21:02"/>
    <d v="1899-12-30T21:24:18"/>
    <n v="1.0544444444444458"/>
    <x v="0"/>
    <x v="7"/>
    <s v="Fin d'Equipe"/>
    <x v="0"/>
    <m/>
    <s v=""/>
    <s v=""/>
    <n v="1"/>
    <n v="1"/>
    <s v=""/>
    <s v=""/>
    <n v="11870"/>
    <n v="13615"/>
    <n v="11870"/>
    <n v="2401.89"/>
    <s v="Alexandre Sturni"/>
    <n v="1"/>
    <n v="3"/>
    <s v="43186"/>
    <s v=""/>
    <n v="4.3962962962962964"/>
    <s v=""/>
    <s v=""/>
    <s v=""/>
  </r>
  <r>
    <n v="45"/>
    <x v="1"/>
    <s v="C10"/>
    <s v="205"/>
    <s v="MARCHESINI 2"/>
    <n v="685312"/>
    <s v="BLIS RILEXINE OBS600 VB USV7CP"/>
    <s v="3x8"/>
    <n v="2350"/>
    <s v="2700"/>
    <x v="0"/>
    <s v="Mars"/>
    <n v="2018"/>
    <d v="1899-12-30T21:24:18"/>
    <d v="1899-12-30T21:24:30"/>
    <n v="3.3333333333338544E-3"/>
    <x v="1"/>
    <x v="8"/>
    <s v="Reprise OF"/>
    <x v="0"/>
    <s v="TP"/>
    <n v="3.3333333333338544E-3"/>
    <s v=""/>
    <n v="1"/>
    <n v="1"/>
    <n v="3.3333333333338544E-3"/>
    <s v=""/>
    <m/>
    <n v="13615"/>
    <m/>
    <m/>
    <s v="Laurence Bender"/>
    <n v="2"/>
    <n v="3"/>
    <s v="43186"/>
    <s v=""/>
    <s v=""/>
    <s v=""/>
    <s v=""/>
    <s v=""/>
  </r>
  <r>
    <n v="46"/>
    <x v="1"/>
    <s v="C10"/>
    <s v="205"/>
    <s v="MARCHESINI 2"/>
    <n v="685312"/>
    <s v="BLIS RILEXINE OBS600 VB USV7CP"/>
    <s v="3x8"/>
    <n v="2350"/>
    <s v="2700"/>
    <x v="0"/>
    <s v="Mars"/>
    <n v="2018"/>
    <d v="1899-12-30T21:24:30"/>
    <d v="1899-12-30T21:46:43"/>
    <n v="0.37027777777777615"/>
    <x v="2"/>
    <x v="2"/>
    <m/>
    <x v="0"/>
    <s v="TE"/>
    <s v=""/>
    <n v="0.37027777777777615"/>
    <n v="1"/>
    <n v="1"/>
    <s v=""/>
    <n v="0.37027777777777615"/>
    <m/>
    <n v="13615"/>
    <m/>
    <m/>
    <s v="Laurence Bender"/>
    <n v="2"/>
    <n v="3"/>
    <s v="43186"/>
    <s v=""/>
    <s v=""/>
    <s v=""/>
    <s v=""/>
    <s v=""/>
  </r>
  <r>
    <n v="47"/>
    <x v="1"/>
    <s v="C10"/>
    <s v="205"/>
    <s v="MARCHESINI 2"/>
    <n v="685312"/>
    <s v="BLIS RILEXINE OBS600 VB USV7CP"/>
    <s v="3x8"/>
    <n v="2350"/>
    <s v="2700"/>
    <x v="0"/>
    <s v="Mars"/>
    <n v="2018"/>
    <d v="1899-12-30T21:46:43"/>
    <d v="1899-12-30T21:50:37"/>
    <n v="6.4999999999999503E-2"/>
    <x v="1"/>
    <x v="5"/>
    <s v="OF Clôturé"/>
    <x v="0"/>
    <s v="TP"/>
    <n v="6.4999999999999503E-2"/>
    <s v=""/>
    <n v="1"/>
    <n v="1"/>
    <n v="6.4999999999999503E-2"/>
    <s v=""/>
    <n v="1651"/>
    <n v="13615"/>
    <n v="13521"/>
    <n v="2546.3276836158193"/>
    <s v="Laurence Bender"/>
    <n v="2"/>
    <n v="4"/>
    <s v="443186"/>
    <n v="8.7502777777777787"/>
    <n v="0.61148148148148151"/>
    <n v="4.87"/>
    <n v="3.8824999999999967"/>
    <s v=""/>
  </r>
  <r>
    <n v="48"/>
    <x v="1"/>
    <s v="C10"/>
    <s v="205"/>
    <s v="MARCHESINI 2"/>
    <n v="685312"/>
    <s v="BLIS RILEXINE OBS600 VB USV7CP"/>
    <s v="3x8"/>
    <n v="2350"/>
    <s v="2700"/>
    <x v="0"/>
    <s v="Mars"/>
    <n v="2018"/>
    <d v="1899-12-30T21:50:37"/>
    <d v="1899-12-30T23:08:16"/>
    <n v="1.2941666666666665"/>
    <x v="1"/>
    <x v="5"/>
    <m/>
    <x v="0"/>
    <m/>
    <n v="0.54388888888888953"/>
    <n v="5.3086111111111087"/>
    <n v="1"/>
    <n v="1"/>
    <n v="0.54"/>
    <n v="5.31"/>
    <m/>
    <n v="13615"/>
    <m/>
    <m/>
    <s v="Laurence Bender"/>
    <n v="2"/>
    <n v="4"/>
    <s v="43186"/>
    <s v=""/>
    <s v=""/>
    <s v=""/>
    <s v=""/>
    <n v="13615"/>
  </r>
  <r>
    <n v="49"/>
    <x v="1"/>
    <s v="C10"/>
    <s v="205"/>
    <s v="MARCHESINI 2"/>
    <n v="685328"/>
    <s v="BLIS RILEXINE APP 600 VBUSV7CP"/>
    <s v="3x8"/>
    <n v="2350"/>
    <s v="2700"/>
    <x v="0"/>
    <s v="Mars"/>
    <n v="2018"/>
    <d v="1899-12-30T23:08:16"/>
    <d v="1899-12-30T23:08:26"/>
    <n v="2.7777777777773238E-3"/>
    <x v="1"/>
    <x v="6"/>
    <s v="Début OF"/>
    <x v="0"/>
    <s v="TP"/>
    <n v="2.7777777777773238E-3"/>
    <s v=""/>
    <n v="1"/>
    <n v="1"/>
    <n v="2.7777777777773238E-3"/>
    <s v=""/>
    <m/>
    <n v="-2349.999999863212"/>
    <m/>
    <m/>
    <s v="Laurence Bender"/>
    <n v="1"/>
    <n v="4"/>
    <s v="43186"/>
    <s v=""/>
    <s v=""/>
    <s v=""/>
    <s v=""/>
    <s v=""/>
  </r>
  <r>
    <n v="50"/>
    <x v="1"/>
    <s v="C10"/>
    <s v="205"/>
    <s v="MARCHESINI 2"/>
    <n v="685328"/>
    <s v="BLIS RILEXINE APP 600 VBUSV7CP"/>
    <s v="3x8"/>
    <n v="2350"/>
    <s v="2700"/>
    <x v="0"/>
    <s v="Mars"/>
    <n v="2018"/>
    <d v="1899-12-30T23:08:26"/>
    <d v="1899-12-30T23:08:33"/>
    <n v="1.9444444444438602E-3"/>
    <x v="1"/>
    <x v="6"/>
    <m/>
    <x v="1"/>
    <s v="TP"/>
    <n v="1.9444444444438602E-3"/>
    <s v=""/>
    <n v="1"/>
    <n v="1"/>
    <n v="1.9444444444438602E-3"/>
    <s v=""/>
    <m/>
    <n v="-2349.999999863212"/>
    <m/>
    <m/>
    <s v="Laurence Bender"/>
    <n v="1"/>
    <n v="4"/>
    <s v="43186"/>
    <s v=""/>
    <s v=""/>
    <s v=""/>
    <s v=""/>
    <s v=""/>
  </r>
  <r>
    <n v="51"/>
    <x v="1"/>
    <s v="C10"/>
    <s v="205"/>
    <s v="MARCHESINI 2"/>
    <n v="685328"/>
    <s v="BLIS RILEXINE APP 600 VBUSV7CP"/>
    <s v="3x8"/>
    <n v="2350"/>
    <s v="2700"/>
    <x v="0"/>
    <s v="Mars"/>
    <n v="2018"/>
    <d v="1899-12-30T23:08:33"/>
    <d v="1899-12-30T23:32:01"/>
    <n v="0.39111111111111008"/>
    <x v="2"/>
    <x v="2"/>
    <m/>
    <x v="0"/>
    <s v="TE"/>
    <s v=""/>
    <n v="0.39111111111111008"/>
    <n v="1"/>
    <n v="1"/>
    <s v=""/>
    <n v="0.39111111111111008"/>
    <m/>
    <n v="-2349.999999863212"/>
    <m/>
    <m/>
    <s v="Laurence Bender"/>
    <n v="1"/>
    <n v="4"/>
    <s v="43186"/>
    <s v=""/>
    <s v=""/>
    <s v=""/>
    <s v=""/>
    <s v=""/>
  </r>
  <r>
    <n v="52"/>
    <x v="1"/>
    <s v="C10"/>
    <s v="205"/>
    <s v="MARCHESINI 2"/>
    <n v="685328"/>
    <s v="BLIS RILEXINE APP 600 VBUSV7CP"/>
    <s v="3x8"/>
    <n v="2350"/>
    <s v="2700"/>
    <x v="0"/>
    <s v="Mars"/>
    <n v="2018"/>
    <d v="1899-12-30T23:32:01"/>
    <d v="1899-12-30T23:40:37"/>
    <n v="0.14333333333333442"/>
    <x v="1"/>
    <x v="5"/>
    <s v="OF Clôturé"/>
    <x v="0"/>
    <s v="TP"/>
    <n v="0.14333333333333442"/>
    <s v=""/>
    <n v="1"/>
    <n v="1"/>
    <n v="0.14333333333333442"/>
    <s v=""/>
    <n v="2000"/>
    <n v="-2349.999999863212"/>
    <n v="2000"/>
    <n v="5128.2051282051279"/>
    <s v="Laurence Bender"/>
    <n v="1"/>
    <n v="5"/>
    <s v="543186"/>
    <n v="0.54638888888888726"/>
    <n v="0.7407407407407407"/>
    <n v="0.16"/>
    <n v="0.39111111111111008"/>
    <s v=""/>
  </r>
  <r>
    <n v="53"/>
    <x v="1"/>
    <s v="C10"/>
    <s v="205"/>
    <s v="MARCHESINI 2"/>
    <n v="685328"/>
    <s v="BLIS RILEXINE APP 600 VBUSV7CP"/>
    <s v="3x8"/>
    <n v="2350"/>
    <s v="2700"/>
    <x v="0"/>
    <s v="Mars"/>
    <n v="2018"/>
    <d v="1899-12-30T23:40:37"/>
    <d v="1899-12-30T23:41:03"/>
    <n v="7.2222222222215748E-3"/>
    <x v="1"/>
    <x v="5"/>
    <m/>
    <x v="0"/>
    <m/>
    <n v="0.14805555555555561"/>
    <n v="0.39111111111111008"/>
    <n v="1"/>
    <n v="1"/>
    <n v="0.15"/>
    <n v="0.39"/>
    <m/>
    <n v="-2349.999999863212"/>
    <m/>
    <m/>
    <s v="Laurence Bender"/>
    <n v="1"/>
    <n v="5"/>
    <s v="43186"/>
    <s v=""/>
    <s v=""/>
    <s v=""/>
    <s v=""/>
    <n v="-2349.999999863212"/>
  </r>
  <r>
    <n v="54"/>
    <x v="1"/>
    <s v="C10"/>
    <s v="205"/>
    <s v="MARCHESINI 2"/>
    <n v="685317"/>
    <s v="BLIS RILEXINE APP 600 VBUSV7CP"/>
    <s v="3x8"/>
    <n v="2350"/>
    <s v="2700"/>
    <x v="0"/>
    <s v="Mars"/>
    <n v="2018"/>
    <d v="1899-12-30T23:41:03"/>
    <d v="1899-12-30T23:41:08"/>
    <n v="1.3888888888899942E-3"/>
    <x v="1"/>
    <x v="6"/>
    <s v="Début OF"/>
    <x v="0"/>
    <s v="TP"/>
    <n v="1.3888888888899942E-3"/>
    <s v=""/>
    <n v="1"/>
    <n v="1"/>
    <n v="1.3888888888899942E-3"/>
    <s v=""/>
    <m/>
    <n v="-2349.999999863212"/>
    <m/>
    <m/>
    <s v="Laurence Bender"/>
    <n v="1"/>
    <n v="5"/>
    <s v="43186"/>
    <s v=""/>
    <s v=""/>
    <s v=""/>
    <s v=""/>
    <s v=""/>
  </r>
  <r>
    <n v="55"/>
    <x v="1"/>
    <s v="C10"/>
    <s v="205"/>
    <s v="MARCHESINI 2"/>
    <n v="685317"/>
    <s v="BLIS RILEXINE APP 600 VBUSV7CP"/>
    <s v="3x8"/>
    <n v="2350"/>
    <s v="2700"/>
    <x v="0"/>
    <s v="Mars"/>
    <n v="2018"/>
    <d v="1899-12-30T23:41:08"/>
    <d v="1899-12-30T00:00:48"/>
    <n v="0.32777777777778017"/>
    <x v="1"/>
    <x v="6"/>
    <m/>
    <x v="1"/>
    <s v="TP"/>
    <n v="0.32777777777778017"/>
    <s v=""/>
    <n v="1"/>
    <n v="1"/>
    <n v="0.32777777777778017"/>
    <s v=""/>
    <m/>
    <n v="-2349.999999863212"/>
    <m/>
    <m/>
    <s v="Laurence Bender"/>
    <n v="1"/>
    <n v="5"/>
    <s v="43186"/>
    <s v=""/>
    <s v=""/>
    <s v=""/>
    <s v=""/>
    <s v=""/>
  </r>
  <r>
    <n v="56"/>
    <x v="1"/>
    <s v="C10"/>
    <s v="205"/>
    <s v="MARCHESINI 2"/>
    <n v="685317"/>
    <s v="BLIS RILEXINE APP 600 VBUSV7CP"/>
    <s v="3x8"/>
    <n v="2350"/>
    <s v="2700"/>
    <x v="0"/>
    <s v="Mars"/>
    <n v="2018"/>
    <d v="1899-12-30T00:00:48"/>
    <d v="1899-12-30T00:07:38"/>
    <n v="0.11388888888888887"/>
    <x v="1"/>
    <x v="8"/>
    <m/>
    <x v="1"/>
    <s v="TP"/>
    <n v="0.11388888888888887"/>
    <s v=""/>
    <n v="1"/>
    <n v="1"/>
    <n v="0.11388888888888887"/>
    <s v=""/>
    <m/>
    <n v="-2349.999999863212"/>
    <m/>
    <m/>
    <s v="Laurence Bender"/>
    <n v="1"/>
    <n v="5"/>
    <s v="43186"/>
    <s v=""/>
    <s v=""/>
    <s v=""/>
    <s v=""/>
    <s v=""/>
  </r>
  <r>
    <n v="57"/>
    <x v="1"/>
    <s v="C10"/>
    <s v="205"/>
    <s v="MARCHESINI 2"/>
    <n v="685317"/>
    <s v="BLIS RILEXINE APP 600 VBUSV7CP"/>
    <s v="3x8"/>
    <n v="2350"/>
    <s v="2700"/>
    <x v="0"/>
    <s v="Mars"/>
    <n v="2018"/>
    <d v="1899-12-30T00:07:38"/>
    <d v="1899-12-30T01:05:18"/>
    <n v="0.96111111111111125"/>
    <x v="2"/>
    <x v="2"/>
    <m/>
    <x v="0"/>
    <s v="TE"/>
    <s v=""/>
    <n v="0.96111111111111125"/>
    <n v="1"/>
    <n v="1"/>
    <s v=""/>
    <n v="0.96111111111111125"/>
    <m/>
    <n v="-2349.999999863212"/>
    <n v="2505"/>
    <m/>
    <s v="Laurence Bender"/>
    <n v="1"/>
    <n v="5"/>
    <s v="43186"/>
    <s v=""/>
    <s v=""/>
    <s v=""/>
    <s v=""/>
    <s v=""/>
  </r>
  <r>
    <n v="58"/>
    <x v="1"/>
    <s v="C10"/>
    <s v="205"/>
    <s v="MARCHESINI 2"/>
    <n v="685317"/>
    <s v="BLIS RILEXINE APP 600 VBUSV7CP"/>
    <s v="3x8"/>
    <n v="2350"/>
    <s v="2700"/>
    <x v="0"/>
    <s v="Mars"/>
    <n v="2018"/>
    <d v="1899-12-30T01:05:18"/>
    <d v="1899-12-30T01:13:11"/>
    <n v="0.13138888888888867"/>
    <x v="1"/>
    <x v="5"/>
    <s v="OF Clôturé"/>
    <x v="0"/>
    <s v="TP"/>
    <n v="0.13138888888888867"/>
    <s v=""/>
    <n v="1"/>
    <n v="1"/>
    <n v="0.13138888888888867"/>
    <s v=""/>
    <n v="2505"/>
    <n v="-2349.999999863212"/>
    <n v="2505"/>
    <n v="2609.375"/>
    <s v="Laurence Bender"/>
    <n v="1"/>
    <n v="6"/>
    <s v="643186"/>
    <n v="1.5691666666666702"/>
    <n v="0.92777777777777781"/>
    <n v="0.61"/>
    <n v="0.96111111111111125"/>
    <s v=""/>
  </r>
  <r>
    <n v="59"/>
    <x v="1"/>
    <s v="C10"/>
    <s v="205"/>
    <s v="MARCHESINI 2"/>
    <n v="685317"/>
    <s v="BLIS RILEXINE APP 600 VBUSV7CP"/>
    <s v="3x8"/>
    <n v="2350"/>
    <s v="2700"/>
    <x v="0"/>
    <s v="Mars"/>
    <n v="2018"/>
    <d v="1899-12-30T01:13:11"/>
    <d v="1899-12-30T01:15:12"/>
    <n v="3.3611111111111314E-2"/>
    <x v="1"/>
    <x v="5"/>
    <m/>
    <x v="0"/>
    <m/>
    <n v="0.57444444444444764"/>
    <n v="0.96111111111111125"/>
    <n v="1"/>
    <n v="1"/>
    <n v="0.56999999999999995"/>
    <n v="0.96"/>
    <m/>
    <n v="-2349.999999863212"/>
    <m/>
    <m/>
    <s v="Laurence Bender"/>
    <n v="1"/>
    <n v="6"/>
    <s v="43186"/>
    <s v=""/>
    <s v=""/>
    <s v=""/>
    <s v=""/>
    <n v="-2349.999999863212"/>
  </r>
  <r>
    <n v="60"/>
    <x v="1"/>
    <s v="C10"/>
    <s v="205"/>
    <s v="MARCHESINI 2"/>
    <n v="685482"/>
    <s v="BLIS YPOZANE 1,875MG VB USV7CP"/>
    <s v="3x8"/>
    <n v="2060"/>
    <s v="2200"/>
    <x v="0"/>
    <s v="Mars"/>
    <n v="2018"/>
    <d v="1899-12-30T01:15:12"/>
    <d v="1899-12-30T05:12:36"/>
    <n v="3.9566666666666666"/>
    <x v="1"/>
    <x v="1"/>
    <s v="Début OF"/>
    <x v="0"/>
    <s v="TP"/>
    <n v="3.9566666666666666"/>
    <s v=""/>
    <n v="1"/>
    <n v="1"/>
    <n v="3.9566666666666666"/>
    <s v=""/>
    <m/>
    <n v="432"/>
    <m/>
    <m/>
    <s v="Laurence Bender"/>
    <n v="1"/>
    <n v="6"/>
    <s v="43186"/>
    <s v=""/>
    <s v=""/>
    <s v=""/>
    <s v=""/>
    <s v=""/>
  </r>
  <r>
    <n v="61"/>
    <x v="1"/>
    <s v="C10"/>
    <s v="205"/>
    <s v="MARCHESINI 2"/>
    <n v="685482"/>
    <s v="BLIS YPOZANE 1,875MG VB USV7CP"/>
    <s v="3x8"/>
    <n v="2060"/>
    <s v="2200"/>
    <x v="0"/>
    <s v="Mars"/>
    <n v="2018"/>
    <d v="1899-12-30T05:12:36"/>
    <d v="1899-12-30T05:23:26"/>
    <n v="0.18055555555555536"/>
    <x v="0"/>
    <x v="10"/>
    <m/>
    <x v="1"/>
    <m/>
    <s v=""/>
    <s v=""/>
    <n v="1"/>
    <n v="1"/>
    <s v=""/>
    <s v=""/>
    <m/>
    <n v="432"/>
    <m/>
    <m/>
    <s v="Laurence Bender"/>
    <n v="1"/>
    <n v="6"/>
    <s v="43186"/>
    <s v=""/>
    <s v=""/>
    <s v=""/>
    <s v=""/>
    <s v=""/>
  </r>
  <r>
    <n v="62"/>
    <x v="1"/>
    <s v="C10"/>
    <s v="205"/>
    <s v="MARCHESINI 2"/>
    <n v="685482"/>
    <s v="BLIS YPOZANE 1,875MG VB USV7CP"/>
    <s v="3x8"/>
    <n v="2060"/>
    <s v="2200"/>
    <x v="0"/>
    <s v="Mars"/>
    <n v="2018"/>
    <d v="1899-12-30T05:23:26"/>
    <d v="1899-12-30T05:42:41"/>
    <n v="0.32083333333333419"/>
    <x v="0"/>
    <x v="7"/>
    <s v="Fin d'Equipe"/>
    <x v="0"/>
    <m/>
    <s v=""/>
    <s v=""/>
    <n v="1"/>
    <n v="1"/>
    <s v=""/>
    <s v=""/>
    <n v="0"/>
    <n v="432"/>
    <n v="0"/>
    <n v="0"/>
    <s v="Laurence Bender"/>
    <n v="1"/>
    <n v="6"/>
    <s v="43186"/>
    <s v=""/>
    <n v="0"/>
    <s v=""/>
    <s v=""/>
    <s v=""/>
  </r>
  <r>
    <n v="63"/>
    <x v="1"/>
    <s v="C10"/>
    <s v="205"/>
    <s v="MARCHESINI 2"/>
    <n v="685482"/>
    <s v="BLIS YPOZANE 1,875MG VB USV7CP"/>
    <s v="3x8"/>
    <n v="2060"/>
    <s v="2200"/>
    <x v="0"/>
    <s v="Mars"/>
    <n v="2018"/>
    <d v="1899-12-30T05:42:41"/>
    <d v="1899-12-30T10:36:19"/>
    <n v="4.8938888888888883"/>
    <x v="1"/>
    <x v="11"/>
    <s v="Reprise OF"/>
    <x v="0"/>
    <s v="TP"/>
    <n v="4.8938888888888883"/>
    <s v=""/>
    <n v="1"/>
    <n v="1"/>
    <n v="4.8938888888888883"/>
    <s v=""/>
    <m/>
    <n v="432"/>
    <m/>
    <m/>
    <s v="Lorena Silvestre"/>
    <n v="2"/>
    <n v="6"/>
    <s v="43186"/>
    <s v=""/>
    <s v=""/>
    <s v=""/>
    <s v=""/>
    <s v=""/>
  </r>
  <r>
    <n v="64"/>
    <x v="1"/>
    <s v="C10"/>
    <s v="205"/>
    <s v="MARCHESINI 2"/>
    <n v="685482"/>
    <s v="BLIS YPOZANE 1,875MG VB USV7CP"/>
    <s v="3x8"/>
    <n v="2060"/>
    <s v="2200"/>
    <x v="0"/>
    <s v="Mars"/>
    <n v="2018"/>
    <d v="1899-12-30T10:36:19"/>
    <d v="1899-12-30T11:04:07"/>
    <n v="0.46333333333333249"/>
    <x v="0"/>
    <x v="3"/>
    <m/>
    <x v="1"/>
    <m/>
    <s v=""/>
    <s v=""/>
    <n v="1"/>
    <n v="1"/>
    <s v=""/>
    <s v=""/>
    <m/>
    <n v="432"/>
    <m/>
    <m/>
    <s v="Lorena Silvestre"/>
    <n v="2"/>
    <n v="6"/>
    <s v="43186"/>
    <s v=""/>
    <s v=""/>
    <s v=""/>
    <s v=""/>
    <s v=""/>
  </r>
  <r>
    <n v="65"/>
    <x v="1"/>
    <s v="C10"/>
    <s v="205"/>
    <s v="MARCHESINI 2"/>
    <n v="685482"/>
    <s v="BLIS YPOZANE 1,875MG VB USV7CP"/>
    <s v="3x8"/>
    <n v="2060"/>
    <s v="2200"/>
    <x v="0"/>
    <s v="Mars"/>
    <n v="2018"/>
    <d v="1899-12-30T11:04:07"/>
    <d v="1899-12-30T11:04:13"/>
    <n v="1.6666666666669272E-3"/>
    <x v="2"/>
    <x v="2"/>
    <m/>
    <x v="0"/>
    <s v="TE"/>
    <s v=""/>
    <n v="1.6666666666669272E-3"/>
    <n v="1"/>
    <n v="1"/>
    <s v=""/>
    <n v="1.6666666666669272E-3"/>
    <m/>
    <n v="432"/>
    <m/>
    <m/>
    <s v="Lorena Silvestre"/>
    <n v="2"/>
    <n v="6"/>
    <s v="43186"/>
    <s v=""/>
    <s v=""/>
    <s v=""/>
    <s v=""/>
    <s v=""/>
  </r>
  <r>
    <n v="66"/>
    <x v="1"/>
    <s v="C10"/>
    <s v="205"/>
    <s v="MARCHESINI 2"/>
    <n v="685482"/>
    <s v="BLIS YPOZANE 1,875MG VB USV7CP"/>
    <s v="3x8"/>
    <n v="2060"/>
    <s v="2200"/>
    <x v="0"/>
    <s v="Mars"/>
    <n v="2018"/>
    <d v="1899-12-30T11:04:13"/>
    <d v="1899-12-30T11:04:31"/>
    <n v="5.0000000000007816E-3"/>
    <x v="1"/>
    <x v="5"/>
    <m/>
    <x v="0"/>
    <s v="TP"/>
    <n v="5.0000000000007816E-3"/>
    <s v=""/>
    <n v="1"/>
    <n v="1"/>
    <n v="5.0000000000007816E-3"/>
    <s v=""/>
    <m/>
    <n v="432"/>
    <m/>
    <m/>
    <s v="Lorena Silvestre"/>
    <n v="2"/>
    <n v="6"/>
    <s v="43186"/>
    <s v=""/>
    <s v=""/>
    <s v=""/>
    <s v=""/>
    <s v=""/>
  </r>
  <r>
    <n v="67"/>
    <x v="1"/>
    <s v="C10"/>
    <s v="205"/>
    <s v="MARCHESINI 2"/>
    <n v="685482"/>
    <s v="BLIS YPOZANE 1,875MG VB USV7CP"/>
    <s v="3x8"/>
    <n v="2060"/>
    <s v="2200"/>
    <x v="0"/>
    <s v="Mars"/>
    <n v="2018"/>
    <d v="1899-12-30T11:04:31"/>
    <d v="1899-12-30T11:54:50"/>
    <n v="0.83861111111111208"/>
    <x v="1"/>
    <x v="11"/>
    <s v="Début OF"/>
    <x v="0"/>
    <s v="TP"/>
    <n v="0.83861111111111208"/>
    <s v=""/>
    <n v="1"/>
    <n v="1"/>
    <n v="0.83861111111111208"/>
    <s v=""/>
    <m/>
    <n v="432"/>
    <m/>
    <m/>
    <s v="Lorena Silvestre"/>
    <n v="2"/>
    <n v="6"/>
    <s v="43186"/>
    <s v=""/>
    <s v=""/>
    <s v=""/>
    <s v=""/>
    <s v=""/>
  </r>
  <r>
    <n v="68"/>
    <x v="1"/>
    <s v="C10"/>
    <s v="205"/>
    <s v="MARCHESINI 2"/>
    <n v="685482"/>
    <s v="BLIS YPOZANE 1,875MG VB USV7CP"/>
    <s v="3x8"/>
    <n v="2060"/>
    <s v="2200"/>
    <x v="0"/>
    <s v="Mars"/>
    <n v="2018"/>
    <d v="1899-12-30T11:54:50"/>
    <d v="1899-12-30T12:35:49"/>
    <n v="0.68305555555555397"/>
    <x v="4"/>
    <x v="2"/>
    <m/>
    <x v="0"/>
    <s v="TP"/>
    <n v="0.68305555555555397"/>
    <s v=""/>
    <n v="1"/>
    <n v="1"/>
    <n v="0.68305555555555397"/>
    <s v=""/>
    <m/>
    <n v="432"/>
    <m/>
    <m/>
    <s v="Lorena Silvestre"/>
    <n v="2"/>
    <n v="6"/>
    <s v="43186"/>
    <s v=""/>
    <s v=""/>
    <s v=""/>
    <s v=""/>
    <s v=""/>
  </r>
  <r>
    <n v="69"/>
    <x v="1"/>
    <s v="C10"/>
    <s v="205"/>
    <s v="MARCHESINI 2"/>
    <n v="685482"/>
    <s v="BLIS YPOZANE 1,875MG VB USV7CP"/>
    <s v="3x8"/>
    <n v="2060"/>
    <s v="2200"/>
    <x v="0"/>
    <s v="Mars"/>
    <n v="2018"/>
    <d v="1899-12-30T12:35:49"/>
    <d v="1899-12-30T13:02:23"/>
    <n v="0.44277777777777949"/>
    <x v="0"/>
    <x v="7"/>
    <s v="Fin d'Equipe"/>
    <x v="0"/>
    <m/>
    <s v=""/>
    <s v=""/>
    <n v="1"/>
    <n v="1"/>
    <s v=""/>
    <s v=""/>
    <n v="0"/>
    <n v="432"/>
    <n v="0"/>
    <n v="0"/>
    <s v="Lorena Silvestre"/>
    <n v="2"/>
    <n v="6"/>
    <s v="43186"/>
    <s v=""/>
    <n v="0"/>
    <s v=""/>
    <s v=""/>
    <s v=""/>
  </r>
  <r>
    <n v="70"/>
    <x v="1"/>
    <s v="C10"/>
    <s v="205"/>
    <s v="MARCHESINI 2"/>
    <n v="685482"/>
    <s v="BLIS YPOZANE 1,875MG VB USV7CP"/>
    <s v="3x8"/>
    <n v="2060"/>
    <s v="2200"/>
    <x v="0"/>
    <s v="Mars"/>
    <n v="2018"/>
    <d v="1899-12-30T13:02:23"/>
    <d v="1899-12-30T13:02:35"/>
    <n v="3.3333333333338544E-3"/>
    <x v="1"/>
    <x v="1"/>
    <s v="Reprise OF"/>
    <x v="0"/>
    <s v="TP"/>
    <n v="3.3333333333338544E-3"/>
    <s v=""/>
    <n v="1"/>
    <n v="1"/>
    <n v="3.3333333333338544E-3"/>
    <s v=""/>
    <m/>
    <n v="432"/>
    <m/>
    <m/>
    <s v="Lorena Silvestre"/>
    <n v="2"/>
    <n v="6"/>
    <s v="43186"/>
    <s v=""/>
    <s v=""/>
    <s v=""/>
    <s v=""/>
    <s v=""/>
  </r>
  <r>
    <n v="71"/>
    <x v="1"/>
    <s v="C10"/>
    <s v="205"/>
    <s v="MARCHESINI 2"/>
    <n v="685482"/>
    <s v="BLIS YPOZANE 1,875MG VB USV7CP"/>
    <s v="3x8"/>
    <n v="2060"/>
    <s v="2200"/>
    <x v="0"/>
    <s v="Mars"/>
    <n v="2018"/>
    <d v="1899-12-30T13:02:35"/>
    <d v="1899-12-30T13:03:03"/>
    <n v="7.7777777777754409E-3"/>
    <x v="0"/>
    <x v="7"/>
    <s v="Fin d'Equipe"/>
    <x v="0"/>
    <m/>
    <s v=""/>
    <s v=""/>
    <n v="1"/>
    <n v="1"/>
    <s v=""/>
    <s v=""/>
    <n v="0"/>
    <n v="432"/>
    <n v="0"/>
    <n v="0"/>
    <s v="Lorena Silvestre"/>
    <n v="2"/>
    <n v="6"/>
    <s v="43186"/>
    <s v=""/>
    <n v="0"/>
    <s v=""/>
    <s v=""/>
    <s v=""/>
  </r>
  <r>
    <n v="72"/>
    <x v="1"/>
    <s v="C10"/>
    <s v="205"/>
    <s v="MARCHESINI 2"/>
    <n v="685482"/>
    <s v="BLIS YPOZANE 1,875MG VB USV7CP"/>
    <s v="3x8"/>
    <n v="2060"/>
    <s v="2200"/>
    <x v="0"/>
    <s v="Mars"/>
    <n v="2018"/>
    <d v="1899-12-30T13:03:03"/>
    <d v="1899-12-30T18:18:33"/>
    <n v="5.2583333333333346"/>
    <x v="1"/>
    <x v="1"/>
    <s v="Reprise OF"/>
    <x v="0"/>
    <s v="TP"/>
    <n v="5.2583333333333346"/>
    <s v=""/>
    <n v="1"/>
    <n v="1"/>
    <n v="5.2583333333333346"/>
    <s v=""/>
    <m/>
    <n v="432"/>
    <m/>
    <m/>
    <s v="Alexandre Sturni"/>
    <n v="3"/>
    <n v="6"/>
    <s v="43186"/>
    <s v=""/>
    <s v=""/>
    <s v=""/>
    <s v=""/>
    <s v=""/>
  </r>
  <r>
    <n v="73"/>
    <x v="1"/>
    <s v="C10"/>
    <s v="205"/>
    <s v="MARCHESINI 2"/>
    <n v="685482"/>
    <s v="BLIS YPOZANE 1,875MG VB USV7CP"/>
    <s v="3x8"/>
    <n v="2060"/>
    <s v="2200"/>
    <x v="0"/>
    <s v="Mars"/>
    <n v="2018"/>
    <d v="1899-12-30T18:18:33"/>
    <d v="1899-12-30T18:40:17"/>
    <n v="0.36222222222222111"/>
    <x v="0"/>
    <x v="3"/>
    <m/>
    <x v="1"/>
    <m/>
    <s v=""/>
    <s v=""/>
    <n v="1"/>
    <n v="1"/>
    <s v=""/>
    <s v=""/>
    <m/>
    <n v="432"/>
    <m/>
    <m/>
    <s v="Alexandre Sturni"/>
    <n v="3"/>
    <n v="6"/>
    <s v="43186"/>
    <s v=""/>
    <s v=""/>
    <s v=""/>
    <s v=""/>
    <s v=""/>
  </r>
  <r>
    <n v="74"/>
    <x v="1"/>
    <s v="C10"/>
    <s v="205"/>
    <s v="MARCHESINI 2"/>
    <n v="685482"/>
    <s v="BLIS YPOZANE 1,875MG VB USV7CP"/>
    <s v="3x8"/>
    <n v="2060"/>
    <s v="2200"/>
    <x v="0"/>
    <s v="Mars"/>
    <n v="2018"/>
    <d v="1899-12-30T18:40:17"/>
    <d v="1899-12-30T18:40:23"/>
    <n v="1.6666666666695917E-3"/>
    <x v="1"/>
    <x v="1"/>
    <m/>
    <x v="1"/>
    <s v="TP"/>
    <n v="1.6666666666695917E-3"/>
    <s v=""/>
    <n v="1"/>
    <n v="1"/>
    <n v="1.6666666666695917E-3"/>
    <s v=""/>
    <m/>
    <n v="432"/>
    <m/>
    <m/>
    <s v="Alexandre Sturni"/>
    <n v="3"/>
    <n v="6"/>
    <s v="43186"/>
    <s v=""/>
    <s v=""/>
    <s v=""/>
    <s v=""/>
    <s v=""/>
  </r>
  <r>
    <n v="75"/>
    <x v="1"/>
    <s v="C10"/>
    <s v="205"/>
    <s v="MARCHESINI 2"/>
    <n v="685482"/>
    <s v="BLIS YPOZANE 1,875MG VB USV7CP"/>
    <s v="3x8"/>
    <n v="2060"/>
    <s v="2200"/>
    <x v="0"/>
    <s v="Mars"/>
    <n v="2018"/>
    <d v="1899-12-30T18:40:23"/>
    <d v="1899-12-30T20:23:27"/>
    <n v="1.7177777777777763"/>
    <x v="5"/>
    <x v="12"/>
    <m/>
    <x v="1"/>
    <s v="TP"/>
    <n v="1.7177777777777763"/>
    <s v=""/>
    <n v="1"/>
    <n v="1"/>
    <n v="1.7177777777777763"/>
    <s v=""/>
    <m/>
    <n v="432"/>
    <m/>
    <m/>
    <s v="Alexandre Sturni"/>
    <n v="3"/>
    <n v="6"/>
    <s v="43186"/>
    <s v=""/>
    <s v=""/>
    <s v=""/>
    <s v=""/>
    <s v=""/>
  </r>
  <r>
    <n v="76"/>
    <x v="1"/>
    <s v="C10"/>
    <s v="205"/>
    <s v="MARCHESINI 2"/>
    <n v="685482"/>
    <s v="BLIS YPOZANE 1,875MG VB USV7CP"/>
    <s v="3x8"/>
    <n v="2060"/>
    <s v="2200"/>
    <x v="0"/>
    <s v="Mars"/>
    <n v="2018"/>
    <d v="1899-12-30T20:23:27"/>
    <d v="1899-12-30T21:36:59"/>
    <n v="1.2255555555555535"/>
    <x v="0"/>
    <x v="7"/>
    <s v="Fin d'Equipe"/>
    <x v="0"/>
    <m/>
    <s v=""/>
    <s v=""/>
    <n v="1"/>
    <n v="1"/>
    <s v=""/>
    <s v=""/>
    <n v="0"/>
    <n v="432"/>
    <n v="0"/>
    <n v="0"/>
    <s v="Alexandre Sturni"/>
    <n v="3"/>
    <n v="6"/>
    <s v="43186"/>
    <s v=""/>
    <n v="0"/>
    <s v=""/>
    <s v=""/>
    <s v=""/>
  </r>
  <r>
    <n v="77"/>
    <x v="1"/>
    <s v="C10"/>
    <s v="205"/>
    <s v="MARCHESINI 2"/>
    <n v="685482"/>
    <s v="BLIS YPOZANE 1,875MG VB USV7CP"/>
    <s v="3x8"/>
    <n v="2060"/>
    <s v="2200"/>
    <x v="0"/>
    <s v="Mars"/>
    <n v="2018"/>
    <d v="1899-12-30T21:36:59"/>
    <d v="1899-12-30T21:37:18"/>
    <n v="5.2777777777777146E-3"/>
    <x v="5"/>
    <x v="12"/>
    <s v="Reprise OF"/>
    <x v="1"/>
    <s v="TP"/>
    <n v="5.2777777777777146E-3"/>
    <s v=""/>
    <n v="1"/>
    <n v="1"/>
    <n v="5.2777777777777146E-3"/>
    <s v=""/>
    <m/>
    <n v="432"/>
    <m/>
    <m/>
    <s v="Laurence Bender"/>
    <n v="4"/>
    <n v="6"/>
    <s v="43186"/>
    <s v=""/>
    <s v=""/>
    <s v=""/>
    <s v=""/>
    <s v=""/>
  </r>
  <r>
    <n v="78"/>
    <x v="1"/>
    <s v="C10"/>
    <s v="205"/>
    <s v="MARCHESINI 2"/>
    <n v="685482"/>
    <s v="BLIS YPOZANE 1,875MG VB USV7CP"/>
    <s v="3x8"/>
    <n v="2060"/>
    <s v="2200"/>
    <x v="0"/>
    <s v="Mars"/>
    <n v="2018"/>
    <d v="1899-12-30T21:37:18"/>
    <d v="1899-12-30T22:47:01"/>
    <n v="1.161944444444444"/>
    <x v="5"/>
    <x v="13"/>
    <m/>
    <x v="1"/>
    <s v="TP"/>
    <n v="1.161944444444444"/>
    <s v=""/>
    <n v="1"/>
    <n v="1"/>
    <n v="1.161944444444444"/>
    <s v=""/>
    <m/>
    <n v="432"/>
    <m/>
    <m/>
    <s v="Laurence Bender"/>
    <n v="4"/>
    <n v="6"/>
    <s v="43186"/>
    <s v=""/>
    <s v=""/>
    <s v=""/>
    <s v=""/>
    <s v=""/>
  </r>
  <r>
    <n v="79"/>
    <x v="1"/>
    <s v="C10"/>
    <s v="205"/>
    <s v="MARCHESINI 2"/>
    <n v="685482"/>
    <s v="BLIS YPOZANE 1,875MG VB USV7CP"/>
    <s v="3x8"/>
    <n v="2060"/>
    <s v="2200"/>
    <x v="0"/>
    <s v="Mars"/>
    <n v="2018"/>
    <d v="1899-12-30T22:47:01"/>
    <d v="1899-12-30T23:03:44"/>
    <n v="0.27861111111111114"/>
    <x v="2"/>
    <x v="2"/>
    <m/>
    <x v="0"/>
    <s v="TE"/>
    <s v=""/>
    <n v="0.27861111111111114"/>
    <n v="1"/>
    <n v="1"/>
    <s v=""/>
    <n v="0.27861111111111114"/>
    <m/>
    <n v="432"/>
    <m/>
    <m/>
    <s v="Laurence Bender"/>
    <n v="4"/>
    <n v="6"/>
    <s v="43186"/>
    <s v=""/>
    <s v=""/>
    <s v=""/>
    <s v=""/>
    <s v=""/>
  </r>
  <r>
    <n v="80"/>
    <x v="1"/>
    <s v="C10"/>
    <s v="205"/>
    <s v="MARCHESINI 2"/>
    <n v="685482"/>
    <s v="BLIS YPOZANE 1,875MG VB USV7CP"/>
    <s v="3x8"/>
    <n v="2060"/>
    <s v="2200"/>
    <x v="0"/>
    <s v="Mars"/>
    <n v="2018"/>
    <d v="1899-12-30T23:03:44"/>
    <d v="1899-12-30T23:12:54"/>
    <n v="0.15277777777777946"/>
    <x v="1"/>
    <x v="5"/>
    <s v="OF Clôturé"/>
    <x v="0"/>
    <s v="TP"/>
    <n v="0.15277777777777946"/>
    <s v=""/>
    <n v="1"/>
    <n v="1"/>
    <n v="0.15277777777777946"/>
    <s v=""/>
    <n v="432"/>
    <n v="432"/>
    <n v="432"/>
    <n v="1542.8571428571427"/>
    <s v="Laurence Bender"/>
    <n v="4"/>
    <n v="7"/>
    <s v="743186"/>
    <n v="21.986388888888889"/>
    <n v="0.19636363636363635"/>
    <n v="21.02"/>
    <n v="0.28027777777777807"/>
    <s v=""/>
  </r>
  <r>
    <n v="81"/>
    <x v="1"/>
    <s v="C10"/>
    <s v="205"/>
    <s v="MARCHESINI 2"/>
    <n v="685482"/>
    <s v="BLIS YPOZANE 1,875MG VB USV7CP"/>
    <s v="3x8"/>
    <n v="2060"/>
    <s v="2200"/>
    <x v="0"/>
    <s v="Mars"/>
    <n v="2018"/>
    <d v="1899-12-30T23:12:54"/>
    <d v="1899-12-30T23:14:23"/>
    <n v="2.472222222222431E-2"/>
    <x v="1"/>
    <x v="5"/>
    <m/>
    <x v="0"/>
    <m/>
    <n v="18.678333333333338"/>
    <n v="0.28027777777777807"/>
    <n v="1"/>
    <n v="1"/>
    <n v="18.68"/>
    <n v="0.28000000000000003"/>
    <m/>
    <n v="432"/>
    <m/>
    <m/>
    <s v="Laurence Bender"/>
    <n v="4"/>
    <n v="7"/>
    <s v="43186"/>
    <s v=""/>
    <s v=""/>
    <s v=""/>
    <s v=""/>
    <n v="432"/>
  </r>
  <r>
    <n v="82"/>
    <x v="1"/>
    <s v="C10"/>
    <s v="205"/>
    <s v="MARCHESINI 2"/>
    <n v="685478"/>
    <s v="BLIS YPOZANE 1,875MG VB USV7CP"/>
    <s v="3x8"/>
    <n v="2060"/>
    <s v=" 3300"/>
    <x v="0"/>
    <s v="Mars"/>
    <n v="2018"/>
    <d v="1899-12-30T23:14:23"/>
    <d v="1899-12-30T23:14:29"/>
    <n v="1.6666666666642627E-3"/>
    <x v="1"/>
    <x v="6"/>
    <s v="Début OF"/>
    <x v="0"/>
    <s v="TP"/>
    <n v="1.6666666666642627E-3"/>
    <s v=""/>
    <n v="1"/>
    <n v="1"/>
    <n v="1.6666666666642627E-3"/>
    <s v=""/>
    <m/>
    <n v="6140"/>
    <m/>
    <m/>
    <s v="Laurence Bender"/>
    <n v="1"/>
    <n v="7"/>
    <s v="43186"/>
    <s v=""/>
    <s v=""/>
    <s v=""/>
    <s v=""/>
    <s v=""/>
  </r>
  <r>
    <n v="83"/>
    <x v="1"/>
    <s v="C10"/>
    <s v="205"/>
    <s v="MARCHESINI 2"/>
    <n v="685478"/>
    <s v="BLIS YPOZANE 1,875MG VB USV7CP"/>
    <s v="3x8"/>
    <n v="2060"/>
    <s v=" 3300"/>
    <x v="0"/>
    <s v="Mars"/>
    <n v="2018"/>
    <d v="1899-12-30T23:14:29"/>
    <d v="1899-12-30T01:49:13"/>
    <n v="2.5788888888888906"/>
    <x v="1"/>
    <x v="6"/>
    <m/>
    <x v="1"/>
    <s v="TP"/>
    <n v="2.5788888888888906"/>
    <s v=""/>
    <n v="1"/>
    <n v="1"/>
    <n v="2.5788888888888906"/>
    <s v=""/>
    <m/>
    <n v="6140"/>
    <m/>
    <m/>
    <s v="Laurence Bender"/>
    <n v="1"/>
    <n v="7"/>
    <s v="43186"/>
    <s v=""/>
    <s v=""/>
    <s v=""/>
    <s v=""/>
    <s v=""/>
  </r>
  <r>
    <n v="84"/>
    <x v="2"/>
    <s v="C10"/>
    <s v="205"/>
    <s v="MARCHESINI 2"/>
    <n v="685478"/>
    <s v="BLIS YPOZANE 1,875MG VB USV7CP"/>
    <s v="3x8"/>
    <n v="2060"/>
    <s v=" 3300"/>
    <x v="0"/>
    <s v="Mars"/>
    <n v="2018"/>
    <d v="1899-12-30T01:49:13"/>
    <d v="1899-12-30T02:27:06"/>
    <n v="0.63138888888888889"/>
    <x v="5"/>
    <x v="14"/>
    <m/>
    <x v="1"/>
    <s v="TP"/>
    <n v="0.63138888888888889"/>
    <s v=""/>
    <n v="1"/>
    <n v="1"/>
    <n v="0.63138888888888889"/>
    <s v=""/>
    <m/>
    <n v="6140"/>
    <m/>
    <m/>
    <s v="Laurence Bender"/>
    <n v="1"/>
    <n v="0"/>
    <s v="043187"/>
    <s v=""/>
    <s v=""/>
    <s v=""/>
    <s v=""/>
    <s v=""/>
  </r>
  <r>
    <n v="85"/>
    <x v="2"/>
    <s v="C10"/>
    <s v="205"/>
    <s v="MARCHESINI 2"/>
    <n v="685478"/>
    <s v="BLIS YPOZANE 1,875MG VB USV7CP"/>
    <s v="3x8"/>
    <n v="2060"/>
    <s v=" 3300"/>
    <x v="0"/>
    <s v="Mars"/>
    <n v="2018"/>
    <d v="1899-12-30T02:27:06"/>
    <d v="1899-12-30T02:27:31"/>
    <n v="6.9444444444443088E-3"/>
    <x v="2"/>
    <x v="2"/>
    <m/>
    <x v="0"/>
    <s v="TE"/>
    <s v=""/>
    <n v="6.9444444444443088E-3"/>
    <n v="1"/>
    <n v="1"/>
    <s v=""/>
    <n v="6.9444444444443088E-3"/>
    <m/>
    <n v="6140"/>
    <m/>
    <m/>
    <s v="Laurence Bender"/>
    <n v="1"/>
    <n v="0"/>
    <s v="43187"/>
    <s v=""/>
    <s v=""/>
    <s v=""/>
    <s v=""/>
    <s v=""/>
  </r>
  <r>
    <n v="86"/>
    <x v="2"/>
    <s v="C10"/>
    <s v="205"/>
    <s v="MARCHESINI 2"/>
    <n v="685478"/>
    <s v="BLIS YPOZANE 1,875MG VB USV7CP"/>
    <s v="3x8"/>
    <n v="2060"/>
    <s v=" 3300"/>
    <x v="0"/>
    <s v="Mars"/>
    <n v="2018"/>
    <d v="1899-12-30T02:27:31"/>
    <d v="1899-12-30T02:56:01"/>
    <n v="0.47499999999999998"/>
    <x v="0"/>
    <x v="3"/>
    <m/>
    <x v="1"/>
    <m/>
    <s v=""/>
    <s v=""/>
    <n v="1"/>
    <n v="1"/>
    <s v=""/>
    <s v=""/>
    <m/>
    <n v="6140"/>
    <m/>
    <m/>
    <s v="Laurence Bender"/>
    <n v="1"/>
    <n v="0"/>
    <s v="43187"/>
    <s v=""/>
    <s v=""/>
    <s v=""/>
    <s v=""/>
    <s v=""/>
  </r>
  <r>
    <n v="87"/>
    <x v="2"/>
    <s v="C10"/>
    <s v="205"/>
    <s v="MARCHESINI 2"/>
    <n v="685478"/>
    <s v="BLIS YPOZANE 1,875MG VB USV7CP"/>
    <s v="3x8"/>
    <n v="2060"/>
    <s v=" 3300"/>
    <x v="0"/>
    <s v="Mars"/>
    <n v="2018"/>
    <d v="1899-12-30T02:56:01"/>
    <d v="1899-12-30T05:02:01"/>
    <n v="2.1000000000000005"/>
    <x v="2"/>
    <x v="2"/>
    <m/>
    <x v="0"/>
    <s v="TE"/>
    <s v=""/>
    <n v="2.1000000000000005"/>
    <n v="1"/>
    <n v="1"/>
    <s v=""/>
    <n v="2.1000000000000005"/>
    <m/>
    <n v="6140"/>
    <m/>
    <m/>
    <s v="Laurence Bender"/>
    <n v="1"/>
    <n v="0"/>
    <s v="43187"/>
    <s v=""/>
    <s v=""/>
    <s v=""/>
    <s v=""/>
    <s v=""/>
  </r>
  <r>
    <n v="88"/>
    <x v="2"/>
    <s v="C10"/>
    <s v="205"/>
    <s v="MARCHESINI 2"/>
    <n v="685478"/>
    <s v="BLIS YPOZANE 1,875MG VB USV7CP"/>
    <s v="3x8"/>
    <n v="2060"/>
    <s v=" 3300"/>
    <x v="0"/>
    <s v="Mars"/>
    <n v="2018"/>
    <d v="1899-12-30T05:02:01"/>
    <d v="1899-12-30T05:05:22"/>
    <n v="5.5833333333333401E-2"/>
    <x v="1"/>
    <x v="5"/>
    <s v="OF Clôturé"/>
    <x v="0"/>
    <s v="TP"/>
    <n v="5.5833333333333401E-2"/>
    <s v=""/>
    <n v="1"/>
    <n v="1"/>
    <n v="5.5833333333333401E-2"/>
    <s v=""/>
    <n v="5680"/>
    <n v="6140"/>
    <n v="5680"/>
    <n v="2691.9431279620853"/>
    <s v="Laurence Bender"/>
    <n v="1"/>
    <n v="1"/>
    <s v="143187"/>
    <n v="3.275555555555556"/>
    <n v="1.7212121212121212"/>
    <n v="1.17"/>
    <n v="2.1069444444444447"/>
    <s v=""/>
  </r>
  <r>
    <n v="89"/>
    <x v="2"/>
    <s v="C10"/>
    <s v="205"/>
    <s v="MARCHESINI 2"/>
    <n v="685478"/>
    <s v="BLIS YPOZANE 1,875MG VB USV7CP"/>
    <s v="3x8"/>
    <n v="2060"/>
    <s v=" 3300"/>
    <x v="0"/>
    <s v="Mars"/>
    <n v="2018"/>
    <d v="1899-12-30T05:05:22"/>
    <d v="1899-12-30T05:05:45"/>
    <n v="6.3888888888887774E-3"/>
    <x v="1"/>
    <x v="5"/>
    <m/>
    <x v="0"/>
    <m/>
    <n v="3.267777777777777"/>
    <n v="2.1069444444444447"/>
    <n v="1"/>
    <n v="1"/>
    <n v="3.27"/>
    <n v="2.11"/>
    <m/>
    <n v="6140"/>
    <m/>
    <m/>
    <s v="Laurence Bender"/>
    <n v="1"/>
    <n v="1"/>
    <s v="43187"/>
    <s v=""/>
    <s v=""/>
    <s v=""/>
    <s v=""/>
    <n v="6140"/>
  </r>
  <r>
    <n v="90"/>
    <x v="2"/>
    <s v="C10"/>
    <s v="205"/>
    <s v="MARCHESINI 2"/>
    <n v="685479"/>
    <s v="BLIS YPOZANE 3,75MG VB USV 7CP"/>
    <s v="3x8"/>
    <n v="2060"/>
    <s v=" 3300"/>
    <x v="0"/>
    <s v="Mars"/>
    <n v="2018"/>
    <d v="1899-12-30T05:05:45"/>
    <d v="1899-12-30T05:05:52"/>
    <n v="1.9444444444445264E-3"/>
    <x v="1"/>
    <x v="1"/>
    <s v="Début OF"/>
    <x v="0"/>
    <s v="TP"/>
    <n v="1.9444444444445264E-3"/>
    <s v=""/>
    <n v="1"/>
    <n v="1"/>
    <n v="1.9444444444445264E-3"/>
    <s v=""/>
    <m/>
    <n v="7143"/>
    <m/>
    <m/>
    <s v="Laurence Bender"/>
    <n v="1"/>
    <n v="1"/>
    <s v="43187"/>
    <s v=""/>
    <s v=""/>
    <s v=""/>
    <s v=""/>
    <s v=""/>
  </r>
  <r>
    <n v="91"/>
    <x v="2"/>
    <s v="C10"/>
    <s v="205"/>
    <s v="MARCHESINI 2"/>
    <n v="685479"/>
    <s v="BLIS YPOZANE 3,75MG VB USV 7CP"/>
    <s v="3x8"/>
    <n v="2060"/>
    <s v=" 3300"/>
    <x v="0"/>
    <s v="Mars"/>
    <n v="2018"/>
    <d v="1899-12-30T05:05:52"/>
    <d v="1899-12-30T05:21:21"/>
    <n v="0.25805555555555548"/>
    <x v="1"/>
    <x v="1"/>
    <m/>
    <x v="1"/>
    <s v="TP"/>
    <n v="0.25805555555555548"/>
    <s v=""/>
    <n v="1"/>
    <n v="1"/>
    <n v="0.25805555555555548"/>
    <s v=""/>
    <m/>
    <n v="7143"/>
    <m/>
    <m/>
    <s v="Laurence Bender"/>
    <n v="1"/>
    <n v="1"/>
    <s v="43187"/>
    <s v=""/>
    <s v=""/>
    <s v=""/>
    <s v=""/>
    <s v=""/>
  </r>
  <r>
    <n v="92"/>
    <x v="2"/>
    <s v="C10"/>
    <s v="205"/>
    <s v="MARCHESINI 2"/>
    <n v="685479"/>
    <s v="BLIS YPOZANE 3,75MG VB USV 7CP"/>
    <s v="3x8"/>
    <n v="2060"/>
    <s v=" 3300"/>
    <x v="0"/>
    <s v="Mars"/>
    <n v="2018"/>
    <d v="1899-12-30T05:21:21"/>
    <d v="1899-12-30T05:48:44"/>
    <n v="0.45638888888888918"/>
    <x v="0"/>
    <x v="7"/>
    <s v="Fin d'Equipe"/>
    <x v="0"/>
    <m/>
    <s v=""/>
    <s v=""/>
    <n v="1"/>
    <n v="1"/>
    <s v=""/>
    <s v=""/>
    <n v="0"/>
    <n v="7143"/>
    <n v="0"/>
    <n v="0"/>
    <s v="Laurence Bender"/>
    <n v="1"/>
    <n v="1"/>
    <s v="43187"/>
    <s v=""/>
    <n v="0"/>
    <s v=""/>
    <s v=""/>
    <s v=""/>
  </r>
  <r>
    <n v="93"/>
    <x v="2"/>
    <s v="C10"/>
    <s v="205"/>
    <s v="MARCHESINI 2"/>
    <n v="685479"/>
    <s v="BLIS YPOZANE 3,75MG VB USV 7CP"/>
    <s v="3x8"/>
    <n v="2060"/>
    <s v=" 3300"/>
    <x v="0"/>
    <s v="Mars"/>
    <n v="2018"/>
    <d v="1899-12-30T05:48:44"/>
    <d v="1899-12-30T09:55:24"/>
    <n v="4.1111111111111116"/>
    <x v="1"/>
    <x v="6"/>
    <s v="Reprise OF"/>
    <x v="0"/>
    <s v="TP"/>
    <n v="4.1111111111111116"/>
    <s v=""/>
    <n v="1"/>
    <n v="1"/>
    <n v="4.1111111111111116"/>
    <s v=""/>
    <m/>
    <n v="7143"/>
    <m/>
    <m/>
    <s v="Lorena Silvestre"/>
    <n v="2"/>
    <n v="1"/>
    <s v="43187"/>
    <s v=""/>
    <s v=""/>
    <s v=""/>
    <s v=""/>
    <s v=""/>
  </r>
  <r>
    <n v="94"/>
    <x v="2"/>
    <s v="C10"/>
    <s v="205"/>
    <s v="MARCHESINI 2"/>
    <n v="685479"/>
    <s v="BLIS YPOZANE 3,75MG VB USV 7CP"/>
    <s v="3x8"/>
    <n v="2060"/>
    <s v=" 3300"/>
    <x v="0"/>
    <s v="Mars"/>
    <n v="2018"/>
    <d v="1899-12-30T09:55:24"/>
    <d v="1899-12-30T10:29:41"/>
    <n v="0.5713888888888885"/>
    <x v="0"/>
    <x v="3"/>
    <m/>
    <x v="1"/>
    <m/>
    <s v=""/>
    <s v=""/>
    <n v="1"/>
    <n v="1"/>
    <s v=""/>
    <s v=""/>
    <m/>
    <n v="7143"/>
    <m/>
    <m/>
    <s v="Lorena Silvestre"/>
    <n v="2"/>
    <n v="1"/>
    <s v="43187"/>
    <s v=""/>
    <s v=""/>
    <s v=""/>
    <s v=""/>
    <s v=""/>
  </r>
  <r>
    <n v="95"/>
    <x v="2"/>
    <s v="C10"/>
    <s v="205"/>
    <s v="MARCHESINI 2"/>
    <n v="685479"/>
    <s v="BLIS YPOZANE 3,75MG VB USV 7CP"/>
    <s v="3x8"/>
    <n v="2060"/>
    <s v=" 3300"/>
    <x v="0"/>
    <s v="Mars"/>
    <n v="2018"/>
    <d v="1899-12-30T10:29:41"/>
    <d v="1899-12-30T10:29:43"/>
    <n v="5.5555555555519831E-4"/>
    <x v="2"/>
    <x v="2"/>
    <m/>
    <x v="0"/>
    <s v="TE"/>
    <s v=""/>
    <n v="5.5555555555519831E-4"/>
    <n v="1"/>
    <n v="1"/>
    <s v=""/>
    <n v="5.5555555555519831E-4"/>
    <m/>
    <n v="7143"/>
    <m/>
    <m/>
    <s v="Lorena Silvestre"/>
    <n v="2"/>
    <n v="1"/>
    <s v="43187"/>
    <s v=""/>
    <s v=""/>
    <s v=""/>
    <s v=""/>
    <s v=""/>
  </r>
  <r>
    <n v="96"/>
    <x v="2"/>
    <s v="C10"/>
    <s v="205"/>
    <s v="MARCHESINI 2"/>
    <n v="685479"/>
    <s v="BLIS YPOZANE 3,75MG VB USV 7CP"/>
    <s v="3x8"/>
    <n v="2060"/>
    <s v=" 3300"/>
    <x v="0"/>
    <s v="Mars"/>
    <n v="2018"/>
    <d v="1899-12-30T10:29:43"/>
    <d v="1899-12-30T10:36:41"/>
    <n v="0.11611111111111239"/>
    <x v="5"/>
    <x v="15"/>
    <m/>
    <x v="1"/>
    <s v="TE"/>
    <s v=""/>
    <n v="0.11611111111111239"/>
    <n v="1"/>
    <n v="1"/>
    <s v=""/>
    <n v="0.11611111111111239"/>
    <m/>
    <n v="7143"/>
    <m/>
    <m/>
    <s v="Lorena Silvestre"/>
    <n v="2"/>
    <n v="1"/>
    <s v="43187"/>
    <s v=""/>
    <s v=""/>
    <s v=""/>
    <s v=""/>
    <s v=""/>
  </r>
  <r>
    <n v="97"/>
    <x v="2"/>
    <s v="C10"/>
    <s v="205"/>
    <s v="MARCHESINI 2"/>
    <n v="685479"/>
    <s v="BLIS YPOZANE 3,75MG VB USV 7CP"/>
    <s v="3x8"/>
    <n v="2060"/>
    <s v=" 3300"/>
    <x v="0"/>
    <s v="Mars"/>
    <n v="2018"/>
    <d v="1899-12-30T10:36:41"/>
    <d v="1899-12-30T10:37:00"/>
    <n v="5.2777777777777146E-3"/>
    <x v="2"/>
    <x v="2"/>
    <m/>
    <x v="0"/>
    <s v="TE"/>
    <s v=""/>
    <n v="5.2777777777777146E-3"/>
    <n v="1"/>
    <n v="1"/>
    <s v=""/>
    <n v="5.2777777777777146E-3"/>
    <m/>
    <n v="7143"/>
    <m/>
    <m/>
    <s v="Lorena Silvestre"/>
    <n v="2"/>
    <n v="1"/>
    <s v="43187"/>
    <s v=""/>
    <s v=""/>
    <s v=""/>
    <s v=""/>
    <s v=""/>
  </r>
  <r>
    <n v="98"/>
    <x v="2"/>
    <s v="C10"/>
    <s v="205"/>
    <s v="MARCHESINI 2"/>
    <n v="685479"/>
    <s v="BLIS YPOZANE 3,75MG VB USV 7CP"/>
    <s v="3x8"/>
    <n v="2060"/>
    <s v=" 3300"/>
    <x v="0"/>
    <s v="Mars"/>
    <n v="2018"/>
    <d v="1899-12-30T10:37:00"/>
    <d v="1899-12-30T10:57:27"/>
    <n v="0.34083333333333199"/>
    <x v="5"/>
    <x v="15"/>
    <m/>
    <x v="1"/>
    <s v="TE"/>
    <s v=""/>
    <n v="0.34083333333333199"/>
    <n v="1"/>
    <n v="1"/>
    <s v=""/>
    <n v="0.34083333333333199"/>
    <m/>
    <n v="7143"/>
    <m/>
    <m/>
    <s v="Lorena Silvestre"/>
    <n v="2"/>
    <n v="1"/>
    <s v="43187"/>
    <s v=""/>
    <s v=""/>
    <s v=""/>
    <s v=""/>
    <s v=""/>
  </r>
  <r>
    <n v="99"/>
    <x v="2"/>
    <s v="C10"/>
    <s v="205"/>
    <s v="MARCHESINI 2"/>
    <n v="685479"/>
    <s v="BLIS YPOZANE 3,75MG VB USV 7CP"/>
    <s v="3x8"/>
    <n v="2060"/>
    <s v=" 3300"/>
    <x v="0"/>
    <s v="Mars"/>
    <n v="2018"/>
    <d v="1899-12-30T10:57:27"/>
    <d v="1899-12-30T11:07:40"/>
    <n v="0.17027777777777819"/>
    <x v="2"/>
    <x v="2"/>
    <m/>
    <x v="0"/>
    <s v="TE"/>
    <s v=""/>
    <n v="0.17027777777777819"/>
    <n v="1"/>
    <n v="1"/>
    <s v=""/>
    <n v="0.17027777777777819"/>
    <m/>
    <n v="7143"/>
    <m/>
    <m/>
    <s v="Lorena Silvestre"/>
    <n v="2"/>
    <n v="1"/>
    <s v="43187"/>
    <s v=""/>
    <s v=""/>
    <s v=""/>
    <s v=""/>
    <s v=""/>
  </r>
  <r>
    <n v="100"/>
    <x v="2"/>
    <s v="C10"/>
    <s v="205"/>
    <s v="MARCHESINI 2"/>
    <n v="685479"/>
    <s v="BLIS YPOZANE 3,75MG VB USV 7CP"/>
    <s v="3x8"/>
    <n v="2060"/>
    <s v=" 3300"/>
    <x v="0"/>
    <s v="Mars"/>
    <n v="2018"/>
    <d v="1899-12-30T11:07:40"/>
    <d v="1899-12-30T11:40:45"/>
    <n v="0.55138888888888937"/>
    <x v="5"/>
    <x v="15"/>
    <m/>
    <x v="1"/>
    <s v="TE"/>
    <s v=""/>
    <n v="0.55138888888888937"/>
    <n v="1"/>
    <n v="1"/>
    <s v=""/>
    <n v="0.55138888888888937"/>
    <m/>
    <n v="7143"/>
    <m/>
    <m/>
    <s v="Lorena Silvestre"/>
    <n v="2"/>
    <n v="1"/>
    <s v="43187"/>
    <s v=""/>
    <s v=""/>
    <s v=""/>
    <s v=""/>
    <s v=""/>
  </r>
  <r>
    <n v="101"/>
    <x v="2"/>
    <s v="C10"/>
    <s v="205"/>
    <s v="MARCHESINI 2"/>
    <n v="685479"/>
    <s v="BLIS YPOZANE 3,75MG VB USV 7CP"/>
    <s v="3x8"/>
    <n v="2060"/>
    <s v=" 3300"/>
    <x v="0"/>
    <s v="Mars"/>
    <n v="2018"/>
    <d v="1899-12-30T11:40:45"/>
    <d v="1899-12-30T11:47:48"/>
    <n v="0.11749999999999972"/>
    <x v="2"/>
    <x v="2"/>
    <m/>
    <x v="0"/>
    <s v="TE"/>
    <s v=""/>
    <n v="0.11749999999999972"/>
    <n v="1"/>
    <n v="1"/>
    <s v=""/>
    <n v="0.11749999999999972"/>
    <m/>
    <n v="7143"/>
    <m/>
    <m/>
    <s v="Lorena Silvestre"/>
    <n v="2"/>
    <n v="1"/>
    <s v="43187"/>
    <s v=""/>
    <s v=""/>
    <s v=""/>
    <s v=""/>
    <s v=""/>
  </r>
  <r>
    <n v="102"/>
    <x v="2"/>
    <s v="C10"/>
    <s v="205"/>
    <s v="MARCHESINI 2"/>
    <n v="685479"/>
    <s v="BLIS YPOZANE 3,75MG VB USV 7CP"/>
    <s v="3x8"/>
    <n v="2060"/>
    <s v=" 3300"/>
    <x v="0"/>
    <s v="Mars"/>
    <n v="2018"/>
    <d v="1899-12-30T11:47:48"/>
    <d v="1899-12-30T02:55:12"/>
    <n v="15.123333333333331"/>
    <x v="0"/>
    <x v="7"/>
    <s v="Fin d'Equipe"/>
    <x v="0"/>
    <m/>
    <s v=""/>
    <s v=""/>
    <n v="1"/>
    <n v="1"/>
    <s v=""/>
    <s v=""/>
    <n v="1428"/>
    <n v="7143"/>
    <n v="1428"/>
    <n v="1097.76"/>
    <s v="Lorena Silvestre"/>
    <n v="2"/>
    <n v="1"/>
    <s v="43187"/>
    <s v=""/>
    <n v="0.43272727272727274"/>
    <s v=""/>
    <s v=""/>
    <s v=""/>
  </r>
  <r>
    <n v="103"/>
    <x v="3"/>
    <s v="C10"/>
    <s v="205"/>
    <s v="MARCHESINI 2"/>
    <n v="685479"/>
    <s v="BLIS YPOZANE 3,75MG VB USV 7CP"/>
    <s v="3x8"/>
    <n v="2060"/>
    <s v=" 3300"/>
    <x v="0"/>
    <s v="Mars"/>
    <n v="2018"/>
    <d v="1899-12-30T02:55:12"/>
    <d v="1899-12-30T02:55:22"/>
    <n v="2.77777777777799E-3"/>
    <x v="1"/>
    <x v="8"/>
    <s v="Reprise OF"/>
    <x v="0"/>
    <s v="TP"/>
    <n v="2.77777777777799E-3"/>
    <s v=""/>
    <n v="1"/>
    <n v="1"/>
    <n v="2.77777777777799E-3"/>
    <s v=""/>
    <m/>
    <n v="7143"/>
    <m/>
    <m/>
    <s v="Laurence Bender"/>
    <n v="3"/>
    <n v="0"/>
    <s v="043188"/>
    <s v=""/>
    <s v=""/>
    <s v=""/>
    <s v=""/>
    <s v=""/>
  </r>
  <r>
    <n v="104"/>
    <x v="3"/>
    <s v="C10"/>
    <s v="205"/>
    <s v="MARCHESINI 2"/>
    <n v="685479"/>
    <s v="BLIS YPOZANE 3,75MG VB USV 7CP"/>
    <s v="3x8"/>
    <n v="2060"/>
    <s v=" 3300"/>
    <x v="0"/>
    <s v="Mars"/>
    <n v="2018"/>
    <d v="1899-12-30T02:55:22"/>
    <d v="1899-12-30T02:55:52"/>
    <n v="8.3333333333333037E-3"/>
    <x v="1"/>
    <x v="5"/>
    <s v="OF Clôturé"/>
    <x v="0"/>
    <s v="TP"/>
    <n v="8.3333333333333037E-3"/>
    <s v=""/>
    <n v="1"/>
    <n v="1"/>
    <n v="8.3333333333333037E-3"/>
    <s v=""/>
    <n v="0"/>
    <n v="7143"/>
    <n v="0"/>
    <n v="0"/>
    <s v="Laurence Bender"/>
    <n v="3"/>
    <n v="1"/>
    <s v="143188"/>
    <n v="1.7222222222222472E-2"/>
    <n v="0"/>
    <n v="0.02"/>
    <n v="0"/>
    <s v=""/>
  </r>
  <r>
    <n v="105"/>
    <x v="3"/>
    <s v="C10"/>
    <s v="205"/>
    <s v="MARCHESINI 2"/>
    <n v="685479"/>
    <s v="BLIS YPOZANE 3,75MG VB USV 7CP"/>
    <s v="3x8"/>
    <n v="2060"/>
    <s v=" 3300"/>
    <x v="0"/>
    <s v="Mars"/>
    <n v="2018"/>
    <d v="1899-12-30T02:55:52"/>
    <d v="1899-12-30T02:56:14"/>
    <n v="6.1111111111111782E-3"/>
    <x v="1"/>
    <x v="5"/>
    <m/>
    <x v="0"/>
    <m/>
    <n v="4.3822222222222234"/>
    <n v="1.3019444444444446"/>
    <n v="1"/>
    <n v="1"/>
    <n v="4.38"/>
    <n v="1.3"/>
    <m/>
    <n v="7143"/>
    <m/>
    <m/>
    <s v="Laurence Bender"/>
    <n v="3"/>
    <n v="1"/>
    <s v="43188"/>
    <s v=""/>
    <s v=""/>
    <s v=""/>
    <s v=""/>
    <n v="7143"/>
  </r>
  <r>
    <n v="106"/>
    <x v="3"/>
    <s v="C10"/>
    <s v="205"/>
    <s v="MARCHESINI 2"/>
    <n v="685484"/>
    <s v="BLIS YPOZANE 15MG VB USVET 7CP"/>
    <s v="3x8"/>
    <n v="2060"/>
    <s v=" 3300"/>
    <x v="0"/>
    <s v="Mars"/>
    <n v="2018"/>
    <d v="1899-12-30T02:56:14"/>
    <d v="1899-12-30T04:45:19"/>
    <n v="1.8180555555555553"/>
    <x v="1"/>
    <x v="1"/>
    <s v="Début OF"/>
    <x v="0"/>
    <s v="TP"/>
    <n v="1.8180555555555553"/>
    <s v=""/>
    <n v="1"/>
    <n v="1"/>
    <n v="1.8180555555555553"/>
    <s v=""/>
    <m/>
    <n v="576"/>
    <m/>
    <m/>
    <s v="Laurence Bender"/>
    <n v="1"/>
    <n v="1"/>
    <s v="43188"/>
    <s v=""/>
    <s v=""/>
    <s v=""/>
    <s v=""/>
    <s v=""/>
  </r>
  <r>
    <n v="107"/>
    <x v="3"/>
    <s v="C10"/>
    <s v="205"/>
    <s v="MARCHESINI 2"/>
    <n v="685484"/>
    <s v="BLIS YPOZANE 15MG VB USVET 7CP"/>
    <s v="3x8"/>
    <n v="2060"/>
    <s v=" 3300"/>
    <x v="0"/>
    <s v="Mars"/>
    <n v="2018"/>
    <d v="1899-12-30T04:45:19"/>
    <d v="1899-12-30T04:45:25"/>
    <n v="1.6666666666669272E-3"/>
    <x v="1"/>
    <x v="5"/>
    <m/>
    <x v="0"/>
    <s v="TP"/>
    <n v="1.6666666666669272E-3"/>
    <s v=""/>
    <n v="1"/>
    <n v="1"/>
    <n v="1.6666666666669272E-3"/>
    <s v=""/>
    <m/>
    <n v="576"/>
    <m/>
    <m/>
    <s v="Laurence Bender"/>
    <n v="1"/>
    <n v="1"/>
    <s v="43188"/>
    <s v=""/>
    <s v=""/>
    <s v=""/>
    <s v=""/>
    <s v=""/>
  </r>
  <r>
    <n v="108"/>
    <x v="3"/>
    <s v="C10"/>
    <s v="205"/>
    <s v="MARCHESINI 2"/>
    <n v="685484"/>
    <s v="BLIS YPOZANE 15MG VB USVET 7CP"/>
    <s v="3x8"/>
    <n v="2060"/>
    <s v=" 3300"/>
    <x v="0"/>
    <s v="Mars"/>
    <n v="2018"/>
    <d v="1899-12-30T04:45:25"/>
    <d v="1899-12-30T04:48:29"/>
    <n v="5.1111111111111551E-2"/>
    <x v="2"/>
    <x v="2"/>
    <m/>
    <x v="0"/>
    <s v="TE"/>
    <s v=""/>
    <n v="5.1111111111111551E-2"/>
    <n v="1"/>
    <n v="1"/>
    <s v=""/>
    <n v="5.1111111111111551E-2"/>
    <m/>
    <n v="576"/>
    <m/>
    <m/>
    <s v="Laurence Bender"/>
    <n v="1"/>
    <n v="1"/>
    <s v="43188"/>
    <s v=""/>
    <s v=""/>
    <s v=""/>
    <s v=""/>
    <s v=""/>
  </r>
  <r>
    <n v="109"/>
    <x v="3"/>
    <s v="C10"/>
    <s v="205"/>
    <s v="MARCHESINI 2"/>
    <n v="685484"/>
    <s v="BLIS YPOZANE 15MG VB USVET 7CP"/>
    <s v="3x8"/>
    <n v="2060"/>
    <s v=" 3300"/>
    <x v="0"/>
    <s v="Mars"/>
    <n v="2018"/>
    <d v="1899-12-30T04:48:29"/>
    <d v="1899-12-30T04:51:47"/>
    <n v="5.4999999999999272E-2"/>
    <x v="1"/>
    <x v="5"/>
    <s v="OF Clôturé"/>
    <x v="0"/>
    <s v="TP"/>
    <n v="5.4999999999999272E-2"/>
    <s v=""/>
    <n v="1"/>
    <n v="1"/>
    <n v="5.4999999999999272E-2"/>
    <s v=""/>
    <n v="591"/>
    <n v="576"/>
    <n v="591"/>
    <n v="11820"/>
    <s v="Laurence Bender"/>
    <n v="1"/>
    <n v="2"/>
    <s v="243188"/>
    <n v="1.9338888888888894"/>
    <n v="0.17909090909090908"/>
    <n v="1.88"/>
    <n v="5.1111111111111551E-2"/>
    <s v=""/>
  </r>
  <r>
    <n v="110"/>
    <x v="3"/>
    <s v="C10"/>
    <s v="205"/>
    <s v="MARCHESINI 2"/>
    <n v="685484"/>
    <s v="BLIS YPOZANE 15MG VB USVET 7CP"/>
    <s v="3x8"/>
    <n v="2060"/>
    <s v=" 3300"/>
    <x v="0"/>
    <s v="Mars"/>
    <n v="2018"/>
    <d v="1899-12-30T04:51:47"/>
    <d v="1899-12-30T04:52:16"/>
    <n v="8.0555555555563707E-3"/>
    <x v="1"/>
    <x v="5"/>
    <m/>
    <x v="0"/>
    <m/>
    <n v="1.8747222222222215"/>
    <n v="5.1111111111111551E-2"/>
    <n v="1"/>
    <n v="1"/>
    <n v="1.87"/>
    <n v="0.05"/>
    <m/>
    <n v="576"/>
    <m/>
    <m/>
    <s v="Laurence Bender"/>
    <n v="1"/>
    <n v="2"/>
    <s v="43188"/>
    <s v=""/>
    <s v=""/>
    <s v=""/>
    <s v=""/>
    <n v="576"/>
  </r>
  <r>
    <n v="111"/>
    <x v="3"/>
    <s v="C10"/>
    <s v="205"/>
    <s v="MARCHESINI 2"/>
    <n v="685481"/>
    <s v="BLIS YPOZANE 15MG VB USVET 7CP"/>
    <s v="3x8"/>
    <n v="2060"/>
    <s v=" 3300"/>
    <x v="0"/>
    <s v="Mars"/>
    <n v="2018"/>
    <d v="1899-12-30T04:52:16"/>
    <d v="1899-12-30T05:16:17"/>
    <n v="0.40027777777777684"/>
    <x v="1"/>
    <x v="6"/>
    <s v="Début OF"/>
    <x v="0"/>
    <s v="TP"/>
    <n v="0.40027777777777684"/>
    <s v=""/>
    <n v="1"/>
    <n v="1"/>
    <n v="0.40027777777777684"/>
    <s v=""/>
    <m/>
    <n v="8139"/>
    <m/>
    <m/>
    <s v="Laurence Bender"/>
    <n v="1"/>
    <n v="2"/>
    <s v="43188"/>
    <s v=""/>
    <s v=""/>
    <s v=""/>
    <s v=""/>
    <s v=""/>
  </r>
  <r>
    <n v="112"/>
    <x v="3"/>
    <s v="C10"/>
    <s v="205"/>
    <s v="MARCHESINI 2"/>
    <n v="685481"/>
    <s v="BLIS YPOZANE 15MG VB USVET 7CP"/>
    <s v="3x8"/>
    <n v="2060"/>
    <s v=" 3300"/>
    <x v="0"/>
    <s v="Mars"/>
    <n v="2018"/>
    <d v="1899-12-30T05:16:17"/>
    <d v="1899-12-30T05:23:12"/>
    <n v="0.11527777777777826"/>
    <x v="0"/>
    <x v="10"/>
    <m/>
    <x v="1"/>
    <m/>
    <s v=""/>
    <s v=""/>
    <n v="1"/>
    <n v="1"/>
    <s v=""/>
    <s v=""/>
    <m/>
    <n v="8139"/>
    <m/>
    <m/>
    <s v="Laurence Bender"/>
    <n v="1"/>
    <n v="2"/>
    <s v="43188"/>
    <s v=""/>
    <s v=""/>
    <s v=""/>
    <s v=""/>
    <s v=""/>
  </r>
  <r>
    <n v="113"/>
    <x v="3"/>
    <s v="C10"/>
    <s v="205"/>
    <s v="MARCHESINI 2"/>
    <n v="685481"/>
    <s v="BLIS YPOZANE 15MG VB USVET 7CP"/>
    <s v="3x8"/>
    <n v="2060"/>
    <s v=" 3300"/>
    <x v="0"/>
    <s v="Mars"/>
    <n v="2018"/>
    <d v="1899-12-30T05:23:12"/>
    <d v="1899-12-30T06:05:14"/>
    <n v="0.70055555555555538"/>
    <x v="0"/>
    <x v="7"/>
    <s v="Fin d'Equipe"/>
    <x v="0"/>
    <m/>
    <s v=""/>
    <s v=""/>
    <n v="1"/>
    <n v="1"/>
    <s v=""/>
    <s v=""/>
    <n v="0"/>
    <n v="8139"/>
    <n v="0"/>
    <n v="0"/>
    <s v="Laurence Bender"/>
    <n v="1"/>
    <n v="2"/>
    <s v="43188"/>
    <s v=""/>
    <n v="0"/>
    <s v=""/>
    <s v=""/>
    <s v=""/>
  </r>
  <r>
    <n v="114"/>
    <x v="3"/>
    <s v="C10"/>
    <s v="205"/>
    <s v="MARCHESINI 2"/>
    <n v="685481"/>
    <s v="BLIS YPOZANE 15MG VB USVET 7CP"/>
    <s v="3x8"/>
    <n v="2060"/>
    <s v=" 3300"/>
    <x v="0"/>
    <s v="Mars"/>
    <n v="2018"/>
    <d v="1899-12-30T06:05:14"/>
    <d v="1899-12-30T06:52:31"/>
    <n v="0.78805555555555573"/>
    <x v="1"/>
    <x v="11"/>
    <s v="Reprise OF"/>
    <x v="0"/>
    <s v="TP"/>
    <n v="0.78805555555555573"/>
    <s v=""/>
    <n v="1"/>
    <n v="1"/>
    <n v="0.78805555555555573"/>
    <s v=""/>
    <m/>
    <n v="8139"/>
    <m/>
    <m/>
    <s v="Lorena Silvestre"/>
    <n v="2"/>
    <n v="2"/>
    <s v="43188"/>
    <s v=""/>
    <s v=""/>
    <s v=""/>
    <s v=""/>
    <s v=""/>
  </r>
  <r>
    <n v="115"/>
    <x v="3"/>
    <s v="C10"/>
    <s v="205"/>
    <s v="MARCHESINI 2"/>
    <n v="685481"/>
    <s v="BLIS YPOZANE 15MG VB USVET 7CP"/>
    <s v="3x8"/>
    <n v="2060"/>
    <s v=" 3300"/>
    <x v="0"/>
    <s v="Mars"/>
    <n v="2018"/>
    <d v="1899-12-30T06:52:31"/>
    <d v="1899-12-30T07:11:56"/>
    <n v="0.32361111111111152"/>
    <x v="2"/>
    <x v="2"/>
    <m/>
    <x v="0"/>
    <s v="TE"/>
    <s v=""/>
    <n v="0.32361111111111152"/>
    <n v="1"/>
    <n v="1"/>
    <s v=""/>
    <n v="0.32361111111111152"/>
    <m/>
    <n v="8139"/>
    <m/>
    <m/>
    <s v="Lorena Silvestre"/>
    <n v="2"/>
    <n v="2"/>
    <s v="43188"/>
    <s v=""/>
    <s v=""/>
    <s v=""/>
    <s v=""/>
    <s v=""/>
  </r>
  <r>
    <n v="116"/>
    <x v="3"/>
    <s v="C10"/>
    <s v="205"/>
    <s v="MARCHESINI 2"/>
    <n v="685481"/>
    <s v="BLIS YPOZANE 15MG VB USVET 7CP"/>
    <s v="3x8"/>
    <n v="2060"/>
    <s v=" 3300"/>
    <x v="0"/>
    <s v="Mars"/>
    <n v="2018"/>
    <d v="1899-12-30T07:11:56"/>
    <d v="1899-12-30T07:19:21"/>
    <n v="0.12361111111111089"/>
    <x v="3"/>
    <x v="4"/>
    <m/>
    <x v="1"/>
    <s v="TE"/>
    <s v=""/>
    <n v="0.12361111111111089"/>
    <n v="1"/>
    <n v="1"/>
    <s v=""/>
    <n v="0.12361111111111089"/>
    <m/>
    <n v="8139"/>
    <m/>
    <m/>
    <s v="Lorena Silvestre"/>
    <n v="2"/>
    <n v="2"/>
    <s v="43188"/>
    <s v=""/>
    <s v=""/>
    <s v=""/>
    <s v=""/>
    <s v=""/>
  </r>
  <r>
    <n v="117"/>
    <x v="3"/>
    <s v="C10"/>
    <s v="205"/>
    <s v="MARCHESINI 2"/>
    <n v="685481"/>
    <s v="BLIS YPOZANE 15MG VB USVET 7CP"/>
    <s v="3x8"/>
    <n v="2060"/>
    <s v=" 3300"/>
    <x v="0"/>
    <s v="Mars"/>
    <n v="2018"/>
    <d v="1899-12-30T07:19:21"/>
    <d v="1899-12-30T08:11:00"/>
    <n v="0.86083333333333334"/>
    <x v="2"/>
    <x v="2"/>
    <m/>
    <x v="0"/>
    <s v="TE"/>
    <s v=""/>
    <n v="0.86083333333333334"/>
    <n v="1"/>
    <n v="1"/>
    <s v=""/>
    <n v="0.86083333333333334"/>
    <m/>
    <n v="8139"/>
    <m/>
    <m/>
    <s v="Lorena Silvestre"/>
    <n v="2"/>
    <n v="2"/>
    <s v="43188"/>
    <s v=""/>
    <s v=""/>
    <s v=""/>
    <s v=""/>
    <s v=""/>
  </r>
  <r>
    <n v="118"/>
    <x v="3"/>
    <s v="C10"/>
    <s v="205"/>
    <s v="MARCHESINI 2"/>
    <n v="685481"/>
    <s v="BLIS YPOZANE 15MG VB USVET 7CP"/>
    <s v="3x8"/>
    <n v="2060"/>
    <s v=" 3300"/>
    <x v="0"/>
    <s v="Mars"/>
    <n v="2018"/>
    <d v="1899-12-30T08:11:00"/>
    <d v="1899-12-30T08:11:41"/>
    <n v="1.1388888888887561E-2"/>
    <x v="3"/>
    <x v="16"/>
    <m/>
    <x v="1"/>
    <s v="TE"/>
    <s v=""/>
    <n v="1.1388888888887561E-2"/>
    <n v="1"/>
    <n v="1"/>
    <s v=""/>
    <n v="1.1388888888887561E-2"/>
    <m/>
    <n v="8139"/>
    <n v="2555"/>
    <m/>
    <s v="Lorena Silvestre"/>
    <n v="2"/>
    <n v="2"/>
    <s v="43188"/>
    <s v=""/>
    <s v=""/>
    <s v=""/>
    <s v=""/>
    <s v=""/>
  </r>
  <r>
    <n v="119"/>
    <x v="3"/>
    <s v="C10"/>
    <s v="205"/>
    <s v="MARCHESINI 2"/>
    <n v="685481"/>
    <s v="BLIS YPOZANE 15MG VB USVET 7CP"/>
    <s v="3x8"/>
    <n v="2060"/>
    <s v=" 3300"/>
    <x v="0"/>
    <s v="Mars"/>
    <n v="2018"/>
    <d v="1899-12-30T08:11:41"/>
    <d v="1899-12-30T09:16:50"/>
    <n v="1.0858333333333339"/>
    <x v="2"/>
    <x v="2"/>
    <m/>
    <x v="0"/>
    <s v="TE"/>
    <s v=""/>
    <n v="1.0858333333333339"/>
    <n v="1"/>
    <n v="1"/>
    <s v=""/>
    <n v="1.0858333333333339"/>
    <m/>
    <n v="8139"/>
    <n v="4500"/>
    <m/>
    <s v="Lorena Silvestre"/>
    <n v="2"/>
    <n v="2"/>
    <s v="43188"/>
    <s v=""/>
    <s v=""/>
    <s v=""/>
    <s v=""/>
    <s v=""/>
  </r>
  <r>
    <n v="120"/>
    <x v="3"/>
    <s v="C10"/>
    <s v="205"/>
    <s v="MARCHESINI 2"/>
    <n v="685481"/>
    <s v="BLIS YPOZANE 15MG VB USVET 7CP"/>
    <s v="3x8"/>
    <n v="2060"/>
    <s v=" 3300"/>
    <x v="0"/>
    <s v="Mars"/>
    <n v="2018"/>
    <d v="1899-12-30T09:16:50"/>
    <d v="1899-12-30T09:24:18"/>
    <n v="0.12444444444444436"/>
    <x v="3"/>
    <x v="16"/>
    <m/>
    <x v="1"/>
    <s v="TE"/>
    <s v=""/>
    <n v="0.12444444444444436"/>
    <n v="1"/>
    <n v="1"/>
    <s v=""/>
    <n v="0.12444444444444436"/>
    <m/>
    <n v="8139"/>
    <n v="5216"/>
    <m/>
    <s v="Lorena Silvestre"/>
    <n v="2"/>
    <n v="2"/>
    <s v="43188"/>
    <s v=""/>
    <s v=""/>
    <s v=""/>
    <s v=""/>
    <s v=""/>
  </r>
  <r>
    <n v="121"/>
    <x v="3"/>
    <s v="C10"/>
    <s v="205"/>
    <s v="MARCHESINI 2"/>
    <n v="685481"/>
    <s v="BLIS YPOZANE 15MG VB USVET 7CP"/>
    <s v="3x8"/>
    <n v="2060"/>
    <s v=" 3300"/>
    <x v="0"/>
    <s v="Mars"/>
    <n v="2018"/>
    <d v="1899-12-30T09:24:18"/>
    <d v="1899-12-30T09:51:20"/>
    <n v="0.45055555555555626"/>
    <x v="2"/>
    <x v="2"/>
    <m/>
    <x v="0"/>
    <s v="TE"/>
    <s v=""/>
    <n v="0.45055555555555626"/>
    <n v="1"/>
    <n v="1"/>
    <s v=""/>
    <n v="0.45055555555555626"/>
    <m/>
    <n v="8139"/>
    <m/>
    <m/>
    <s v="Lorena Silvestre"/>
    <n v="2"/>
    <n v="2"/>
    <s v="43188"/>
    <s v=""/>
    <s v=""/>
    <s v=""/>
    <s v=""/>
    <s v=""/>
  </r>
  <r>
    <n v="122"/>
    <x v="3"/>
    <s v="C10"/>
    <s v="205"/>
    <s v="MARCHESINI 2"/>
    <n v="685481"/>
    <s v="BLIS YPOZANE 15MG VB USVET 7CP"/>
    <s v="3x8"/>
    <n v="2060"/>
    <s v=" 3300"/>
    <x v="0"/>
    <s v="Mars"/>
    <n v="2018"/>
    <d v="1899-12-30T09:51:20"/>
    <d v="1899-12-30T10:31:03"/>
    <n v="0.66194444444444445"/>
    <x v="0"/>
    <x v="3"/>
    <m/>
    <x v="1"/>
    <m/>
    <s v=""/>
    <s v=""/>
    <n v="1"/>
    <n v="1"/>
    <s v=""/>
    <s v=""/>
    <m/>
    <n v="8139"/>
    <m/>
    <m/>
    <s v="Lorena Silvestre"/>
    <n v="2"/>
    <n v="2"/>
    <s v="43188"/>
    <s v=""/>
    <s v=""/>
    <s v=""/>
    <s v=""/>
    <s v=""/>
  </r>
  <r>
    <n v="123"/>
    <x v="3"/>
    <s v="C10"/>
    <s v="205"/>
    <s v="MARCHESINI 2"/>
    <n v="685481"/>
    <s v="BLIS YPOZANE 15MG VB USVET 7CP"/>
    <s v="3x8"/>
    <n v="2060"/>
    <s v=" 3300"/>
    <x v="0"/>
    <s v="Mars"/>
    <n v="2018"/>
    <d v="1899-12-30T10:31:03"/>
    <d v="1899-12-30T11:24:34"/>
    <n v="0.89194444444444443"/>
    <x v="2"/>
    <x v="2"/>
    <m/>
    <x v="0"/>
    <s v="TE"/>
    <s v=""/>
    <n v="0.89194444444444443"/>
    <n v="1"/>
    <n v="1"/>
    <s v=""/>
    <n v="0.89194444444444443"/>
    <m/>
    <n v="8139"/>
    <m/>
    <m/>
    <s v="Lorena Silvestre"/>
    <n v="2"/>
    <n v="2"/>
    <s v="43188"/>
    <s v=""/>
    <s v=""/>
    <s v=""/>
    <s v=""/>
    <s v=""/>
  </r>
  <r>
    <n v="124"/>
    <x v="3"/>
    <s v="C10"/>
    <s v="205"/>
    <s v="MARCHESINI 2"/>
    <n v="685481"/>
    <s v="BLIS YPOZANE 15MG VB USVET 7CP"/>
    <s v="3x8"/>
    <n v="2060"/>
    <s v=" 3300"/>
    <x v="0"/>
    <s v="Mars"/>
    <n v="2018"/>
    <d v="1899-12-30T11:24:34"/>
    <d v="1899-12-30T11:26:11"/>
    <n v="2.6944444444443771E-2"/>
    <x v="1"/>
    <x v="5"/>
    <s v="OF Clôturé"/>
    <x v="0"/>
    <s v="TP"/>
    <n v="2.6944444444443771E-2"/>
    <s v=""/>
    <n v="1"/>
    <n v="1"/>
    <n v="2.6944444444443771E-2"/>
    <s v=""/>
    <n v="8090"/>
    <n v="8139"/>
    <n v="8090"/>
    <n v="2090.439276485788"/>
    <s v="Lorena Silvestre"/>
    <n v="2"/>
    <n v="3"/>
    <s v="343188"/>
    <n v="7.024166666666666"/>
    <n v="2.4515151515151516"/>
    <n v="3.41"/>
    <n v="3.6127777777777794"/>
    <s v=""/>
  </r>
  <r>
    <n v="125"/>
    <x v="3"/>
    <s v="C10"/>
    <s v="205"/>
    <s v="MARCHESINI 2"/>
    <n v="685481"/>
    <s v="BLIS YPOZANE 15MG VB USVET 7CP"/>
    <s v="3x8"/>
    <n v="2060"/>
    <s v=" 3300"/>
    <x v="0"/>
    <s v="Mars"/>
    <n v="2018"/>
    <d v="1899-12-30T11:26:11"/>
    <d v="1899-12-30T11:53:43"/>
    <n v="0.45888888888888957"/>
    <x v="1"/>
    <x v="5"/>
    <m/>
    <x v="0"/>
    <m/>
    <n v="1.2152777777777763"/>
    <n v="3.8722222222222222"/>
    <n v="1"/>
    <n v="1"/>
    <n v="1.22"/>
    <n v="3.87"/>
    <m/>
    <n v="8139"/>
    <m/>
    <m/>
    <s v="Lorena Silvestre"/>
    <n v="2"/>
    <n v="3"/>
    <s v="43188"/>
    <s v=""/>
    <s v=""/>
    <s v=""/>
    <s v=""/>
    <n v="8139"/>
  </r>
  <r>
    <n v="126"/>
    <x v="3"/>
    <s v="C10"/>
    <s v="205"/>
    <s v="MARCHESINI 2"/>
    <n v="684439"/>
    <s v="BLIS MILBE+PRAZ CHIEN USV  2CP"/>
    <s v="3x8"/>
    <n v="7310"/>
    <s v="9500"/>
    <x v="0"/>
    <s v="Mars"/>
    <n v="2018"/>
    <d v="1899-12-30T11:53:43"/>
    <d v="1899-12-30T12:32:22"/>
    <n v="0.64416666666666744"/>
    <x v="1"/>
    <x v="11"/>
    <s v="Début OF"/>
    <x v="0"/>
    <s v="TP"/>
    <n v="0.64416666666666744"/>
    <s v=""/>
    <n v="1"/>
    <n v="1"/>
    <n v="0.64416666666666744"/>
    <s v=""/>
    <m/>
    <n v="9576"/>
    <m/>
    <m/>
    <s v="Lorena Silvestre"/>
    <n v="1"/>
    <n v="3"/>
    <s v="43188"/>
    <s v=""/>
    <s v=""/>
    <s v=""/>
    <s v=""/>
    <s v=""/>
  </r>
  <r>
    <n v="127"/>
    <x v="3"/>
    <s v="C10"/>
    <s v="205"/>
    <s v="MARCHESINI 2"/>
    <n v="684439"/>
    <s v="BLIS MILBE+PRAZ CHIEN USV  2CP"/>
    <s v="3x8"/>
    <n v="7310"/>
    <s v="9500"/>
    <x v="0"/>
    <s v="Mars"/>
    <n v="2018"/>
    <d v="1899-12-30T12:32:22"/>
    <d v="1899-12-30T13:51:36"/>
    <n v="1.320555555555555"/>
    <x v="0"/>
    <x v="7"/>
    <s v="Fin d'Equipe"/>
    <x v="0"/>
    <m/>
    <s v=""/>
    <s v=""/>
    <n v="1"/>
    <n v="1"/>
    <s v=""/>
    <s v=""/>
    <n v="0"/>
    <n v="9576"/>
    <n v="0"/>
    <n v="0"/>
    <s v="Lorena Silvestre"/>
    <n v="1"/>
    <n v="3"/>
    <s v="43188"/>
    <s v=""/>
    <n v="0"/>
    <s v=""/>
    <s v=""/>
    <s v=""/>
  </r>
  <r>
    <n v="128"/>
    <x v="4"/>
    <s v="C10"/>
    <s v="205"/>
    <s v="MARCHESINI 2"/>
    <n v="684439"/>
    <s v="BLIS MILBE+PRAZ CHIEN USV  2CP"/>
    <s v="3x8"/>
    <n v="7310"/>
    <s v="9500"/>
    <x v="0"/>
    <s v="Mars"/>
    <n v="2018"/>
    <d v="1899-12-30T13:51:36"/>
    <d v="1899-12-30T13:51:51"/>
    <n v="4.1666666666646535E-3"/>
    <x v="1"/>
    <x v="1"/>
    <s v="Reprise OF"/>
    <x v="0"/>
    <s v="TP"/>
    <n v="4.1666666666646535E-3"/>
    <s v=""/>
    <n v="1"/>
    <n v="1"/>
    <n v="4.1666666666646535E-3"/>
    <s v=""/>
    <m/>
    <n v="9576"/>
    <m/>
    <m/>
    <s v="Ludovic Chimay"/>
    <n v="2"/>
    <n v="0"/>
    <s v="043189"/>
    <s v=""/>
    <s v=""/>
    <s v=""/>
    <s v=""/>
    <s v=""/>
  </r>
  <r>
    <n v="129"/>
    <x v="4"/>
    <s v="C10"/>
    <s v="205"/>
    <s v="MARCHESINI 2"/>
    <n v="684439"/>
    <s v="BLIS MILBE+PRAZ CHIEN USV  2CP"/>
    <s v="3x8"/>
    <n v="7310"/>
    <s v="9500"/>
    <x v="0"/>
    <s v="Mars"/>
    <n v="2018"/>
    <d v="1899-12-30T13:51:51"/>
    <d v="1899-12-30T16:58:05"/>
    <n v="3.10388888888889"/>
    <x v="1"/>
    <x v="11"/>
    <m/>
    <x v="1"/>
    <s v="TP"/>
    <n v="3.10388888888889"/>
    <s v=""/>
    <n v="1"/>
    <n v="1"/>
    <n v="3.10388888888889"/>
    <s v=""/>
    <m/>
    <n v="9576"/>
    <m/>
    <m/>
    <s v="Ludovic Chimay"/>
    <n v="2"/>
    <n v="0"/>
    <s v="43189"/>
    <s v=""/>
    <s v=""/>
    <s v=""/>
    <s v=""/>
    <s v=""/>
  </r>
  <r>
    <n v="130"/>
    <x v="4"/>
    <s v="C10"/>
    <s v="205"/>
    <s v="MARCHESINI 2"/>
    <n v="684439"/>
    <s v="BLIS MILBE+PRAZ CHIEN USV  2CP"/>
    <s v="3x8"/>
    <n v="7310"/>
    <s v="9500"/>
    <x v="0"/>
    <s v="Mars"/>
    <n v="2018"/>
    <d v="1899-12-30T16:58:05"/>
    <d v="1899-12-30T17:39:20"/>
    <n v="0.68750000000000089"/>
    <x v="0"/>
    <x v="3"/>
    <m/>
    <x v="1"/>
    <m/>
    <s v=""/>
    <s v=""/>
    <n v="1"/>
    <n v="1"/>
    <s v=""/>
    <s v=""/>
    <m/>
    <n v="9576"/>
    <m/>
    <m/>
    <s v="Ludovic Chimay"/>
    <n v="2"/>
    <n v="0"/>
    <s v="43189"/>
    <s v=""/>
    <s v=""/>
    <s v=""/>
    <s v=""/>
    <s v=""/>
  </r>
  <r>
    <n v="131"/>
    <x v="4"/>
    <s v="C10"/>
    <s v="205"/>
    <s v="MARCHESINI 2"/>
    <n v="684439"/>
    <s v="BLIS MILBE+PRAZ CHIEN USV  2CP"/>
    <s v="3x8"/>
    <n v="7310"/>
    <s v="9500"/>
    <x v="0"/>
    <s v="Mars"/>
    <n v="2018"/>
    <d v="1899-12-30T17:39:20"/>
    <d v="1899-12-30T19:46:41"/>
    <n v="2.1224999999999987"/>
    <x v="1"/>
    <x v="1"/>
    <s v="Fin de Poste"/>
    <x v="1"/>
    <s v="TP"/>
    <n v="2.1224999999999987"/>
    <s v=""/>
    <n v="1"/>
    <n v="1"/>
    <n v="2.1224999999999987"/>
    <s v=""/>
    <n v="0"/>
    <n v="9576"/>
    <n v="0"/>
    <n v="0"/>
    <s v="Ludovic Chimay"/>
    <n v="2"/>
    <n v="1"/>
    <s v="143189"/>
    <n v="5.9180555555555543"/>
    <n v="0"/>
    <n v="5.92"/>
    <n v="0"/>
    <n v="9576"/>
  </r>
  <r>
    <n v="132"/>
    <x v="5"/>
    <s v="C10"/>
    <s v="205"/>
    <s v="MARCHESINI 2"/>
    <n v="684439"/>
    <s v="BLIS MILBE+PRAZ CHIEN USV  2CP"/>
    <s v="2x8"/>
    <n v="7310"/>
    <s v="9500"/>
    <x v="1"/>
    <s v="Avril"/>
    <n v="2018"/>
    <d v="1899-12-30T05:30:00"/>
    <d v="1899-12-30T05:52:09"/>
    <n v="0.36916666666666709"/>
    <x v="0"/>
    <x v="0"/>
    <m/>
    <x v="0"/>
    <m/>
    <s v=""/>
    <s v=""/>
    <n v="1"/>
    <n v="1"/>
    <s v=""/>
    <s v=""/>
    <m/>
    <n v="9576"/>
    <m/>
    <m/>
    <s v="Laurence Bender"/>
    <n v="3"/>
    <n v="0"/>
    <s v="043193"/>
    <s v=""/>
    <s v=""/>
    <s v=""/>
    <s v=""/>
    <s v=""/>
  </r>
  <r>
    <n v="133"/>
    <x v="5"/>
    <s v="C10"/>
    <s v="205"/>
    <s v="MARCHESINI 2"/>
    <n v="684439"/>
    <s v="BLIS MILBE+PRAZ CHIEN USV  2CP"/>
    <s v="2x8"/>
    <n v="7310"/>
    <s v="9500"/>
    <x v="1"/>
    <s v="Avril"/>
    <n v="2018"/>
    <d v="1899-12-30T05:52:09"/>
    <d v="1899-12-30T06:09:07"/>
    <n v="0.28277777777777779"/>
    <x v="1"/>
    <x v="11"/>
    <s v="Reprise OF"/>
    <x v="0"/>
    <s v="TP"/>
    <n v="0.28277777777777779"/>
    <s v=""/>
    <n v="1"/>
    <n v="1"/>
    <n v="0.28277777777777779"/>
    <s v=""/>
    <m/>
    <n v="9576"/>
    <m/>
    <m/>
    <s v="Laurence Bender"/>
    <n v="3"/>
    <n v="0"/>
    <s v="43193"/>
    <s v=""/>
    <s v=""/>
    <s v=""/>
    <s v=""/>
    <s v=""/>
  </r>
  <r>
    <n v="134"/>
    <x v="5"/>
    <s v="C10"/>
    <s v="205"/>
    <s v="MARCHESINI 2"/>
    <n v="684439"/>
    <s v="BLIS MILBE+PRAZ CHIEN USV  2CP"/>
    <s v="2x8"/>
    <n v="7310"/>
    <s v="9500"/>
    <x v="1"/>
    <s v="Avril"/>
    <n v="2018"/>
    <d v="1899-12-30T06:09:07"/>
    <d v="1899-12-30T07:21:06"/>
    <n v="1.1997222222222215"/>
    <x v="1"/>
    <x v="1"/>
    <m/>
    <x v="1"/>
    <s v="TP"/>
    <n v="1.1997222222222215"/>
    <s v=""/>
    <n v="1"/>
    <n v="1"/>
    <n v="1.1997222222222215"/>
    <s v=""/>
    <m/>
    <n v="9576"/>
    <m/>
    <m/>
    <s v="Laurence Bender"/>
    <n v="3"/>
    <n v="0"/>
    <s v="43193"/>
    <s v=""/>
    <s v=""/>
    <s v=""/>
    <s v=""/>
    <s v=""/>
  </r>
  <r>
    <n v="135"/>
    <x v="5"/>
    <s v="C10"/>
    <s v="205"/>
    <s v="MARCHESINI 2"/>
    <n v="684439"/>
    <s v="BLIS MILBE+PRAZ CHIEN USV  2CP"/>
    <s v="2x8"/>
    <n v="7310"/>
    <s v="9500"/>
    <x v="1"/>
    <s v="Avril"/>
    <n v="2018"/>
    <d v="1899-12-30T07:21:06"/>
    <d v="1899-12-30T08:49:11"/>
    <n v="1.4680555555555554"/>
    <x v="1"/>
    <x v="6"/>
    <m/>
    <x v="1"/>
    <s v="TP"/>
    <n v="1.4680555555555554"/>
    <s v=""/>
    <n v="1"/>
    <n v="1"/>
    <n v="1.4680555555555554"/>
    <s v=""/>
    <m/>
    <n v="9576"/>
    <m/>
    <m/>
    <s v="Laurence Bender"/>
    <n v="3"/>
    <n v="0"/>
    <s v="43193"/>
    <s v=""/>
    <s v=""/>
    <s v=""/>
    <s v=""/>
    <s v=""/>
  </r>
  <r>
    <n v="136"/>
    <x v="5"/>
    <s v="C10"/>
    <s v="205"/>
    <s v="MARCHESINI 2"/>
    <n v="684439"/>
    <s v="BLIS MILBE+PRAZ CHIEN USV  2CP"/>
    <s v="2x8"/>
    <n v="7310"/>
    <s v="9500"/>
    <x v="1"/>
    <s v="Avril"/>
    <n v="2018"/>
    <d v="1899-12-30T08:49:11"/>
    <d v="1899-12-30T09:53:35"/>
    <n v="1.0733333333333346"/>
    <x v="2"/>
    <x v="2"/>
    <m/>
    <x v="0"/>
    <s v="TE"/>
    <s v=""/>
    <n v="1.0733333333333346"/>
    <n v="1"/>
    <n v="1"/>
    <s v=""/>
    <n v="1.0733333333333346"/>
    <m/>
    <n v="9576"/>
    <m/>
    <m/>
    <s v="Laurence Bender"/>
    <n v="3"/>
    <n v="0"/>
    <s v="43193"/>
    <s v=""/>
    <s v=""/>
    <s v=""/>
    <s v=""/>
    <s v=""/>
  </r>
  <r>
    <n v="137"/>
    <x v="5"/>
    <s v="C10"/>
    <s v="205"/>
    <s v="MARCHESINI 2"/>
    <n v="684439"/>
    <s v="BLIS MILBE+PRAZ CHIEN USV  2CP"/>
    <s v="2x8"/>
    <n v="7310"/>
    <s v="9500"/>
    <x v="1"/>
    <s v="Avril"/>
    <n v="2018"/>
    <d v="1899-12-30T09:53:35"/>
    <d v="1899-12-30T09:57:13"/>
    <n v="6.0555555555555252E-2"/>
    <x v="1"/>
    <x v="5"/>
    <s v="OF Clôturé"/>
    <x v="0"/>
    <s v="TP"/>
    <n v="6.0555555555555252E-2"/>
    <s v=""/>
    <n v="1"/>
    <n v="1"/>
    <n v="6.0555555555555252E-2"/>
    <s v=""/>
    <n v="9576"/>
    <n v="9576"/>
    <n v="9576"/>
    <n v="8949.5327102803731"/>
    <s v="Laurence Bender"/>
    <n v="3"/>
    <n v="1"/>
    <s v="143193"/>
    <n v="4.4627777777777764"/>
    <n v="1.008"/>
    <n v="3.39"/>
    <n v="1.0733333333333346"/>
    <s v=""/>
  </r>
  <r>
    <n v="138"/>
    <x v="5"/>
    <s v="C10"/>
    <s v="205"/>
    <s v="MARCHESINI 2"/>
    <n v="684439"/>
    <s v="BLIS MILBE+PRAZ CHIEN USV  2CP"/>
    <s v="2x8"/>
    <n v="7310"/>
    <s v="9500"/>
    <x v="1"/>
    <s v="Avril"/>
    <n v="2018"/>
    <d v="1899-12-30T09:57:13"/>
    <d v="1899-12-30T09:57:46"/>
    <n v="9.1666666666654351E-3"/>
    <x v="1"/>
    <x v="5"/>
    <m/>
    <x v="0"/>
    <m/>
    <n v="8.8858333333333306"/>
    <n v="1.0733333333333346"/>
    <n v="1"/>
    <n v="1"/>
    <n v="8.89"/>
    <n v="1.07"/>
    <m/>
    <n v="9576"/>
    <m/>
    <m/>
    <s v="Laurence Bender"/>
    <n v="3"/>
    <n v="1"/>
    <s v="43193"/>
    <s v=""/>
    <s v=""/>
    <s v=""/>
    <s v=""/>
    <n v="9576"/>
  </r>
  <r>
    <n v="139"/>
    <x v="5"/>
    <s v="C10"/>
    <s v="205"/>
    <s v="MARCHESINI 2"/>
    <n v="684441"/>
    <s v="BLIS NO WORM PRO CN  M&amp;L   2CP"/>
    <s v="2x8"/>
    <n v="7310"/>
    <s v="9500"/>
    <x v="1"/>
    <s v="Avril"/>
    <n v="2018"/>
    <d v="1899-12-30T09:57:46"/>
    <d v="1899-12-30T10:43:55"/>
    <n v="0.769166666666667"/>
    <x v="0"/>
    <x v="3"/>
    <m/>
    <x v="1"/>
    <m/>
    <s v=""/>
    <s v=""/>
    <n v="1"/>
    <n v="1"/>
    <s v=""/>
    <s v=""/>
    <m/>
    <n v="21392"/>
    <m/>
    <m/>
    <s v="Laurence Bender"/>
    <n v="1"/>
    <n v="1"/>
    <s v="43193"/>
    <s v=""/>
    <s v=""/>
    <s v=""/>
    <s v=""/>
    <s v=""/>
  </r>
  <r>
    <n v="140"/>
    <x v="5"/>
    <s v="C10"/>
    <s v="205"/>
    <s v="MARCHESINI 2"/>
    <n v="684441"/>
    <s v="BLIS NO WORM PRO CN  M&amp;L   2CP"/>
    <s v="2x8"/>
    <n v="7310"/>
    <s v="9500"/>
    <x v="1"/>
    <s v="Avril"/>
    <n v="2018"/>
    <d v="1899-12-30T10:43:55"/>
    <d v="1899-12-30T11:41:10"/>
    <n v="0.95416666666666794"/>
    <x v="1"/>
    <x v="6"/>
    <m/>
    <x v="1"/>
    <s v="TP"/>
    <n v="0.95416666666666794"/>
    <s v=""/>
    <n v="1"/>
    <n v="1"/>
    <n v="0.95416666666666794"/>
    <s v=""/>
    <m/>
    <n v="21392"/>
    <m/>
    <m/>
    <s v="Laurence Bender"/>
    <n v="1"/>
    <n v="1"/>
    <s v="43193"/>
    <s v=""/>
    <s v=""/>
    <s v=""/>
    <s v=""/>
    <s v=""/>
  </r>
  <r>
    <n v="141"/>
    <x v="5"/>
    <s v="C10"/>
    <s v="205"/>
    <s v="MARCHESINI 2"/>
    <n v="684441"/>
    <s v="BLIS NO WORM PRO CN  M&amp;L   2CP"/>
    <s v="2x8"/>
    <n v="7310"/>
    <s v="9500"/>
    <x v="1"/>
    <s v="Avril"/>
    <n v="2018"/>
    <d v="1899-12-30T11:41:10"/>
    <d v="1899-12-30T12:50:12"/>
    <n v="1.1505555555555551"/>
    <x v="2"/>
    <x v="2"/>
    <m/>
    <x v="0"/>
    <s v="TE"/>
    <s v=""/>
    <n v="1.1505555555555551"/>
    <n v="1"/>
    <n v="1"/>
    <s v=""/>
    <n v="1.1505555555555551"/>
    <m/>
    <n v="21392"/>
    <m/>
    <m/>
    <s v="Laurence Bender"/>
    <n v="1"/>
    <n v="1"/>
    <s v="43193"/>
    <s v=""/>
    <s v=""/>
    <s v=""/>
    <s v=""/>
    <s v=""/>
  </r>
  <r>
    <n v="142"/>
    <x v="5"/>
    <s v="C10"/>
    <s v="205"/>
    <s v="MARCHESINI 2"/>
    <n v="684441"/>
    <s v="BLIS NO WORM PRO CN  M&amp;L   2CP"/>
    <s v="2x8"/>
    <n v="7310"/>
    <s v="9500"/>
    <x v="1"/>
    <s v="Avril"/>
    <n v="2018"/>
    <d v="1899-12-30T12:50:12"/>
    <d v="1899-12-30T12:56:16"/>
    <n v="0.10111111111111004"/>
    <x v="0"/>
    <x v="10"/>
    <m/>
    <x v="1"/>
    <m/>
    <s v=""/>
    <s v=""/>
    <n v="1"/>
    <n v="1"/>
    <s v=""/>
    <s v=""/>
    <m/>
    <n v="21392"/>
    <m/>
    <m/>
    <s v="Laurence Bender"/>
    <n v="1"/>
    <n v="1"/>
    <s v="43193"/>
    <s v=""/>
    <s v=""/>
    <s v=""/>
    <s v=""/>
    <s v=""/>
  </r>
  <r>
    <n v="143"/>
    <x v="5"/>
    <s v="C10"/>
    <s v="205"/>
    <s v="MARCHESINI 2"/>
    <n v="684441"/>
    <s v="BLIS NO WORM PRO CN  M&amp;L   2CP"/>
    <s v="2x8"/>
    <n v="7310"/>
    <s v="9500"/>
    <x v="1"/>
    <s v="Avril"/>
    <n v="2018"/>
    <d v="1899-12-30T12:56:16"/>
    <d v="1899-12-30T13:11:14"/>
    <n v="0.24944444444444525"/>
    <x v="0"/>
    <x v="7"/>
    <s v="Fin d'Equipe"/>
    <x v="0"/>
    <m/>
    <s v=""/>
    <s v=""/>
    <n v="1"/>
    <n v="1"/>
    <s v=""/>
    <s v=""/>
    <n v="13174"/>
    <n v="21392"/>
    <n v="13174"/>
    <n v="11422.54"/>
    <s v="Laurence Bender"/>
    <n v="1"/>
    <n v="1"/>
    <s v="43193"/>
    <s v=""/>
    <n v="1.3867368421052633"/>
    <s v=""/>
    <s v=""/>
    <s v=""/>
  </r>
  <r>
    <n v="144"/>
    <x v="5"/>
    <s v="C10"/>
    <s v="205"/>
    <s v="MARCHESINI 2"/>
    <n v="684441"/>
    <s v="BLIS NO WORM PRO CN  M&amp;L   2CP"/>
    <s v="2x8"/>
    <n v="7310"/>
    <s v="9500"/>
    <x v="1"/>
    <s v="Avril"/>
    <n v="2018"/>
    <d v="1899-12-30T13:11:14"/>
    <d v="1899-12-30T13:15:06"/>
    <n v="6.4444444444445637E-2"/>
    <x v="1"/>
    <x v="8"/>
    <s v="Reprise OF"/>
    <x v="0"/>
    <s v="TP"/>
    <n v="6.4444444444445637E-2"/>
    <s v=""/>
    <n v="1"/>
    <n v="1"/>
    <n v="6.4444444444445637E-2"/>
    <s v=""/>
    <m/>
    <n v="21392"/>
    <m/>
    <m/>
    <s v="Lorena Silvestre"/>
    <n v="2"/>
    <n v="1"/>
    <s v="43193"/>
    <s v=""/>
    <s v=""/>
    <s v=""/>
    <s v=""/>
    <s v=""/>
  </r>
  <r>
    <n v="145"/>
    <x v="5"/>
    <s v="C10"/>
    <s v="205"/>
    <s v="MARCHESINI 2"/>
    <n v="684441"/>
    <s v="BLIS NO WORM PRO CN  M&amp;L   2CP"/>
    <s v="2x8"/>
    <n v="7310"/>
    <s v="9500"/>
    <x v="1"/>
    <s v="Avril"/>
    <n v="2018"/>
    <d v="1899-12-30T13:15:06"/>
    <d v="1899-12-30T13:15:15"/>
    <n v="2.4999999999977263E-3"/>
    <x v="2"/>
    <x v="2"/>
    <m/>
    <x v="0"/>
    <s v="TE"/>
    <s v=""/>
    <n v="2.4999999999977263E-3"/>
    <n v="1"/>
    <n v="1"/>
    <s v=""/>
    <n v="2.4999999999977263E-3"/>
    <m/>
    <n v="21392"/>
    <m/>
    <m/>
    <s v="Lorena Silvestre"/>
    <n v="2"/>
    <n v="1"/>
    <s v="43193"/>
    <s v=""/>
    <s v=""/>
    <s v=""/>
    <s v=""/>
    <s v=""/>
  </r>
  <r>
    <n v="146"/>
    <x v="5"/>
    <s v="C10"/>
    <s v="205"/>
    <s v="MARCHESINI 2"/>
    <n v="684441"/>
    <s v="BLIS NO WORM PRO CN  M&amp;L   2CP"/>
    <s v="2x8"/>
    <n v="7310"/>
    <s v="9500"/>
    <x v="1"/>
    <s v="Avril"/>
    <n v="2018"/>
    <d v="1899-12-30T13:15:15"/>
    <d v="1899-12-30T13:20:40"/>
    <n v="9.0277777777780344E-2"/>
    <x v="3"/>
    <x v="16"/>
    <m/>
    <x v="2"/>
    <s v="TE"/>
    <s v=""/>
    <n v="9.0277777777780344E-2"/>
    <n v="1"/>
    <n v="1"/>
    <s v=""/>
    <n v="9.0277777777780344E-2"/>
    <m/>
    <n v="21392"/>
    <m/>
    <m/>
    <s v="Lorena Silvestre"/>
    <n v="2"/>
    <n v="1"/>
    <s v="43193"/>
    <s v=""/>
    <s v=""/>
    <s v=""/>
    <s v=""/>
    <s v=""/>
  </r>
  <r>
    <n v="147"/>
    <x v="5"/>
    <s v="C10"/>
    <s v="205"/>
    <s v="MARCHESINI 2"/>
    <n v="684441"/>
    <s v="BLIS NO WORM PRO CN  M&amp;L   2CP"/>
    <s v="2x8"/>
    <n v="7310"/>
    <s v="9500"/>
    <x v="1"/>
    <s v="Avril"/>
    <n v="2018"/>
    <d v="1899-12-30T13:20:40"/>
    <d v="1899-12-30T13:37:22"/>
    <n v="0.27833333333333155"/>
    <x v="2"/>
    <x v="2"/>
    <m/>
    <x v="0"/>
    <s v="TE"/>
    <s v=""/>
    <n v="0.27833333333333155"/>
    <n v="1"/>
    <n v="1"/>
    <s v=""/>
    <n v="0.27833333333333155"/>
    <m/>
    <n v="21392"/>
    <m/>
    <m/>
    <s v="Lorena Silvestre"/>
    <n v="2"/>
    <n v="1"/>
    <s v="43193"/>
    <s v=""/>
    <s v=""/>
    <s v=""/>
    <s v=""/>
    <s v=""/>
  </r>
  <r>
    <n v="148"/>
    <x v="5"/>
    <s v="C10"/>
    <s v="205"/>
    <s v="MARCHESINI 2"/>
    <n v="684441"/>
    <s v="BLIS NO WORM PRO CN  M&amp;L   2CP"/>
    <s v="2x8"/>
    <n v="7310"/>
    <s v="9500"/>
    <x v="1"/>
    <s v="Avril"/>
    <n v="2018"/>
    <d v="1899-12-30T13:37:22"/>
    <d v="1899-12-30T13:51:34"/>
    <n v="0.23666666666666636"/>
    <x v="3"/>
    <x v="16"/>
    <m/>
    <x v="3"/>
    <s v="TE"/>
    <s v=""/>
    <n v="0.23666666666666636"/>
    <n v="1"/>
    <n v="1"/>
    <s v=""/>
    <n v="0.23666666666666636"/>
    <m/>
    <n v="21392"/>
    <m/>
    <m/>
    <s v="Lorena Silvestre"/>
    <n v="2"/>
    <n v="1"/>
    <s v="43193"/>
    <s v=""/>
    <s v=""/>
    <s v=""/>
    <s v=""/>
    <s v=""/>
  </r>
  <r>
    <n v="149"/>
    <x v="5"/>
    <s v="C10"/>
    <s v="205"/>
    <s v="MARCHESINI 2"/>
    <n v="684441"/>
    <s v="BLIS NO WORM PRO CN  M&amp;L   2CP"/>
    <s v="2x8"/>
    <n v="7310"/>
    <s v="9500"/>
    <x v="1"/>
    <s v="Avril"/>
    <n v="2018"/>
    <d v="1899-12-30T13:51:34"/>
    <d v="1899-12-30T14:29:39"/>
    <n v="0.63472222222222374"/>
    <x v="2"/>
    <x v="2"/>
    <m/>
    <x v="0"/>
    <s v="TE"/>
    <s v=""/>
    <n v="0.63472222222222374"/>
    <n v="1"/>
    <n v="1"/>
    <s v=""/>
    <n v="0.63472222222222374"/>
    <m/>
    <n v="21392"/>
    <m/>
    <m/>
    <s v="Lorena Silvestre"/>
    <n v="2"/>
    <n v="1"/>
    <s v="43193"/>
    <s v=""/>
    <s v=""/>
    <s v=""/>
    <s v=""/>
    <s v=""/>
  </r>
  <r>
    <n v="150"/>
    <x v="5"/>
    <s v="C10"/>
    <s v="205"/>
    <s v="MARCHESINI 2"/>
    <n v="684441"/>
    <s v="BLIS NO WORM PRO CN  M&amp;L   2CP"/>
    <s v="2x8"/>
    <n v="7310"/>
    <s v="9500"/>
    <x v="1"/>
    <s v="Avril"/>
    <n v="2018"/>
    <d v="1899-12-30T14:29:39"/>
    <d v="1899-12-30T14:44:21"/>
    <n v="0.24499999999999833"/>
    <x v="3"/>
    <x v="4"/>
    <m/>
    <x v="4"/>
    <s v="TE"/>
    <s v=""/>
    <n v="0.24499999999999833"/>
    <n v="1"/>
    <n v="1"/>
    <s v=""/>
    <n v="0.24499999999999833"/>
    <m/>
    <n v="21392"/>
    <n v="1"/>
    <m/>
    <s v="Lorena Silvestre"/>
    <n v="2"/>
    <n v="1"/>
    <s v="43193"/>
    <s v=""/>
    <s v=""/>
    <s v=""/>
    <s v=""/>
    <s v=""/>
  </r>
  <r>
    <n v="151"/>
    <x v="5"/>
    <s v="C10"/>
    <s v="205"/>
    <s v="MARCHESINI 2"/>
    <n v="684441"/>
    <s v="BLIS NO WORM PRO CN  M&amp;L   2CP"/>
    <s v="2x8"/>
    <n v="7310"/>
    <s v="9500"/>
    <x v="1"/>
    <s v="Avril"/>
    <n v="2018"/>
    <d v="1899-12-30T14:44:21"/>
    <d v="1899-12-30T14:55:37"/>
    <n v="0.1877777777777796"/>
    <x v="2"/>
    <x v="2"/>
    <m/>
    <x v="0"/>
    <s v="TE"/>
    <s v=""/>
    <n v="0.1877777777777796"/>
    <n v="1"/>
    <n v="1"/>
    <s v=""/>
    <n v="0.1877777777777796"/>
    <m/>
    <n v="21392"/>
    <m/>
    <m/>
    <s v="Lorena Silvestre"/>
    <n v="2"/>
    <n v="1"/>
    <s v="43193"/>
    <s v=""/>
    <s v=""/>
    <s v=""/>
    <s v=""/>
    <s v=""/>
  </r>
  <r>
    <n v="152"/>
    <x v="5"/>
    <s v="C10"/>
    <s v="205"/>
    <s v="MARCHESINI 2"/>
    <n v="684441"/>
    <s v="BLIS NO WORM PRO CN  M&amp;L   2CP"/>
    <s v="2x8"/>
    <n v="7310"/>
    <s v="9500"/>
    <x v="1"/>
    <s v="Avril"/>
    <n v="2018"/>
    <d v="1899-12-30T14:55:37"/>
    <d v="1899-12-30T14:59:48"/>
    <n v="6.9722222222220687E-2"/>
    <x v="1"/>
    <x v="5"/>
    <s v="OF Clôturé"/>
    <x v="0"/>
    <s v="TP"/>
    <n v="6.9722222222220687E-2"/>
    <s v=""/>
    <n v="1"/>
    <n v="1"/>
    <n v="6.9722222222220687E-2"/>
    <s v=""/>
    <n v="8018"/>
    <n v="21392"/>
    <n v="21192"/>
    <n v="7488.3392226148408"/>
    <s v="Lorena Silvestre"/>
    <n v="2"/>
    <n v="2"/>
    <s v="243193"/>
    <n v="5.443611111111113"/>
    <n v="0.84399999999999997"/>
    <n v="3.19"/>
    <n v="2.2538888888888877"/>
    <s v=""/>
  </r>
  <r>
    <n v="153"/>
    <x v="5"/>
    <s v="C10"/>
    <s v="205"/>
    <s v="MARCHESINI 2"/>
    <n v="684441"/>
    <s v="BLIS NO WORM PRO CN  M&amp;L   2CP"/>
    <s v="2x8"/>
    <n v="7310"/>
    <s v="9500"/>
    <x v="1"/>
    <s v="Avril"/>
    <n v="2018"/>
    <d v="1899-12-30T14:59:48"/>
    <d v="1899-12-30T15:24:23"/>
    <n v="0.40972222222222321"/>
    <x v="1"/>
    <x v="5"/>
    <m/>
    <x v="0"/>
    <m/>
    <n v="1.0883333333333343"/>
    <n v="2.8258333333333328"/>
    <n v="1"/>
    <n v="1"/>
    <n v="1.0900000000000001"/>
    <n v="2.83"/>
    <m/>
    <n v="21392"/>
    <m/>
    <m/>
    <s v="Lorena Silvestre"/>
    <n v="2"/>
    <n v="2"/>
    <s v="43193"/>
    <s v=""/>
    <s v=""/>
    <s v=""/>
    <s v=""/>
    <n v="21392"/>
  </r>
  <r>
    <n v="154"/>
    <x v="5"/>
    <s v="C10"/>
    <s v="205"/>
    <s v="MARCHESINI 2"/>
    <n v="684428"/>
    <s v="BLIS MILPRO CHIEN USV  2CP"/>
    <s v="2x8"/>
    <n v="7310"/>
    <s v="9500"/>
    <x v="1"/>
    <s v="Avril"/>
    <n v="2018"/>
    <d v="1899-12-30T15:24:23"/>
    <d v="1899-12-30T15:51:58"/>
    <n v="0.45972222222222303"/>
    <x v="1"/>
    <x v="6"/>
    <s v="Début OF"/>
    <x v="0"/>
    <s v="TP"/>
    <n v="0.45972222222222303"/>
    <s v=""/>
    <n v="1"/>
    <n v="1"/>
    <n v="0.45972222222222303"/>
    <s v=""/>
    <m/>
    <n v="-1098.7249185814289"/>
    <m/>
    <m/>
    <s v="Lorena Silvestre"/>
    <n v="1"/>
    <n v="2"/>
    <s v="43193"/>
    <s v=""/>
    <s v=""/>
    <s v=""/>
    <s v=""/>
    <s v=""/>
  </r>
  <r>
    <n v="155"/>
    <x v="5"/>
    <s v="C10"/>
    <s v="205"/>
    <s v="MARCHESINI 2"/>
    <n v="684428"/>
    <s v="BLIS MILPRO CHIEN USV  2CP"/>
    <s v="2x8"/>
    <n v="7310"/>
    <s v="9500"/>
    <x v="1"/>
    <s v="Avril"/>
    <n v="2018"/>
    <d v="1899-12-30T15:51:58"/>
    <d v="1899-12-30T16:00:55"/>
    <n v="0.149166666666666"/>
    <x v="3"/>
    <x v="16"/>
    <m/>
    <x v="1"/>
    <s v="TP"/>
    <n v="0.149166666666666"/>
    <s v=""/>
    <n v="1"/>
    <n v="1"/>
    <n v="0.149166666666666"/>
    <s v=""/>
    <m/>
    <n v="-1098.7249185814289"/>
    <m/>
    <m/>
    <s v="Lorena Silvestre"/>
    <n v="1"/>
    <n v="2"/>
    <s v="43193"/>
    <s v=""/>
    <s v=""/>
    <s v=""/>
    <s v=""/>
    <s v=""/>
  </r>
  <r>
    <n v="156"/>
    <x v="5"/>
    <s v="C10"/>
    <s v="205"/>
    <s v="MARCHESINI 2"/>
    <n v="684428"/>
    <s v="BLIS MILPRO CHIEN USV  2CP"/>
    <s v="2x8"/>
    <n v="7310"/>
    <s v="9500"/>
    <x v="1"/>
    <s v="Avril"/>
    <n v="2018"/>
    <d v="1899-12-30T16:00:55"/>
    <d v="1899-12-30T16:59:02"/>
    <n v="0.96861111111110976"/>
    <x v="2"/>
    <x v="2"/>
    <m/>
    <x v="0"/>
    <s v="TE"/>
    <s v=""/>
    <n v="0.96861111111110976"/>
    <n v="1"/>
    <n v="1"/>
    <s v=""/>
    <n v="0.96861111111110976"/>
    <m/>
    <n v="-1098.7249185814289"/>
    <n v="8000"/>
    <m/>
    <s v="Lorena Silvestre"/>
    <n v="1"/>
    <n v="2"/>
    <s v="43193"/>
    <s v=""/>
    <s v=""/>
    <s v=""/>
    <s v=""/>
    <s v=""/>
  </r>
  <r>
    <n v="157"/>
    <x v="5"/>
    <s v="C10"/>
    <s v="205"/>
    <s v="MARCHESINI 2"/>
    <n v="684428"/>
    <s v="BLIS MILPRO CHIEN USV  2CP"/>
    <s v="2x8"/>
    <n v="7310"/>
    <s v="9500"/>
    <x v="1"/>
    <s v="Avril"/>
    <n v="2018"/>
    <d v="1899-12-30T16:59:02"/>
    <d v="1899-12-30T16:59:05"/>
    <n v="8.333333333334636E-4"/>
    <x v="1"/>
    <x v="5"/>
    <m/>
    <x v="0"/>
    <s v="TP"/>
    <n v="8.333333333334636E-4"/>
    <s v=""/>
    <n v="1"/>
    <n v="1"/>
    <n v="8.333333333334636E-4"/>
    <s v=""/>
    <m/>
    <n v="-1098.7249185814289"/>
    <m/>
    <m/>
    <s v="Lorena Silvestre"/>
    <n v="1"/>
    <n v="2"/>
    <s v="43193"/>
    <s v=""/>
    <s v=""/>
    <s v=""/>
    <s v=""/>
    <s v=""/>
  </r>
  <r>
    <n v="158"/>
    <x v="5"/>
    <s v="C10"/>
    <s v="205"/>
    <s v="MARCHESINI 2"/>
    <n v="684428"/>
    <s v="BLIS MILPRO CHIEN USV  2CP"/>
    <s v="2x8"/>
    <n v="7310"/>
    <s v="9500"/>
    <x v="1"/>
    <s v="Avril"/>
    <n v="2018"/>
    <d v="1899-12-30T16:59:05"/>
    <d v="1899-12-30T17:29:52"/>
    <n v="0.51305555555555671"/>
    <x v="0"/>
    <x v="3"/>
    <m/>
    <x v="1"/>
    <m/>
    <s v=""/>
    <s v=""/>
    <n v="1"/>
    <n v="1"/>
    <s v=""/>
    <s v=""/>
    <m/>
    <n v="-1098.7249185814289"/>
    <m/>
    <m/>
    <s v="Lorena Silvestre"/>
    <n v="1"/>
    <n v="2"/>
    <s v="43193"/>
    <s v=""/>
    <s v=""/>
    <s v=""/>
    <s v=""/>
    <s v=""/>
  </r>
  <r>
    <n v="159"/>
    <x v="5"/>
    <s v="C10"/>
    <s v="205"/>
    <s v="MARCHESINI 2"/>
    <n v="684428"/>
    <s v="BLIS MILPRO CHIEN USV  2CP"/>
    <s v="2x8"/>
    <n v="7310"/>
    <s v="9500"/>
    <x v="1"/>
    <s v="Avril"/>
    <n v="2018"/>
    <d v="1899-12-30T17:29:52"/>
    <d v="1899-12-30T17:33:46"/>
    <n v="6.4999999999999503E-2"/>
    <x v="1"/>
    <x v="5"/>
    <s v="OF Clôturé"/>
    <x v="0"/>
    <s v="TP"/>
    <n v="6.4999999999999503E-2"/>
    <s v=""/>
    <n v="1"/>
    <n v="1"/>
    <n v="6.4999999999999503E-2"/>
    <s v=""/>
    <n v="10500"/>
    <n v="-1098.7249185814289"/>
    <n v="10500"/>
    <n v="10824.742268041238"/>
    <s v="Lorena Silvestre"/>
    <n v="1"/>
    <n v="3"/>
    <s v="343193"/>
    <n v="2.2652777777777766"/>
    <n v="1.1052631578947369"/>
    <n v="1.3"/>
    <n v="0.96861111111110976"/>
    <s v=""/>
  </r>
  <r>
    <n v="160"/>
    <x v="5"/>
    <s v="C10"/>
    <s v="205"/>
    <s v="MARCHESINI 2"/>
    <n v="684428"/>
    <s v="BLIS MILPRO CHIEN USV  2CP"/>
    <s v="2x8"/>
    <n v="7310"/>
    <s v="9500"/>
    <x v="1"/>
    <s v="Avril"/>
    <n v="2018"/>
    <d v="1899-12-30T17:33:46"/>
    <d v="1899-12-30T17:40:18"/>
    <n v="0.10888888888888815"/>
    <x v="1"/>
    <x v="5"/>
    <m/>
    <x v="0"/>
    <m/>
    <n v="0.674722222222222"/>
    <n v="0.96861111111110976"/>
    <n v="1"/>
    <n v="1"/>
    <n v="0.67"/>
    <n v="0.97"/>
    <m/>
    <n v="-1098.7249185814289"/>
    <m/>
    <m/>
    <s v="Lorena Silvestre"/>
    <n v="1"/>
    <n v="3"/>
    <s v="43193"/>
    <s v=""/>
    <s v=""/>
    <s v=""/>
    <s v=""/>
    <n v="-1098.7249185814289"/>
  </r>
  <r>
    <n v="161"/>
    <x v="5"/>
    <s v="C10"/>
    <s v="205"/>
    <s v="MARCHESINI 2"/>
    <n v="684427"/>
    <s v="BLIS MILBE+PRAZ CHIEN USV  2CP"/>
    <s v="2x8"/>
    <n v="7310"/>
    <s v="9500"/>
    <x v="1"/>
    <s v="Avril"/>
    <n v="2018"/>
    <d v="1899-12-30T17:40:18"/>
    <d v="1899-12-30T17:40:23"/>
    <n v="1.3888888888899942E-3"/>
    <x v="1"/>
    <x v="6"/>
    <s v="Début OF"/>
    <x v="0"/>
    <s v="TP"/>
    <n v="1.3888888888899942E-3"/>
    <s v=""/>
    <n v="1"/>
    <n v="1"/>
    <n v="1.3888888888899942E-3"/>
    <s v=""/>
    <m/>
    <n v="-9503.0000003403984"/>
    <m/>
    <m/>
    <s v="Lorena Silvestre"/>
    <n v="1"/>
    <n v="3"/>
    <s v="43193"/>
    <s v=""/>
    <s v=""/>
    <s v=""/>
    <s v=""/>
    <s v=""/>
  </r>
  <r>
    <n v="162"/>
    <x v="5"/>
    <s v="C10"/>
    <s v="205"/>
    <s v="MARCHESINI 2"/>
    <n v="684427"/>
    <s v="BLIS MILBE+PRAZ CHIEN USV  2CP"/>
    <s v="2x8"/>
    <n v="7310"/>
    <s v="9500"/>
    <x v="1"/>
    <s v="Avril"/>
    <n v="2018"/>
    <d v="1899-12-30T17:40:23"/>
    <d v="1899-12-30T17:44:57"/>
    <n v="7.6111111111111462E-2"/>
    <x v="3"/>
    <x v="4"/>
    <m/>
    <x v="5"/>
    <s v="TP"/>
    <n v="7.6111111111111462E-2"/>
    <s v=""/>
    <n v="1"/>
    <n v="1"/>
    <n v="7.6111111111111462E-2"/>
    <s v=""/>
    <m/>
    <n v="-9503.0000003403984"/>
    <m/>
    <m/>
    <s v="Lorena Silvestre"/>
    <n v="1"/>
    <n v="3"/>
    <s v="43193"/>
    <s v=""/>
    <s v=""/>
    <s v=""/>
    <s v=""/>
    <s v=""/>
  </r>
  <r>
    <n v="163"/>
    <x v="5"/>
    <s v="C10"/>
    <s v="205"/>
    <s v="MARCHESINI 2"/>
    <n v="684427"/>
    <s v="BLIS MILBE+PRAZ CHIEN USV  2CP"/>
    <s v="2x8"/>
    <n v="7310"/>
    <s v="9500"/>
    <x v="1"/>
    <s v="Avril"/>
    <n v="2018"/>
    <d v="1899-12-30T17:44:57"/>
    <d v="1899-12-30T18:12:08"/>
    <n v="0.45305555555555532"/>
    <x v="1"/>
    <x v="6"/>
    <m/>
    <x v="1"/>
    <s v="TP"/>
    <n v="0.45305555555555532"/>
    <s v=""/>
    <n v="1"/>
    <n v="1"/>
    <n v="0.45305555555555532"/>
    <s v=""/>
    <m/>
    <n v="-9503.0000003403984"/>
    <m/>
    <m/>
    <s v="Lorena Silvestre"/>
    <n v="1"/>
    <n v="3"/>
    <s v="43193"/>
    <s v=""/>
    <s v=""/>
    <s v=""/>
    <s v=""/>
    <s v=""/>
  </r>
  <r>
    <n v="164"/>
    <x v="5"/>
    <s v="C10"/>
    <s v="205"/>
    <s v="MARCHESINI 2"/>
    <n v="684427"/>
    <s v="BLIS MILBE+PRAZ CHIEN USV  2CP"/>
    <s v="2x8"/>
    <n v="7310"/>
    <s v="9500"/>
    <x v="1"/>
    <s v="Avril"/>
    <n v="2018"/>
    <d v="1899-12-30T18:12:08"/>
    <d v="1899-12-30T18:23:49"/>
    <n v="0.19472222222222157"/>
    <x v="5"/>
    <x v="17"/>
    <m/>
    <x v="1"/>
    <s v="TP"/>
    <n v="0.19472222222222157"/>
    <s v=""/>
    <n v="1"/>
    <n v="1"/>
    <n v="0.19472222222222157"/>
    <s v=""/>
    <m/>
    <n v="-9503.0000003403984"/>
    <m/>
    <m/>
    <s v="Lorena Silvestre"/>
    <n v="1"/>
    <n v="3"/>
    <s v="43193"/>
    <s v=""/>
    <s v=""/>
    <s v=""/>
    <s v=""/>
    <s v=""/>
  </r>
  <r>
    <n v="165"/>
    <x v="5"/>
    <s v="C10"/>
    <s v="205"/>
    <s v="MARCHESINI 2"/>
    <n v="684427"/>
    <s v="BLIS MILBE+PRAZ CHIEN USV  2CP"/>
    <s v="2x8"/>
    <n v="7310"/>
    <s v="9500"/>
    <x v="1"/>
    <s v="Avril"/>
    <n v="2018"/>
    <d v="1899-12-30T18:23:49"/>
    <d v="1899-12-30T18:26:24"/>
    <n v="4.3055555555557845E-2"/>
    <x v="2"/>
    <x v="2"/>
    <m/>
    <x v="0"/>
    <s v="TE"/>
    <s v=""/>
    <n v="4.3055555555557845E-2"/>
    <n v="1"/>
    <n v="1"/>
    <s v=""/>
    <n v="4.3055555555557845E-2"/>
    <m/>
    <n v="-9503.0000003403984"/>
    <m/>
    <m/>
    <s v="Lorena Silvestre"/>
    <n v="1"/>
    <n v="3"/>
    <s v="43193"/>
    <s v=""/>
    <s v=""/>
    <s v=""/>
    <s v=""/>
    <s v=""/>
  </r>
  <r>
    <n v="166"/>
    <x v="5"/>
    <s v="C10"/>
    <s v="205"/>
    <s v="MARCHESINI 2"/>
    <n v="684427"/>
    <s v="BLIS MILBE+PRAZ CHIEN USV  2CP"/>
    <s v="2x8"/>
    <n v="7310"/>
    <s v="9500"/>
    <x v="1"/>
    <s v="Avril"/>
    <n v="2018"/>
    <d v="1899-12-30T18:26:24"/>
    <d v="1899-12-30T19:23:22"/>
    <n v="0.94944444444444009"/>
    <x v="5"/>
    <x v="18"/>
    <m/>
    <x v="6"/>
    <s v="TE"/>
    <s v=""/>
    <n v="0.94944444444444009"/>
    <n v="1"/>
    <n v="1"/>
    <s v=""/>
    <n v="0.94944444444444009"/>
    <m/>
    <n v="-9503.0000003403984"/>
    <m/>
    <m/>
    <s v="Lorena Silvestre"/>
    <n v="1"/>
    <n v="3"/>
    <s v="43193"/>
    <s v=""/>
    <s v=""/>
    <s v=""/>
    <s v=""/>
    <s v=""/>
  </r>
  <r>
    <n v="167"/>
    <x v="5"/>
    <s v="C10"/>
    <s v="205"/>
    <s v="MARCHESINI 2"/>
    <n v="684427"/>
    <s v="BLIS MILBE+PRAZ CHIEN USV  2CP"/>
    <s v="2x8"/>
    <n v="7310"/>
    <s v="9500"/>
    <x v="1"/>
    <s v="Avril"/>
    <n v="2018"/>
    <d v="1899-12-30T19:23:22"/>
    <d v="1899-12-30T20:16:30"/>
    <n v="0.88555555555555632"/>
    <x v="2"/>
    <x v="2"/>
    <s v="Fin de Poste"/>
    <x v="0"/>
    <s v="TE"/>
    <s v=""/>
    <n v="0.88555555555555632"/>
    <n v="1"/>
    <n v="1"/>
    <s v=""/>
    <n v="0.88555555555555632"/>
    <n v="8988"/>
    <n v="-9503.0000003403984"/>
    <n v="8988"/>
    <n v="3265.07"/>
    <s v="Lorena Silvestre"/>
    <n v="1"/>
    <n v="4"/>
    <s v="443193"/>
    <n v="2.6033333333333326"/>
    <n v="0.94610526315789478"/>
    <n v="1.67"/>
    <n v="0.92861111111111416"/>
    <n v="-9503.0000003403984"/>
  </r>
  <r>
    <n v="168"/>
    <x v="6"/>
    <s v="C10"/>
    <s v="205"/>
    <s v="MARCHESINI 2"/>
    <n v="684427"/>
    <s v="BLIS MILBE+PRAZ CHIEN USV  2CP"/>
    <s v="2x8"/>
    <n v="7310"/>
    <s v="9500"/>
    <x v="1"/>
    <s v="Avril"/>
    <n v="2018"/>
    <d v="1899-12-30T05:30:00"/>
    <d v="1899-12-30T05:37:44"/>
    <n v="0.12888888888888861"/>
    <x v="0"/>
    <x v="0"/>
    <m/>
    <x v="0"/>
    <m/>
    <s v=""/>
    <s v=""/>
    <n v="1"/>
    <n v="1"/>
    <s v=""/>
    <s v=""/>
    <m/>
    <n v="1999.9999996827682"/>
    <m/>
    <m/>
    <s v="Ludovic Chimay"/>
    <n v="2"/>
    <n v="0"/>
    <s v="043194"/>
    <s v=""/>
    <s v=""/>
    <s v=""/>
    <s v=""/>
    <s v=""/>
  </r>
  <r>
    <n v="169"/>
    <x v="6"/>
    <s v="C10"/>
    <s v="205"/>
    <s v="MARCHESINI 2"/>
    <n v="684427"/>
    <s v="BLIS MILBE+PRAZ CHIEN USV  2CP"/>
    <s v="2x8"/>
    <n v="7310"/>
    <s v="9500"/>
    <x v="1"/>
    <s v="Avril"/>
    <n v="2018"/>
    <d v="1899-12-30T05:37:44"/>
    <d v="1899-12-30T05:56:00"/>
    <n v="0.30444444444444518"/>
    <x v="1"/>
    <x v="8"/>
    <s v="Reprise OF"/>
    <x v="0"/>
    <s v="TP"/>
    <n v="0.30444444444444518"/>
    <s v=""/>
    <n v="1"/>
    <n v="1"/>
    <n v="0.30444444444444518"/>
    <s v=""/>
    <m/>
    <n v="1999.9999996827682"/>
    <m/>
    <m/>
    <s v="Ludovic Chimay"/>
    <n v="2"/>
    <n v="0"/>
    <s v="43194"/>
    <s v=""/>
    <s v=""/>
    <s v=""/>
    <s v=""/>
    <s v=""/>
  </r>
  <r>
    <n v="170"/>
    <x v="6"/>
    <s v="C10"/>
    <s v="205"/>
    <s v="MARCHESINI 2"/>
    <n v="684427"/>
    <s v="BLIS MILBE+PRAZ CHIEN USV  2CP"/>
    <s v="2x8"/>
    <n v="7310"/>
    <s v="9500"/>
    <x v="1"/>
    <s v="Avril"/>
    <n v="2018"/>
    <d v="1899-12-30T05:56:00"/>
    <d v="1899-12-30T06:27:10"/>
    <n v="0.51944444444444349"/>
    <x v="2"/>
    <x v="2"/>
    <m/>
    <x v="0"/>
    <s v="TE"/>
    <s v=""/>
    <n v="0.51944444444444349"/>
    <n v="1"/>
    <n v="1"/>
    <s v=""/>
    <n v="0.51944444444444349"/>
    <m/>
    <n v="1999.9999996827682"/>
    <n v="4262"/>
    <m/>
    <s v="Ludovic Chimay"/>
    <n v="2"/>
    <n v="0"/>
    <s v="43194"/>
    <s v=""/>
    <s v=""/>
    <s v=""/>
    <s v=""/>
    <s v=""/>
  </r>
  <r>
    <n v="171"/>
    <x v="6"/>
    <s v="C10"/>
    <s v="205"/>
    <s v="MARCHESINI 2"/>
    <n v="684427"/>
    <s v="BLIS MILBE+PRAZ CHIEN USV  2CP"/>
    <s v="2x8"/>
    <n v="7310"/>
    <s v="9500"/>
    <x v="1"/>
    <s v="Avril"/>
    <n v="2018"/>
    <d v="1899-12-30T06:27:10"/>
    <d v="1899-12-30T06:32:23"/>
    <n v="8.6944444444445157E-2"/>
    <x v="1"/>
    <x v="5"/>
    <s v="OF Clôturé"/>
    <x v="0"/>
    <s v="TP"/>
    <n v="8.6944444444445157E-2"/>
    <s v=""/>
    <n v="1"/>
    <n v="1"/>
    <n v="8.6944444444445157E-2"/>
    <s v=""/>
    <n v="4262"/>
    <n v="1999.9999996827682"/>
    <n v="13250"/>
    <n v="5520.8333333333339"/>
    <s v="Ludovic Chimay"/>
    <n v="2"/>
    <n v="1"/>
    <s v="143194"/>
    <n v="1.0502777777777779"/>
    <n v="0.44863157894736844"/>
    <n v="0.53"/>
    <n v="0.51944444444444349"/>
    <s v=""/>
  </r>
  <r>
    <n v="172"/>
    <x v="6"/>
    <s v="C10"/>
    <s v="205"/>
    <s v="MARCHESINI 2"/>
    <n v="684427"/>
    <s v="BLIS MILBE+PRAZ CHIEN USV  2CP"/>
    <s v="2x8"/>
    <n v="7310"/>
    <s v="9500"/>
    <x v="1"/>
    <s v="Avril"/>
    <n v="2018"/>
    <d v="1899-12-30T06:32:23"/>
    <d v="1899-12-30T06:33:01"/>
    <n v="1.0555555555555429E-2"/>
    <x v="1"/>
    <x v="5"/>
    <m/>
    <x v="0"/>
    <m/>
    <n v="1.1166666666666687"/>
    <n v="2.3974999999999977"/>
    <n v="1"/>
    <n v="1"/>
    <n v="1.1200000000000001"/>
    <n v="2.4"/>
    <m/>
    <n v="1999.9999996827682"/>
    <m/>
    <m/>
    <s v="Ludovic Chimay"/>
    <n v="2"/>
    <n v="1"/>
    <s v="43194"/>
    <s v=""/>
    <s v=""/>
    <s v=""/>
    <s v=""/>
    <n v="1999.9999996827682"/>
  </r>
  <r>
    <n v="173"/>
    <x v="6"/>
    <s v="C10"/>
    <s v="205"/>
    <s v="MARCHESINI 2"/>
    <n v="684437"/>
    <s v="BLIS MILPRAZIKAN CN CLE   2CP"/>
    <s v="2x8"/>
    <n v="7310"/>
    <s v="9500"/>
    <x v="1"/>
    <s v="Avril"/>
    <n v="2018"/>
    <d v="1899-12-30T06:33:01"/>
    <d v="1899-12-30T07:02:31"/>
    <n v="0.49166666666666758"/>
    <x v="1"/>
    <x v="6"/>
    <s v="Début OF"/>
    <x v="0"/>
    <s v="TP"/>
    <n v="0.49166666666666758"/>
    <s v=""/>
    <n v="1"/>
    <n v="1"/>
    <n v="0.49166666666666758"/>
    <s v=""/>
    <m/>
    <n v="23651"/>
    <m/>
    <m/>
    <s v="Ludovic Chimay"/>
    <n v="1"/>
    <n v="1"/>
    <s v="43194"/>
    <s v=""/>
    <s v=""/>
    <s v=""/>
    <s v=""/>
    <s v=""/>
  </r>
  <r>
    <n v="174"/>
    <x v="6"/>
    <s v="C10"/>
    <s v="205"/>
    <s v="MARCHESINI 2"/>
    <n v="684437"/>
    <s v="BLIS MILPRAZIKAN CN CLE   2CP"/>
    <s v="2x8"/>
    <n v="7310"/>
    <s v="9500"/>
    <x v="1"/>
    <s v="Avril"/>
    <n v="2018"/>
    <d v="1899-12-30T07:02:31"/>
    <d v="1899-12-30T07:02:37"/>
    <n v="1.6666666666655949E-3"/>
    <x v="3"/>
    <x v="19"/>
    <m/>
    <x v="1"/>
    <s v="TP"/>
    <n v="1.6666666666655949E-3"/>
    <s v=""/>
    <n v="1"/>
    <n v="1"/>
    <n v="1.6666666666655949E-3"/>
    <s v=""/>
    <m/>
    <n v="23651"/>
    <m/>
    <m/>
    <s v="Ludovic Chimay"/>
    <n v="1"/>
    <n v="1"/>
    <s v="43194"/>
    <s v=""/>
    <s v=""/>
    <s v=""/>
    <s v=""/>
    <s v=""/>
  </r>
  <r>
    <n v="175"/>
    <x v="6"/>
    <s v="C10"/>
    <s v="205"/>
    <s v="MARCHESINI 2"/>
    <n v="684437"/>
    <s v="BLIS MILPRAZIKAN CN CLE   2CP"/>
    <s v="2x8"/>
    <n v="7310"/>
    <s v="9500"/>
    <x v="1"/>
    <s v="Avril"/>
    <n v="2018"/>
    <d v="1899-12-30T07:02:37"/>
    <d v="1899-12-30T07:27:45"/>
    <n v="0.41888888888888998"/>
    <x v="0"/>
    <x v="20"/>
    <m/>
    <x v="1"/>
    <m/>
    <s v=""/>
    <s v=""/>
    <n v="1"/>
    <n v="1"/>
    <s v=""/>
    <s v=""/>
    <m/>
    <n v="23651"/>
    <m/>
    <m/>
    <s v="Ludovic Chimay"/>
    <n v="1"/>
    <n v="1"/>
    <s v="43194"/>
    <s v=""/>
    <s v=""/>
    <s v=""/>
    <s v=""/>
    <s v=""/>
  </r>
  <r>
    <n v="176"/>
    <x v="6"/>
    <s v="C10"/>
    <s v="205"/>
    <s v="MARCHESINI 2"/>
    <n v="684437"/>
    <s v="BLIS MILPRAZIKAN CN CLE   2CP"/>
    <s v="2x8"/>
    <n v="7310"/>
    <s v="9500"/>
    <x v="1"/>
    <s v="Avril"/>
    <n v="2018"/>
    <d v="1899-12-30T07:27:45"/>
    <d v="1899-12-30T08:12:54"/>
    <n v="0.75249999999999906"/>
    <x v="1"/>
    <x v="6"/>
    <m/>
    <x v="1"/>
    <s v="TP"/>
    <n v="0.75249999999999906"/>
    <s v=""/>
    <n v="1"/>
    <n v="1"/>
    <n v="0.75249999999999906"/>
    <s v=""/>
    <m/>
    <n v="23651"/>
    <m/>
    <m/>
    <s v="Ludovic Chimay"/>
    <n v="1"/>
    <n v="1"/>
    <s v="43194"/>
    <s v=""/>
    <s v=""/>
    <s v=""/>
    <s v=""/>
    <s v=""/>
  </r>
  <r>
    <n v="177"/>
    <x v="6"/>
    <s v="C10"/>
    <s v="205"/>
    <s v="MARCHESINI 2"/>
    <n v="684437"/>
    <s v="BLIS MILPRAZIKAN CN CLE   2CP"/>
    <s v="2x8"/>
    <n v="7310"/>
    <s v="9500"/>
    <x v="1"/>
    <s v="Avril"/>
    <n v="2018"/>
    <d v="1899-12-30T08:12:54"/>
    <d v="1899-12-30T10:02:48"/>
    <n v="1.8316666666666666"/>
    <x v="2"/>
    <x v="2"/>
    <m/>
    <x v="0"/>
    <s v="TE"/>
    <s v=""/>
    <n v="1.8316666666666666"/>
    <n v="1"/>
    <n v="1"/>
    <s v=""/>
    <n v="1.8316666666666666"/>
    <m/>
    <n v="23651"/>
    <n v="22000"/>
    <m/>
    <s v="Ludovic Chimay"/>
    <n v="1"/>
    <n v="1"/>
    <s v="43194"/>
    <s v=""/>
    <s v=""/>
    <s v=""/>
    <s v=""/>
    <s v=""/>
  </r>
  <r>
    <n v="178"/>
    <x v="6"/>
    <s v="C10"/>
    <s v="205"/>
    <s v="MARCHESINI 2"/>
    <n v="684437"/>
    <s v="BLIS MILPRAZIKAN CN CLE   2CP"/>
    <s v="2x8"/>
    <n v="7310"/>
    <s v="9500"/>
    <x v="1"/>
    <s v="Avril"/>
    <n v="2018"/>
    <d v="1899-12-30T10:02:48"/>
    <d v="1899-12-30T10:16:20"/>
    <n v="0.22555555555555573"/>
    <x v="3"/>
    <x v="19"/>
    <m/>
    <x v="1"/>
    <s v="TE"/>
    <s v=""/>
    <n v="0.22555555555555573"/>
    <n v="1"/>
    <n v="1"/>
    <s v=""/>
    <n v="0.22555555555555573"/>
    <m/>
    <n v="23651"/>
    <m/>
    <m/>
    <s v="Ludovic Chimay"/>
    <n v="1"/>
    <n v="1"/>
    <s v="43194"/>
    <s v=""/>
    <s v=""/>
    <s v=""/>
    <s v=""/>
    <s v=""/>
  </r>
  <r>
    <n v="179"/>
    <x v="6"/>
    <s v="C10"/>
    <s v="205"/>
    <s v="MARCHESINI 2"/>
    <n v="684437"/>
    <s v="BLIS MILPRAZIKAN CN CLE   2CP"/>
    <s v="2x8"/>
    <n v="7310"/>
    <s v="9500"/>
    <x v="1"/>
    <s v="Avril"/>
    <n v="2018"/>
    <d v="1899-12-30T10:16:20"/>
    <d v="1899-12-30T10:32:33"/>
    <n v="0.27027777777777784"/>
    <x v="2"/>
    <x v="2"/>
    <m/>
    <x v="0"/>
    <s v="TE"/>
    <s v=""/>
    <n v="0.27027777777777784"/>
    <n v="1"/>
    <n v="1"/>
    <s v=""/>
    <n v="0.27027777777777784"/>
    <m/>
    <n v="23651"/>
    <m/>
    <m/>
    <s v="Ludovic Chimay"/>
    <n v="1"/>
    <n v="1"/>
    <s v="43194"/>
    <s v=""/>
    <s v=""/>
    <s v=""/>
    <s v=""/>
    <s v=""/>
  </r>
  <r>
    <n v="180"/>
    <x v="6"/>
    <s v="C10"/>
    <s v="205"/>
    <s v="MARCHESINI 2"/>
    <n v="684437"/>
    <s v="BLIS MILPRAZIKAN CN CLE   2CP"/>
    <s v="2x8"/>
    <n v="7310"/>
    <s v="9500"/>
    <x v="1"/>
    <s v="Avril"/>
    <n v="2018"/>
    <d v="1899-12-30T10:32:33"/>
    <d v="1899-12-30T10:37:01"/>
    <n v="7.4444444444444535E-2"/>
    <x v="1"/>
    <x v="5"/>
    <m/>
    <x v="0"/>
    <s v="TP"/>
    <n v="7.4444444444444535E-2"/>
    <s v=""/>
    <n v="1"/>
    <n v="1"/>
    <n v="7.4444444444444535E-2"/>
    <s v=""/>
    <m/>
    <n v="23651"/>
    <m/>
    <m/>
    <s v="Ludovic Chimay"/>
    <n v="1"/>
    <n v="1"/>
    <s v="43194"/>
    <s v=""/>
    <s v=""/>
    <s v=""/>
    <s v=""/>
    <s v=""/>
  </r>
  <r>
    <n v="181"/>
    <x v="6"/>
    <s v="C10"/>
    <s v="205"/>
    <s v="MARCHESINI 2"/>
    <n v="684437"/>
    <s v="BLIS MILPRAZIKAN CN CLE   2CP"/>
    <s v="2x8"/>
    <n v="7310"/>
    <s v="9500"/>
    <x v="1"/>
    <s v="Avril"/>
    <n v="2018"/>
    <d v="1899-12-30T10:37:01"/>
    <d v="1899-12-30T11:20:48"/>
    <n v="0.72972222222222261"/>
    <x v="0"/>
    <x v="3"/>
    <m/>
    <x v="1"/>
    <m/>
    <s v=""/>
    <s v=""/>
    <n v="1"/>
    <n v="1"/>
    <s v=""/>
    <s v=""/>
    <m/>
    <n v="23651"/>
    <m/>
    <m/>
    <s v="Ludovic Chimay"/>
    <n v="1"/>
    <n v="1"/>
    <s v="43194"/>
    <s v=""/>
    <s v=""/>
    <s v=""/>
    <s v=""/>
    <s v=""/>
  </r>
  <r>
    <n v="182"/>
    <x v="6"/>
    <s v="C10"/>
    <s v="205"/>
    <s v="MARCHESINI 2"/>
    <n v="684437"/>
    <s v="BLIS MILPRAZIKAN CN CLE   2CP"/>
    <s v="2x8"/>
    <n v="7310"/>
    <s v="9500"/>
    <x v="1"/>
    <s v="Avril"/>
    <n v="2018"/>
    <d v="1899-12-30T11:20:48"/>
    <d v="1899-12-30T11:20:56"/>
    <n v="2.2222222222207932E-3"/>
    <x v="1"/>
    <x v="5"/>
    <s v="OF Clôturé"/>
    <x v="0"/>
    <s v="TP"/>
    <n v="2.2222222222207932E-3"/>
    <s v=""/>
    <n v="1"/>
    <n v="1"/>
    <n v="2.2222222222207932E-3"/>
    <s v=""/>
    <n v="23352"/>
    <n v="23651"/>
    <n v="23352"/>
    <n v="10022.317596566523"/>
    <s v="Ludovic Chimay"/>
    <n v="1"/>
    <n v="2"/>
    <s v="243194"/>
    <n v="4.8041666666666671"/>
    <n v="2.4581052631578948"/>
    <n v="2.7"/>
    <n v="2.1019444444444444"/>
    <s v=""/>
  </r>
  <r>
    <n v="183"/>
    <x v="6"/>
    <s v="C10"/>
    <s v="205"/>
    <s v="MARCHESINI 2"/>
    <n v="684437"/>
    <s v="BLIS MILPRAZIKAN CN CLE   2CP"/>
    <s v="2x8"/>
    <n v="7310"/>
    <s v="9500"/>
    <x v="1"/>
    <s v="Avril"/>
    <n v="2018"/>
    <d v="1899-12-30T11:20:56"/>
    <d v="1899-12-30T11:21:16"/>
    <n v="5.5555555555573122E-3"/>
    <x v="1"/>
    <x v="5"/>
    <m/>
    <x v="0"/>
    <m/>
    <n v="1.3224999999999976"/>
    <n v="2.3275000000000001"/>
    <n v="1"/>
    <n v="1"/>
    <n v="1.32"/>
    <n v="2.33"/>
    <m/>
    <n v="23651"/>
    <m/>
    <m/>
    <s v="Ludovic Chimay"/>
    <n v="1"/>
    <n v="2"/>
    <s v="43194"/>
    <s v=""/>
    <s v=""/>
    <s v=""/>
    <s v=""/>
    <n v="23651"/>
  </r>
  <r>
    <n v="184"/>
    <x v="6"/>
    <s v="C10"/>
    <s v="205"/>
    <s v="MARCHESINI 2"/>
    <n v="684434"/>
    <s v="BLIS MILPRAZIKAN CN CLE   2CP"/>
    <s v="2x8"/>
    <n v="7310"/>
    <s v="9500"/>
    <x v="1"/>
    <s v="Avril"/>
    <n v="2018"/>
    <d v="1899-12-30T11:21:16"/>
    <d v="1899-12-30T11:53:28"/>
    <n v="0.53666666666666663"/>
    <x v="1"/>
    <x v="6"/>
    <s v="Début OF"/>
    <x v="0"/>
    <s v="TP"/>
    <n v="0.53666666666666663"/>
    <s v=""/>
    <n v="1"/>
    <n v="1"/>
    <n v="0.53666666666666663"/>
    <s v=""/>
    <m/>
    <n v="8610"/>
    <m/>
    <m/>
    <s v="Ludovic Chimay"/>
    <n v="1"/>
    <n v="2"/>
    <s v="43194"/>
    <s v=""/>
    <s v=""/>
    <s v=""/>
    <s v=""/>
    <s v=""/>
  </r>
  <r>
    <n v="185"/>
    <x v="6"/>
    <s v="C10"/>
    <s v="205"/>
    <s v="MARCHESINI 2"/>
    <n v="684434"/>
    <s v="BLIS MILPRAZIKAN CN CLE   2CP"/>
    <s v="2x8"/>
    <n v="7310"/>
    <s v="9500"/>
    <x v="1"/>
    <s v="Avril"/>
    <n v="2018"/>
    <d v="1899-12-30T11:53:28"/>
    <d v="1899-12-30T12:46:46"/>
    <n v="0.88833333333333098"/>
    <x v="2"/>
    <x v="2"/>
    <m/>
    <x v="0"/>
    <s v="TE"/>
    <s v=""/>
    <n v="0.88833333333333098"/>
    <n v="1"/>
    <n v="1"/>
    <s v=""/>
    <n v="0.88833333333333098"/>
    <m/>
    <n v="8610"/>
    <n v="8626"/>
    <m/>
    <s v="Ludovic Chimay"/>
    <n v="1"/>
    <n v="2"/>
    <s v="43194"/>
    <s v=""/>
    <s v=""/>
    <s v=""/>
    <s v=""/>
    <s v=""/>
  </r>
  <r>
    <n v="186"/>
    <x v="6"/>
    <s v="C10"/>
    <s v="205"/>
    <s v="MARCHESINI 2"/>
    <n v="684434"/>
    <s v="BLIS MILPRAZIKAN CN CLE   2CP"/>
    <s v="2x8"/>
    <n v="7310"/>
    <s v="9500"/>
    <x v="1"/>
    <s v="Avril"/>
    <n v="2018"/>
    <d v="1899-12-30T12:46:46"/>
    <d v="1899-12-30T12:50:00"/>
    <n v="5.3888888888890207E-2"/>
    <x v="1"/>
    <x v="5"/>
    <s v="OF Clôturé"/>
    <x v="0"/>
    <s v="TP"/>
    <n v="5.3888888888890207E-2"/>
    <s v=""/>
    <n v="1"/>
    <n v="1"/>
    <n v="5.3888888888890207E-2"/>
    <s v=""/>
    <n v="8626"/>
    <n v="8610"/>
    <n v="8626"/>
    <n v="9692.1348314606748"/>
    <s v="Ludovic Chimay"/>
    <n v="1"/>
    <n v="3"/>
    <s v="343194"/>
    <n v="1.4811111111111086"/>
    <n v="0.90800000000000003"/>
    <n v="0.59"/>
    <n v="0.88833333333333098"/>
    <s v=""/>
  </r>
  <r>
    <n v="187"/>
    <x v="6"/>
    <s v="C10"/>
    <s v="205"/>
    <s v="MARCHESINI 2"/>
    <n v="684434"/>
    <s v="BLIS MILPRAZIKAN CN CLE   2CP"/>
    <s v="2x8"/>
    <n v="7310"/>
    <s v="9500"/>
    <x v="1"/>
    <s v="Avril"/>
    <n v="2018"/>
    <d v="1899-12-30T12:50:00"/>
    <d v="1899-12-30T12:50:08"/>
    <n v="2.2222222222207932E-3"/>
    <x v="1"/>
    <x v="5"/>
    <m/>
    <x v="0"/>
    <m/>
    <n v="0.59055555555555683"/>
    <n v="0.88833333333333098"/>
    <n v="1"/>
    <n v="1"/>
    <n v="0.59"/>
    <n v="0.89"/>
    <s v=""/>
    <n v="8610"/>
    <m/>
    <m/>
    <s v="Ludovic Chimay"/>
    <n v="1"/>
    <n v="3"/>
    <s v="43194"/>
    <s v=""/>
    <s v=""/>
    <s v=""/>
    <s v=""/>
    <n v="8610"/>
  </r>
  <r>
    <n v="188"/>
    <x v="6"/>
    <s v=""/>
    <s v=""/>
    <s v=""/>
    <m/>
    <s v=""/>
    <s v="2x8"/>
    <s v=""/>
    <s v=""/>
    <x v="1"/>
    <s v="Avril"/>
    <n v="2018"/>
    <d v="1899-12-30T12:50:08"/>
    <d v="1899-12-30T13:14:03"/>
    <n v="0.39861111111111391"/>
    <x v="0"/>
    <x v="7"/>
    <s v="Fin d'Equipe"/>
    <x v="0"/>
    <m/>
    <s v=""/>
    <s v=""/>
    <m/>
    <m/>
    <s v=""/>
    <s v=""/>
    <m/>
    <m/>
    <m/>
    <m/>
    <m/>
    <s v=""/>
    <n v="3"/>
    <s v="43194"/>
    <s v=""/>
    <s v=""/>
    <s v=""/>
    <s v=""/>
    <n v="0"/>
  </r>
  <r>
    <n v="189"/>
    <x v="6"/>
    <s v="C10"/>
    <s v="205"/>
    <s v="MARCHESINI 2"/>
    <n v="684432"/>
    <s v="BLIS MILBE+PRAZ CHIEN USV  2CP"/>
    <s v="2x8"/>
    <n v="7310"/>
    <s v="9500"/>
    <x v="1"/>
    <s v="Avril"/>
    <n v="2018"/>
    <d v="1899-12-30T13:14:03"/>
    <d v="1899-12-30T14:07:19"/>
    <n v="0.88777777777777711"/>
    <x v="1"/>
    <x v="6"/>
    <s v="Reprise OF"/>
    <x v="0"/>
    <s v="TP"/>
    <n v="0.88777777777777711"/>
    <s v=""/>
    <n v="1"/>
    <n v="1"/>
    <n v="0.88777777777777711"/>
    <s v=""/>
    <m/>
    <n v="14813"/>
    <m/>
    <m/>
    <s v="Lorena Silvestre"/>
    <n v="1"/>
    <n v="3"/>
    <s v="43194"/>
    <s v=""/>
    <s v=""/>
    <s v=""/>
    <s v=""/>
    <s v=""/>
  </r>
  <r>
    <n v="190"/>
    <x v="6"/>
    <s v="C10"/>
    <s v="205"/>
    <s v="MARCHESINI 2"/>
    <n v="684432"/>
    <s v="BLIS MILBE+PRAZ CHIEN USV  2CP"/>
    <s v="2x8"/>
    <n v="7310"/>
    <s v="9500"/>
    <x v="1"/>
    <s v="Avril"/>
    <n v="2018"/>
    <d v="1899-12-30T14:07:19"/>
    <d v="1899-12-30T15:32:58"/>
    <n v="1.4274999999999993"/>
    <x v="2"/>
    <x v="2"/>
    <m/>
    <x v="0"/>
    <s v="TE"/>
    <s v=""/>
    <n v="1.4274999999999993"/>
    <n v="1"/>
    <n v="1"/>
    <s v=""/>
    <n v="1.4274999999999993"/>
    <m/>
    <n v="14813"/>
    <n v="14690"/>
    <m/>
    <s v="Lorena Silvestre"/>
    <n v="1"/>
    <n v="3"/>
    <s v="43194"/>
    <s v=""/>
    <s v=""/>
    <s v=""/>
    <s v=""/>
    <s v=""/>
  </r>
  <r>
    <n v="191"/>
    <x v="6"/>
    <s v="C10"/>
    <s v="205"/>
    <s v="MARCHESINI 2"/>
    <n v="684432"/>
    <s v="BLIS MILBE+PRAZ CHIEN USV  2CP"/>
    <s v="2x8"/>
    <n v="7310"/>
    <s v="9500"/>
    <x v="1"/>
    <s v="Avril"/>
    <n v="2018"/>
    <d v="1899-12-30T15:32:58"/>
    <d v="1899-12-30T15:37:17"/>
    <n v="7.1944444444444144E-2"/>
    <x v="1"/>
    <x v="5"/>
    <s v="OF Clôturé"/>
    <x v="0"/>
    <s v="TP"/>
    <n v="7.1944444444444144E-2"/>
    <s v=""/>
    <n v="1"/>
    <n v="1"/>
    <n v="7.1944444444444144E-2"/>
    <s v=""/>
    <n v="14690"/>
    <n v="14813"/>
    <n v="14690"/>
    <n v="10272.727272727274"/>
    <s v="Lorena Silvestre"/>
    <n v="1"/>
    <n v="4"/>
    <s v="443194"/>
    <n v="2.4522222222222201"/>
    <n v="1.5463157894736843"/>
    <n v="1.02"/>
    <n v="1.4274999999999993"/>
    <s v=""/>
  </r>
  <r>
    <n v="192"/>
    <x v="6"/>
    <s v="C10"/>
    <s v="205"/>
    <s v="MARCHESINI 2"/>
    <n v="684432"/>
    <s v="BLIS MILBE+PRAZ CHIEN USV  2CP"/>
    <s v="2x8"/>
    <n v="7310"/>
    <s v="9500"/>
    <x v="1"/>
    <s v="Avril"/>
    <n v="2018"/>
    <d v="1899-12-30T15:37:17"/>
    <d v="1899-12-30T15:41:11"/>
    <n v="6.4999999999999503E-2"/>
    <x v="1"/>
    <x v="5"/>
    <m/>
    <x v="0"/>
    <m/>
    <n v="0.95972222222222126"/>
    <n v="1.4274999999999993"/>
    <n v="1"/>
    <n v="1"/>
    <n v="0.96"/>
    <n v="1.43"/>
    <m/>
    <n v="14813"/>
    <m/>
    <m/>
    <s v="Lorena Silvestre"/>
    <n v="1"/>
    <n v="4"/>
    <s v="43194"/>
    <s v=""/>
    <s v=""/>
    <s v=""/>
    <s v=""/>
    <n v="14813"/>
  </r>
  <r>
    <n v="193"/>
    <x v="6"/>
    <s v="C10"/>
    <s v="205"/>
    <s v="MARCHESINI 2"/>
    <n v="684438"/>
    <s v="BLIS MILBE+PRAZ CHIEN USV  2CP"/>
    <s v="2x8"/>
    <n v="7310"/>
    <s v="9500"/>
    <x v="1"/>
    <s v="Avril"/>
    <n v="2018"/>
    <d v="1899-12-30T15:41:11"/>
    <d v="1899-12-30T16:00:39"/>
    <n v="0.32444444444444631"/>
    <x v="1"/>
    <x v="6"/>
    <s v="Début OF"/>
    <x v="0"/>
    <s v="TP"/>
    <n v="0.32444444444444631"/>
    <s v=""/>
    <n v="1"/>
    <n v="1"/>
    <n v="0.32444444444444631"/>
    <s v=""/>
    <m/>
    <n v="23619"/>
    <m/>
    <m/>
    <s v="Lorena Silvestre"/>
    <n v="1"/>
    <n v="4"/>
    <s v="43194"/>
    <s v=""/>
    <s v=""/>
    <s v=""/>
    <s v=""/>
    <s v=""/>
  </r>
  <r>
    <n v="194"/>
    <x v="6"/>
    <s v="C10"/>
    <s v="205"/>
    <s v="MARCHESINI 2"/>
    <n v="684438"/>
    <s v="BLIS MILBE+PRAZ CHIEN USV  2CP"/>
    <s v="2x8"/>
    <n v="7310"/>
    <s v="9500"/>
    <x v="1"/>
    <s v="Avril"/>
    <n v="2018"/>
    <d v="1899-12-30T16:00:39"/>
    <d v="1899-12-30T16:10:50"/>
    <n v="0.169722222222223"/>
    <x v="3"/>
    <x v="9"/>
    <m/>
    <x v="7"/>
    <s v="TP"/>
    <n v="0.169722222222223"/>
    <s v=""/>
    <n v="1"/>
    <n v="1"/>
    <n v="0.169722222222223"/>
    <s v=""/>
    <m/>
    <n v="23619"/>
    <m/>
    <m/>
    <s v="Lorena Silvestre"/>
    <n v="1"/>
    <n v="4"/>
    <s v="43194"/>
    <s v=""/>
    <s v=""/>
    <s v=""/>
    <s v=""/>
    <s v=""/>
  </r>
  <r>
    <n v="195"/>
    <x v="6"/>
    <s v="C10"/>
    <s v="205"/>
    <s v="MARCHESINI 2"/>
    <n v="684438"/>
    <s v="BLIS MILBE+PRAZ CHIEN USV  2CP"/>
    <s v="2x8"/>
    <n v="7310"/>
    <s v="9500"/>
    <x v="1"/>
    <s v="Avril"/>
    <n v="2018"/>
    <d v="1899-12-30T16:10:50"/>
    <d v="1899-12-30T16:20:19"/>
    <n v="0.15805555555555184"/>
    <x v="1"/>
    <x v="6"/>
    <m/>
    <x v="1"/>
    <s v="TP"/>
    <n v="0.15805555555555184"/>
    <s v=""/>
    <n v="1"/>
    <n v="1"/>
    <n v="0.15805555555555184"/>
    <s v=""/>
    <m/>
    <n v="23619"/>
    <m/>
    <m/>
    <s v="Lorena Silvestre"/>
    <n v="1"/>
    <n v="4"/>
    <s v="43194"/>
    <s v=""/>
    <s v=""/>
    <s v=""/>
    <s v=""/>
    <s v=""/>
  </r>
  <r>
    <n v="196"/>
    <x v="6"/>
    <s v="C10"/>
    <s v="205"/>
    <s v="MARCHESINI 2"/>
    <n v="684438"/>
    <s v="BLIS MILBE+PRAZ CHIEN USV  2CP"/>
    <s v="2x8"/>
    <n v="7310"/>
    <s v="9500"/>
    <x v="1"/>
    <s v="Avril"/>
    <n v="2018"/>
    <d v="1899-12-30T16:20:19"/>
    <d v="1899-12-30T16:35:21"/>
    <n v="0.25055555555555831"/>
    <x v="2"/>
    <x v="2"/>
    <m/>
    <x v="0"/>
    <s v="TE"/>
    <s v=""/>
    <n v="0.25055555555555831"/>
    <n v="1"/>
    <n v="1"/>
    <s v=""/>
    <n v="0.25055555555555831"/>
    <m/>
    <n v="23619"/>
    <m/>
    <m/>
    <s v="Lorena Silvestre"/>
    <n v="1"/>
    <n v="4"/>
    <s v="43194"/>
    <s v=""/>
    <s v=""/>
    <s v=""/>
    <s v=""/>
    <s v=""/>
  </r>
  <r>
    <n v="197"/>
    <x v="6"/>
    <s v="C10"/>
    <s v="205"/>
    <s v="MARCHESINI 2"/>
    <n v="684438"/>
    <s v="BLIS MILBE+PRAZ CHIEN USV  2CP"/>
    <s v="2x8"/>
    <n v="7310"/>
    <s v="9500"/>
    <x v="1"/>
    <s v="Avril"/>
    <n v="2018"/>
    <d v="1899-12-30T16:35:21"/>
    <d v="1899-12-30T16:40:12"/>
    <n v="8.0833333333335311E-2"/>
    <x v="3"/>
    <x v="16"/>
    <m/>
    <x v="8"/>
    <s v="TE"/>
    <s v=""/>
    <n v="8.0833333333335311E-2"/>
    <n v="1"/>
    <n v="1"/>
    <s v=""/>
    <n v="8.0833333333335311E-2"/>
    <m/>
    <n v="23619"/>
    <m/>
    <m/>
    <s v="Lorena Silvestre"/>
    <n v="1"/>
    <n v="4"/>
    <s v="43194"/>
    <s v=""/>
    <s v=""/>
    <s v=""/>
    <s v=""/>
    <s v=""/>
  </r>
  <r>
    <n v="198"/>
    <x v="6"/>
    <s v="C10"/>
    <s v="205"/>
    <s v="MARCHESINI 2"/>
    <n v="684438"/>
    <s v="BLIS MILBE+PRAZ CHIEN USV  2CP"/>
    <s v="2x8"/>
    <n v="7310"/>
    <s v="9500"/>
    <x v="1"/>
    <s v="Avril"/>
    <n v="2018"/>
    <d v="1899-12-30T16:40:12"/>
    <d v="1899-12-30T16:44:05"/>
    <n v="6.4722222222217241E-2"/>
    <x v="2"/>
    <x v="2"/>
    <m/>
    <x v="0"/>
    <s v="TE"/>
    <s v=""/>
    <n v="6.4722222222217241E-2"/>
    <n v="1"/>
    <n v="1"/>
    <s v=""/>
    <n v="6.4722222222217241E-2"/>
    <m/>
    <n v="23619"/>
    <m/>
    <m/>
    <s v="Lorena Silvestre"/>
    <n v="1"/>
    <n v="4"/>
    <s v="43194"/>
    <s v=""/>
    <s v=""/>
    <s v=""/>
    <s v=""/>
    <s v=""/>
  </r>
  <r>
    <n v="199"/>
    <x v="6"/>
    <s v="C10"/>
    <s v="205"/>
    <s v="MARCHESINI 2"/>
    <n v="684438"/>
    <s v="BLIS MILBE+PRAZ CHIEN USV  2CP"/>
    <s v="2x8"/>
    <n v="7310"/>
    <s v="9500"/>
    <x v="1"/>
    <s v="Avril"/>
    <n v="2018"/>
    <d v="1899-12-30T16:44:05"/>
    <d v="1899-12-30T16:52:21"/>
    <n v="0.13777777777777978"/>
    <x v="3"/>
    <x v="4"/>
    <m/>
    <x v="1"/>
    <s v="TE"/>
    <s v=""/>
    <n v="0.13777777777777978"/>
    <n v="1"/>
    <n v="1"/>
    <s v=""/>
    <n v="0.13777777777777978"/>
    <m/>
    <n v="23619"/>
    <m/>
    <m/>
    <s v="Lorena Silvestre"/>
    <n v="1"/>
    <n v="4"/>
    <s v="43194"/>
    <s v=""/>
    <s v=""/>
    <s v=""/>
    <s v=""/>
    <s v=""/>
  </r>
  <r>
    <n v="200"/>
    <x v="6"/>
    <s v="C10"/>
    <s v="205"/>
    <s v="MARCHESINI 2"/>
    <n v="684438"/>
    <s v="BLIS MILBE+PRAZ CHIEN USV  2CP"/>
    <s v="2x8"/>
    <n v="7310"/>
    <s v="9500"/>
    <x v="1"/>
    <s v="Avril"/>
    <n v="2018"/>
    <d v="1899-12-30T16:52:21"/>
    <d v="1899-12-30T16:57:10"/>
    <n v="8.027777777777878E-2"/>
    <x v="2"/>
    <x v="2"/>
    <m/>
    <x v="0"/>
    <s v="TE"/>
    <s v=""/>
    <n v="8.027777777777878E-2"/>
    <n v="1"/>
    <n v="1"/>
    <s v=""/>
    <n v="8.027777777777878E-2"/>
    <m/>
    <n v="23619"/>
    <m/>
    <m/>
    <s v="Lorena Silvestre"/>
    <n v="1"/>
    <n v="4"/>
    <s v="43194"/>
    <s v=""/>
    <s v=""/>
    <s v=""/>
    <s v=""/>
    <s v=""/>
  </r>
  <r>
    <n v="201"/>
    <x v="6"/>
    <s v="C10"/>
    <s v="205"/>
    <s v="MARCHESINI 2"/>
    <n v="684438"/>
    <s v="BLIS MILBE+PRAZ CHIEN USV  2CP"/>
    <s v="2x8"/>
    <n v="7310"/>
    <s v="9500"/>
    <x v="1"/>
    <s v="Avril"/>
    <n v="2018"/>
    <d v="1899-12-30T16:57:10"/>
    <d v="1899-12-30T17:38:09"/>
    <n v="0.68305555555555664"/>
    <x v="0"/>
    <x v="3"/>
    <m/>
    <x v="1"/>
    <m/>
    <s v=""/>
    <s v=""/>
    <n v="1"/>
    <n v="1"/>
    <s v=""/>
    <s v=""/>
    <m/>
    <n v="23619"/>
    <m/>
    <m/>
    <s v="Lorena Silvestre"/>
    <n v="1"/>
    <n v="4"/>
    <s v="43194"/>
    <s v=""/>
    <s v=""/>
    <s v=""/>
    <s v=""/>
    <s v=""/>
  </r>
  <r>
    <n v="202"/>
    <x v="6"/>
    <s v="C10"/>
    <s v="205"/>
    <s v="MARCHESINI 2"/>
    <n v="684438"/>
    <s v="BLIS MILBE+PRAZ CHIEN USV  2CP"/>
    <s v="2x8"/>
    <n v="7310"/>
    <s v="9500"/>
    <x v="1"/>
    <s v="Avril"/>
    <n v="2018"/>
    <d v="1899-12-30T17:38:09"/>
    <d v="1899-12-30T17:48:56"/>
    <n v="0.17972222222221923"/>
    <x v="2"/>
    <x v="2"/>
    <m/>
    <x v="0"/>
    <s v="TE"/>
    <s v=""/>
    <n v="0.17972222222221923"/>
    <n v="1"/>
    <n v="1"/>
    <s v=""/>
    <n v="0.17972222222221923"/>
    <m/>
    <n v="23619"/>
    <m/>
    <m/>
    <s v="Lorena Silvestre"/>
    <n v="1"/>
    <n v="4"/>
    <s v="43194"/>
    <s v=""/>
    <s v=""/>
    <s v=""/>
    <s v=""/>
    <s v=""/>
  </r>
  <r>
    <n v="203"/>
    <x v="6"/>
    <s v="C10"/>
    <s v="205"/>
    <s v="MARCHESINI 2"/>
    <n v="684438"/>
    <s v="BLIS MILBE+PRAZ CHIEN USV  2CP"/>
    <s v="2x8"/>
    <n v="7310"/>
    <s v="9500"/>
    <x v="1"/>
    <s v="Avril"/>
    <n v="2018"/>
    <d v="1899-12-30T17:48:56"/>
    <d v="1899-12-30T17:59:20"/>
    <n v="0.17333333333333378"/>
    <x v="3"/>
    <x v="4"/>
    <m/>
    <x v="1"/>
    <s v="TE"/>
    <s v=""/>
    <n v="0.17333333333333378"/>
    <n v="1"/>
    <n v="1"/>
    <s v=""/>
    <n v="0.17333333333333378"/>
    <m/>
    <n v="23619"/>
    <m/>
    <m/>
    <s v="Lorena Silvestre"/>
    <n v="1"/>
    <n v="4"/>
    <s v="43194"/>
    <s v=""/>
    <s v=""/>
    <s v=""/>
    <s v=""/>
    <s v=""/>
  </r>
  <r>
    <n v="204"/>
    <x v="6"/>
    <s v="C10"/>
    <s v="205"/>
    <s v="MARCHESINI 2"/>
    <n v="684438"/>
    <s v="BLIS MILBE+PRAZ CHIEN USV  2CP"/>
    <s v="2x8"/>
    <n v="7310"/>
    <s v="9500"/>
    <x v="1"/>
    <s v="Avril"/>
    <n v="2018"/>
    <d v="1899-12-30T17:59:20"/>
    <d v="1899-12-30T19:23:52"/>
    <n v="1.4088888888888889"/>
    <x v="2"/>
    <x v="2"/>
    <m/>
    <x v="0"/>
    <s v="TE"/>
    <s v=""/>
    <n v="1.4088888888888889"/>
    <n v="1"/>
    <n v="1"/>
    <s v=""/>
    <n v="1.4088888888888889"/>
    <m/>
    <n v="23619"/>
    <n v="20000"/>
    <m/>
    <s v="Lorena Silvestre"/>
    <n v="1"/>
    <n v="4"/>
    <s v="43194"/>
    <s v=""/>
    <s v=""/>
    <s v=""/>
    <s v=""/>
    <s v=""/>
  </r>
  <r>
    <n v="205"/>
    <x v="6"/>
    <s v="C10"/>
    <s v="205"/>
    <s v="MARCHESINI 2"/>
    <n v="684438"/>
    <s v="BLIS MILBE+PRAZ CHIEN USV  2CP"/>
    <s v="2x8"/>
    <n v="7310"/>
    <s v="9500"/>
    <x v="1"/>
    <s v="Avril"/>
    <n v="2018"/>
    <d v="1899-12-30T19:23:52"/>
    <d v="1899-12-30T19:30:55"/>
    <n v="0.11750000000000238"/>
    <x v="3"/>
    <x v="4"/>
    <m/>
    <x v="1"/>
    <s v="TE"/>
    <s v=""/>
    <n v="0.11750000000000238"/>
    <n v="1"/>
    <n v="1"/>
    <s v=""/>
    <n v="0.11750000000000238"/>
    <m/>
    <n v="23619"/>
    <m/>
    <m/>
    <s v="Lorena Silvestre"/>
    <n v="1"/>
    <n v="4"/>
    <s v="43194"/>
    <s v=""/>
    <s v=""/>
    <s v=""/>
    <s v=""/>
    <s v=""/>
  </r>
  <r>
    <n v="206"/>
    <x v="6"/>
    <s v="C10"/>
    <s v="205"/>
    <s v="MARCHESINI 2"/>
    <n v="684438"/>
    <s v="BLIS MILBE+PRAZ CHIEN USV  2CP"/>
    <s v="2x8"/>
    <n v="7310"/>
    <s v="9500"/>
    <x v="1"/>
    <s v="Avril"/>
    <n v="2018"/>
    <d v="1899-12-30T19:30:55"/>
    <d v="1899-12-30T19:46:39"/>
    <n v="0.26222222222222147"/>
    <x v="2"/>
    <x v="2"/>
    <m/>
    <x v="0"/>
    <s v="TE"/>
    <s v=""/>
    <n v="0.26222222222222147"/>
    <n v="1"/>
    <n v="1"/>
    <s v=""/>
    <n v="0.26222222222222147"/>
    <m/>
    <n v="23619"/>
    <m/>
    <m/>
    <s v="Lorena Silvestre"/>
    <n v="1"/>
    <n v="4"/>
    <s v="43194"/>
    <s v=""/>
    <s v=""/>
    <s v=""/>
    <s v=""/>
    <s v=""/>
  </r>
  <r>
    <n v="207"/>
    <x v="6"/>
    <s v="C10"/>
    <s v="205"/>
    <s v="MARCHESINI 2"/>
    <n v="684438"/>
    <s v="BLIS MILBE+PRAZ CHIEN USV  2CP"/>
    <s v="2x8"/>
    <n v="7310"/>
    <s v="9500"/>
    <x v="1"/>
    <s v="Avril"/>
    <n v="2018"/>
    <d v="1899-12-30T19:46:39"/>
    <d v="1899-12-30T20:01:13"/>
    <n v="0.24277777777777754"/>
    <x v="1"/>
    <x v="5"/>
    <s v="OF Clôturé"/>
    <x v="0"/>
    <s v="TP"/>
    <n v="0.24277777777777754"/>
    <s v=""/>
    <n v="1"/>
    <n v="1"/>
    <n v="0.24277777777777754"/>
    <s v=""/>
    <n v="23426"/>
    <n v="23619"/>
    <n v="23426"/>
    <n v="8487.68115942029"/>
    <s v="Lorena Silvestre"/>
    <n v="1"/>
    <n v="5"/>
    <s v="543194"/>
    <n v="4.4211111111111139"/>
    <n v="2.4658947368421051"/>
    <n v="2.17"/>
    <n v="2.2463888888888839"/>
    <s v=""/>
  </r>
  <r>
    <n v="208"/>
    <x v="6"/>
    <s v="C10"/>
    <s v="205"/>
    <s v="MARCHESINI 2"/>
    <n v="684438"/>
    <s v="BLIS MILBE+PRAZ CHIEN USV  2CP"/>
    <s v="2x8"/>
    <n v="7310"/>
    <s v="9500"/>
    <x v="1"/>
    <s v="Avril"/>
    <n v="2018"/>
    <d v="1899-12-30T20:01:13"/>
    <d v="1899-12-30T20:06:27"/>
    <n v="8.7222222222223422E-2"/>
    <x v="1"/>
    <x v="5"/>
    <m/>
    <x v="0"/>
    <m/>
    <n v="0.89499999999999869"/>
    <n v="2.7558333333333351"/>
    <n v="1"/>
    <n v="1"/>
    <n v="0.89"/>
    <n v="2.76"/>
    <m/>
    <n v="23619"/>
    <m/>
    <m/>
    <s v="Lorena Silvestre"/>
    <n v="1"/>
    <n v="5"/>
    <s v="43194"/>
    <s v=""/>
    <s v=""/>
    <s v=""/>
    <s v=""/>
    <n v="23619"/>
  </r>
  <r>
    <n v="209"/>
    <x v="6"/>
    <s v="C10"/>
    <s v="205"/>
    <s v="MARCHESINI 2"/>
    <n v="684443"/>
    <s v="BLIS MILBE+PRAZ CHIEN USV  2CP"/>
    <s v="2x8"/>
    <n v="7310"/>
    <s v="9500"/>
    <x v="1"/>
    <s v="Avril"/>
    <n v="2018"/>
    <d v="1899-12-30T20:06:27"/>
    <d v="1899-12-30T20:17:21"/>
    <n v="0.18166666666666575"/>
    <x v="1"/>
    <x v="6"/>
    <s v="Début OF"/>
    <x v="0"/>
    <s v="TP"/>
    <n v="0.18166666666666575"/>
    <s v=""/>
    <n v="1"/>
    <n v="1"/>
    <n v="0.18166666666666575"/>
    <s v=""/>
    <m/>
    <n v="-1786.0000000294531"/>
    <m/>
    <m/>
    <s v="Lorena Silvestre"/>
    <n v="1"/>
    <n v="5"/>
    <s v="43194"/>
    <s v=""/>
    <s v=""/>
    <s v=""/>
    <s v=""/>
    <s v=""/>
  </r>
  <r>
    <n v="210"/>
    <x v="6"/>
    <s v="C10"/>
    <s v="205"/>
    <s v="MARCHESINI 2"/>
    <n v="684443"/>
    <s v="BLIS MILBE+PRAZ CHIEN USV  2CP"/>
    <s v="2x8"/>
    <n v="7310"/>
    <s v="9500"/>
    <x v="1"/>
    <s v="Avril"/>
    <n v="2018"/>
    <d v="1899-12-30T20:17:21"/>
    <d v="1899-12-30T20:17:57"/>
    <n v="1.0000000000001563E-2"/>
    <x v="1"/>
    <x v="6"/>
    <s v="Fin de Poste"/>
    <x v="0"/>
    <m/>
    <s v=""/>
    <s v=""/>
    <n v="1"/>
    <n v="1"/>
    <s v=""/>
    <s v=""/>
    <n v="0"/>
    <n v="-1786.0000000294531"/>
    <n v="0"/>
    <n v="0"/>
    <s v="Lorena Silvestre"/>
    <n v="1"/>
    <n v="6"/>
    <s v="643194"/>
    <n v="0.19166666666666732"/>
    <n v="0"/>
    <n v="0.19"/>
    <n v="0"/>
    <n v="-1786.0000000294531"/>
  </r>
  <r>
    <n v="211"/>
    <x v="7"/>
    <s v="C10"/>
    <s v="205"/>
    <s v="MARCHESINI 2"/>
    <n v="684443"/>
    <s v="BLIS MILBE+PRAZ CHIEN USV  2CP"/>
    <s v="2x8"/>
    <n v="7310"/>
    <s v="9500"/>
    <x v="1"/>
    <s v="Avril"/>
    <n v="2018"/>
    <d v="1899-12-30T05:30:00"/>
    <d v="1899-12-30T05:35:38"/>
    <n v="9.3888888888889799E-2"/>
    <x v="0"/>
    <x v="0"/>
    <m/>
    <x v="0"/>
    <m/>
    <s v=""/>
    <s v=""/>
    <n v="1"/>
    <n v="1"/>
    <s v=""/>
    <s v=""/>
    <m/>
    <n v="31660"/>
    <m/>
    <m/>
    <s v="Ludovic Chimay"/>
    <n v="2"/>
    <n v="0"/>
    <s v="043196"/>
    <s v=""/>
    <s v=""/>
    <s v=""/>
    <s v=""/>
    <s v=""/>
  </r>
  <r>
    <n v="212"/>
    <x v="7"/>
    <s v="C10"/>
    <s v="205"/>
    <s v="MARCHESINI 2"/>
    <n v="684443"/>
    <s v="BLIS MILBE+PRAZ CHIEN USV  2CP"/>
    <s v="2x8"/>
    <n v="7310"/>
    <s v="9500"/>
    <x v="1"/>
    <s v="Avril"/>
    <n v="2018"/>
    <d v="1899-12-30T05:35:38"/>
    <d v="1899-12-30T05:42:38"/>
    <n v="0.11666666666666625"/>
    <x v="1"/>
    <x v="8"/>
    <s v="Reprise OF"/>
    <x v="0"/>
    <s v="TP"/>
    <n v="0.11666666666666625"/>
    <s v=""/>
    <n v="1"/>
    <n v="1"/>
    <n v="0.11666666666666625"/>
    <s v=""/>
    <m/>
    <n v="31660"/>
    <m/>
    <m/>
    <s v="Ludovic Chimay"/>
    <n v="2"/>
    <n v="0"/>
    <s v="43196"/>
    <s v=""/>
    <s v=""/>
    <s v=""/>
    <s v=""/>
    <s v=""/>
  </r>
  <r>
    <n v="213"/>
    <x v="7"/>
    <s v="C10"/>
    <s v="205"/>
    <s v="MARCHESINI 2"/>
    <n v="684443"/>
    <s v="BLIS MILBE+PRAZ CHIEN USV  2CP"/>
    <s v="2x8"/>
    <n v="7310"/>
    <s v="9500"/>
    <x v="1"/>
    <s v="Avril"/>
    <n v="2018"/>
    <d v="1899-12-30T05:42:38"/>
    <d v="1899-12-30T08:38:42"/>
    <n v="2.9344444444444435"/>
    <x v="2"/>
    <x v="2"/>
    <m/>
    <x v="0"/>
    <s v="TE"/>
    <s v=""/>
    <n v="2.9344444444444435"/>
    <n v="1"/>
    <n v="1"/>
    <s v=""/>
    <n v="2.9344444444444435"/>
    <m/>
    <n v="31660"/>
    <n v="25000"/>
    <m/>
    <s v="Ludovic Chimay"/>
    <n v="2"/>
    <n v="0"/>
    <s v="43196"/>
    <s v=""/>
    <s v=""/>
    <s v=""/>
    <s v=""/>
    <s v=""/>
  </r>
  <r>
    <n v="214"/>
    <x v="7"/>
    <s v="C10"/>
    <s v="205"/>
    <s v="MARCHESINI 2"/>
    <n v="684443"/>
    <s v="BLIS MILBE+PRAZ CHIEN USV  2CP"/>
    <s v="2x8"/>
    <n v="7310"/>
    <s v="9500"/>
    <x v="1"/>
    <s v="Avril"/>
    <n v="2018"/>
    <d v="1899-12-30T08:38:42"/>
    <d v="1899-12-30T08:41:30"/>
    <n v="4.66666666666673E-2"/>
    <x v="1"/>
    <x v="5"/>
    <s v="OF Clôturé"/>
    <x v="0"/>
    <s v="TP"/>
    <n v="4.66666666666673E-2"/>
    <s v=""/>
    <n v="1"/>
    <n v="1"/>
    <n v="4.66666666666673E-2"/>
    <s v=""/>
    <n v="28580"/>
    <n v="31660"/>
    <n v="31708"/>
    <n v="10821.843003412969"/>
    <s v="Ludovic Chimay"/>
    <n v="2"/>
    <n v="1"/>
    <s v="143196"/>
    <n v="3.4097222222222214"/>
    <n v="3.0084210526315789"/>
    <n v="0.48"/>
    <n v="2.9344444444444435"/>
    <s v=""/>
  </r>
  <r>
    <n v="215"/>
    <x v="7"/>
    <s v="C10"/>
    <s v="205"/>
    <s v="MARCHESINI 2"/>
    <n v="684443"/>
    <s v="BLIS MILBE+PRAZ CHIEN USV  2CP"/>
    <s v="2x8"/>
    <n v="7310"/>
    <s v="9500"/>
    <x v="1"/>
    <s v="Avril"/>
    <n v="2018"/>
    <d v="1899-12-30T08:41:30"/>
    <d v="1899-12-30T08:54:35"/>
    <n v="0.21805555555555456"/>
    <x v="1"/>
    <x v="5"/>
    <m/>
    <x v="0"/>
    <m/>
    <n v="0.34499999999999931"/>
    <n v="2.9344444444444435"/>
    <n v="1"/>
    <n v="1"/>
    <n v="0.34"/>
    <n v="2.93"/>
    <m/>
    <n v="31660"/>
    <m/>
    <m/>
    <s v="Ludovic Chimay"/>
    <n v="2"/>
    <n v="1"/>
    <s v="43196"/>
    <s v=""/>
    <s v=""/>
    <s v=""/>
    <s v=""/>
    <n v="31660"/>
  </r>
  <r>
    <n v="216"/>
    <x v="7"/>
    <s v="C10"/>
    <s v="205"/>
    <s v="MARCHESINI 2"/>
    <n v="684447"/>
    <s v="BLIS MILBE+PRAZ CHIEN USV  2CP"/>
    <s v="2x8"/>
    <n v="7310"/>
    <s v="9500"/>
    <x v="1"/>
    <s v="Avril"/>
    <n v="2018"/>
    <d v="1899-12-30T08:54:35"/>
    <d v="1899-12-30T09:30:44"/>
    <n v="0.60250000000000092"/>
    <x v="1"/>
    <x v="6"/>
    <s v="Début OF"/>
    <x v="0"/>
    <s v="TP"/>
    <n v="0.60250000000000092"/>
    <s v=""/>
    <n v="1"/>
    <n v="1"/>
    <n v="0.60250000000000092"/>
    <s v=""/>
    <m/>
    <n v="32089"/>
    <m/>
    <m/>
    <s v="Ludovic Chimay"/>
    <n v="1"/>
    <n v="1"/>
    <s v="43196"/>
    <s v=""/>
    <s v=""/>
    <s v=""/>
    <s v=""/>
    <s v=""/>
  </r>
  <r>
    <n v="217"/>
    <x v="7"/>
    <s v="C10"/>
    <s v="205"/>
    <s v="MARCHESINI 2"/>
    <n v="684447"/>
    <s v="BLIS MILBE+PRAZ CHIEN USV  2CP"/>
    <s v="2x8"/>
    <n v="7310"/>
    <s v="9500"/>
    <x v="1"/>
    <s v="Avril"/>
    <n v="2018"/>
    <d v="1899-12-30T09:30:44"/>
    <d v="1899-12-30T12:43:40"/>
    <n v="3.2155555555555568"/>
    <x v="2"/>
    <x v="2"/>
    <m/>
    <x v="0"/>
    <s v="TE"/>
    <s v=""/>
    <n v="3.2155555555555568"/>
    <n v="1"/>
    <n v="1"/>
    <s v=""/>
    <n v="3.2155555555555568"/>
    <m/>
    <n v="32089"/>
    <n v="30000"/>
    <m/>
    <s v="Ludovic Chimay"/>
    <n v="1"/>
    <n v="1"/>
    <s v="43196"/>
    <s v=""/>
    <s v=""/>
    <s v=""/>
    <s v=""/>
    <s v=""/>
  </r>
  <r>
    <n v="218"/>
    <x v="7"/>
    <s v="C10"/>
    <s v="205"/>
    <s v="MARCHESINI 2"/>
    <n v="684447"/>
    <s v="BLIS MILBE+PRAZ CHIEN USV  2CP"/>
    <s v="2x8"/>
    <n v="7310"/>
    <s v="9500"/>
    <x v="1"/>
    <s v="Avril"/>
    <n v="2018"/>
    <d v="1899-12-30T12:43:40"/>
    <d v="1899-12-30T12:48:30"/>
    <n v="8.0555555555555713E-2"/>
    <x v="1"/>
    <x v="5"/>
    <s v="OF Clôturé"/>
    <x v="0"/>
    <s v="TP"/>
    <n v="8.0555555555555713E-2"/>
    <s v=""/>
    <n v="1"/>
    <n v="1"/>
    <n v="8.0555555555555713E-2"/>
    <s v=""/>
    <n v="31972"/>
    <n v="32089"/>
    <n v="31972"/>
    <n v="9929.1925465838503"/>
    <s v="Ludovic Chimay"/>
    <n v="1"/>
    <n v="2"/>
    <s v="243196"/>
    <n v="3.9008333333333343"/>
    <n v="3.3654736842105262"/>
    <n v="0.69"/>
    <n v="3.2155555555555568"/>
    <s v=""/>
  </r>
  <r>
    <n v="219"/>
    <x v="7"/>
    <s v="C10"/>
    <s v="205"/>
    <s v="MARCHESINI 2"/>
    <n v="684447"/>
    <s v="BLIS MILBE+PRAZ CHIEN USV  2CP"/>
    <s v="2x8"/>
    <n v="7310"/>
    <s v="9500"/>
    <x v="1"/>
    <s v="Avril"/>
    <n v="2018"/>
    <d v="1899-12-30T12:48:30"/>
    <d v="1899-12-30T12:48:38"/>
    <n v="2.2222222222207932E-3"/>
    <x v="1"/>
    <x v="5"/>
    <m/>
    <x v="0"/>
    <m/>
    <n v="0.68305555555555664"/>
    <n v="3.2155555555555568"/>
    <n v="1"/>
    <n v="1"/>
    <n v="0.68"/>
    <n v="3.22"/>
    <n v="32089"/>
    <n v="32089"/>
    <m/>
    <m/>
    <s v="Ludovic Chimay"/>
    <n v="1"/>
    <n v="2"/>
    <s v="43196"/>
    <s v=""/>
    <s v=""/>
    <s v=""/>
    <s v=""/>
    <n v="32089"/>
  </r>
  <r>
    <n v="220"/>
    <x v="7"/>
    <s v="C10"/>
    <s v="205"/>
    <s v="MARCHESINI 2"/>
    <m/>
    <s v=""/>
    <s v="2x8"/>
    <n v="7310"/>
    <s v="9500"/>
    <x v="1"/>
    <s v="Avril"/>
    <n v="2018"/>
    <d v="1899-12-30T12:48:38"/>
    <d v="1899-12-30T18:50:47"/>
    <n v="6.0358333333333336"/>
    <x v="0"/>
    <x v="7"/>
    <s v="Fin d'Equipe"/>
    <x v="0"/>
    <m/>
    <s v=""/>
    <s v=""/>
    <m/>
    <m/>
    <s v=""/>
    <s v=""/>
    <m/>
    <m/>
    <m/>
    <m/>
    <m/>
    <s v=""/>
    <n v="2"/>
    <s v="43196"/>
    <s v=""/>
    <s v=""/>
    <s v=""/>
    <s v=""/>
    <n v="0"/>
  </r>
  <r>
    <n v="221"/>
    <x v="7"/>
    <s v="C10"/>
    <s v="205"/>
    <s v="MARCHESINI 2"/>
    <n v="684449"/>
    <s v="BLIS MILBE+PRAZ CHIEN USV  2CP"/>
    <s v="2x8"/>
    <n v="7310"/>
    <s v="9500"/>
    <x v="1"/>
    <s v="Avril"/>
    <n v="2018"/>
    <d v="1899-12-30T18:50:47"/>
    <d v="1899-12-30T18:50:51"/>
    <n v="1.1111111111103966E-3"/>
    <x v="1"/>
    <x v="6"/>
    <s v="Reprise OF"/>
    <x v="0"/>
    <s v="TP"/>
    <n v="1.1111111111103966E-3"/>
    <s v=""/>
    <n v="1"/>
    <n v="1"/>
    <n v="1.1111111111103966E-3"/>
    <s v=""/>
    <m/>
    <n v="-5847.9999999149004"/>
    <m/>
    <m/>
    <s v="Laurence Bender"/>
    <n v="1"/>
    <n v="2"/>
    <s v="43196"/>
    <s v=""/>
    <s v=""/>
    <s v=""/>
    <s v=""/>
    <s v=""/>
  </r>
  <r>
    <n v="222"/>
    <x v="7"/>
    <s v="C10"/>
    <s v="205"/>
    <s v="MARCHESINI 2"/>
    <n v="684449"/>
    <s v="BLIS MILBE+PRAZ CHIEN USV  2CP"/>
    <s v="2x8"/>
    <n v="7310"/>
    <s v="9500"/>
    <x v="1"/>
    <s v="Avril"/>
    <n v="2018"/>
    <d v="1899-12-30T18:50:51"/>
    <d v="1899-12-30T20:16:05"/>
    <n v="1.4205555555555573"/>
    <x v="2"/>
    <x v="2"/>
    <m/>
    <x v="0"/>
    <s v="TE"/>
    <s v=""/>
    <n v="1.4205555555555573"/>
    <n v="1"/>
    <n v="1"/>
    <s v=""/>
    <n v="1.4205555555555573"/>
    <m/>
    <n v="-5847.9999999149004"/>
    <n v="20400"/>
    <m/>
    <s v="Laurence Bender"/>
    <n v="1"/>
    <n v="2"/>
    <s v="43196"/>
    <s v=""/>
    <s v=""/>
    <s v=""/>
    <s v=""/>
    <s v=""/>
  </r>
  <r>
    <n v="223"/>
    <x v="7"/>
    <s v="C10"/>
    <s v="205"/>
    <s v="MARCHESINI 2"/>
    <n v="684449"/>
    <s v="BLIS MILBE+PRAZ CHIEN USV  2CP"/>
    <s v="2x8"/>
    <n v="7310"/>
    <s v="9500"/>
    <x v="1"/>
    <s v="Avril"/>
    <n v="2018"/>
    <d v="1899-12-30T20:16:05"/>
    <d v="1899-12-30T20:17:59"/>
    <n v="3.1666666666666288E-2"/>
    <x v="1"/>
    <x v="5"/>
    <m/>
    <x v="0"/>
    <s v="TP"/>
    <n v="3.1666666666666288E-2"/>
    <s v=""/>
    <n v="1"/>
    <n v="1"/>
    <n v="3.1666666666666288E-2"/>
    <s v=""/>
    <m/>
    <n v="-5847.9999999149004"/>
    <m/>
    <m/>
    <s v="Laurence Bender"/>
    <n v="1"/>
    <n v="2"/>
    <s v="43196"/>
    <s v=""/>
    <s v=""/>
    <s v=""/>
    <s v=""/>
    <s v=""/>
  </r>
  <r>
    <n v="224"/>
    <x v="7"/>
    <s v="C10"/>
    <s v="205"/>
    <s v="MARCHESINI 2"/>
    <n v="684449"/>
    <s v="BLIS MILBE+PRAZ CHIEN USV  2CP"/>
    <s v="2x8"/>
    <n v="7310"/>
    <s v="9500"/>
    <x v="1"/>
    <s v="Avril"/>
    <n v="2018"/>
    <d v="1899-12-30T20:17:59"/>
    <d v="1899-12-30T20:25:43"/>
    <n v="0.12888888888888594"/>
    <x v="0"/>
    <x v="10"/>
    <s v="Fin de Poste"/>
    <x v="1"/>
    <m/>
    <s v=""/>
    <s v=""/>
    <n v="1"/>
    <n v="1"/>
    <s v=""/>
    <s v=""/>
    <n v="29318"/>
    <n v="-5847.9999999149004"/>
    <n v="29318"/>
    <n v="18935.2"/>
    <s v="Laurence Bender"/>
    <n v="1"/>
    <n v="3"/>
    <s v="343196"/>
    <n v="1.58222222222222"/>
    <n v="3.0861052631578949"/>
    <n v="0.16"/>
    <n v="1.4205555555555573"/>
    <n v="-5847.9999999149004"/>
  </r>
  <r>
    <n v="225"/>
    <x v="8"/>
    <s v="C10"/>
    <s v="205"/>
    <s v="MARCHESINI 2"/>
    <n v="684449"/>
    <s v="BLIS MILBE+PRAZ CHIEN USV  2CP"/>
    <s v="3x8"/>
    <n v="7310"/>
    <s v="9500"/>
    <x v="1"/>
    <s v="Avril"/>
    <n v="2018"/>
    <d v="1899-12-30T05:30:00"/>
    <d v="1899-12-30T05:42:05"/>
    <n v="0.20138888888888928"/>
    <x v="0"/>
    <x v="0"/>
    <m/>
    <x v="0"/>
    <m/>
    <s v=""/>
    <s v=""/>
    <n v="1"/>
    <n v="1"/>
    <s v=""/>
    <s v=""/>
    <m/>
    <n v="1000.0000004796311"/>
    <m/>
    <m/>
    <s v="Alexandre Sturni"/>
    <n v="2"/>
    <n v="0"/>
    <s v="043197"/>
    <s v=""/>
    <s v=""/>
    <s v=""/>
    <s v=""/>
    <s v=""/>
  </r>
  <r>
    <n v="226"/>
    <x v="8"/>
    <s v="C10"/>
    <s v="205"/>
    <s v="MARCHESINI 2"/>
    <n v="684449"/>
    <s v="BLIS MILBE+PRAZ CHIEN USV  2CP"/>
    <s v="3x8"/>
    <n v="7310"/>
    <s v="9500"/>
    <x v="1"/>
    <s v="Avril"/>
    <n v="2018"/>
    <d v="1899-12-30T05:42:05"/>
    <d v="1899-12-30T05:50:42"/>
    <n v="0.14361111111111069"/>
    <x v="1"/>
    <x v="8"/>
    <s v="Reprise OF"/>
    <x v="0"/>
    <s v="TP"/>
    <n v="0.14361111111111069"/>
    <s v=""/>
    <n v="1"/>
    <n v="1"/>
    <n v="0.14361111111111069"/>
    <s v=""/>
    <m/>
    <n v="1000.0000004796311"/>
    <m/>
    <m/>
    <s v="Alexandre Sturni"/>
    <n v="2"/>
    <n v="0"/>
    <s v="43197"/>
    <s v=""/>
    <s v=""/>
    <s v=""/>
    <s v=""/>
    <s v=""/>
  </r>
  <r>
    <n v="227"/>
    <x v="8"/>
    <s v="C10"/>
    <s v="205"/>
    <s v="MARCHESINI 2"/>
    <n v="684449"/>
    <s v="BLIS MILBE+PRAZ CHIEN USV  2CP"/>
    <s v="3x8"/>
    <n v="7310"/>
    <s v="9500"/>
    <x v="1"/>
    <s v="Avril"/>
    <n v="2018"/>
    <d v="1899-12-30T05:50:42"/>
    <d v="1899-12-30T06:10:04"/>
    <n v="0.32277777777777805"/>
    <x v="2"/>
    <x v="2"/>
    <m/>
    <x v="0"/>
    <s v="TE"/>
    <s v=""/>
    <n v="0.32277777777777805"/>
    <n v="1"/>
    <n v="1"/>
    <s v=""/>
    <n v="0.32277777777777805"/>
    <m/>
    <n v="1000.0000004796311"/>
    <m/>
    <m/>
    <s v="Alexandre Sturni"/>
    <n v="2"/>
    <n v="0"/>
    <s v="43197"/>
    <s v=""/>
    <s v=""/>
    <s v=""/>
    <s v=""/>
    <s v=""/>
  </r>
  <r>
    <n v="228"/>
    <x v="8"/>
    <s v="C10"/>
    <s v="205"/>
    <s v="MARCHESINI 2"/>
    <n v="684449"/>
    <s v="BLIS MILBE+PRAZ CHIEN USV  2CP"/>
    <s v="3x8"/>
    <n v="7310"/>
    <s v="9500"/>
    <x v="1"/>
    <s v="Avril"/>
    <n v="2018"/>
    <d v="1899-12-30T06:10:04"/>
    <d v="1899-12-30T06:22:14"/>
    <n v="0.20277777777777795"/>
    <x v="1"/>
    <x v="5"/>
    <s v="OF Clôturé"/>
    <x v="0"/>
    <s v="TP"/>
    <n v="0.20277777777777795"/>
    <s v=""/>
    <n v="1"/>
    <n v="1"/>
    <n v="0.20277777777777795"/>
    <s v=""/>
    <n v="2000"/>
    <n v="1000.0000004796311"/>
    <n v="31804"/>
    <n v="18278.160919540231"/>
    <s v="Alexandre Sturni"/>
    <n v="2"/>
    <n v="1"/>
    <s v="143197"/>
    <n v="0.87472222222222196"/>
    <n v="0.21052631578947367"/>
    <n v="0.55000000000000004"/>
    <n v="0.32277777777777805"/>
    <s v=""/>
  </r>
  <r>
    <n v="229"/>
    <x v="8"/>
    <s v="C10"/>
    <s v="205"/>
    <s v="MARCHESINI 2"/>
    <n v="684449"/>
    <s v="BLIS MILBE+PRAZ CHIEN USV  2CP"/>
    <s v="3x8"/>
    <n v="7310"/>
    <s v="9500"/>
    <x v="1"/>
    <s v="Avril"/>
    <n v="2018"/>
    <d v="1899-12-30T06:22:14"/>
    <d v="1899-12-30T06:22:29"/>
    <n v="4.1666666666659857E-3"/>
    <x v="1"/>
    <x v="5"/>
    <m/>
    <x v="0"/>
    <m/>
    <n v="0.37916666666666532"/>
    <n v="1.7433333333333354"/>
    <n v="1"/>
    <n v="1"/>
    <n v="0.38"/>
    <n v="1.74"/>
    <m/>
    <n v="1000.0000004796311"/>
    <m/>
    <m/>
    <s v="Alexandre Sturni"/>
    <n v="2"/>
    <n v="1"/>
    <s v="43197"/>
    <s v=""/>
    <s v=""/>
    <s v=""/>
    <s v=""/>
    <n v="1000.0000004796311"/>
  </r>
  <r>
    <n v="230"/>
    <x v="8"/>
    <s v="C10"/>
    <s v="205"/>
    <s v="MARCHESINI 2"/>
    <n v="684450"/>
    <s v="BLIS MILBE+PRAZ CHIEN USV  2CP"/>
    <s v="3x8"/>
    <n v="7310"/>
    <s v="9500"/>
    <x v="1"/>
    <s v="Avril"/>
    <n v="2018"/>
    <d v="1899-12-30T06:22:29"/>
    <d v="1899-12-30T06:55:59"/>
    <n v="0.55833333333333401"/>
    <x v="1"/>
    <x v="6"/>
    <s v="Début OF"/>
    <x v="0"/>
    <s v="TP"/>
    <n v="0.55833333333333401"/>
    <s v=""/>
    <n v="1"/>
    <n v="1"/>
    <n v="0.55833333333333401"/>
    <s v=""/>
    <m/>
    <n v="21311"/>
    <m/>
    <m/>
    <s v="Alexandre Sturni"/>
    <n v="1"/>
    <n v="1"/>
    <s v="43197"/>
    <s v=""/>
    <s v=""/>
    <s v=""/>
    <s v=""/>
    <s v=""/>
  </r>
  <r>
    <n v="231"/>
    <x v="8"/>
    <s v="C10"/>
    <s v="205"/>
    <s v="MARCHESINI 2"/>
    <n v="684450"/>
    <s v="BLIS MILBE+PRAZ CHIEN USV  2CP"/>
    <s v="3x8"/>
    <n v="7310"/>
    <s v="9500"/>
    <x v="1"/>
    <s v="Avril"/>
    <n v="2018"/>
    <d v="1899-12-30T06:55:59"/>
    <d v="1899-12-30T06:56:07"/>
    <n v="2.2222222222221255E-3"/>
    <x v="1"/>
    <x v="6"/>
    <m/>
    <x v="1"/>
    <s v="TP"/>
    <n v="2.2222222222221255E-3"/>
    <s v=""/>
    <n v="1"/>
    <n v="1"/>
    <n v="2.2222222222221255E-3"/>
    <s v=""/>
    <m/>
    <n v="21311"/>
    <m/>
    <m/>
    <s v="Alexandre Sturni"/>
    <n v="1"/>
    <n v="1"/>
    <s v="43197"/>
    <s v=""/>
    <s v=""/>
    <s v=""/>
    <s v=""/>
    <s v=""/>
  </r>
  <r>
    <n v="232"/>
    <x v="8"/>
    <s v="C10"/>
    <s v="205"/>
    <s v="MARCHESINI 2"/>
    <n v="684450"/>
    <s v="BLIS MILBE+PRAZ CHIEN USV  2CP"/>
    <s v="3x8"/>
    <n v="7310"/>
    <s v="9500"/>
    <x v="1"/>
    <s v="Avril"/>
    <n v="2018"/>
    <d v="1899-12-30T06:56:07"/>
    <d v="1899-12-30T07:50:46"/>
    <n v="0.91083333333333316"/>
    <x v="2"/>
    <x v="2"/>
    <m/>
    <x v="0"/>
    <s v="TE"/>
    <s v=""/>
    <n v="0.91083333333333316"/>
    <n v="1"/>
    <n v="1"/>
    <s v=""/>
    <n v="0.91083333333333316"/>
    <m/>
    <n v="21311"/>
    <n v="4000"/>
    <m/>
    <s v="Alexandre Sturni"/>
    <n v="1"/>
    <n v="1"/>
    <s v="43197"/>
    <s v=""/>
    <s v=""/>
    <s v=""/>
    <s v=""/>
    <s v=""/>
  </r>
  <r>
    <n v="233"/>
    <x v="8"/>
    <s v="C10"/>
    <s v="205"/>
    <s v="MARCHESINI 2"/>
    <n v="684450"/>
    <s v="BLIS MILBE+PRAZ CHIEN USV  2CP"/>
    <s v="3x8"/>
    <n v="7310"/>
    <s v="9500"/>
    <x v="1"/>
    <s v="Avril"/>
    <n v="2018"/>
    <d v="1899-12-30T07:50:46"/>
    <d v="1899-12-30T08:05:08"/>
    <n v="0.23944444444444368"/>
    <x v="3"/>
    <x v="4"/>
    <m/>
    <x v="1"/>
    <s v="TE"/>
    <s v=""/>
    <n v="0.23944444444444368"/>
    <n v="1"/>
    <n v="1"/>
    <s v=""/>
    <n v="0.23944444444444368"/>
    <m/>
    <n v="21311"/>
    <m/>
    <m/>
    <s v="Alexandre Sturni"/>
    <n v="1"/>
    <n v="1"/>
    <s v="43197"/>
    <s v=""/>
    <s v=""/>
    <s v=""/>
    <s v=""/>
    <s v=""/>
  </r>
  <r>
    <n v="234"/>
    <x v="8"/>
    <s v="C10"/>
    <s v="205"/>
    <s v="MARCHESINI 2"/>
    <n v="684450"/>
    <s v="BLIS MILBE+PRAZ CHIEN USV  2CP"/>
    <s v="3x8"/>
    <n v="7310"/>
    <s v="9500"/>
    <x v="1"/>
    <s v="Avril"/>
    <n v="2018"/>
    <d v="1899-12-30T08:05:08"/>
    <d v="1899-12-30T08:19:36"/>
    <n v="0.24111111111111194"/>
    <x v="2"/>
    <x v="2"/>
    <m/>
    <x v="0"/>
    <s v="TE"/>
    <s v=""/>
    <n v="0.24111111111111194"/>
    <n v="1"/>
    <n v="1"/>
    <s v=""/>
    <n v="0.24111111111111194"/>
    <m/>
    <n v="21311"/>
    <m/>
    <m/>
    <s v="Alexandre Sturni"/>
    <n v="1"/>
    <n v="1"/>
    <s v="43197"/>
    <s v=""/>
    <s v=""/>
    <s v=""/>
    <s v=""/>
    <s v=""/>
  </r>
  <r>
    <n v="235"/>
    <x v="8"/>
    <s v="C10"/>
    <s v="205"/>
    <s v="MARCHESINI 2"/>
    <n v="684450"/>
    <s v="BLIS MILBE+PRAZ CHIEN USV  2CP"/>
    <s v="3x8"/>
    <n v="7310"/>
    <s v="9500"/>
    <x v="1"/>
    <s v="Avril"/>
    <n v="2018"/>
    <d v="1899-12-30T08:19:36"/>
    <d v="1899-12-30T09:09:39"/>
    <n v="0.8341666666666665"/>
    <x v="3"/>
    <x v="4"/>
    <m/>
    <x v="1"/>
    <s v="TE"/>
    <s v=""/>
    <n v="0.8341666666666665"/>
    <n v="1"/>
    <n v="1"/>
    <s v=""/>
    <n v="0.8341666666666665"/>
    <m/>
    <n v="21311"/>
    <m/>
    <m/>
    <s v="Alexandre Sturni"/>
    <n v="1"/>
    <n v="1"/>
    <s v="43197"/>
    <s v=""/>
    <s v=""/>
    <s v=""/>
    <s v=""/>
    <s v=""/>
  </r>
  <r>
    <n v="236"/>
    <x v="8"/>
    <s v="C10"/>
    <s v="205"/>
    <s v="MARCHESINI 2"/>
    <n v="684450"/>
    <s v="BLIS MILBE+PRAZ CHIEN USV  2CP"/>
    <s v="3x8"/>
    <n v="7310"/>
    <s v="9500"/>
    <x v="1"/>
    <s v="Avril"/>
    <n v="2018"/>
    <d v="1899-12-30T09:09:39"/>
    <d v="1899-12-30T09:25:59"/>
    <n v="0.2722222222222217"/>
    <x v="1"/>
    <x v="5"/>
    <s v="OF Clôturé"/>
    <x v="0"/>
    <s v="TP"/>
    <n v="0.2722222222222217"/>
    <s v=""/>
    <n v="1"/>
    <n v="1"/>
    <n v="0.2722222222222217"/>
    <s v=""/>
    <n v="20000"/>
    <n v="21311"/>
    <n v="21508"/>
    <n v="9644.8430493273536"/>
    <s v="Alexandre Sturni"/>
    <n v="1"/>
    <n v="2"/>
    <s v="243197"/>
    <n v="3.0638888888888891"/>
    <n v="2.1052631578947367"/>
    <n v="1.91"/>
    <n v="1.1519444444444451"/>
    <s v=""/>
  </r>
  <r>
    <n v="237"/>
    <x v="8"/>
    <s v="C10"/>
    <s v="205"/>
    <s v="MARCHESINI 2"/>
    <n v="684450"/>
    <s v="BLIS MILBE+PRAZ CHIEN USV  2CP"/>
    <s v="3x8"/>
    <n v="7310"/>
    <s v="9500"/>
    <x v="1"/>
    <s v="Avril"/>
    <n v="2018"/>
    <d v="1899-12-30T09:25:59"/>
    <d v="1899-12-30T09:26:19"/>
    <n v="5.5555555555559799E-3"/>
    <x v="1"/>
    <x v="5"/>
    <m/>
    <x v="0"/>
    <m/>
    <n v="0.83277777777777784"/>
    <n v="2.2255555555555553"/>
    <n v="1"/>
    <n v="1"/>
    <n v="0.83"/>
    <n v="2.23"/>
    <m/>
    <n v="21311"/>
    <m/>
    <m/>
    <s v="Alexandre Sturni"/>
    <n v="1"/>
    <n v="2"/>
    <s v="43197"/>
    <s v=""/>
    <s v=""/>
    <s v=""/>
    <s v=""/>
    <n v="21311"/>
  </r>
  <r>
    <n v="238"/>
    <x v="8"/>
    <s v="C10"/>
    <s v="205"/>
    <s v="MARCHESINI 2"/>
    <n v="684446"/>
    <s v="BLIS MILPRO VET CHIEN 2CP"/>
    <s v="3x8"/>
    <n v="7310"/>
    <s v="9500"/>
    <x v="1"/>
    <s v="Avril"/>
    <n v="2018"/>
    <d v="1899-12-30T09:26:19"/>
    <d v="1899-12-30T09:50:16"/>
    <n v="0.39916666666666645"/>
    <x v="1"/>
    <x v="6"/>
    <s v="Début OF"/>
    <x v="0"/>
    <s v="TP"/>
    <n v="0.39916666666666645"/>
    <s v=""/>
    <n v="1"/>
    <n v="1"/>
    <n v="0.39916666666666645"/>
    <s v=""/>
    <m/>
    <n v="10500"/>
    <m/>
    <m/>
    <s v="Alexandre Sturni"/>
    <n v="1"/>
    <n v="2"/>
    <s v="43197"/>
    <s v=""/>
    <s v=""/>
    <s v=""/>
    <s v=""/>
    <s v=""/>
  </r>
  <r>
    <n v="239"/>
    <x v="8"/>
    <s v="C10"/>
    <s v="205"/>
    <s v="MARCHESINI 2"/>
    <n v="684446"/>
    <s v="BLIS MILPRO VET CHIEN 2CP"/>
    <s v="3x8"/>
    <n v="7310"/>
    <s v="9500"/>
    <x v="1"/>
    <s v="Avril"/>
    <n v="2018"/>
    <d v="1899-12-30T09:50:16"/>
    <d v="1899-12-30T10:14:00"/>
    <n v="0.39555555555555566"/>
    <x v="0"/>
    <x v="3"/>
    <m/>
    <x v="1"/>
    <m/>
    <s v=""/>
    <s v=""/>
    <n v="1"/>
    <n v="1"/>
    <s v=""/>
    <s v=""/>
    <m/>
    <n v="10500"/>
    <m/>
    <m/>
    <s v="Alexandre Sturni"/>
    <n v="1"/>
    <n v="2"/>
    <s v="43197"/>
    <s v=""/>
    <s v=""/>
    <s v=""/>
    <s v=""/>
    <s v=""/>
  </r>
  <r>
    <n v="240"/>
    <x v="8"/>
    <s v="C10"/>
    <s v="205"/>
    <s v="MARCHESINI 2"/>
    <n v="684446"/>
    <s v="BLIS MILPRO VET CHIEN 2CP"/>
    <s v="3x8"/>
    <n v="7310"/>
    <s v="9500"/>
    <x v="1"/>
    <s v="Avril"/>
    <n v="2018"/>
    <d v="1899-12-30T10:14:00"/>
    <d v="1899-12-30T10:29:11"/>
    <n v="0.25305555555555603"/>
    <x v="3"/>
    <x v="21"/>
    <m/>
    <x v="1"/>
    <s v="TP"/>
    <n v="0.25305555555555603"/>
    <s v=""/>
    <n v="1"/>
    <n v="1"/>
    <n v="0.25305555555555603"/>
    <s v=""/>
    <m/>
    <n v="10500"/>
    <m/>
    <m/>
    <s v="Alexandre Sturni"/>
    <n v="1"/>
    <n v="2"/>
    <s v="43197"/>
    <s v=""/>
    <s v=""/>
    <s v=""/>
    <s v=""/>
    <s v=""/>
  </r>
  <r>
    <n v="241"/>
    <x v="8"/>
    <s v="C10"/>
    <s v="205"/>
    <s v="MARCHESINI 2"/>
    <n v="684446"/>
    <s v="BLIS MILPRO VET CHIEN 2CP"/>
    <s v="3x8"/>
    <n v="7310"/>
    <s v="9500"/>
    <x v="1"/>
    <s v="Avril"/>
    <n v="2018"/>
    <d v="1899-12-30T10:29:11"/>
    <d v="1899-12-30T10:55:15"/>
    <n v="0.43444444444444352"/>
    <x v="2"/>
    <x v="2"/>
    <m/>
    <x v="0"/>
    <s v="TE"/>
    <s v=""/>
    <n v="0.43444444444444352"/>
    <n v="1"/>
    <n v="1"/>
    <s v=""/>
    <n v="0.43444444444444352"/>
    <m/>
    <n v="10500"/>
    <m/>
    <m/>
    <s v="Alexandre Sturni"/>
    <n v="1"/>
    <n v="2"/>
    <s v="43197"/>
    <s v=""/>
    <s v=""/>
    <s v=""/>
    <s v=""/>
    <s v=""/>
  </r>
  <r>
    <n v="242"/>
    <x v="8"/>
    <s v="C10"/>
    <s v="205"/>
    <s v="MARCHESINI 2"/>
    <n v="684446"/>
    <s v="BLIS MILPRO VET CHIEN 2CP"/>
    <s v="3x8"/>
    <n v="7310"/>
    <s v="9500"/>
    <x v="1"/>
    <s v="Avril"/>
    <n v="2018"/>
    <d v="1899-12-30T10:55:15"/>
    <d v="1899-12-30T11:05:43"/>
    <n v="0.17444444444444551"/>
    <x v="3"/>
    <x v="4"/>
    <m/>
    <x v="1"/>
    <s v="TE"/>
    <s v=""/>
    <n v="0.17444444444444551"/>
    <n v="1"/>
    <n v="1"/>
    <s v=""/>
    <n v="0.17444444444444551"/>
    <m/>
    <n v="10500"/>
    <m/>
    <m/>
    <s v="Alexandre Sturni"/>
    <n v="1"/>
    <n v="2"/>
    <s v="43197"/>
    <s v=""/>
    <s v=""/>
    <s v=""/>
    <s v=""/>
    <s v=""/>
  </r>
  <r>
    <n v="243"/>
    <x v="8"/>
    <s v="C10"/>
    <s v="205"/>
    <s v="MARCHESINI 2"/>
    <n v="684446"/>
    <s v="BLIS MILPRO VET CHIEN 2CP"/>
    <s v="3x8"/>
    <n v="7310"/>
    <s v="9500"/>
    <x v="1"/>
    <s v="Avril"/>
    <n v="2018"/>
    <d v="1899-12-30T11:05:43"/>
    <d v="1899-12-30T11:43:47"/>
    <n v="0.63444444444444414"/>
    <x v="2"/>
    <x v="2"/>
    <m/>
    <x v="0"/>
    <s v="TE"/>
    <s v=""/>
    <n v="0.63444444444444414"/>
    <n v="1"/>
    <n v="1"/>
    <s v=""/>
    <n v="0.63444444444444414"/>
    <m/>
    <n v="10500"/>
    <n v="10000"/>
    <m/>
    <s v="Alexandre Sturni"/>
    <n v="1"/>
    <n v="2"/>
    <s v="43197"/>
    <s v=""/>
    <s v=""/>
    <s v=""/>
    <s v=""/>
    <s v=""/>
  </r>
  <r>
    <n v="244"/>
    <x v="8"/>
    <s v="C10"/>
    <s v="205"/>
    <s v="MARCHESINI 2"/>
    <n v="684446"/>
    <s v="BLIS MILPRO VET CHIEN 2CP"/>
    <s v="3x8"/>
    <n v="7310"/>
    <s v="9500"/>
    <x v="1"/>
    <s v="Avril"/>
    <n v="2018"/>
    <d v="1899-12-30T11:43:47"/>
    <d v="1899-12-30T11:53:40"/>
    <n v="0.16472222222222221"/>
    <x v="1"/>
    <x v="5"/>
    <m/>
    <x v="0"/>
    <s v="TP"/>
    <n v="0.16472222222222221"/>
    <s v=""/>
    <n v="1"/>
    <n v="1"/>
    <n v="0.16472222222222221"/>
    <s v=""/>
    <m/>
    <n v="10500"/>
    <m/>
    <m/>
    <s v="Alexandre Sturni"/>
    <n v="1"/>
    <n v="2"/>
    <s v="43197"/>
    <s v=""/>
    <s v=""/>
    <s v=""/>
    <s v=""/>
    <s v=""/>
  </r>
  <r>
    <n v="245"/>
    <x v="8"/>
    <s v="C10"/>
    <s v="205"/>
    <s v="MARCHESINI 2"/>
    <n v="684446"/>
    <s v="BLIS MILPRO VET CHIEN 2CP"/>
    <s v="3x8"/>
    <n v="7310"/>
    <s v="9500"/>
    <x v="1"/>
    <s v="Avril"/>
    <n v="2018"/>
    <d v="1899-12-30T11:53:40"/>
    <d v="1899-12-30T12:35:21"/>
    <n v="0.6947222222222238"/>
    <x v="1"/>
    <x v="6"/>
    <m/>
    <x v="1"/>
    <s v="TP"/>
    <n v="0.6947222222222238"/>
    <s v=""/>
    <n v="1"/>
    <n v="1"/>
    <n v="0.6947222222222238"/>
    <s v=""/>
    <m/>
    <n v="10500"/>
    <m/>
    <m/>
    <s v="Alexandre Sturni"/>
    <n v="1"/>
    <n v="2"/>
    <s v="43197"/>
    <s v=""/>
    <s v=""/>
    <s v=""/>
    <s v=""/>
    <s v=""/>
  </r>
  <r>
    <n v="246"/>
    <x v="8"/>
    <s v="C10"/>
    <s v="205"/>
    <s v="MARCHESINI 2"/>
    <n v="684446"/>
    <s v="BLIS MILPRO VET CHIEN 2CP"/>
    <s v="3x8"/>
    <n v="7310"/>
    <s v="9500"/>
    <x v="1"/>
    <s v="Avril"/>
    <n v="2018"/>
    <d v="1899-12-30T12:35:21"/>
    <d v="1899-12-30T12:51:49"/>
    <n v="0.27444444444444382"/>
    <x v="2"/>
    <x v="2"/>
    <m/>
    <x v="0"/>
    <s v="TE"/>
    <s v=""/>
    <n v="0.27444444444444382"/>
    <n v="1"/>
    <n v="1"/>
    <s v=""/>
    <n v="0.27444444444444382"/>
    <m/>
    <n v="10500"/>
    <m/>
    <m/>
    <s v="Alexandre Sturni"/>
    <n v="1"/>
    <n v="2"/>
    <s v="43197"/>
    <s v=""/>
    <s v=""/>
    <s v=""/>
    <s v=""/>
    <s v=""/>
  </r>
  <r>
    <n v="247"/>
    <x v="8"/>
    <s v="C10"/>
    <s v="205"/>
    <s v="MARCHESINI 2"/>
    <n v="684446"/>
    <s v="BLIS MILPRO VET CHIEN 2CP"/>
    <s v="3x8"/>
    <n v="7310"/>
    <s v="9500"/>
    <x v="1"/>
    <s v="Avril"/>
    <n v="2018"/>
    <d v="1899-12-30T12:51:49"/>
    <d v="1899-12-30T12:52:10"/>
    <n v="5.8333333333315807E-3"/>
    <x v="0"/>
    <x v="7"/>
    <s v="Fin d'Equipe"/>
    <x v="0"/>
    <m/>
    <s v=""/>
    <s v=""/>
    <n v="1"/>
    <n v="1"/>
    <s v=""/>
    <s v=""/>
    <n v="3828"/>
    <n v="10500"/>
    <n v="3828"/>
    <n v="2512.91"/>
    <s v="Alexandre Sturni"/>
    <n v="1"/>
    <n v="2"/>
    <s v="43197"/>
    <s v=""/>
    <n v="0.40294736842105261"/>
    <s v=""/>
    <s v=""/>
    <s v=""/>
  </r>
  <r>
    <n v="248"/>
    <x v="8"/>
    <s v="C10"/>
    <s v="205"/>
    <s v="MARCHESINI 2"/>
    <n v="684446"/>
    <s v="BLIS MILPRO VET CHIEN 2CP"/>
    <s v="3x8"/>
    <n v="7310"/>
    <s v="9500"/>
    <x v="1"/>
    <s v="Avril"/>
    <n v="2018"/>
    <d v="1899-12-30T12:52:10"/>
    <d v="1899-12-30T12:52:15"/>
    <n v="1.3888888888899942E-3"/>
    <x v="1"/>
    <x v="8"/>
    <s v="Reprise OF"/>
    <x v="0"/>
    <s v="TP"/>
    <n v="1.3888888888899942E-3"/>
    <s v=""/>
    <n v="1"/>
    <n v="1"/>
    <n v="1.3888888888899942E-3"/>
    <s v=""/>
    <m/>
    <n v="10500"/>
    <m/>
    <m/>
    <s v="Alexandre Sturni"/>
    <n v="1"/>
    <n v="2"/>
    <s v="43197"/>
    <s v=""/>
    <s v=""/>
    <s v=""/>
    <s v=""/>
    <s v=""/>
  </r>
  <r>
    <n v="249"/>
    <x v="8"/>
    <s v="C10"/>
    <s v="205"/>
    <s v="MARCHESINI 2"/>
    <n v="684446"/>
    <s v="BLIS MILPRO VET CHIEN 2CP"/>
    <s v="3x8"/>
    <n v="7310"/>
    <s v="9500"/>
    <x v="1"/>
    <s v="Avril"/>
    <n v="2018"/>
    <d v="1899-12-30T12:52:15"/>
    <d v="1899-12-30T12:52:21"/>
    <n v="1.6666666666669272E-3"/>
    <x v="1"/>
    <x v="8"/>
    <s v="Fin de Poste"/>
    <x v="0"/>
    <m/>
    <s v=""/>
    <s v=""/>
    <n v="1"/>
    <n v="1"/>
    <s v=""/>
    <s v=""/>
    <n v="0"/>
    <n v="10500"/>
    <n v="0"/>
    <n v="0"/>
    <s v="Alexandre Sturni"/>
    <n v="1"/>
    <n v="3"/>
    <s v="343197"/>
    <n v="3.4338888888888897"/>
    <n v="0"/>
    <n v="2.09"/>
    <n v="1.3433333333333315"/>
    <n v="10500"/>
  </r>
  <r>
    <n v="250"/>
    <x v="9"/>
    <s v="C10"/>
    <s v="205"/>
    <s v="MARCHESINI 2"/>
    <n v="684446"/>
    <s v="BLIS MILPRO VET CHIEN 2CP"/>
    <s v="3x8"/>
    <n v="7310"/>
    <s v="9500"/>
    <x v="2"/>
    <s v="Avril"/>
    <n v="2018"/>
    <d v="1899-12-30T05:30:00"/>
    <d v="1899-12-30T05:55:18"/>
    <n v="0.4216666666666673"/>
    <x v="0"/>
    <x v="0"/>
    <m/>
    <x v="0"/>
    <m/>
    <s v=""/>
    <s v=""/>
    <n v="1"/>
    <n v="1"/>
    <s v=""/>
    <s v=""/>
    <m/>
    <n v="10500"/>
    <m/>
    <m/>
    <s v="Christelle Mesmin"/>
    <n v="2"/>
    <n v="0"/>
    <s v="043199"/>
    <s v=""/>
    <s v=""/>
    <s v=""/>
    <s v=""/>
    <s v=""/>
  </r>
  <r>
    <n v="251"/>
    <x v="9"/>
    <s v="C10"/>
    <s v="205"/>
    <s v="MARCHESINI 2"/>
    <n v="684446"/>
    <s v="BLIS MILPRO VET CHIEN 2CP"/>
    <s v="3x8"/>
    <n v="7310"/>
    <s v="9500"/>
    <x v="2"/>
    <s v="Avril"/>
    <n v="2018"/>
    <d v="1899-12-30T05:55:18"/>
    <d v="1899-12-30T05:55:26"/>
    <n v="2.2222222222214594E-3"/>
    <x v="1"/>
    <x v="6"/>
    <s v="Reprise OF"/>
    <x v="0"/>
    <s v="TP"/>
    <n v="2.2222222222214594E-3"/>
    <s v=""/>
    <n v="1"/>
    <n v="1"/>
    <n v="2.2222222222214594E-3"/>
    <s v=""/>
    <m/>
    <n v="10500"/>
    <m/>
    <m/>
    <s v="Christelle Mesmin"/>
    <n v="2"/>
    <n v="0"/>
    <s v="43199"/>
    <s v=""/>
    <s v=""/>
    <s v=""/>
    <s v=""/>
    <s v=""/>
  </r>
  <r>
    <n v="252"/>
    <x v="9"/>
    <s v="C10"/>
    <s v="205"/>
    <s v="MARCHESINI 2"/>
    <n v="684446"/>
    <s v="BLIS MILPRO VET CHIEN 2CP"/>
    <s v="3x8"/>
    <n v="7310"/>
    <s v="9500"/>
    <x v="2"/>
    <s v="Avril"/>
    <n v="2018"/>
    <d v="1899-12-30T05:55:26"/>
    <d v="1899-12-30T05:55:33"/>
    <n v="1.9444444444445264E-3"/>
    <x v="1"/>
    <x v="5"/>
    <s v="OF Clôturé"/>
    <x v="0"/>
    <s v="TP"/>
    <n v="1.9444444444445264E-3"/>
    <s v=""/>
    <n v="1"/>
    <n v="1"/>
    <n v="1.9444444444445264E-3"/>
    <s v=""/>
    <n v="0"/>
    <n v="10500"/>
    <n v="0"/>
    <n v="0"/>
    <s v="Christelle Mesmin"/>
    <n v="2"/>
    <n v="1"/>
    <s v="143199"/>
    <n v="0.43416666666666659"/>
    <n v="0"/>
    <n v="0.43"/>
    <n v="0"/>
    <s v=""/>
  </r>
  <r>
    <n v="253"/>
    <x v="9"/>
    <s v="C10"/>
    <s v="205"/>
    <s v="MARCHESINI 2"/>
    <n v="684446"/>
    <s v="BLIS MILPRO VET CHIEN 2CP"/>
    <s v="3x8"/>
    <n v="7310"/>
    <s v="9500"/>
    <x v="2"/>
    <s v="Avril"/>
    <n v="2018"/>
    <d v="1899-12-30T05:55:33"/>
    <d v="1899-12-30T05:56:03"/>
    <n v="8.3333333333333037E-3"/>
    <x v="1"/>
    <x v="5"/>
    <m/>
    <x v="0"/>
    <m/>
    <n v="1.5172222222222245"/>
    <n v="1.517777777777777"/>
    <n v="1"/>
    <n v="1"/>
    <n v="1.52"/>
    <n v="1.52"/>
    <m/>
    <n v="10500"/>
    <m/>
    <m/>
    <s v="Christelle Mesmin"/>
    <n v="2"/>
    <n v="1"/>
    <s v="43199"/>
    <s v=""/>
    <s v=""/>
    <s v=""/>
    <s v=""/>
    <n v="10500"/>
  </r>
  <r>
    <n v="254"/>
    <x v="9"/>
    <s v="C10"/>
    <s v="205"/>
    <s v="MARCHESINI 2"/>
    <n v="684442"/>
    <s v="BLIS MILBE+PRAZ CHIEN USV  2CP"/>
    <s v="3x8"/>
    <n v="7310"/>
    <s v="9500"/>
    <x v="2"/>
    <s v="Avril"/>
    <n v="2018"/>
    <d v="1899-12-30T05:56:03"/>
    <d v="1899-12-30T05:56:30"/>
    <n v="7.4999999999998401E-3"/>
    <x v="1"/>
    <x v="8"/>
    <s v="Début OF"/>
    <x v="0"/>
    <s v="TP"/>
    <n v="7.4999999999998401E-3"/>
    <s v=""/>
    <n v="1"/>
    <n v="1"/>
    <n v="7.4999999999998401E-3"/>
    <s v=""/>
    <m/>
    <n v="21103"/>
    <m/>
    <m/>
    <s v="Christelle Mesmin"/>
    <n v="1"/>
    <n v="1"/>
    <s v="43199"/>
    <s v=""/>
    <s v=""/>
    <s v=""/>
    <s v=""/>
    <s v=""/>
  </r>
  <r>
    <n v="255"/>
    <x v="9"/>
    <s v="C10"/>
    <s v="205"/>
    <s v="MARCHESINI 2"/>
    <n v="684442"/>
    <s v="BLIS MILBE+PRAZ CHIEN USV  2CP"/>
    <s v="3x8"/>
    <n v="7310"/>
    <s v="9500"/>
    <x v="2"/>
    <s v="Avril"/>
    <n v="2018"/>
    <d v="1899-12-30T05:56:30"/>
    <d v="1899-12-30T06:36:15"/>
    <n v="0.66250000000000031"/>
    <x v="0"/>
    <x v="22"/>
    <m/>
    <x v="1"/>
    <m/>
    <s v=""/>
    <s v=""/>
    <n v="1"/>
    <n v="1"/>
    <s v=""/>
    <s v=""/>
    <m/>
    <n v="21103"/>
    <m/>
    <m/>
    <s v="Christelle Mesmin"/>
    <n v="1"/>
    <n v="1"/>
    <s v="43199"/>
    <s v=""/>
    <s v=""/>
    <s v=""/>
    <s v=""/>
    <s v=""/>
  </r>
  <r>
    <n v="256"/>
    <x v="9"/>
    <s v="C10"/>
    <s v="205"/>
    <s v="MARCHESINI 2"/>
    <n v="684442"/>
    <s v="BLIS MILBE+PRAZ CHIEN USV  2CP"/>
    <s v="3x8"/>
    <n v="7310"/>
    <s v="9500"/>
    <x v="2"/>
    <s v="Avril"/>
    <n v="2018"/>
    <d v="1899-12-30T06:36:15"/>
    <d v="1899-12-30T06:48:00"/>
    <n v="0.1958333333333333"/>
    <x v="1"/>
    <x v="8"/>
    <m/>
    <x v="1"/>
    <s v="TP"/>
    <n v="0.1958333333333333"/>
    <s v=""/>
    <n v="1"/>
    <n v="1"/>
    <n v="0.1958333333333333"/>
    <s v=""/>
    <m/>
    <n v="21103"/>
    <m/>
    <m/>
    <s v="Christelle Mesmin"/>
    <n v="1"/>
    <n v="1"/>
    <s v="43199"/>
    <s v=""/>
    <s v=""/>
    <s v=""/>
    <s v=""/>
    <s v=""/>
  </r>
  <r>
    <n v="257"/>
    <x v="9"/>
    <s v="C10"/>
    <s v="205"/>
    <s v="MARCHESINI 2"/>
    <n v="684442"/>
    <s v="BLIS MILBE+PRAZ CHIEN USV  2CP"/>
    <s v="3x8"/>
    <n v="7310"/>
    <s v="9500"/>
    <x v="2"/>
    <s v="Avril"/>
    <n v="2018"/>
    <d v="1899-12-30T06:48:00"/>
    <d v="1899-12-30T07:28:54"/>
    <n v="0.68166666666666664"/>
    <x v="2"/>
    <x v="2"/>
    <m/>
    <x v="0"/>
    <s v="TE"/>
    <s v=""/>
    <n v="0.68166666666666664"/>
    <n v="1"/>
    <n v="1"/>
    <s v=""/>
    <n v="0.68166666666666664"/>
    <m/>
    <n v="21103"/>
    <m/>
    <m/>
    <s v="Christelle Mesmin"/>
    <n v="1"/>
    <n v="1"/>
    <s v="43199"/>
    <s v=""/>
    <s v=""/>
    <s v=""/>
    <s v=""/>
    <s v=""/>
  </r>
  <r>
    <n v="258"/>
    <x v="9"/>
    <s v="C10"/>
    <s v="205"/>
    <s v="MARCHESINI 2"/>
    <n v="684442"/>
    <s v="BLIS MILBE+PRAZ CHIEN USV  2CP"/>
    <s v="3x8"/>
    <n v="7310"/>
    <s v="9500"/>
    <x v="2"/>
    <s v="Avril"/>
    <n v="2018"/>
    <d v="1899-12-30T07:28:54"/>
    <d v="1899-12-30T07:37:55"/>
    <n v="0.15027777777777773"/>
    <x v="3"/>
    <x v="4"/>
    <m/>
    <x v="1"/>
    <s v="TE"/>
    <s v=""/>
    <n v="0.15027777777777773"/>
    <n v="1"/>
    <n v="1"/>
    <s v=""/>
    <n v="0.15027777777777773"/>
    <m/>
    <n v="21103"/>
    <m/>
    <m/>
    <s v="Christelle Mesmin"/>
    <n v="1"/>
    <n v="1"/>
    <s v="43199"/>
    <s v=""/>
    <s v=""/>
    <s v=""/>
    <s v=""/>
    <s v=""/>
  </r>
  <r>
    <n v="259"/>
    <x v="9"/>
    <s v="C10"/>
    <s v="205"/>
    <s v="MARCHESINI 2"/>
    <n v="684442"/>
    <s v="BLIS MILBE+PRAZ CHIEN USV  2CP"/>
    <s v="3x8"/>
    <n v="7310"/>
    <s v="9500"/>
    <x v="2"/>
    <s v="Avril"/>
    <n v="2018"/>
    <d v="1899-12-30T07:37:55"/>
    <d v="1899-12-30T08:26:02"/>
    <n v="0.80194444444444501"/>
    <x v="2"/>
    <x v="2"/>
    <m/>
    <x v="0"/>
    <s v="TE"/>
    <s v=""/>
    <n v="0.80194444444444501"/>
    <n v="1"/>
    <n v="1"/>
    <s v=""/>
    <n v="0.80194444444444501"/>
    <m/>
    <n v="21103"/>
    <m/>
    <m/>
    <s v="Christelle Mesmin"/>
    <n v="1"/>
    <n v="1"/>
    <s v="43199"/>
    <s v=""/>
    <s v=""/>
    <s v=""/>
    <s v=""/>
    <s v=""/>
  </r>
  <r>
    <n v="260"/>
    <x v="9"/>
    <s v="C10"/>
    <s v="205"/>
    <s v="MARCHESINI 2"/>
    <n v="684442"/>
    <s v="BLIS MILBE+PRAZ CHIEN USV  2CP"/>
    <s v="3x8"/>
    <n v="7310"/>
    <s v="9500"/>
    <x v="2"/>
    <s v="Avril"/>
    <n v="2018"/>
    <d v="1899-12-30T08:26:02"/>
    <d v="1899-12-30T08:39:20"/>
    <n v="0.22166666666666535"/>
    <x v="3"/>
    <x v="4"/>
    <m/>
    <x v="1"/>
    <s v="TE"/>
    <s v=""/>
    <n v="0.22166666666666535"/>
    <n v="1"/>
    <n v="1"/>
    <s v=""/>
    <n v="0.22166666666666535"/>
    <m/>
    <n v="21103"/>
    <m/>
    <m/>
    <s v="Christelle Mesmin"/>
    <n v="1"/>
    <n v="1"/>
    <s v="43199"/>
    <s v=""/>
    <s v=""/>
    <s v=""/>
    <s v=""/>
    <s v=""/>
  </r>
  <r>
    <n v="261"/>
    <x v="9"/>
    <s v="C10"/>
    <s v="205"/>
    <s v="MARCHESINI 2"/>
    <n v="684442"/>
    <s v="BLIS MILBE+PRAZ CHIEN USV  2CP"/>
    <s v="3x8"/>
    <n v="7310"/>
    <s v="9500"/>
    <x v="2"/>
    <s v="Avril"/>
    <n v="2018"/>
    <d v="1899-12-30T08:39:20"/>
    <d v="1899-12-30T08:45:52"/>
    <n v="0.10888888888889081"/>
    <x v="2"/>
    <x v="2"/>
    <m/>
    <x v="0"/>
    <s v="TE"/>
    <s v=""/>
    <n v="0.10888888888889081"/>
    <n v="1"/>
    <n v="1"/>
    <s v=""/>
    <n v="0.10888888888889081"/>
    <m/>
    <n v="21103"/>
    <m/>
    <m/>
    <s v="Christelle Mesmin"/>
    <n v="1"/>
    <n v="1"/>
    <s v="43199"/>
    <s v=""/>
    <s v=""/>
    <s v=""/>
    <s v=""/>
    <s v=""/>
  </r>
  <r>
    <n v="262"/>
    <x v="9"/>
    <s v="C10"/>
    <s v="205"/>
    <s v="MARCHESINI 2"/>
    <n v="684442"/>
    <s v="BLIS MILBE+PRAZ CHIEN USV  2CP"/>
    <s v="3x8"/>
    <n v="7310"/>
    <s v="9500"/>
    <x v="2"/>
    <s v="Avril"/>
    <n v="2018"/>
    <d v="1899-12-30T08:45:52"/>
    <d v="1899-12-30T08:59:28"/>
    <n v="0.22666666666666613"/>
    <x v="1"/>
    <x v="5"/>
    <s v="OF Clôturé"/>
    <x v="0"/>
    <s v="TP"/>
    <n v="0.22666666666666613"/>
    <s v=""/>
    <n v="1"/>
    <n v="1"/>
    <n v="0.22666666666666613"/>
    <s v=""/>
    <n v="0"/>
    <n v="21103"/>
    <n v="20988"/>
    <n v="10708.163265306122"/>
    <s v="Christelle Mesmin"/>
    <n v="1"/>
    <n v="2"/>
    <s v="243199"/>
    <n v="3.0672222222222225"/>
    <n v="0"/>
    <n v="1.47"/>
    <n v="1.5925000000000025"/>
    <s v=""/>
  </r>
  <r>
    <n v="263"/>
    <x v="9"/>
    <s v="C10"/>
    <s v="205"/>
    <s v="MARCHESINI 2"/>
    <n v="684442"/>
    <s v="BLIS MILBE+PRAZ CHIEN USV  2CP"/>
    <s v="3x8"/>
    <n v="7310"/>
    <s v="9500"/>
    <x v="2"/>
    <s v="Avril"/>
    <n v="2018"/>
    <d v="1899-12-30T08:59:28"/>
    <d v="1899-12-30T09:00:05"/>
    <n v="1.0277777777777164E-2"/>
    <x v="1"/>
    <x v="5"/>
    <m/>
    <x v="0"/>
    <m/>
    <n v="0.42999999999999927"/>
    <n v="1.9644444444444455"/>
    <n v="1"/>
    <n v="1"/>
    <n v="0.43"/>
    <n v="1.96"/>
    <m/>
    <n v="21103"/>
    <m/>
    <m/>
    <s v="Christelle Mesmin"/>
    <n v="1"/>
    <n v="2"/>
    <s v="43199"/>
    <s v=""/>
    <s v=""/>
    <s v=""/>
    <s v=""/>
    <n v="21103"/>
  </r>
  <r>
    <n v="264"/>
    <x v="9"/>
    <s v="C10"/>
    <s v="205"/>
    <s v="MARCHESINI 2"/>
    <n v="684445"/>
    <s v="BLIS MILBE+PRAZ CHIEN USV  2CP"/>
    <s v="3x8"/>
    <n v="7310"/>
    <s v="9500"/>
    <x v="2"/>
    <s v="Avril"/>
    <n v="2018"/>
    <d v="1899-12-30T09:00:05"/>
    <d v="1899-12-30T10:05:07"/>
    <n v="1.0838888888888887"/>
    <x v="1"/>
    <x v="6"/>
    <s v="Début OF"/>
    <x v="0"/>
    <s v="TP"/>
    <n v="1.0838888888888887"/>
    <s v=""/>
    <n v="1"/>
    <n v="1"/>
    <n v="1.0838888888888887"/>
    <s v=""/>
    <m/>
    <n v="31444"/>
    <m/>
    <m/>
    <s v="Christelle Mesmin"/>
    <n v="1"/>
    <n v="2"/>
    <s v="43199"/>
    <s v=""/>
    <s v=""/>
    <s v=""/>
    <s v=""/>
    <s v=""/>
  </r>
  <r>
    <n v="265"/>
    <x v="9"/>
    <s v="C10"/>
    <s v="205"/>
    <s v="MARCHESINI 2"/>
    <n v="684445"/>
    <s v="BLIS MILBE+PRAZ CHIEN USV  2CP"/>
    <s v="3x8"/>
    <n v="7310"/>
    <s v="9500"/>
    <x v="2"/>
    <s v="Avril"/>
    <n v="2018"/>
    <d v="1899-12-30T10:05:07"/>
    <d v="1899-12-30T10:22:01"/>
    <n v="0.28166666666666673"/>
    <x v="2"/>
    <x v="2"/>
    <m/>
    <x v="0"/>
    <s v="TE"/>
    <s v=""/>
    <n v="0.28166666666666673"/>
    <n v="1"/>
    <n v="1"/>
    <s v=""/>
    <n v="0.28166666666666673"/>
    <m/>
    <n v="31444"/>
    <m/>
    <m/>
    <s v="Christelle Mesmin"/>
    <n v="1"/>
    <n v="2"/>
    <s v="43199"/>
    <s v=""/>
    <s v=""/>
    <s v=""/>
    <s v=""/>
    <s v=""/>
  </r>
  <r>
    <n v="266"/>
    <x v="9"/>
    <s v="C10"/>
    <s v="205"/>
    <s v="MARCHESINI 2"/>
    <n v="684445"/>
    <s v="BLIS MILBE+PRAZ CHIEN USV  2CP"/>
    <s v="3x8"/>
    <n v="7310"/>
    <s v="9500"/>
    <x v="2"/>
    <s v="Avril"/>
    <n v="2018"/>
    <d v="1899-12-30T10:22:01"/>
    <d v="1899-12-30T10:32:04"/>
    <n v="0.16750000000000087"/>
    <x v="3"/>
    <x v="4"/>
    <m/>
    <x v="1"/>
    <s v="TE"/>
    <s v=""/>
    <n v="0.16750000000000087"/>
    <n v="1"/>
    <n v="1"/>
    <s v=""/>
    <n v="0.16750000000000087"/>
    <m/>
    <n v="31444"/>
    <m/>
    <m/>
    <s v="Christelle Mesmin"/>
    <n v="1"/>
    <n v="2"/>
    <s v="43199"/>
    <s v=""/>
    <s v=""/>
    <s v=""/>
    <s v=""/>
    <s v=""/>
  </r>
  <r>
    <n v="267"/>
    <x v="9"/>
    <s v="C10"/>
    <s v="205"/>
    <s v="MARCHESINI 2"/>
    <n v="684445"/>
    <s v="BLIS MILBE+PRAZ CHIEN USV  2CP"/>
    <s v="3x8"/>
    <n v="7310"/>
    <s v="9500"/>
    <x v="2"/>
    <s v="Avril"/>
    <n v="2018"/>
    <d v="1899-12-30T10:32:04"/>
    <d v="1899-12-30T11:39:06"/>
    <n v="1.1172222222222219"/>
    <x v="2"/>
    <x v="2"/>
    <m/>
    <x v="0"/>
    <s v="TE"/>
    <s v=""/>
    <n v="1.1172222222222219"/>
    <n v="1"/>
    <n v="1"/>
    <s v=""/>
    <n v="1.1172222222222219"/>
    <m/>
    <n v="31444"/>
    <m/>
    <m/>
    <s v="Christelle Mesmin"/>
    <n v="1"/>
    <n v="2"/>
    <s v="43199"/>
    <s v=""/>
    <s v=""/>
    <s v=""/>
    <s v=""/>
    <s v=""/>
  </r>
  <r>
    <n v="268"/>
    <x v="9"/>
    <s v="C10"/>
    <s v="205"/>
    <s v="MARCHESINI 2"/>
    <n v="684445"/>
    <s v="BLIS MILBE+PRAZ CHIEN USV  2CP"/>
    <s v="3x8"/>
    <n v="7310"/>
    <s v="9500"/>
    <x v="2"/>
    <s v="Avril"/>
    <n v="2018"/>
    <d v="1899-12-30T11:39:06"/>
    <d v="1899-12-30T11:49:44"/>
    <n v="0.1772222222222215"/>
    <x v="3"/>
    <x v="4"/>
    <m/>
    <x v="1"/>
    <s v="TE"/>
    <s v=""/>
    <n v="0.1772222222222215"/>
    <n v="1"/>
    <n v="1"/>
    <s v=""/>
    <n v="0.1772222222222215"/>
    <m/>
    <n v="31444"/>
    <m/>
    <m/>
    <s v="Christelle Mesmin"/>
    <n v="1"/>
    <n v="2"/>
    <s v="43199"/>
    <s v=""/>
    <s v=""/>
    <s v=""/>
    <s v=""/>
    <s v=""/>
  </r>
  <r>
    <n v="269"/>
    <x v="9"/>
    <s v="C10"/>
    <s v="205"/>
    <s v="MARCHESINI 2"/>
    <n v="684445"/>
    <s v="BLIS MILBE+PRAZ CHIEN USV  2CP"/>
    <s v="3x8"/>
    <n v="7310"/>
    <s v="9500"/>
    <x v="2"/>
    <s v="Avril"/>
    <n v="2018"/>
    <d v="1899-12-30T11:49:44"/>
    <d v="1899-12-30T12:50:51"/>
    <n v="1.0186111111111109"/>
    <x v="2"/>
    <x v="2"/>
    <m/>
    <x v="0"/>
    <s v="TE"/>
    <s v=""/>
    <n v="1.0186111111111109"/>
    <n v="1"/>
    <n v="1"/>
    <s v=""/>
    <n v="1.0186111111111109"/>
    <m/>
    <n v="31444"/>
    <n v="28240"/>
    <m/>
    <s v="Christelle Mesmin"/>
    <n v="1"/>
    <n v="2"/>
    <s v="43199"/>
    <s v=""/>
    <s v=""/>
    <s v=""/>
    <s v=""/>
    <s v=""/>
  </r>
  <r>
    <n v="270"/>
    <x v="9"/>
    <s v="C10"/>
    <s v="205"/>
    <s v="MARCHESINI 2"/>
    <n v="684445"/>
    <s v="BLIS MILBE+PRAZ CHIEN USV  2CP"/>
    <s v="3x8"/>
    <n v="7310"/>
    <s v="9500"/>
    <x v="2"/>
    <s v="Avril"/>
    <n v="2018"/>
    <d v="1899-12-30T12:50:51"/>
    <d v="1899-12-30T13:04:28"/>
    <n v="0.22694444444444439"/>
    <x v="0"/>
    <x v="7"/>
    <s v="Fin d'Equipe"/>
    <x v="0"/>
    <m/>
    <s v=""/>
    <s v=""/>
    <n v="1"/>
    <n v="1"/>
    <s v=""/>
    <s v=""/>
    <n v="28240"/>
    <n v="31444"/>
    <n v="28240"/>
    <n v="10224.68"/>
    <s v="Christelle Mesmin"/>
    <n v="1"/>
    <n v="2"/>
    <s v="43199"/>
    <s v=""/>
    <n v="2.9726315789473685"/>
    <s v=""/>
    <s v=""/>
    <s v=""/>
  </r>
  <r>
    <n v="271"/>
    <x v="9"/>
    <s v="C10"/>
    <s v="205"/>
    <s v="MARCHESINI 2"/>
    <n v="684445"/>
    <s v="BLIS MILBE+PRAZ CHIEN USV  2CP"/>
    <s v="3x8"/>
    <n v="7310"/>
    <s v="9500"/>
    <x v="2"/>
    <s v="Avril"/>
    <n v="2018"/>
    <d v="1899-12-30T13:04:28"/>
    <d v="1899-12-30T13:13:43"/>
    <n v="0.15416666666666679"/>
    <x v="1"/>
    <x v="8"/>
    <s v="Reprise OF"/>
    <x v="0"/>
    <s v="TP"/>
    <n v="0.15416666666666679"/>
    <s v=""/>
    <n v="1"/>
    <n v="1"/>
    <n v="0.15416666666666679"/>
    <s v=""/>
    <m/>
    <n v="31444"/>
    <m/>
    <m/>
    <s v="Alexandre Sturni"/>
    <n v="2"/>
    <n v="2"/>
    <s v="43199"/>
    <s v=""/>
    <s v=""/>
    <s v=""/>
    <s v=""/>
    <s v=""/>
  </r>
  <r>
    <n v="272"/>
    <x v="9"/>
    <s v="C10"/>
    <s v="205"/>
    <s v="MARCHESINI 2"/>
    <n v="684445"/>
    <s v="BLIS MILBE+PRAZ CHIEN USV  2CP"/>
    <s v="3x8"/>
    <n v="7310"/>
    <s v="9500"/>
    <x v="2"/>
    <s v="Avril"/>
    <n v="2018"/>
    <d v="1899-12-30T13:13:43"/>
    <d v="1899-12-30T13:44:19"/>
    <n v="0.51000000000000245"/>
    <x v="2"/>
    <x v="2"/>
    <m/>
    <x v="0"/>
    <s v="TE"/>
    <s v=""/>
    <n v="0.51000000000000245"/>
    <n v="1"/>
    <n v="1"/>
    <s v=""/>
    <n v="0.51000000000000245"/>
    <m/>
    <n v="31444"/>
    <n v="2000"/>
    <m/>
    <s v="Alexandre Sturni"/>
    <n v="2"/>
    <n v="2"/>
    <s v="43199"/>
    <s v=""/>
    <s v=""/>
    <s v=""/>
    <s v=""/>
    <s v=""/>
  </r>
  <r>
    <n v="273"/>
    <x v="9"/>
    <s v="C10"/>
    <s v="205"/>
    <s v="MARCHESINI 2"/>
    <n v="684445"/>
    <s v="BLIS MILBE+PRAZ CHIEN USV  2CP"/>
    <s v="3x8"/>
    <n v="7310"/>
    <s v="9500"/>
    <x v="2"/>
    <s v="Avril"/>
    <n v="2018"/>
    <d v="1899-12-30T13:44:19"/>
    <d v="1899-12-30T13:50:54"/>
    <n v="0.10972222222221895"/>
    <x v="1"/>
    <x v="5"/>
    <s v="OF Clôturé"/>
    <x v="0"/>
    <s v="TP"/>
    <n v="0.10972222222221895"/>
    <s v=""/>
    <n v="1"/>
    <n v="1"/>
    <n v="0.10972222222221895"/>
    <s v=""/>
    <m/>
    <n v="31444"/>
    <n v="31358"/>
    <n v="9589.6024464831808"/>
    <s v="Alexandre Sturni"/>
    <n v="2"/>
    <n v="3"/>
    <s v="343199"/>
    <n v="4.8533333333333344"/>
    <s v=""/>
    <n v="1.93"/>
    <n v="2.927500000000002"/>
    <s v=""/>
  </r>
  <r>
    <n v="274"/>
    <x v="9"/>
    <s v="C10"/>
    <s v="205"/>
    <s v="MARCHESINI 2"/>
    <n v="684445"/>
    <s v="BLIS MILBE+PRAZ CHIEN USV  2CP"/>
    <s v="3x8"/>
    <n v="7310"/>
    <s v="9500"/>
    <x v="2"/>
    <s v="Avril"/>
    <n v="2018"/>
    <d v="1899-12-30T13:50:54"/>
    <d v="1899-12-30T13:51:17"/>
    <n v="6.3888888888907758E-3"/>
    <x v="1"/>
    <x v="5"/>
    <m/>
    <x v="0"/>
    <m/>
    <n v="1.3477777777777744"/>
    <n v="3.2722222222222244"/>
    <n v="1"/>
    <n v="1"/>
    <n v="1.35"/>
    <n v="3.27"/>
    <m/>
    <n v="31444"/>
    <m/>
    <m/>
    <s v="Alexandre Sturni"/>
    <n v="2"/>
    <n v="3"/>
    <s v="43199"/>
    <s v=""/>
    <s v=""/>
    <s v=""/>
    <s v=""/>
    <n v="31444"/>
  </r>
  <r>
    <n v="275"/>
    <x v="9"/>
    <s v="C10"/>
    <s v="205"/>
    <s v="MARCHESINI 2"/>
    <n v="684451"/>
    <s v="BLIS MILBE+PRAZ CHIEN USV 2CP"/>
    <s v="3x8"/>
    <n v="7310"/>
    <s v="9500"/>
    <x v="2"/>
    <s v="Avril"/>
    <n v="2018"/>
    <d v="1899-12-30T13:51:17"/>
    <d v="1899-12-30T13:51:23"/>
    <n v="1.6666666666669272E-3"/>
    <x v="1"/>
    <x v="6"/>
    <s v="Début OF"/>
    <x v="0"/>
    <s v="TP"/>
    <n v="1.6666666666669272E-3"/>
    <s v=""/>
    <n v="1"/>
    <n v="1"/>
    <n v="1.6666666666669272E-3"/>
    <s v=""/>
    <m/>
    <n v="10080"/>
    <m/>
    <m/>
    <s v="Alexandre Sturni"/>
    <n v="1"/>
    <n v="3"/>
    <s v="43199"/>
    <s v=""/>
    <s v=""/>
    <s v=""/>
    <s v=""/>
    <s v=""/>
  </r>
  <r>
    <n v="276"/>
    <x v="9"/>
    <s v="C10"/>
    <s v="205"/>
    <s v="MARCHESINI 2"/>
    <n v="684451"/>
    <s v="BLIS MILBE+PRAZ CHIEN USV 2CP"/>
    <s v="3x8"/>
    <n v="7310"/>
    <s v="9500"/>
    <x v="2"/>
    <s v="Avril"/>
    <n v="2018"/>
    <d v="1899-12-30T13:51:23"/>
    <d v="1899-12-30T13:51:59"/>
    <n v="9.9999999999988987E-3"/>
    <x v="3"/>
    <x v="4"/>
    <m/>
    <x v="1"/>
    <s v="TP"/>
    <n v="9.9999999999988987E-3"/>
    <s v=""/>
    <n v="1"/>
    <n v="1"/>
    <n v="9.9999999999988987E-3"/>
    <s v=""/>
    <m/>
    <n v="10080"/>
    <m/>
    <m/>
    <s v="Alexandre Sturni"/>
    <n v="1"/>
    <n v="3"/>
    <s v="43199"/>
    <s v=""/>
    <s v=""/>
    <s v=""/>
    <s v=""/>
    <s v=""/>
  </r>
  <r>
    <n v="277"/>
    <x v="9"/>
    <s v="C10"/>
    <s v="205"/>
    <s v="MARCHESINI 2"/>
    <n v="684451"/>
    <s v="BLIS MILBE+PRAZ CHIEN USV 2CP"/>
    <s v="3x8"/>
    <n v="7310"/>
    <s v="9500"/>
    <x v="2"/>
    <s v="Avril"/>
    <n v="2018"/>
    <d v="1899-12-30T13:51:59"/>
    <d v="1899-12-30T13:53:38"/>
    <n v="2.749999999999897E-2"/>
    <x v="1"/>
    <x v="6"/>
    <m/>
    <x v="1"/>
    <s v="TP"/>
    <n v="2.749999999999897E-2"/>
    <s v=""/>
    <n v="1"/>
    <n v="1"/>
    <n v="2.749999999999897E-2"/>
    <s v=""/>
    <m/>
    <n v="10080"/>
    <m/>
    <m/>
    <s v="Alexandre Sturni"/>
    <n v="1"/>
    <n v="3"/>
    <s v="43199"/>
    <s v=""/>
    <s v=""/>
    <s v=""/>
    <s v=""/>
    <s v=""/>
  </r>
  <r>
    <n v="278"/>
    <x v="9"/>
    <s v="C10"/>
    <s v="205"/>
    <s v="MARCHESINI 2"/>
    <n v="684451"/>
    <s v="BLIS MILBE+PRAZ CHIEN USV 2CP"/>
    <s v="3x8"/>
    <n v="7310"/>
    <s v="9500"/>
    <x v="2"/>
    <s v="Avril"/>
    <n v="2018"/>
    <d v="1899-12-30T13:53:38"/>
    <d v="1899-12-30T14:04:46"/>
    <n v="0.18555555555555614"/>
    <x v="3"/>
    <x v="19"/>
    <m/>
    <x v="1"/>
    <s v="TP"/>
    <n v="0.18555555555555614"/>
    <s v=""/>
    <n v="1"/>
    <n v="1"/>
    <n v="0.18555555555555614"/>
    <s v=""/>
    <m/>
    <n v="10080"/>
    <m/>
    <m/>
    <s v="Alexandre Sturni"/>
    <n v="1"/>
    <n v="3"/>
    <s v="43199"/>
    <s v=""/>
    <s v=""/>
    <s v=""/>
    <s v=""/>
    <s v=""/>
  </r>
  <r>
    <n v="279"/>
    <x v="9"/>
    <s v="C10"/>
    <s v="205"/>
    <s v="MARCHESINI 2"/>
    <n v="684451"/>
    <s v="BLIS MILBE+PRAZ CHIEN USV 2CP"/>
    <s v="3x8"/>
    <n v="7310"/>
    <s v="9500"/>
    <x v="2"/>
    <s v="Avril"/>
    <n v="2018"/>
    <d v="1899-12-30T14:04:46"/>
    <d v="1899-12-30T14:49:10"/>
    <n v="0.7400000000000011"/>
    <x v="1"/>
    <x v="6"/>
    <m/>
    <x v="1"/>
    <s v="TP"/>
    <n v="0.7400000000000011"/>
    <s v=""/>
    <n v="1"/>
    <n v="1"/>
    <n v="0.7400000000000011"/>
    <s v=""/>
    <m/>
    <n v="10080"/>
    <m/>
    <m/>
    <s v="Alexandre Sturni"/>
    <n v="1"/>
    <n v="3"/>
    <s v="43199"/>
    <s v=""/>
    <s v=""/>
    <s v=""/>
    <s v=""/>
    <s v=""/>
  </r>
  <r>
    <n v="280"/>
    <x v="9"/>
    <s v="C10"/>
    <s v="205"/>
    <s v="MARCHESINI 2"/>
    <n v="684451"/>
    <s v="BLIS MILBE+PRAZ CHIEN USV 2CP"/>
    <s v="3x8"/>
    <n v="7310"/>
    <s v="9500"/>
    <x v="2"/>
    <s v="Avril"/>
    <n v="2018"/>
    <d v="1899-12-30T14:49:10"/>
    <d v="1899-12-30T15:09:40"/>
    <n v="0.34166666666666679"/>
    <x v="2"/>
    <x v="2"/>
    <m/>
    <x v="0"/>
    <s v="TE"/>
    <s v=""/>
    <n v="0.34166666666666679"/>
    <n v="1"/>
    <n v="1"/>
    <s v=""/>
    <n v="0.34166666666666679"/>
    <m/>
    <n v="10080"/>
    <m/>
    <m/>
    <s v="Alexandre Sturni"/>
    <n v="1"/>
    <n v="3"/>
    <s v="43199"/>
    <s v=""/>
    <s v=""/>
    <s v=""/>
    <s v=""/>
    <s v=""/>
  </r>
  <r>
    <n v="281"/>
    <x v="9"/>
    <s v="C10"/>
    <s v="205"/>
    <s v="MARCHESINI 2"/>
    <n v="684451"/>
    <s v="BLIS MILBE+PRAZ CHIEN USV 2CP"/>
    <s v="3x8"/>
    <n v="7310"/>
    <s v="9500"/>
    <x v="2"/>
    <s v="Avril"/>
    <n v="2018"/>
    <d v="1899-12-30T15:09:40"/>
    <d v="1899-12-30T15:25:05"/>
    <n v="0.25694444444444375"/>
    <x v="4"/>
    <x v="2"/>
    <m/>
    <x v="0"/>
    <s v="TE"/>
    <s v=""/>
    <n v="0.25694444444444375"/>
    <n v="1"/>
    <n v="1"/>
    <s v=""/>
    <n v="0.25694444444444375"/>
    <m/>
    <n v="10080"/>
    <m/>
    <m/>
    <s v="Alexandre Sturni"/>
    <n v="1"/>
    <n v="3"/>
    <s v="43199"/>
    <s v=""/>
    <s v=""/>
    <s v=""/>
    <s v=""/>
    <s v=""/>
  </r>
  <r>
    <n v="282"/>
    <x v="9"/>
    <s v="C10"/>
    <s v="205"/>
    <s v="MARCHESINI 2"/>
    <n v="684451"/>
    <s v="BLIS MILBE+PRAZ CHIEN USV 2CP"/>
    <s v="3x8"/>
    <n v="7310"/>
    <s v="9500"/>
    <x v="2"/>
    <s v="Avril"/>
    <n v="2018"/>
    <d v="1899-12-30T15:25:05"/>
    <d v="1899-12-30T15:57:57"/>
    <n v="0.54777777777777992"/>
    <x v="5"/>
    <x v="18"/>
    <m/>
    <x v="9"/>
    <s v="TE"/>
    <s v=""/>
    <n v="0.54777777777777992"/>
    <n v="1"/>
    <n v="2"/>
    <s v=""/>
    <n v="1.0955555555555598"/>
    <m/>
    <n v="10080"/>
    <m/>
    <m/>
    <s v="Alexandre Sturni"/>
    <n v="1"/>
    <n v="3"/>
    <s v="43199"/>
    <s v=""/>
    <s v=""/>
    <s v=""/>
    <s v=""/>
    <s v=""/>
  </r>
  <r>
    <n v="283"/>
    <x v="9"/>
    <s v="C10"/>
    <s v="205"/>
    <s v="MARCHESINI 2"/>
    <n v="684451"/>
    <s v="BLIS MILBE+PRAZ CHIEN USV 2CP"/>
    <s v="3x8"/>
    <n v="7310"/>
    <s v="9500"/>
    <x v="2"/>
    <s v="Avril"/>
    <n v="2018"/>
    <d v="1899-12-30T15:57:57"/>
    <d v="1899-12-30T15:58:59"/>
    <n v="1.7222222222220473E-2"/>
    <x v="2"/>
    <x v="2"/>
    <m/>
    <x v="0"/>
    <s v="TE"/>
    <s v=""/>
    <n v="1.7222222222220473E-2"/>
    <n v="1"/>
    <n v="2"/>
    <s v=""/>
    <n v="3.4444444444440947E-2"/>
    <m/>
    <n v="10080"/>
    <m/>
    <m/>
    <s v="Alexandre Sturni"/>
    <n v="1"/>
    <n v="3"/>
    <s v="43199"/>
    <s v=""/>
    <s v=""/>
    <s v=""/>
    <s v=""/>
    <s v=""/>
  </r>
  <r>
    <n v="284"/>
    <x v="9"/>
    <s v="C10"/>
    <s v="205"/>
    <s v="MARCHESINI 2"/>
    <n v="684451"/>
    <s v="BLIS MILBE+PRAZ CHIEN USV 2CP"/>
    <s v="3x8"/>
    <n v="7310"/>
    <s v="9500"/>
    <x v="2"/>
    <s v="Avril"/>
    <n v="2018"/>
    <d v="1899-12-30T15:58:59"/>
    <d v="1899-12-30T15:59:05"/>
    <n v="1.6666666666669272E-3"/>
    <x v="3"/>
    <x v="23"/>
    <m/>
    <x v="1"/>
    <s v="TE"/>
    <s v=""/>
    <n v="1.6666666666669272E-3"/>
    <n v="1"/>
    <n v="2"/>
    <s v=""/>
    <n v="3.3333333333338544E-3"/>
    <m/>
    <n v="10080"/>
    <m/>
    <m/>
    <s v="Alexandre Sturni"/>
    <n v="1"/>
    <n v="3"/>
    <s v="43199"/>
    <s v=""/>
    <s v=""/>
    <s v=""/>
    <s v=""/>
    <s v=""/>
  </r>
  <r>
    <n v="285"/>
    <x v="9"/>
    <s v="C10"/>
    <s v="205"/>
    <s v="MARCHESINI 2"/>
    <n v="684451"/>
    <s v="BLIS MILBE+PRAZ CHIEN USV 2CP"/>
    <s v="3x8"/>
    <n v="7310"/>
    <s v="9500"/>
    <x v="2"/>
    <s v="Avril"/>
    <n v="2018"/>
    <d v="1899-12-30T15:59:05"/>
    <d v="1899-12-30T16:00:07"/>
    <n v="1.7222222222220473E-2"/>
    <x v="2"/>
    <x v="2"/>
    <m/>
    <x v="0"/>
    <s v="TE"/>
    <s v=""/>
    <n v="1.7222222222220473E-2"/>
    <n v="1"/>
    <n v="2"/>
    <s v=""/>
    <n v="3.4444444444440947E-2"/>
    <m/>
    <n v="10080"/>
    <m/>
    <m/>
    <s v="Alexandre Sturni"/>
    <n v="1"/>
    <n v="3"/>
    <s v="43199"/>
    <s v=""/>
    <s v=""/>
    <s v=""/>
    <s v=""/>
    <s v=""/>
  </r>
  <r>
    <n v="286"/>
    <x v="9"/>
    <s v="C10"/>
    <s v="205"/>
    <s v="MARCHESINI 2"/>
    <n v="684451"/>
    <s v="BLIS MILBE+PRAZ CHIEN USV 2CP"/>
    <s v="3x8"/>
    <n v="7310"/>
    <s v="9500"/>
    <x v="2"/>
    <s v="Avril"/>
    <n v="2018"/>
    <d v="1899-12-30T16:00:07"/>
    <d v="1899-12-30T17:06:17"/>
    <n v="1.1027777777777787"/>
    <x v="3"/>
    <x v="16"/>
    <m/>
    <x v="10"/>
    <s v="TE"/>
    <s v=""/>
    <n v="1.1027777777777787"/>
    <n v="1"/>
    <n v="2"/>
    <s v=""/>
    <n v="2.2055555555555575"/>
    <m/>
    <n v="10080"/>
    <m/>
    <m/>
    <s v="Alexandre Sturni"/>
    <n v="1"/>
    <n v="3"/>
    <s v="43199"/>
    <s v=""/>
    <s v=""/>
    <s v=""/>
    <s v=""/>
    <s v=""/>
  </r>
  <r>
    <n v="287"/>
    <x v="9"/>
    <s v="C10"/>
    <s v="205"/>
    <s v="MARCHESINI 2"/>
    <n v="684451"/>
    <s v="BLIS MILBE+PRAZ CHIEN USV 2CP"/>
    <s v="3x8"/>
    <n v="7310"/>
    <s v="9500"/>
    <x v="2"/>
    <s v="Avril"/>
    <n v="2018"/>
    <d v="1899-12-30T17:06:17"/>
    <d v="1899-12-30T17:54:16"/>
    <n v="0.79972222222222289"/>
    <x v="2"/>
    <x v="2"/>
    <m/>
    <x v="0"/>
    <s v="TE"/>
    <s v=""/>
    <n v="0.79972222222222289"/>
    <n v="1"/>
    <n v="2"/>
    <s v=""/>
    <n v="1.5994444444444458"/>
    <m/>
    <n v="10080"/>
    <n v="4000"/>
    <m/>
    <s v="Alexandre Sturni"/>
    <n v="1"/>
    <n v="3"/>
    <s v="43199"/>
    <s v=""/>
    <s v=""/>
    <s v=""/>
    <s v=""/>
    <s v=""/>
  </r>
  <r>
    <n v="288"/>
    <x v="9"/>
    <s v="C10"/>
    <s v="205"/>
    <s v="MARCHESINI 2"/>
    <n v="684451"/>
    <s v="BLIS MILBE+PRAZ CHIEN USV 2CP"/>
    <s v="3x8"/>
    <n v="7310"/>
    <s v="9500"/>
    <x v="2"/>
    <s v="Avril"/>
    <n v="2018"/>
    <d v="1899-12-30T17:54:16"/>
    <d v="1899-12-30T18:02:12"/>
    <n v="0.1322222222222198"/>
    <x v="3"/>
    <x v="4"/>
    <m/>
    <x v="1"/>
    <s v="TE"/>
    <s v=""/>
    <n v="0.1322222222222198"/>
    <n v="1"/>
    <n v="2"/>
    <s v=""/>
    <n v="0.2644444444444396"/>
    <m/>
    <n v="10080"/>
    <m/>
    <m/>
    <s v="Alexandre Sturni"/>
    <n v="1"/>
    <n v="3"/>
    <s v="43199"/>
    <s v=""/>
    <s v=""/>
    <s v=""/>
    <s v=""/>
    <s v=""/>
  </r>
  <r>
    <n v="289"/>
    <x v="9"/>
    <s v="C10"/>
    <s v="205"/>
    <s v="MARCHESINI 2"/>
    <n v="684451"/>
    <s v="BLIS MILBE+PRAZ CHIEN USV 2CP"/>
    <s v="3x8"/>
    <n v="7310"/>
    <s v="9500"/>
    <x v="2"/>
    <s v="Avril"/>
    <n v="2018"/>
    <d v="1899-12-30T18:02:12"/>
    <d v="1899-12-30T18:06:23"/>
    <n v="6.9722222222226016E-2"/>
    <x v="2"/>
    <x v="2"/>
    <m/>
    <x v="0"/>
    <s v="TE"/>
    <s v=""/>
    <n v="6.9722222222226016E-2"/>
    <n v="1"/>
    <n v="2"/>
    <s v=""/>
    <n v="0.13944444444445203"/>
    <m/>
    <n v="10080"/>
    <m/>
    <m/>
    <s v="Alexandre Sturni"/>
    <n v="1"/>
    <n v="3"/>
    <s v="43199"/>
    <s v=""/>
    <s v=""/>
    <s v=""/>
    <s v=""/>
    <s v=""/>
  </r>
  <r>
    <n v="290"/>
    <x v="9"/>
    <s v="C10"/>
    <s v="205"/>
    <s v="MARCHESINI 2"/>
    <n v="684451"/>
    <s v="BLIS MILBE+PRAZ CHIEN USV 2CP"/>
    <s v="3x8"/>
    <n v="7310"/>
    <s v="9500"/>
    <x v="2"/>
    <s v="Avril"/>
    <n v="2018"/>
    <d v="1899-12-30T18:06:23"/>
    <d v="1899-12-30T18:21:20"/>
    <n v="0.24916666666666298"/>
    <x v="1"/>
    <x v="5"/>
    <s v="OF Clôturé"/>
    <x v="0"/>
    <s v="TP"/>
    <n v="0.24916666666666298"/>
    <s v=""/>
    <n v="1"/>
    <n v="2"/>
    <n v="0.24916666666666298"/>
    <s v=""/>
    <n v="8000"/>
    <n v="10080"/>
    <n v="4882"/>
    <n v="1483.8905775075987"/>
    <s v="Alexandre Sturni"/>
    <n v="1"/>
    <n v="4"/>
    <s v="443199"/>
    <n v="4.5147222222222201"/>
    <n v="0.84210526315789469"/>
    <n v="3.01"/>
    <n v="1.2455555555555566"/>
    <s v=""/>
  </r>
  <r>
    <n v="291"/>
    <x v="9"/>
    <s v="C10"/>
    <s v="205"/>
    <s v="MARCHESINI 2"/>
    <n v="684451"/>
    <s v="BLIS MILBE+PRAZ CHIEN USV 2CP"/>
    <s v="3x8"/>
    <n v="7310"/>
    <s v="9500"/>
    <x v="2"/>
    <s v="Avril"/>
    <n v="2018"/>
    <d v="1899-12-30T18:21:20"/>
    <d v="1899-12-30T18:22:10"/>
    <n v="1.3888888888889284E-2"/>
    <x v="1"/>
    <x v="5"/>
    <m/>
    <x v="0"/>
    <m/>
    <n v="1.213888888888885"/>
    <n v="3.2869444444444458"/>
    <n v="1"/>
    <n v="2"/>
    <n v="1.21"/>
    <n v="5.98"/>
    <m/>
    <n v="10080"/>
    <m/>
    <m/>
    <s v="Alexandre Sturni"/>
    <n v="1"/>
    <n v="4"/>
    <s v="43199"/>
    <s v=""/>
    <s v=""/>
    <s v=""/>
    <s v=""/>
    <n v="10080"/>
  </r>
  <r>
    <n v="292"/>
    <x v="9"/>
    <s v="C10"/>
    <s v="205"/>
    <s v="MARCHESINI 2"/>
    <n v="686169"/>
    <s v="BLIS MILBETEL CN VTC       2CP"/>
    <s v="3x8"/>
    <n v="7310"/>
    <s v="9500"/>
    <x v="2"/>
    <s v="Avril"/>
    <n v="2018"/>
    <d v="1899-12-30T18:22:10"/>
    <d v="1899-12-30T19:13:15"/>
    <n v="0.8513888888888923"/>
    <x v="1"/>
    <x v="6"/>
    <s v="Début OF"/>
    <x v="0"/>
    <s v="TP"/>
    <n v="0.8513888888888923"/>
    <s v=""/>
    <n v="1"/>
    <n v="1"/>
    <n v="0.8513888888888923"/>
    <s v=""/>
    <m/>
    <n v="18719.833330825204"/>
    <m/>
    <m/>
    <s v="Alexandre Sturni"/>
    <n v="1"/>
    <n v="4"/>
    <s v="43199"/>
    <s v=""/>
    <s v=""/>
    <s v=""/>
    <s v=""/>
    <s v=""/>
  </r>
  <r>
    <n v="293"/>
    <x v="9"/>
    <s v="C10"/>
    <s v="205"/>
    <s v="MARCHESINI 2"/>
    <n v="686169"/>
    <s v="BLIS MILBETEL CN VTC       2CP"/>
    <s v="3x8"/>
    <n v="7310"/>
    <s v="9500"/>
    <x v="2"/>
    <s v="Avril"/>
    <n v="2018"/>
    <d v="1899-12-30T19:13:15"/>
    <d v="1899-12-30T19:56:44"/>
    <n v="0.72472222222221916"/>
    <x v="2"/>
    <x v="2"/>
    <m/>
    <x v="0"/>
    <s v="TE"/>
    <s v=""/>
    <n v="0.72472222222221916"/>
    <n v="1"/>
    <n v="1"/>
    <s v=""/>
    <n v="0.72472222222221916"/>
    <m/>
    <n v="18719.833330825204"/>
    <m/>
    <m/>
    <s v="Alexandre Sturni"/>
    <n v="1"/>
    <n v="4"/>
    <s v="43199"/>
    <s v=""/>
    <s v=""/>
    <s v=""/>
    <s v=""/>
    <s v=""/>
  </r>
  <r>
    <n v="294"/>
    <x v="9"/>
    <s v="C10"/>
    <s v="205"/>
    <s v="MARCHESINI 2"/>
    <n v="686169"/>
    <s v="BLIS MILBETEL CN VTC       2CP"/>
    <s v="3x8"/>
    <n v="7310"/>
    <s v="9500"/>
    <x v="2"/>
    <s v="Avril"/>
    <n v="2018"/>
    <d v="1899-12-30T19:56:44"/>
    <d v="1899-12-30T20:03:14"/>
    <n v="0.10833333333333428"/>
    <x v="3"/>
    <x v="4"/>
    <m/>
    <x v="1"/>
    <s v="TE"/>
    <s v=""/>
    <n v="0.10833333333333428"/>
    <n v="1"/>
    <n v="1"/>
    <s v=""/>
    <n v="0.10833333333333428"/>
    <m/>
    <n v="18719.833330825204"/>
    <m/>
    <m/>
    <s v="Alexandre Sturni"/>
    <n v="1"/>
    <n v="4"/>
    <s v="43199"/>
    <s v=""/>
    <s v=""/>
    <s v=""/>
    <s v=""/>
    <s v=""/>
  </r>
  <r>
    <n v="295"/>
    <x v="9"/>
    <s v="C10"/>
    <s v="205"/>
    <s v="MARCHESINI 2"/>
    <n v="686169"/>
    <s v="BLIS MILBETEL CN VTC       2CP"/>
    <s v="3x8"/>
    <n v="7310"/>
    <s v="9500"/>
    <x v="2"/>
    <s v="Avril"/>
    <n v="2018"/>
    <d v="1899-12-30T20:03:14"/>
    <d v="1899-12-30T20:17:47"/>
    <n v="0.2425000000000006"/>
    <x v="2"/>
    <x v="2"/>
    <m/>
    <x v="0"/>
    <s v="TE"/>
    <s v=""/>
    <n v="0.2425000000000006"/>
    <n v="1"/>
    <n v="1"/>
    <s v=""/>
    <n v="0.2425000000000006"/>
    <m/>
    <n v="18719.833330825204"/>
    <m/>
    <m/>
    <s v="Alexandre Sturni"/>
    <n v="1"/>
    <n v="4"/>
    <s v="43199"/>
    <s v=""/>
    <s v=""/>
    <s v=""/>
    <s v=""/>
    <s v=""/>
  </r>
  <r>
    <n v="296"/>
    <x v="9"/>
    <s v="C10"/>
    <s v="205"/>
    <s v="MARCHESINI 2"/>
    <n v="686169"/>
    <s v="BLIS MILBETEL CN VTC       2CP"/>
    <s v="3x8"/>
    <n v="7310"/>
    <s v="9500"/>
    <x v="2"/>
    <s v="Avril"/>
    <n v="2018"/>
    <d v="1899-12-30T20:17:47"/>
    <d v="1899-12-30T20:28:06"/>
    <n v="0.17194444444444379"/>
    <x v="0"/>
    <x v="7"/>
    <s v="Fin d'Equipe"/>
    <x v="0"/>
    <m/>
    <s v=""/>
    <s v=""/>
    <n v="1"/>
    <n v="1"/>
    <s v=""/>
    <s v=""/>
    <n v="9000"/>
    <n v="18719.833330825204"/>
    <n v="9000"/>
    <n v="8318.36"/>
    <s v="Alexandre Sturni"/>
    <n v="1"/>
    <n v="4"/>
    <s v="43199"/>
    <s v=""/>
    <n v="0.94736842105263153"/>
    <s v=""/>
    <s v=""/>
    <s v=""/>
  </r>
  <r>
    <n v="297"/>
    <x v="9"/>
    <s v="C10"/>
    <s v="205"/>
    <s v="MARCHESINI 2"/>
    <n v="686169"/>
    <s v="BLIS MILBETEL CN VTC       2CP"/>
    <s v="3x8"/>
    <n v="7310"/>
    <s v="9500"/>
    <x v="2"/>
    <s v="Avril"/>
    <n v="2018"/>
    <d v="1899-12-30T20:28:06"/>
    <d v="1899-12-30T20:30:13"/>
    <n v="3.527777777777974E-2"/>
    <x v="1"/>
    <x v="8"/>
    <s v="Reprise OF"/>
    <x v="0"/>
    <s v="TP"/>
    <n v="3.527777777777974E-2"/>
    <s v=""/>
    <n v="1"/>
    <n v="1"/>
    <n v="3.527777777777974E-2"/>
    <s v=""/>
    <m/>
    <n v="18719.833330825204"/>
    <m/>
    <m/>
    <s v="Ludovic Chimay"/>
    <n v="2"/>
    <n v="4"/>
    <s v="43199"/>
    <s v=""/>
    <s v=""/>
    <s v=""/>
    <s v=""/>
    <s v=""/>
  </r>
  <r>
    <n v="298"/>
    <x v="9"/>
    <s v="C10"/>
    <s v="205"/>
    <s v="MARCHESINI 2"/>
    <n v="686169"/>
    <s v="BLIS MILBETEL CN VTC       2CP"/>
    <s v="3x8"/>
    <n v="7310"/>
    <s v="9500"/>
    <x v="2"/>
    <s v="Avril"/>
    <n v="2018"/>
    <d v="1899-12-30T20:30:13"/>
    <d v="1899-12-30T21:51:25"/>
    <n v="1.3533333333333317"/>
    <x v="2"/>
    <x v="2"/>
    <m/>
    <x v="0"/>
    <s v="TE"/>
    <s v=""/>
    <n v="1.3533333333333317"/>
    <n v="1"/>
    <n v="1"/>
    <s v=""/>
    <n v="1.3533333333333317"/>
    <m/>
    <n v="18719.833330825204"/>
    <n v="12400"/>
    <m/>
    <s v="Ludovic Chimay"/>
    <n v="2"/>
    <n v="4"/>
    <s v="43199"/>
    <s v=""/>
    <s v=""/>
    <s v=""/>
    <s v=""/>
    <s v=""/>
  </r>
  <r>
    <n v="299"/>
    <x v="9"/>
    <s v="C10"/>
    <s v="205"/>
    <s v="MARCHESINI 2"/>
    <n v="686169"/>
    <s v="BLIS MILBETEL CN VTC       2CP"/>
    <s v="3x8"/>
    <n v="7310"/>
    <s v="9500"/>
    <x v="2"/>
    <s v="Avril"/>
    <n v="2018"/>
    <d v="1899-12-30T21:51:25"/>
    <d v="1899-12-30T21:52:10"/>
    <n v="1.2499999999999289E-2"/>
    <x v="1"/>
    <x v="5"/>
    <s v="OF Clôturé"/>
    <x v="0"/>
    <s v="TP"/>
    <n v="1.2499999999999289E-2"/>
    <s v=""/>
    <n v="1"/>
    <n v="1"/>
    <n v="1.2499999999999289E-2"/>
    <s v=""/>
    <n v="13752"/>
    <n v="18719.833330825204"/>
    <n v="23748"/>
    <n v="9772.8395061728388"/>
    <s v="Ludovic Chimay"/>
    <n v="2"/>
    <n v="5"/>
    <s v="543199"/>
    <n v="3.5513888888888907"/>
    <n v="1.4475789473684211"/>
    <n v="1.23"/>
    <n v="2.3205555555555515"/>
    <s v=""/>
  </r>
  <r>
    <n v="300"/>
    <x v="9"/>
    <s v="C10"/>
    <s v="205"/>
    <s v="MARCHESINI 2"/>
    <n v="686169"/>
    <s v="BLIS MILBETEL CN VTC       2CP"/>
    <s v="3x8"/>
    <n v="7310"/>
    <s v="9500"/>
    <x v="2"/>
    <s v="Avril"/>
    <n v="2018"/>
    <d v="1899-12-30T21:52:10"/>
    <d v="1899-12-30T21:55:15"/>
    <n v="5.1388888888889817E-2"/>
    <x v="1"/>
    <x v="5"/>
    <m/>
    <x v="0"/>
    <m/>
    <n v="0.89916666666667133"/>
    <n v="2.4288888888888858"/>
    <n v="1"/>
    <n v="1"/>
    <n v="0.9"/>
    <n v="2.4300000000000002"/>
    <m/>
    <n v="18719.833330825204"/>
    <m/>
    <m/>
    <s v="Ludovic Chimay"/>
    <n v="2"/>
    <n v="5"/>
    <s v="43199"/>
    <s v=""/>
    <s v=""/>
    <s v=""/>
    <s v=""/>
    <n v="18719.833330825204"/>
  </r>
  <r>
    <n v="301"/>
    <x v="9"/>
    <s v="C10"/>
    <s v="205"/>
    <s v="MARCHESINI 2"/>
    <n v="686166"/>
    <s v="BLIS MILBE+PRAZ CHIEN USV  2CP"/>
    <s v="3x8"/>
    <n v="7310"/>
    <s v="9500"/>
    <x v="2"/>
    <s v="Avril"/>
    <n v="2018"/>
    <d v="1899-12-30T21:55:15"/>
    <d v="1899-12-30T22:46:50"/>
    <n v="0.85972222222222161"/>
    <x v="1"/>
    <x v="6"/>
    <s v="Début OF"/>
    <x v="0"/>
    <s v="TP"/>
    <n v="0.85972222222222161"/>
    <s v=""/>
    <n v="1"/>
    <n v="1"/>
    <n v="0.85972222222222161"/>
    <s v=""/>
    <m/>
    <n v="9576"/>
    <m/>
    <m/>
    <s v="Ludovic Chimay"/>
    <n v="1"/>
    <n v="5"/>
    <s v="43199"/>
    <s v=""/>
    <s v=""/>
    <s v=""/>
    <s v=""/>
    <s v=""/>
  </r>
  <r>
    <n v="302"/>
    <x v="9"/>
    <s v="C10"/>
    <s v="205"/>
    <s v="MARCHESINI 2"/>
    <n v="686166"/>
    <s v="BLIS MILBE+PRAZ CHIEN USV  2CP"/>
    <s v="3x8"/>
    <n v="7310"/>
    <s v="9500"/>
    <x v="2"/>
    <s v="Avril"/>
    <n v="2018"/>
    <d v="1899-12-30T22:46:50"/>
    <d v="1899-12-30T23:48:01"/>
    <n v="1.0197222222222253"/>
    <x v="2"/>
    <x v="2"/>
    <m/>
    <x v="0"/>
    <s v="TE"/>
    <s v=""/>
    <n v="1.0197222222222253"/>
    <n v="1"/>
    <n v="1"/>
    <s v=""/>
    <n v="1.0197222222222253"/>
    <m/>
    <n v="9576"/>
    <n v="6000"/>
    <m/>
    <s v="Ludovic Chimay"/>
    <n v="1"/>
    <n v="5"/>
    <s v="43199"/>
    <s v=""/>
    <s v=""/>
    <s v=""/>
    <s v=""/>
    <s v=""/>
  </r>
  <r>
    <n v="303"/>
    <x v="9"/>
    <s v="C10"/>
    <s v="205"/>
    <s v="MARCHESINI 2"/>
    <n v="686166"/>
    <s v="BLIS MILBE+PRAZ CHIEN USV  2CP"/>
    <s v="3x8"/>
    <n v="7310"/>
    <s v="9500"/>
    <x v="2"/>
    <s v="Avril"/>
    <n v="2018"/>
    <d v="1899-12-30T23:48:01"/>
    <d v="1899-12-30T23:51:01"/>
    <n v="4.9999999999997158E-2"/>
    <x v="1"/>
    <x v="5"/>
    <s v="OF Clôturé"/>
    <x v="0"/>
    <s v="TP"/>
    <n v="4.9999999999997158E-2"/>
    <s v=""/>
    <n v="1"/>
    <n v="1"/>
    <n v="4.9999999999997158E-2"/>
    <s v=""/>
    <n v="9580"/>
    <n v="9576"/>
    <n v="9580"/>
    <n v="9392.1568627450979"/>
    <s v="Ludovic Chimay"/>
    <n v="1"/>
    <n v="6"/>
    <s v="643199"/>
    <n v="2.0200000000000014"/>
    <n v="1.0084210526315789"/>
    <n v="1"/>
    <n v="1.0197222222222253"/>
    <s v=""/>
  </r>
  <r>
    <n v="304"/>
    <x v="9"/>
    <s v="C10"/>
    <s v="205"/>
    <s v="MARCHESINI 2"/>
    <n v="686166"/>
    <s v="BLIS MILBE+PRAZ CHIEN USV  2CP"/>
    <s v="3x8"/>
    <n v="7310"/>
    <s v="9500"/>
    <x v="2"/>
    <s v="Avril"/>
    <n v="2018"/>
    <d v="1899-12-30T23:51:01"/>
    <d v="1899-12-30T23:56:27"/>
    <n v="9.0555555555557277E-2"/>
    <x v="1"/>
    <x v="5"/>
    <m/>
    <x v="0"/>
    <m/>
    <n v="0.90972222222221877"/>
    <n v="1.0197222222222253"/>
    <n v="1"/>
    <n v="1"/>
    <n v="0.91"/>
    <n v="1.02"/>
    <m/>
    <n v="9576"/>
    <m/>
    <m/>
    <s v="Ludovic Chimay"/>
    <n v="1"/>
    <n v="6"/>
    <s v="43199"/>
    <s v=""/>
    <s v=""/>
    <s v=""/>
    <s v=""/>
    <n v="9576"/>
  </r>
  <r>
    <n v="305"/>
    <x v="9"/>
    <s v="C10"/>
    <s v="205"/>
    <s v="MARCHESINI 2"/>
    <n v="686172"/>
    <s v="BLIS NO WORM PRO CN  M&amp;L   2CP"/>
    <s v="3x8"/>
    <n v="7310"/>
    <s v="9500"/>
    <x v="2"/>
    <s v="Avril"/>
    <n v="2018"/>
    <d v="1899-12-30T23:56:27"/>
    <d v="1899-12-30T00:38:13"/>
    <n v="0.69611111111110713"/>
    <x v="1"/>
    <x v="6"/>
    <s v="Début OF"/>
    <x v="0"/>
    <s v="TP"/>
    <n v="0.69611111111110713"/>
    <s v=""/>
    <n v="1"/>
    <n v="1"/>
    <n v="0.69611111111110713"/>
    <s v=""/>
    <m/>
    <n v="10500"/>
    <m/>
    <m/>
    <s v="Ludovic Chimay"/>
    <n v="1"/>
    <n v="6"/>
    <s v="43199"/>
    <s v=""/>
    <s v=""/>
    <s v=""/>
    <s v=""/>
    <s v=""/>
  </r>
  <r>
    <n v="306"/>
    <x v="9"/>
    <s v="C10"/>
    <s v="205"/>
    <s v="MARCHESINI 2"/>
    <n v="686172"/>
    <s v="BLIS NO WORM PRO CN  M&amp;L   2CP"/>
    <s v="3x8"/>
    <n v="7310"/>
    <s v="9500"/>
    <x v="2"/>
    <s v="Avril"/>
    <n v="2018"/>
    <d v="1899-12-30T00:38:13"/>
    <d v="1899-12-30T01:53:53"/>
    <n v="1.2611111111111113"/>
    <x v="2"/>
    <x v="2"/>
    <m/>
    <x v="0"/>
    <s v="TE"/>
    <s v=""/>
    <n v="1.2611111111111113"/>
    <n v="1"/>
    <n v="1"/>
    <s v=""/>
    <n v="1.2611111111111113"/>
    <m/>
    <n v="10500"/>
    <n v="10500"/>
    <m/>
    <s v="Ludovic Chimay"/>
    <n v="1"/>
    <n v="6"/>
    <s v="43199"/>
    <s v=""/>
    <s v=""/>
    <s v=""/>
    <s v=""/>
    <s v=""/>
  </r>
  <r>
    <n v="307"/>
    <x v="9"/>
    <s v="C10"/>
    <s v="205"/>
    <s v="MARCHESINI 2"/>
    <n v="686172"/>
    <s v="BLIS NO WORM PRO CN  M&amp;L   2CP"/>
    <s v="3x8"/>
    <n v="7310"/>
    <s v="9500"/>
    <x v="2"/>
    <s v="Avril"/>
    <n v="2018"/>
    <d v="1899-12-30T01:53:53"/>
    <d v="1899-12-30T01:53:58"/>
    <n v="1.3888888888886619E-3"/>
    <x v="1"/>
    <x v="5"/>
    <s v="OF Clôturé"/>
    <x v="0"/>
    <s v="TP"/>
    <n v="1.3888888888886619E-3"/>
    <s v=""/>
    <n v="1"/>
    <n v="1"/>
    <n v="1.3888888888886619E-3"/>
    <s v=""/>
    <n v="10500"/>
    <n v="10500"/>
    <n v="10500"/>
    <n v="8333.3333333333339"/>
    <s v="Ludovic Chimay"/>
    <n v="1"/>
    <n v="7"/>
    <s v="743199"/>
    <n v="2.0269444444444407"/>
    <n v="1.1052631578947369"/>
    <n v="0.77"/>
    <n v="1.2611111111111113"/>
    <s v=""/>
  </r>
  <r>
    <n v="308"/>
    <x v="9"/>
    <s v="C10"/>
    <s v="205"/>
    <s v="MARCHESINI 2"/>
    <n v="686172"/>
    <s v="BLIS NO WORM PRO CN  M&amp;L   2CP"/>
    <s v="3x8"/>
    <n v="7310"/>
    <s v="9500"/>
    <x v="2"/>
    <s v="Avril"/>
    <n v="2018"/>
    <d v="1899-12-30T01:53:58"/>
    <d v="1899-12-30T01:58:04"/>
    <n v="6.8333333333333357E-2"/>
    <x v="1"/>
    <x v="5"/>
    <m/>
    <x v="0"/>
    <m/>
    <n v="0.69749999999999579"/>
    <n v="1.2611111111111113"/>
    <n v="1"/>
    <n v="1"/>
    <n v="0.7"/>
    <n v="1.26"/>
    <m/>
    <n v="10500"/>
    <m/>
    <m/>
    <s v="Ludovic Chimay"/>
    <n v="1"/>
    <n v="7"/>
    <s v="43199"/>
    <s v=""/>
    <s v=""/>
    <s v=""/>
    <s v=""/>
    <n v="10500"/>
  </r>
  <r>
    <n v="309"/>
    <x v="9"/>
    <s v="C10"/>
    <s v="205"/>
    <s v="MARCHESINI 2"/>
    <n v="686175"/>
    <s v="BLIS MILPRO CHIEN USV      2CP"/>
    <s v="3x8"/>
    <n v="7310"/>
    <s v="9500"/>
    <x v="2"/>
    <s v="Avril"/>
    <n v="2018"/>
    <d v="1899-12-30T01:58:04"/>
    <d v="1899-12-30T01:58:08"/>
    <n v="1.1111111111110628E-3"/>
    <x v="1"/>
    <x v="6"/>
    <s v="Début OF"/>
    <x v="0"/>
    <s v="TP"/>
    <n v="1.1111111111110628E-3"/>
    <s v=""/>
    <n v="1"/>
    <n v="1"/>
    <n v="1.1111111111110628E-3"/>
    <s v=""/>
    <m/>
    <n v="11823"/>
    <m/>
    <m/>
    <s v="Ludovic Chimay"/>
    <n v="1"/>
    <n v="7"/>
    <s v="43199"/>
    <s v=""/>
    <s v=""/>
    <s v=""/>
    <s v=""/>
    <s v=""/>
  </r>
  <r>
    <n v="310"/>
    <x v="9"/>
    <s v="C10"/>
    <s v="205"/>
    <s v="MARCHESINI 2"/>
    <n v="686175"/>
    <s v="BLIS MILPRO CHIEN USV      2CP"/>
    <s v="3x8"/>
    <n v="7310"/>
    <s v="9500"/>
    <x v="2"/>
    <s v="Avril"/>
    <n v="2018"/>
    <d v="1899-12-30T01:58:08"/>
    <d v="1899-12-30T02:11:03"/>
    <n v="0.2152777777777779"/>
    <x v="1"/>
    <x v="6"/>
    <m/>
    <x v="1"/>
    <s v="TP"/>
    <n v="0.2152777777777779"/>
    <s v=""/>
    <n v="1"/>
    <n v="1"/>
    <n v="0.2152777777777779"/>
    <s v=""/>
    <m/>
    <n v="11823"/>
    <m/>
    <m/>
    <s v="Ludovic Chimay"/>
    <n v="1"/>
    <n v="7"/>
    <s v="43199"/>
    <s v=""/>
    <s v=""/>
    <s v=""/>
    <s v=""/>
    <s v=""/>
  </r>
  <r>
    <n v="311"/>
    <x v="9"/>
    <s v="C10"/>
    <s v="205"/>
    <s v="MARCHESINI 2"/>
    <n v="686175"/>
    <s v="BLIS MILPRO CHIEN USV      2CP"/>
    <s v="3x8"/>
    <n v="7310"/>
    <s v="9500"/>
    <x v="2"/>
    <s v="Avril"/>
    <n v="2018"/>
    <d v="1899-12-30T02:11:03"/>
    <d v="1899-12-30T02:43:37"/>
    <n v="0.5427777777777778"/>
    <x v="0"/>
    <x v="3"/>
    <m/>
    <x v="1"/>
    <m/>
    <s v=""/>
    <s v=""/>
    <n v="1"/>
    <n v="1"/>
    <s v=""/>
    <s v=""/>
    <m/>
    <n v="11823"/>
    <m/>
    <m/>
    <s v="Ludovic Chimay"/>
    <n v="1"/>
    <n v="7"/>
    <s v="43199"/>
    <s v=""/>
    <s v=""/>
    <s v=""/>
    <s v=""/>
    <s v=""/>
  </r>
  <r>
    <n v="312"/>
    <x v="9"/>
    <s v="C10"/>
    <s v="205"/>
    <s v="MARCHESINI 2"/>
    <n v="686175"/>
    <s v="BLIS MILPRO CHIEN USV      2CP"/>
    <s v="3x8"/>
    <n v="7310"/>
    <s v="9500"/>
    <x v="2"/>
    <s v="Avril"/>
    <n v="2018"/>
    <d v="1899-12-30T02:43:37"/>
    <d v="1899-12-30T02:58:17"/>
    <n v="0.24444444444444446"/>
    <x v="1"/>
    <x v="6"/>
    <m/>
    <x v="1"/>
    <s v="TP"/>
    <n v="0.24444444444444446"/>
    <s v=""/>
    <n v="1"/>
    <n v="1"/>
    <n v="0.24444444444444446"/>
    <s v=""/>
    <m/>
    <n v="11823"/>
    <m/>
    <m/>
    <s v="Ludovic Chimay"/>
    <n v="1"/>
    <n v="7"/>
    <s v="43199"/>
    <s v=""/>
    <s v=""/>
    <s v=""/>
    <s v=""/>
    <s v=""/>
  </r>
  <r>
    <n v="313"/>
    <x v="9"/>
    <s v="C10"/>
    <s v="205"/>
    <s v="MARCHESINI 2"/>
    <n v="686175"/>
    <s v="BLIS MILPRO CHIEN USV      2CP"/>
    <s v="3x8"/>
    <n v="7310"/>
    <s v="9500"/>
    <x v="2"/>
    <s v="Avril"/>
    <n v="2018"/>
    <d v="1899-12-30T02:58:17"/>
    <d v="1899-12-30T04:08:03"/>
    <n v="1.1627777777777772"/>
    <x v="2"/>
    <x v="2"/>
    <m/>
    <x v="0"/>
    <s v="TE"/>
    <s v=""/>
    <n v="1.1627777777777772"/>
    <n v="1"/>
    <n v="1"/>
    <s v=""/>
    <n v="1.1627777777777772"/>
    <m/>
    <n v="11823"/>
    <n v="11772"/>
    <m/>
    <s v="Ludovic Chimay"/>
    <n v="1"/>
    <n v="7"/>
    <s v="43199"/>
    <s v=""/>
    <s v=""/>
    <s v=""/>
    <s v=""/>
    <s v=""/>
  </r>
  <r>
    <n v="314"/>
    <x v="9"/>
    <s v="C10"/>
    <s v="205"/>
    <s v="MARCHESINI 2"/>
    <n v="686175"/>
    <s v="BLIS MILPRO CHIEN USV      2CP"/>
    <s v="3x8"/>
    <n v="7310"/>
    <s v="9500"/>
    <x v="2"/>
    <s v="Avril"/>
    <n v="2018"/>
    <d v="1899-12-30T04:08:03"/>
    <d v="1899-12-30T04:14:42"/>
    <n v="0.11083333333333401"/>
    <x v="1"/>
    <x v="5"/>
    <s v="OF Clôturé"/>
    <x v="0"/>
    <s v="TP"/>
    <n v="0.11083333333333401"/>
    <s v=""/>
    <n v="1"/>
    <n v="1"/>
    <n v="0.11083333333333401"/>
    <s v=""/>
    <n v="11772"/>
    <n v="11823"/>
    <n v="11772"/>
    <n v="10148.275862068966"/>
    <s v="Ludovic Chimay"/>
    <n v="1"/>
    <n v="8"/>
    <s v="843199"/>
    <n v="2.4080555555555554"/>
    <n v="1.239157894736842"/>
    <n v="1.25"/>
    <n v="1.1627777777777772"/>
    <s v=""/>
  </r>
  <r>
    <n v="315"/>
    <x v="9"/>
    <s v="C10"/>
    <s v="205"/>
    <s v="MARCHESINI 2"/>
    <n v="686175"/>
    <s v="BLIS MILPRO CHIEN USV      2CP"/>
    <s v="3x8"/>
    <n v="7310"/>
    <s v="9500"/>
    <x v="2"/>
    <s v="Avril"/>
    <n v="2018"/>
    <d v="1899-12-30T04:14:42"/>
    <d v="1899-12-30T04:22:33"/>
    <n v="0.13083333333333313"/>
    <x v="1"/>
    <x v="5"/>
    <m/>
    <x v="0"/>
    <m/>
    <n v="0.57166666666666743"/>
    <n v="1.1627777777777772"/>
    <n v="1"/>
    <n v="1"/>
    <n v="0.56999999999999995"/>
    <n v="1.1599999999999999"/>
    <m/>
    <n v="11823"/>
    <m/>
    <m/>
    <s v="Ludovic Chimay"/>
    <n v="1"/>
    <n v="8"/>
    <s v="43199"/>
    <s v=""/>
    <s v=""/>
    <s v=""/>
    <s v=""/>
    <n v="11823"/>
  </r>
  <r>
    <n v="316"/>
    <x v="9"/>
    <s v="C10"/>
    <s v="205"/>
    <s v="MARCHESINI 2"/>
    <n v="684440"/>
    <s v="BLIS MILBEWORM TPN CVS     2CP"/>
    <s v="3x8"/>
    <n v="7310"/>
    <s v="9500"/>
    <x v="2"/>
    <s v="Avril"/>
    <n v="2018"/>
    <d v="1899-12-30T04:22:33"/>
    <d v="1899-12-30T05:15:03"/>
    <n v="0.87500000000000022"/>
    <x v="1"/>
    <x v="1"/>
    <s v="Début OF"/>
    <x v="0"/>
    <s v="TP"/>
    <n v="0.87500000000000022"/>
    <s v=""/>
    <n v="1"/>
    <n v="1"/>
    <n v="0.87500000000000022"/>
    <s v=""/>
    <m/>
    <n v="38909"/>
    <m/>
    <m/>
    <s v="Ludovic Chimay"/>
    <n v="1"/>
    <n v="8"/>
    <s v="43199"/>
    <s v=""/>
    <s v=""/>
    <s v=""/>
    <s v=""/>
    <s v=""/>
  </r>
  <r>
    <n v="317"/>
    <x v="9"/>
    <s v="C10"/>
    <s v="205"/>
    <s v="MARCHESINI 2"/>
    <n v="684440"/>
    <s v="BLIS MILBEWORM TPN CVS     2CP"/>
    <s v="3x8"/>
    <n v="7310"/>
    <s v="9500"/>
    <x v="2"/>
    <s v="Avril"/>
    <n v="2018"/>
    <d v="1899-12-30T05:15:03"/>
    <d v="1899-12-30T05:42:34"/>
    <n v="0.45861111111111064"/>
    <x v="0"/>
    <x v="7"/>
    <s v="Fin d'Equipe"/>
    <x v="0"/>
    <m/>
    <s v=""/>
    <s v=""/>
    <n v="1"/>
    <n v="1"/>
    <s v=""/>
    <s v=""/>
    <n v="0"/>
    <n v="38909"/>
    <n v="0"/>
    <n v="0"/>
    <s v="Ludovic Chimay"/>
    <n v="1"/>
    <n v="8"/>
    <s v="43199"/>
    <s v=""/>
    <n v="0"/>
    <s v=""/>
    <s v=""/>
    <s v=""/>
  </r>
  <r>
    <n v="318"/>
    <x v="9"/>
    <s v="C10"/>
    <s v="205"/>
    <s v="MARCHESINI 2"/>
    <n v="684440"/>
    <s v="BLIS MILBEWORM TPN CVS     2CP"/>
    <s v="3x8"/>
    <n v="7310"/>
    <s v="9500"/>
    <x v="2"/>
    <s v="Avril"/>
    <n v="2018"/>
    <d v="1899-12-30T05:42:34"/>
    <d v="1899-12-30T09:50:41"/>
    <n v="4.1352777777777785"/>
    <x v="1"/>
    <x v="1"/>
    <s v="Reprise OF"/>
    <x v="0"/>
    <s v="TP"/>
    <n v="4.1352777777777785"/>
    <s v=""/>
    <n v="1"/>
    <n v="1"/>
    <n v="4.1352777777777785"/>
    <s v=""/>
    <m/>
    <n v="38909"/>
    <m/>
    <m/>
    <s v="Christelle Mesmin"/>
    <n v="2"/>
    <n v="8"/>
    <s v="43199"/>
    <s v=""/>
    <s v=""/>
    <s v=""/>
    <s v=""/>
    <s v=""/>
  </r>
  <r>
    <n v="319"/>
    <x v="9"/>
    <s v="C10"/>
    <s v="205"/>
    <s v="MARCHESINI 2"/>
    <n v="684440"/>
    <s v="BLIS MILBEWORM TPN CVS     2CP"/>
    <s v="3x8"/>
    <n v="7310"/>
    <s v="9500"/>
    <x v="2"/>
    <s v="Avril"/>
    <n v="2018"/>
    <d v="1899-12-30T09:50:41"/>
    <d v="1899-12-30T11:43:57"/>
    <n v="1.8877777777777776"/>
    <x v="2"/>
    <x v="2"/>
    <m/>
    <x v="0"/>
    <s v="TE"/>
    <s v=""/>
    <n v="1.8877777777777776"/>
    <n v="1"/>
    <n v="1"/>
    <s v=""/>
    <n v="1.8877777777777776"/>
    <m/>
    <n v="38909"/>
    <m/>
    <m/>
    <s v="Christelle Mesmin"/>
    <n v="2"/>
    <n v="8"/>
    <s v="43199"/>
    <s v=""/>
    <s v=""/>
    <s v=""/>
    <s v=""/>
    <s v=""/>
  </r>
  <r>
    <n v="320"/>
    <x v="9"/>
    <s v="C10"/>
    <s v="205"/>
    <s v="MARCHESINI 2"/>
    <n v="684440"/>
    <s v="BLIS MILBEWORM TPN CVS     2CP"/>
    <s v="3x8"/>
    <n v="7310"/>
    <s v="9500"/>
    <x v="2"/>
    <s v="Avril"/>
    <n v="2018"/>
    <d v="1899-12-30T11:43:57"/>
    <d v="1899-12-30T11:54:31"/>
    <n v="0.17611111111111244"/>
    <x v="3"/>
    <x v="4"/>
    <m/>
    <x v="1"/>
    <s v="TE"/>
    <s v=""/>
    <n v="0.17611111111111244"/>
    <n v="1"/>
    <n v="1"/>
    <s v=""/>
    <n v="0.17611111111111244"/>
    <m/>
    <n v="38909"/>
    <m/>
    <m/>
    <s v="Christelle Mesmin"/>
    <n v="2"/>
    <n v="8"/>
    <s v="43199"/>
    <s v=""/>
    <s v=""/>
    <s v=""/>
    <s v=""/>
    <s v=""/>
  </r>
  <r>
    <n v="321"/>
    <x v="9"/>
    <s v="C10"/>
    <s v="205"/>
    <s v="MARCHESINI 2"/>
    <n v="684440"/>
    <s v="BLIS MILBEWORM TPN CVS     2CP"/>
    <s v="3x8"/>
    <n v="7310"/>
    <s v="9500"/>
    <x v="2"/>
    <s v="Avril"/>
    <n v="2018"/>
    <d v="1899-12-30T11:54:31"/>
    <d v="1899-12-30T12:51:32"/>
    <n v="0.95027777777777622"/>
    <x v="2"/>
    <x v="2"/>
    <m/>
    <x v="0"/>
    <s v="TE"/>
    <s v=""/>
    <n v="0.95027777777777622"/>
    <n v="1"/>
    <n v="1"/>
    <s v=""/>
    <n v="0.95027777777777622"/>
    <m/>
    <n v="38909"/>
    <m/>
    <m/>
    <s v="Christelle Mesmin"/>
    <n v="2"/>
    <n v="8"/>
    <s v="43199"/>
    <s v=""/>
    <s v=""/>
    <s v=""/>
    <s v=""/>
    <s v=""/>
  </r>
  <r>
    <n v="322"/>
    <x v="9"/>
    <s v="C10"/>
    <s v="205"/>
    <s v="MARCHESINI 2"/>
    <n v="684440"/>
    <s v="BLIS MILBEWORM TPN CVS     2CP"/>
    <s v="3x8"/>
    <n v="7310"/>
    <s v="9500"/>
    <x v="2"/>
    <s v="Avril"/>
    <n v="2018"/>
    <d v="1899-12-30T12:51:32"/>
    <d v="1899-12-30T13:00:41"/>
    <n v="0.15249999999999986"/>
    <x v="0"/>
    <x v="7"/>
    <s v="Fin d'Equipe"/>
    <x v="0"/>
    <m/>
    <s v=""/>
    <s v=""/>
    <n v="1"/>
    <n v="1"/>
    <s v=""/>
    <s v=""/>
    <n v="0"/>
    <n v="38909"/>
    <n v="0"/>
    <n v="0"/>
    <s v="Christelle Mesmin"/>
    <n v="2"/>
    <n v="8"/>
    <s v="43199"/>
    <s v=""/>
    <n v="0"/>
    <s v=""/>
    <s v=""/>
    <s v=""/>
  </r>
  <r>
    <n v="323"/>
    <x v="9"/>
    <s v="C10"/>
    <s v="205"/>
    <s v="MARCHESINI 2"/>
    <n v="684440"/>
    <s v="BLIS MILBEWORM TPN CVS     2CP"/>
    <s v="3x8"/>
    <n v="7310"/>
    <s v="9500"/>
    <x v="2"/>
    <s v="Avril"/>
    <n v="2018"/>
    <d v="1899-12-30T13:00:41"/>
    <d v="1899-12-30T13:04:44"/>
    <n v="6.7499999999999893E-2"/>
    <x v="1"/>
    <x v="8"/>
    <s v="Reprise OF"/>
    <x v="0"/>
    <s v="TP"/>
    <n v="6.7499999999999893E-2"/>
    <s v=""/>
    <n v="1"/>
    <n v="1"/>
    <n v="6.7499999999999893E-2"/>
    <s v=""/>
    <m/>
    <n v="38909"/>
    <m/>
    <m/>
    <s v="Alexandre Sturni"/>
    <n v="3"/>
    <n v="8"/>
    <s v="43199"/>
    <s v=""/>
    <s v=""/>
    <s v=""/>
    <s v=""/>
    <s v=""/>
  </r>
  <r>
    <n v="324"/>
    <x v="9"/>
    <s v="C10"/>
    <s v="205"/>
    <s v="MARCHESINI 2"/>
    <n v="684440"/>
    <s v="BLIS MILBEWORM TPN CVS     2CP"/>
    <s v="3x8"/>
    <n v="7310"/>
    <s v="9500"/>
    <x v="2"/>
    <s v="Avril"/>
    <n v="2018"/>
    <d v="1899-12-30T13:04:44"/>
    <d v="1899-12-30T13:44:56"/>
    <n v="0.67000000000000082"/>
    <x v="2"/>
    <x v="2"/>
    <m/>
    <x v="0"/>
    <s v="TE"/>
    <s v=""/>
    <n v="0.67000000000000082"/>
    <n v="1"/>
    <n v="1"/>
    <s v=""/>
    <n v="0.67000000000000082"/>
    <m/>
    <n v="38909"/>
    <n v="4000"/>
    <m/>
    <s v="Alexandre Sturni"/>
    <n v="3"/>
    <n v="8"/>
    <s v="43199"/>
    <s v=""/>
    <s v=""/>
    <s v=""/>
    <s v=""/>
    <s v=""/>
  </r>
  <r>
    <n v="325"/>
    <x v="9"/>
    <s v="C10"/>
    <s v="205"/>
    <s v="MARCHESINI 2"/>
    <n v="684440"/>
    <s v="BLIS MILBEWORM TPN CVS     2CP"/>
    <s v="3x8"/>
    <n v="7310"/>
    <s v="9500"/>
    <x v="2"/>
    <s v="Avril"/>
    <n v="2018"/>
    <d v="1899-12-30T13:44:56"/>
    <d v="1899-12-30T14:05:44"/>
    <n v="0.34666666666666757"/>
    <x v="1"/>
    <x v="5"/>
    <s v="OF Clôturé"/>
    <x v="0"/>
    <s v="TP"/>
    <n v="0.34666666666666757"/>
    <s v=""/>
    <n v="1"/>
    <n v="1"/>
    <n v="0.34666666666666757"/>
    <s v=""/>
    <n v="8000"/>
    <n v="38909"/>
    <n v="38962"/>
    <n v="10587.5"/>
    <s v="Alexandre Sturni"/>
    <n v="3"/>
    <n v="9"/>
    <s v="943199"/>
    <n v="9.7250000000000014"/>
    <n v="0.84210526315789469"/>
    <n v="6.22"/>
    <n v="3.5080555555555546"/>
    <s v=""/>
  </r>
  <r>
    <n v="326"/>
    <x v="9"/>
    <s v="C10"/>
    <s v="205"/>
    <s v="MARCHESINI 2"/>
    <n v="684440"/>
    <s v="BLIS MILBEWORM TPN CVS     2CP"/>
    <s v="3x8"/>
    <n v="7310"/>
    <s v="9500"/>
    <x v="2"/>
    <s v="Avril"/>
    <n v="2018"/>
    <d v="1899-12-30T14:05:44"/>
    <d v="1899-12-30T14:06:03"/>
    <n v="5.2777777777777146E-3"/>
    <x v="1"/>
    <x v="5"/>
    <m/>
    <x v="0"/>
    <m/>
    <n v="5.424444444444446"/>
    <n v="3.684166666666667"/>
    <n v="1"/>
    <n v="1"/>
    <n v="5.42"/>
    <n v="3.68"/>
    <m/>
    <n v="38909"/>
    <m/>
    <m/>
    <s v="Alexandre Sturni"/>
    <n v="3"/>
    <n v="9"/>
    <s v="43199"/>
    <s v=""/>
    <s v=""/>
    <s v=""/>
    <s v=""/>
    <n v="38909"/>
  </r>
  <r>
    <n v="327"/>
    <x v="9"/>
    <s v="C10"/>
    <s v="205"/>
    <s v="MARCHESINI 2"/>
    <n v="684433"/>
    <s v="BLIS MILBE+PRAZ CHIOT USV  2CP"/>
    <s v="3x8"/>
    <n v="7310"/>
    <s v="9500"/>
    <x v="2"/>
    <s v="Avril"/>
    <n v="2018"/>
    <d v="1899-12-30T14:06:03"/>
    <d v="1899-12-30T15:02:08"/>
    <n v="0.93472222222222268"/>
    <x v="1"/>
    <x v="6"/>
    <s v="Début OF"/>
    <x v="0"/>
    <s v="TP"/>
    <n v="0.93472222222222268"/>
    <s v=""/>
    <n v="1"/>
    <n v="1"/>
    <n v="0.93472222222222268"/>
    <s v=""/>
    <m/>
    <n v="15120"/>
    <m/>
    <m/>
    <s v="Alexandre Sturni"/>
    <n v="1"/>
    <n v="9"/>
    <s v="43199"/>
    <s v=""/>
    <s v=""/>
    <s v=""/>
    <s v=""/>
    <s v=""/>
  </r>
  <r>
    <n v="328"/>
    <x v="9"/>
    <s v="C10"/>
    <s v="205"/>
    <s v="MARCHESINI 2"/>
    <n v="684433"/>
    <s v="BLIS MILBE+PRAZ CHIOT USV  2CP"/>
    <s v="3x8"/>
    <n v="7310"/>
    <s v="9500"/>
    <x v="2"/>
    <s v="Avril"/>
    <n v="2018"/>
    <d v="1899-12-30T15:02:08"/>
    <d v="1899-12-30T16:04:31"/>
    <n v="1.0397222222222204"/>
    <x v="2"/>
    <x v="2"/>
    <m/>
    <x v="0"/>
    <s v="TE"/>
    <s v=""/>
    <n v="1.0397222222222204"/>
    <n v="1"/>
    <n v="1"/>
    <s v=""/>
    <n v="1.0397222222222204"/>
    <m/>
    <n v="15120"/>
    <n v="10000"/>
    <m/>
    <s v="Alexandre Sturni"/>
    <n v="1"/>
    <n v="9"/>
    <s v="43199"/>
    <s v=""/>
    <s v=""/>
    <s v=""/>
    <s v=""/>
    <s v=""/>
  </r>
  <r>
    <n v="329"/>
    <x v="9"/>
    <s v="C10"/>
    <s v="205"/>
    <s v="MARCHESINI 2"/>
    <n v="684433"/>
    <s v="BLIS MILBE+PRAZ CHIOT USV  2CP"/>
    <s v="3x8"/>
    <n v="7310"/>
    <s v="9500"/>
    <x v="2"/>
    <s v="Avril"/>
    <n v="2018"/>
    <d v="1899-12-30T16:04:31"/>
    <d v="1899-12-30T16:13:03"/>
    <n v="0.14222222222222403"/>
    <x v="3"/>
    <x v="4"/>
    <m/>
    <x v="1"/>
    <s v="TE"/>
    <s v=""/>
    <n v="0.14222222222222403"/>
    <n v="1"/>
    <n v="1"/>
    <s v=""/>
    <n v="0.14222222222222403"/>
    <m/>
    <n v="15120"/>
    <m/>
    <m/>
    <s v="Alexandre Sturni"/>
    <n v="1"/>
    <n v="9"/>
    <s v="43199"/>
    <s v=""/>
    <s v=""/>
    <s v=""/>
    <s v=""/>
    <s v=""/>
  </r>
  <r>
    <n v="330"/>
    <x v="9"/>
    <s v="C10"/>
    <s v="205"/>
    <s v="MARCHESINI 2"/>
    <n v="684433"/>
    <s v="BLIS MILBE+PRAZ CHIOT USV  2CP"/>
    <s v="3x8"/>
    <n v="7310"/>
    <s v="9500"/>
    <x v="2"/>
    <s v="Avril"/>
    <n v="2018"/>
    <d v="1899-12-30T16:13:03"/>
    <d v="1899-12-30T16:37:12"/>
    <n v="0.40249999999999897"/>
    <x v="2"/>
    <x v="2"/>
    <m/>
    <x v="0"/>
    <s v="TE"/>
    <s v=""/>
    <n v="0.40249999999999897"/>
    <n v="1"/>
    <n v="1"/>
    <s v=""/>
    <n v="0.40249999999999897"/>
    <m/>
    <n v="15120"/>
    <m/>
    <m/>
    <s v="Alexandre Sturni"/>
    <n v="1"/>
    <n v="9"/>
    <s v="43199"/>
    <s v=""/>
    <s v=""/>
    <s v=""/>
    <s v=""/>
    <s v=""/>
  </r>
  <r>
    <n v="331"/>
    <x v="9"/>
    <s v="C10"/>
    <s v="205"/>
    <s v="MARCHESINI 2"/>
    <n v="684433"/>
    <s v="BLIS MILBE+PRAZ CHIOT USV  2CP"/>
    <s v="3x8"/>
    <n v="7310"/>
    <s v="9500"/>
    <x v="2"/>
    <s v="Avril"/>
    <n v="2018"/>
    <d v="1899-12-30T16:37:12"/>
    <d v="1899-12-30T16:46:36"/>
    <n v="0.15666666666666718"/>
    <x v="1"/>
    <x v="5"/>
    <s v="OF Clôturé"/>
    <x v="0"/>
    <s v="TP"/>
    <n v="0.15666666666666718"/>
    <s v=""/>
    <n v="1"/>
    <n v="1"/>
    <n v="0.15666666666666718"/>
    <s v=""/>
    <n v="10000"/>
    <n v="15120"/>
    <n v="15136"/>
    <n v="9579.7468354430384"/>
    <s v="Alexandre Sturni"/>
    <n v="1"/>
    <n v="10"/>
    <s v="1043199"/>
    <n v="2.682500000000001"/>
    <n v="1.0526315789473684"/>
    <n v="1.24"/>
    <n v="1.4422222222222194"/>
    <s v=""/>
  </r>
  <r>
    <n v="332"/>
    <x v="9"/>
    <s v="C10"/>
    <s v="205"/>
    <s v="MARCHESINI 2"/>
    <n v="684433"/>
    <s v="BLIS MILBE+PRAZ CHIOT USV  2CP"/>
    <s v="3x8"/>
    <n v="7310"/>
    <s v="9500"/>
    <x v="2"/>
    <s v="Avril"/>
    <n v="2018"/>
    <d v="1899-12-30T16:46:36"/>
    <d v="1899-12-30T16:47:00"/>
    <n v="6.6666666666677088E-3"/>
    <x v="1"/>
    <x v="5"/>
    <m/>
    <x v="0"/>
    <m/>
    <n v="1.0913888888888899"/>
    <n v="1.5844444444444434"/>
    <n v="1"/>
    <n v="1"/>
    <n v="1.0900000000000001"/>
    <n v="1.58"/>
    <m/>
    <n v="15120"/>
    <m/>
    <m/>
    <s v="Alexandre Sturni"/>
    <n v="1"/>
    <n v="10"/>
    <s v="43199"/>
    <s v=""/>
    <s v=""/>
    <s v=""/>
    <s v=""/>
    <n v="15120"/>
  </r>
  <r>
    <n v="333"/>
    <x v="9"/>
    <s v="C10"/>
    <s v="205"/>
    <s v="MARCHESINI 2"/>
    <n v="684496"/>
    <s v="BLIS MILBE+PRAZ CHIOT USV  2CP"/>
    <s v="3x8"/>
    <n v="7310"/>
    <s v=" 9500"/>
    <x v="2"/>
    <s v="Avril"/>
    <n v="2018"/>
    <d v="1899-12-30T16:47:00"/>
    <d v="1899-12-30T17:23:01"/>
    <n v="0.60027777777777747"/>
    <x v="1"/>
    <x v="6"/>
    <s v="Début OF"/>
    <x v="0"/>
    <s v="TP"/>
    <n v="0.60027777777777747"/>
    <s v=""/>
    <n v="1"/>
    <n v="1"/>
    <n v="0.60027777777777747"/>
    <s v=""/>
    <m/>
    <n v="21851"/>
    <m/>
    <m/>
    <s v="Alexandre Sturni"/>
    <n v="1"/>
    <n v="10"/>
    <s v="43199"/>
    <s v=""/>
    <s v=""/>
    <s v=""/>
    <s v=""/>
    <s v=""/>
  </r>
  <r>
    <n v="334"/>
    <x v="9"/>
    <s v="C10"/>
    <s v="205"/>
    <s v="MARCHESINI 2"/>
    <n v="684496"/>
    <s v="BLIS MILBE+PRAZ CHIOT USV  2CP"/>
    <s v="3x8"/>
    <n v="7310"/>
    <s v=" 9500"/>
    <x v="2"/>
    <s v="Avril"/>
    <n v="2018"/>
    <d v="1899-12-30T17:23:01"/>
    <d v="1899-12-30T18:18:17"/>
    <n v="0.92111111111110766"/>
    <x v="2"/>
    <x v="2"/>
    <m/>
    <x v="0"/>
    <s v="TE"/>
    <s v=""/>
    <n v="0.92111111111110766"/>
    <n v="1"/>
    <n v="1"/>
    <s v=""/>
    <n v="0.92111111111110766"/>
    <m/>
    <n v="21851"/>
    <n v="5000"/>
    <m/>
    <s v="Alexandre Sturni"/>
    <n v="1"/>
    <n v="10"/>
    <s v="43199"/>
    <s v=""/>
    <s v=""/>
    <s v=""/>
    <s v=""/>
    <s v=""/>
  </r>
  <r>
    <n v="335"/>
    <x v="9"/>
    <s v="C10"/>
    <s v="205"/>
    <s v="MARCHESINI 2"/>
    <n v="684496"/>
    <s v="BLIS MILBE+PRAZ CHIOT USV  2CP"/>
    <s v="3x8"/>
    <n v="7310"/>
    <s v=" 9500"/>
    <x v="2"/>
    <s v="Avril"/>
    <n v="2018"/>
    <d v="1899-12-30T18:18:17"/>
    <d v="1899-12-30T18:47:24"/>
    <n v="0.48527777777777814"/>
    <x v="0"/>
    <x v="3"/>
    <m/>
    <x v="1"/>
    <m/>
    <s v=""/>
    <s v=""/>
    <n v="1"/>
    <n v="1"/>
    <s v=""/>
    <s v=""/>
    <m/>
    <n v="21851"/>
    <m/>
    <m/>
    <s v="Alexandre Sturni"/>
    <n v="1"/>
    <n v="10"/>
    <s v="43199"/>
    <s v=""/>
    <s v=""/>
    <s v=""/>
    <s v=""/>
    <s v=""/>
  </r>
  <r>
    <n v="336"/>
    <x v="9"/>
    <s v="C10"/>
    <s v="205"/>
    <s v="MARCHESINI 2"/>
    <n v="684496"/>
    <s v="BLIS MILBE+PRAZ CHIOT USV  2CP"/>
    <s v="3x8"/>
    <n v="7310"/>
    <s v=" 9500"/>
    <x v="2"/>
    <s v="Avril"/>
    <n v="2018"/>
    <d v="1899-12-30T18:47:24"/>
    <d v="1899-12-30T19:08:35"/>
    <n v="0.35305555555555834"/>
    <x v="2"/>
    <x v="2"/>
    <m/>
    <x v="0"/>
    <s v="TE"/>
    <s v=""/>
    <n v="0.35305555555555834"/>
    <n v="1"/>
    <n v="1"/>
    <s v=""/>
    <n v="0.35305555555555834"/>
    <m/>
    <n v="21851"/>
    <m/>
    <m/>
    <s v="Alexandre Sturni"/>
    <n v="1"/>
    <n v="10"/>
    <s v="43199"/>
    <s v=""/>
    <s v=""/>
    <s v=""/>
    <s v=""/>
    <s v=""/>
  </r>
  <r>
    <n v="337"/>
    <x v="9"/>
    <s v="C10"/>
    <s v="205"/>
    <s v="MARCHESINI 2"/>
    <n v="684496"/>
    <s v="BLIS MILBE+PRAZ CHIOT USV  2CP"/>
    <s v="3x8"/>
    <n v="7310"/>
    <s v=" 9500"/>
    <x v="2"/>
    <s v="Avril"/>
    <n v="2018"/>
    <d v="1899-12-30T19:08:35"/>
    <d v="1899-12-30T19:14:40"/>
    <n v="0.10138888888888697"/>
    <x v="3"/>
    <x v="4"/>
    <m/>
    <x v="1"/>
    <s v="TE"/>
    <s v=""/>
    <n v="0.10138888888888697"/>
    <n v="1"/>
    <n v="1"/>
    <s v=""/>
    <n v="0.10138888888888697"/>
    <m/>
    <n v="21851"/>
    <m/>
    <m/>
    <s v="Alexandre Sturni"/>
    <n v="1"/>
    <n v="10"/>
    <s v="43199"/>
    <s v=""/>
    <s v=""/>
    <s v=""/>
    <s v=""/>
    <s v=""/>
  </r>
  <r>
    <n v="338"/>
    <x v="9"/>
    <s v="C10"/>
    <s v="205"/>
    <s v="MARCHESINI 2"/>
    <n v="684496"/>
    <s v="BLIS MILBE+PRAZ CHIOT USV  2CP"/>
    <s v="3x8"/>
    <n v="7310"/>
    <s v=" 9500"/>
    <x v="2"/>
    <s v="Avril"/>
    <n v="2018"/>
    <d v="1899-12-30T19:14:40"/>
    <d v="1899-12-30T20:01:55"/>
    <n v="0.78750000000000053"/>
    <x v="2"/>
    <x v="2"/>
    <m/>
    <x v="0"/>
    <s v="TE"/>
    <s v=""/>
    <n v="0.78750000000000053"/>
    <n v="1"/>
    <n v="1"/>
    <s v=""/>
    <n v="0.78750000000000053"/>
    <m/>
    <n v="21851"/>
    <n v="15000"/>
    <m/>
    <s v="Alexandre Sturni"/>
    <n v="1"/>
    <n v="10"/>
    <s v="43199"/>
    <s v=""/>
    <s v=""/>
    <s v=""/>
    <s v=""/>
    <s v=""/>
  </r>
  <r>
    <n v="339"/>
    <x v="9"/>
    <s v="C10"/>
    <s v="205"/>
    <s v="MARCHESINI 2"/>
    <n v="684496"/>
    <s v="BLIS MILBE+PRAZ CHIOT USV  2CP"/>
    <s v="3x8"/>
    <n v="7310"/>
    <s v=" 9500"/>
    <x v="2"/>
    <s v="Avril"/>
    <n v="2018"/>
    <d v="1899-12-30T20:01:55"/>
    <d v="1899-12-30T20:16:50"/>
    <n v="0.24861111111111178"/>
    <x v="1"/>
    <x v="5"/>
    <s v="OF Clôturé"/>
    <x v="0"/>
    <s v="TP"/>
    <n v="0.24861111111111178"/>
    <s v=""/>
    <n v="1"/>
    <n v="1"/>
    <n v="0.24861111111111178"/>
    <s v=""/>
    <n v="10000"/>
    <n v="21851"/>
    <n v="21698"/>
    <n v="10045.37037037037"/>
    <s v="Alexandre Sturni"/>
    <n v="1"/>
    <n v="11"/>
    <s v="1143199"/>
    <n v="3.5002777777777752"/>
    <n v="1.0526315789473684"/>
    <n v="1.44"/>
    <n v="2.0616666666666665"/>
    <s v=""/>
  </r>
  <r>
    <n v="340"/>
    <x v="9"/>
    <s v="C10"/>
    <s v="205"/>
    <s v="MARCHESINI 2"/>
    <n v="684496"/>
    <s v="BLIS MILBE+PRAZ CHIOT USV  2CP"/>
    <s v="3x8"/>
    <n v="7310"/>
    <s v=" 9500"/>
    <x v="2"/>
    <s v="Avril"/>
    <n v="2018"/>
    <d v="1899-12-30T20:16:50"/>
    <d v="1899-12-30T20:17:01"/>
    <n v="3.0555555555542568E-3"/>
    <x v="1"/>
    <x v="5"/>
    <m/>
    <x v="0"/>
    <m/>
    <n v="0.84888888888888925"/>
    <n v="2.1630555555555535"/>
    <n v="1"/>
    <n v="1"/>
    <n v="0.85"/>
    <n v="2.16"/>
    <n v="21851"/>
    <n v="21851"/>
    <m/>
    <m/>
    <s v="Alexandre Sturni"/>
    <n v="1"/>
    <n v="11"/>
    <s v="43199"/>
    <s v=""/>
    <s v=""/>
    <s v=""/>
    <s v=""/>
    <n v="21851"/>
  </r>
  <r>
    <n v="341"/>
    <x v="9"/>
    <s v="C10"/>
    <s v="205"/>
    <s v="MARCHESINI 2"/>
    <m/>
    <s v=""/>
    <s v="3x8"/>
    <n v="7310"/>
    <s v=" 9500"/>
    <x v="2"/>
    <s v="Avril"/>
    <n v="2018"/>
    <d v="1899-12-30T20:17:01"/>
    <d v="1899-12-30T20:21:32"/>
    <n v="7.5277777777777999E-2"/>
    <x v="0"/>
    <x v="7"/>
    <s v="Fin d'Equipe"/>
    <x v="0"/>
    <m/>
    <s v=""/>
    <s v=""/>
    <m/>
    <m/>
    <s v=""/>
    <s v=""/>
    <m/>
    <m/>
    <m/>
    <m/>
    <m/>
    <s v=""/>
    <n v="11"/>
    <s v="43199"/>
    <s v=""/>
    <s v=""/>
    <s v=""/>
    <s v=""/>
    <n v="0"/>
  </r>
  <r>
    <n v="342"/>
    <x v="9"/>
    <s v="C10"/>
    <s v="205"/>
    <s v="MARCHESINI 2"/>
    <n v="684436"/>
    <s v="BLIS MILBEWORM TPN CVS     2CP"/>
    <s v="3x8"/>
    <n v="7310"/>
    <s v="9500"/>
    <x v="2"/>
    <s v="Avril"/>
    <n v="2018"/>
    <d v="1899-12-30T20:21:32"/>
    <d v="1899-12-30T21:08:41"/>
    <n v="0.78583333333333361"/>
    <x v="1"/>
    <x v="6"/>
    <s v="Reprise OF"/>
    <x v="0"/>
    <s v="TP"/>
    <n v="0.78583333333333361"/>
    <s v=""/>
    <n v="1"/>
    <n v="1"/>
    <n v="0.78583333333333361"/>
    <s v=""/>
    <m/>
    <n v="12600"/>
    <m/>
    <m/>
    <s v="Ludovic Chimay"/>
    <n v="1"/>
    <n v="11"/>
    <s v="43199"/>
    <s v=""/>
    <s v=""/>
    <s v=""/>
    <s v=""/>
    <s v=""/>
  </r>
  <r>
    <n v="343"/>
    <x v="9"/>
    <s v="C10"/>
    <s v="205"/>
    <s v="MARCHESINI 2"/>
    <n v="684436"/>
    <s v="BLIS MILBEWORM TPN CVS     2CP"/>
    <s v="3x8"/>
    <n v="7310"/>
    <s v="9500"/>
    <x v="2"/>
    <s v="Avril"/>
    <n v="2018"/>
    <d v="1899-12-30T21:08:41"/>
    <d v="1899-12-30T22:24:57"/>
    <n v="1.2711111111111091"/>
    <x v="2"/>
    <x v="2"/>
    <m/>
    <x v="0"/>
    <s v="TE"/>
    <s v=""/>
    <n v="1.2711111111111091"/>
    <n v="1"/>
    <n v="1"/>
    <s v=""/>
    <n v="1.2711111111111091"/>
    <m/>
    <n v="12600"/>
    <n v="12600"/>
    <m/>
    <s v="Ludovic Chimay"/>
    <n v="1"/>
    <n v="11"/>
    <s v="43199"/>
    <s v=""/>
    <s v=""/>
    <s v=""/>
    <s v=""/>
    <s v=""/>
  </r>
  <r>
    <n v="344"/>
    <x v="9"/>
    <s v="C10"/>
    <s v="205"/>
    <s v="MARCHESINI 2"/>
    <n v="684436"/>
    <s v="BLIS MILBEWORM TPN CVS     2CP"/>
    <s v="3x8"/>
    <n v="7310"/>
    <s v="9500"/>
    <x v="2"/>
    <s v="Avril"/>
    <n v="2018"/>
    <d v="1899-12-30T22:24:57"/>
    <d v="1899-12-30T22:26:38"/>
    <n v="2.8055555555558165E-2"/>
    <x v="1"/>
    <x v="5"/>
    <s v="OF Clôturé"/>
    <x v="0"/>
    <s v="TP"/>
    <n v="2.8055555555558165E-2"/>
    <s v=""/>
    <n v="1"/>
    <n v="1"/>
    <n v="2.8055555555558165E-2"/>
    <s v=""/>
    <n v="12600"/>
    <n v="12600"/>
    <n v="12600"/>
    <n v="9921.2598425196848"/>
    <s v="Ludovic Chimay"/>
    <n v="1"/>
    <n v="12"/>
    <s v="1243199"/>
    <n v="2.1697222222222239"/>
    <n v="1.3263157894736841"/>
    <n v="0.9"/>
    <n v="1.2711111111111091"/>
    <s v=""/>
  </r>
  <r>
    <n v="345"/>
    <x v="9"/>
    <s v="C10"/>
    <s v="205"/>
    <s v="MARCHESINI 2"/>
    <n v="684436"/>
    <s v="BLIS MILBEWORM TPN CVS     2CP"/>
    <s v="3x8"/>
    <n v="7310"/>
    <s v="9500"/>
    <x v="2"/>
    <s v="Avril"/>
    <n v="2018"/>
    <d v="1899-12-30T22:26:38"/>
    <d v="1899-12-30T22:31:43"/>
    <n v="8.4722222222223031E-2"/>
    <x v="1"/>
    <x v="5"/>
    <m/>
    <x v="0"/>
    <m/>
    <n v="0.81388888888889177"/>
    <n v="1.2711111111111091"/>
    <n v="1"/>
    <n v="1"/>
    <n v="0.81"/>
    <n v="1.27"/>
    <m/>
    <n v="12600"/>
    <m/>
    <m/>
    <s v="Ludovic Chimay"/>
    <n v="1"/>
    <n v="12"/>
    <s v="43199"/>
    <s v=""/>
    <s v=""/>
    <s v=""/>
    <s v=""/>
    <n v="12600"/>
  </r>
  <r>
    <n v="346"/>
    <x v="9"/>
    <s v=""/>
    <s v=""/>
    <s v=""/>
    <m/>
    <s v=""/>
    <s v="3x8"/>
    <s v=""/>
    <s v=""/>
    <x v="2"/>
    <s v="Avril"/>
    <n v="2018"/>
    <d v="1899-12-30T22:31:43"/>
    <d v="1899-12-30T22:32:09"/>
    <n v="7.2222222222215748E-3"/>
    <x v="1"/>
    <x v="5"/>
    <m/>
    <x v="0"/>
    <m/>
    <s v=""/>
    <s v=""/>
    <n v="1"/>
    <n v="1"/>
    <s v=""/>
    <s v=""/>
    <m/>
    <s v=""/>
    <m/>
    <m/>
    <s v="Ludovic Chimay"/>
    <s v=""/>
    <n v="12"/>
    <s v="43199"/>
    <s v=""/>
    <s v=""/>
    <s v=""/>
    <s v=""/>
    <s v=""/>
  </r>
  <r>
    <n v="347"/>
    <x v="10"/>
    <s v="C10"/>
    <s v="205"/>
    <s v="MARCHESINI 2"/>
    <n v="684497"/>
    <s v="BLIS MILBE+PRAZ CHIOT USV  2CP"/>
    <s v="3x8"/>
    <n v="7310"/>
    <s v=" 9500"/>
    <x v="2"/>
    <s v="Avril"/>
    <n v="2018"/>
    <d v="1899-12-30T22:32:09"/>
    <d v="1899-12-30T23:16:00"/>
    <n v="0.730833333333333"/>
    <x v="1"/>
    <x v="6"/>
    <s v="Début OF"/>
    <x v="0"/>
    <s v="TP"/>
    <n v="0.730833333333333"/>
    <s v=""/>
    <n v="1"/>
    <n v="1"/>
    <n v="0.730833333333333"/>
    <s v=""/>
    <m/>
    <n v="26010"/>
    <m/>
    <m/>
    <s v="Ludovic Chimay"/>
    <n v="1"/>
    <n v="0"/>
    <s v="043200"/>
    <s v=""/>
    <s v=""/>
    <s v=""/>
    <s v=""/>
    <s v=""/>
  </r>
  <r>
    <n v="348"/>
    <x v="10"/>
    <s v="C10"/>
    <s v="205"/>
    <s v="MARCHESINI 2"/>
    <n v="684497"/>
    <s v="BLIS MILBE+PRAZ CHIOT USV  2CP"/>
    <s v="3x8"/>
    <n v="7310"/>
    <s v=" 9500"/>
    <x v="2"/>
    <s v="Avril"/>
    <n v="2018"/>
    <d v="1899-12-30T23:16:00"/>
    <d v="1899-12-30T01:46:19"/>
    <n v="2.5052777777777768"/>
    <x v="2"/>
    <x v="2"/>
    <m/>
    <x v="0"/>
    <s v="TE"/>
    <s v=""/>
    <n v="2.5052777777777768"/>
    <n v="1"/>
    <n v="1"/>
    <s v=""/>
    <n v="2.5052777777777768"/>
    <m/>
    <n v="26010"/>
    <m/>
    <m/>
    <s v="Ludovic Chimay"/>
    <n v="1"/>
    <n v="0"/>
    <s v="43200"/>
    <s v=""/>
    <s v=""/>
    <s v=""/>
    <s v=""/>
    <s v=""/>
  </r>
  <r>
    <n v="349"/>
    <x v="10"/>
    <s v="C10"/>
    <s v="205"/>
    <s v="MARCHESINI 2"/>
    <n v="684497"/>
    <s v="BLIS MILBE+PRAZ CHIOT USV  2CP"/>
    <s v="3x8"/>
    <n v="7310"/>
    <s v=" 9500"/>
    <x v="2"/>
    <s v="Avril"/>
    <n v="2018"/>
    <d v="1899-12-30T01:46:19"/>
    <d v="1899-12-30T01:58:16"/>
    <n v="0.19916666666666649"/>
    <x v="1"/>
    <x v="5"/>
    <s v="OF Clôturé"/>
    <x v="0"/>
    <s v="TP"/>
    <n v="0.19916666666666649"/>
    <s v=""/>
    <n v="1"/>
    <n v="1"/>
    <n v="0.19916666666666649"/>
    <s v=""/>
    <n v="25812"/>
    <n v="26010"/>
    <n v="25812"/>
    <n v="10283.66533864542"/>
    <s v="Ludovic Chimay"/>
    <n v="1"/>
    <n v="1"/>
    <s v="143200"/>
    <n v="3.4402777777777764"/>
    <n v="2.7170526315789472"/>
    <n v="0.94"/>
    <n v="2.5052777777777768"/>
    <s v=""/>
  </r>
  <r>
    <n v="350"/>
    <x v="10"/>
    <s v="C10"/>
    <s v="205"/>
    <s v="MARCHESINI 2"/>
    <n v="684497"/>
    <s v="BLIS MILBE+PRAZ CHIOT USV  2CP"/>
    <s v="3x8"/>
    <n v="7310"/>
    <s v=" 9500"/>
    <x v="2"/>
    <s v="Avril"/>
    <n v="2018"/>
    <d v="1899-12-30T01:58:16"/>
    <d v="1899-12-30T01:58:34"/>
    <n v="5.0000000000001155E-3"/>
    <x v="1"/>
    <x v="5"/>
    <m/>
    <x v="0"/>
    <m/>
    <n v="0.92999999999999949"/>
    <n v="2.5052777777777768"/>
    <n v="1"/>
    <n v="1"/>
    <n v="0.93"/>
    <n v="2.5099999999999998"/>
    <m/>
    <n v="26010"/>
    <m/>
    <m/>
    <s v="Ludovic Chimay"/>
    <n v="1"/>
    <n v="1"/>
    <s v="43200"/>
    <s v=""/>
    <s v=""/>
    <s v=""/>
    <s v=""/>
    <n v="26010"/>
  </r>
  <r>
    <n v="351"/>
    <x v="10"/>
    <s v="C10"/>
    <s v="205"/>
    <s v="MARCHESINI 2"/>
    <n v="684495"/>
    <s v="BLIS MILBE+PRAZ CHIOT USV  2CP"/>
    <s v="3x8"/>
    <n v="7310"/>
    <s v=" 9500"/>
    <x v="2"/>
    <s v="Avril"/>
    <n v="2018"/>
    <d v="1899-12-30T01:58:34"/>
    <d v="1899-12-30T01:58:39"/>
    <n v="1.388888888888995E-3"/>
    <x v="1"/>
    <x v="6"/>
    <s v="Début OF"/>
    <x v="0"/>
    <s v="TP"/>
    <n v="1.388888888888995E-3"/>
    <s v=""/>
    <n v="1"/>
    <n v="1"/>
    <n v="1.388888888888995E-3"/>
    <s v=""/>
    <m/>
    <n v="1982.6666675903834"/>
    <m/>
    <m/>
    <s v="Ludovic Chimay"/>
    <n v="1"/>
    <n v="1"/>
    <s v="43200"/>
    <s v=""/>
    <s v=""/>
    <s v=""/>
    <s v=""/>
    <s v=""/>
  </r>
  <r>
    <n v="352"/>
    <x v="10"/>
    <s v="C10"/>
    <s v="205"/>
    <s v="MARCHESINI 2"/>
    <n v="684495"/>
    <s v="BLIS MILBE+PRAZ CHIOT USV  2CP"/>
    <s v="3x8"/>
    <n v="7310"/>
    <s v=" 9500"/>
    <x v="2"/>
    <s v="Avril"/>
    <n v="2018"/>
    <d v="1899-12-30T01:58:39"/>
    <d v="1899-12-30T02:39:43"/>
    <n v="0.6844444444444443"/>
    <x v="0"/>
    <x v="3"/>
    <m/>
    <x v="1"/>
    <m/>
    <s v=""/>
    <s v=""/>
    <n v="1"/>
    <n v="1"/>
    <s v=""/>
    <s v=""/>
    <m/>
    <n v="1982.6666675903834"/>
    <m/>
    <m/>
    <s v="Ludovic Chimay"/>
    <n v="1"/>
    <n v="1"/>
    <s v="43200"/>
    <s v=""/>
    <s v=""/>
    <s v=""/>
    <s v=""/>
    <s v=""/>
  </r>
  <r>
    <n v="353"/>
    <x v="10"/>
    <s v="C10"/>
    <s v="205"/>
    <s v="MARCHESINI 2"/>
    <n v="684495"/>
    <s v="BLIS MILBE+PRAZ CHIOT USV  2CP"/>
    <s v="3x8"/>
    <n v="7310"/>
    <s v=" 9500"/>
    <x v="2"/>
    <s v="Avril"/>
    <n v="2018"/>
    <d v="1899-12-30T02:39:43"/>
    <d v="1899-12-30T03:26:45"/>
    <n v="0.78388888888888875"/>
    <x v="1"/>
    <x v="6"/>
    <m/>
    <x v="1"/>
    <s v="TP"/>
    <n v="0.78388888888888875"/>
    <s v=""/>
    <n v="1"/>
    <n v="1"/>
    <n v="0.78388888888888875"/>
    <s v=""/>
    <m/>
    <n v="1982.6666675903834"/>
    <m/>
    <m/>
    <s v="Ludovic Chimay"/>
    <n v="1"/>
    <n v="1"/>
    <s v="43200"/>
    <s v=""/>
    <s v=""/>
    <s v=""/>
    <s v=""/>
    <s v=""/>
  </r>
  <r>
    <n v="354"/>
    <x v="10"/>
    <s v="C10"/>
    <s v="205"/>
    <s v="MARCHESINI 2"/>
    <n v="684495"/>
    <s v="BLIS MILBE+PRAZ CHIOT USV  2CP"/>
    <s v="3x8"/>
    <n v="7310"/>
    <s v=" 9500"/>
    <x v="2"/>
    <s v="Avril"/>
    <n v="2018"/>
    <d v="1899-12-30T03:26:45"/>
    <d v="1899-12-30T05:16:50"/>
    <n v="1.8347222222222228"/>
    <x v="2"/>
    <x v="2"/>
    <m/>
    <x v="0"/>
    <s v="TE"/>
    <s v=""/>
    <n v="1.8347222222222228"/>
    <n v="1"/>
    <n v="1"/>
    <s v=""/>
    <n v="1.8347222222222228"/>
    <m/>
    <n v="1982.6666675903834"/>
    <n v="18000"/>
    <m/>
    <s v="Ludovic Chimay"/>
    <n v="1"/>
    <n v="1"/>
    <s v="43200"/>
    <s v=""/>
    <s v=""/>
    <s v=""/>
    <s v=""/>
    <s v=""/>
  </r>
  <r>
    <n v="355"/>
    <x v="10"/>
    <s v="C10"/>
    <s v="205"/>
    <s v="MARCHESINI 2"/>
    <n v="684495"/>
    <s v="BLIS MILBE+PRAZ CHIOT USV  2CP"/>
    <s v="3x8"/>
    <n v="7310"/>
    <s v=" 9500"/>
    <x v="2"/>
    <s v="Avril"/>
    <n v="2018"/>
    <d v="1899-12-30T05:16:50"/>
    <d v="1899-12-30T05:46:01"/>
    <n v="0.48638888888888854"/>
    <x v="0"/>
    <x v="7"/>
    <s v="Fin d'Equipe"/>
    <x v="0"/>
    <m/>
    <s v=""/>
    <s v=""/>
    <n v="1"/>
    <n v="1"/>
    <s v=""/>
    <s v=""/>
    <n v="18734"/>
    <n v="1982.6666675903834"/>
    <n v="18734"/>
    <n v="10226.290000000001"/>
    <s v="Ludovic Chimay"/>
    <n v="1"/>
    <n v="1"/>
    <s v="43200"/>
    <s v=""/>
    <n v="1.972"/>
    <s v=""/>
    <s v=""/>
    <s v=""/>
  </r>
  <r>
    <n v="356"/>
    <x v="10"/>
    <s v="C10"/>
    <s v="205"/>
    <s v="MARCHESINI 2"/>
    <n v="684495"/>
    <s v="BLIS MILBE+PRAZ CHIOT USV  2CP"/>
    <s v="3x8"/>
    <n v="7310"/>
    <s v=" 9500"/>
    <x v="2"/>
    <s v="Avril"/>
    <n v="2018"/>
    <d v="1899-12-30T05:46:01"/>
    <d v="1899-12-30T05:53:46"/>
    <n v="0.12916666666666621"/>
    <x v="1"/>
    <x v="8"/>
    <s v="Reprise OF"/>
    <x v="0"/>
    <s v="TP"/>
    <n v="0.12916666666666621"/>
    <s v=""/>
    <n v="1"/>
    <n v="1"/>
    <n v="0.12916666666666621"/>
    <s v=""/>
    <m/>
    <n v="1982.6666675903834"/>
    <m/>
    <m/>
    <s v="Christelle Mesmin"/>
    <n v="2"/>
    <n v="1"/>
    <s v="43200"/>
    <s v=""/>
    <s v=""/>
    <s v=""/>
    <s v=""/>
    <s v=""/>
  </r>
  <r>
    <n v="357"/>
    <x v="10"/>
    <s v="C10"/>
    <s v="205"/>
    <s v="MARCHESINI 2"/>
    <n v="684495"/>
    <s v="BLIS MILBE+PRAZ CHIOT USV  2CP"/>
    <s v="3x8"/>
    <n v="7310"/>
    <s v=" 9500"/>
    <x v="2"/>
    <s v="Avril"/>
    <n v="2018"/>
    <d v="1899-12-30T05:53:46"/>
    <d v="1899-12-30T08:14:57"/>
    <n v="2.3530555555555575"/>
    <x v="2"/>
    <x v="2"/>
    <m/>
    <x v="0"/>
    <s v="TE"/>
    <s v=""/>
    <n v="2.3530555555555575"/>
    <n v="1"/>
    <n v="1"/>
    <s v=""/>
    <n v="2.3530555555555575"/>
    <m/>
    <n v="1982.6666675903834"/>
    <m/>
    <m/>
    <s v="Christelle Mesmin"/>
    <n v="2"/>
    <n v="1"/>
    <s v="43200"/>
    <s v=""/>
    <s v=""/>
    <s v=""/>
    <s v=""/>
    <s v=""/>
  </r>
  <r>
    <n v="358"/>
    <x v="10"/>
    <s v="C10"/>
    <s v="205"/>
    <s v="MARCHESINI 2"/>
    <n v="684495"/>
    <s v="BLIS MILBE+PRAZ CHIOT USV  2CP"/>
    <s v="3x8"/>
    <n v="7310"/>
    <s v=" 9500"/>
    <x v="2"/>
    <s v="Avril"/>
    <n v="2018"/>
    <d v="1899-12-30T08:14:57"/>
    <d v="1899-12-30T08:24:36"/>
    <n v="0.16083333333333183"/>
    <x v="1"/>
    <x v="5"/>
    <s v="OF Clôturé"/>
    <x v="0"/>
    <s v="TP"/>
    <n v="0.16083333333333183"/>
    <s v=""/>
    <n v="1"/>
    <n v="1"/>
    <n v="0.16083333333333183"/>
    <s v=""/>
    <n v="0"/>
    <n v="1982.6666675903834"/>
    <n v="39798"/>
    <n v="9498.3293556085919"/>
    <s v="Christelle Mesmin"/>
    <n v="2"/>
    <n v="2"/>
    <s v="243200"/>
    <n v="6.4455555555555559"/>
    <n v="0"/>
    <n v="2.2599999999999998"/>
    <n v="4.1877777777777805"/>
    <s v=""/>
  </r>
  <r>
    <n v="359"/>
    <x v="10"/>
    <s v="C10"/>
    <s v="205"/>
    <s v="MARCHESINI 2"/>
    <n v="684495"/>
    <s v="BLIS MILBE+PRAZ CHIOT USV  2CP"/>
    <s v="3x8"/>
    <n v="7310"/>
    <s v=" 9500"/>
    <x v="2"/>
    <s v="Avril"/>
    <n v="2018"/>
    <d v="1899-12-30T08:24:36"/>
    <d v="1899-12-30T08:25:18"/>
    <n v="1.1666666666667158E-2"/>
    <x v="1"/>
    <x v="5"/>
    <m/>
    <x v="0"/>
    <m/>
    <n v="1.0752777777777758"/>
    <n v="4.1877777777777805"/>
    <n v="1"/>
    <n v="1"/>
    <n v="1.08"/>
    <n v="4.1900000000000004"/>
    <m/>
    <n v="1982.6666675903834"/>
    <m/>
    <m/>
    <s v="Christelle Mesmin"/>
    <n v="2"/>
    <n v="2"/>
    <s v="43200"/>
    <s v=""/>
    <s v=""/>
    <s v=""/>
    <s v=""/>
    <n v="1982.6666675903834"/>
  </r>
  <r>
    <n v="360"/>
    <x v="10"/>
    <s v="C10"/>
    <s v="205"/>
    <s v="MARCHESINI 2"/>
    <n v="686167"/>
    <s v="BLIS MILBE+PRAZ CHIOT USV  2CP"/>
    <s v="3x8"/>
    <n v="7310"/>
    <s v="9500"/>
    <x v="2"/>
    <s v="Avril"/>
    <n v="2018"/>
    <d v="1899-12-30T08:25:18"/>
    <d v="1899-12-30T09:49:25"/>
    <n v="1.4019444444444442"/>
    <x v="1"/>
    <x v="6"/>
    <s v="Début OF"/>
    <x v="0"/>
    <s v="TP"/>
    <n v="1.4019444444444442"/>
    <s v=""/>
    <n v="1"/>
    <n v="1"/>
    <n v="1.4019444444444442"/>
    <s v=""/>
    <m/>
    <n v="-9503.0000003403984"/>
    <m/>
    <m/>
    <s v="Christelle Mesmin"/>
    <n v="1"/>
    <n v="2"/>
    <s v="43200"/>
    <s v=""/>
    <s v=""/>
    <s v=""/>
    <s v=""/>
    <s v=""/>
  </r>
  <r>
    <n v="361"/>
    <x v="10"/>
    <s v="C10"/>
    <s v="205"/>
    <s v="MARCHESINI 2"/>
    <n v="686167"/>
    <s v="BLIS MILBE+PRAZ CHIOT USV  2CP"/>
    <s v="3x8"/>
    <n v="7310"/>
    <s v="9500"/>
    <x v="2"/>
    <s v="Avril"/>
    <n v="2018"/>
    <d v="1899-12-30T09:49:25"/>
    <d v="1899-12-30T09:52:20"/>
    <n v="4.861111111111116E-2"/>
    <x v="2"/>
    <x v="2"/>
    <m/>
    <x v="0"/>
    <s v="TE"/>
    <s v=""/>
    <n v="4.861111111111116E-2"/>
    <n v="1"/>
    <n v="1"/>
    <s v=""/>
    <n v="4.861111111111116E-2"/>
    <m/>
    <n v="-9503.0000003403984"/>
    <m/>
    <m/>
    <s v="Christelle Mesmin"/>
    <n v="1"/>
    <n v="2"/>
    <s v="43200"/>
    <s v=""/>
    <s v=""/>
    <s v=""/>
    <s v=""/>
    <s v=""/>
  </r>
  <r>
    <n v="362"/>
    <x v="10"/>
    <s v="C10"/>
    <s v="205"/>
    <s v="MARCHESINI 2"/>
    <n v="686167"/>
    <s v="BLIS MILBE+PRAZ CHIOT USV  2CP"/>
    <s v="3x8"/>
    <n v="7310"/>
    <s v="9500"/>
    <x v="2"/>
    <s v="Avril"/>
    <n v="2018"/>
    <d v="1899-12-30T09:52:20"/>
    <d v="1899-12-30T09:59:35"/>
    <n v="0.12083333333333357"/>
    <x v="3"/>
    <x v="4"/>
    <m/>
    <x v="1"/>
    <s v="TE"/>
    <s v=""/>
    <n v="0.12083333333333357"/>
    <n v="1"/>
    <n v="1"/>
    <s v=""/>
    <n v="0.12083333333333357"/>
    <m/>
    <n v="-9503.0000003403984"/>
    <m/>
    <m/>
    <s v="Christelle Mesmin"/>
    <n v="1"/>
    <n v="2"/>
    <s v="43200"/>
    <s v=""/>
    <s v=""/>
    <s v=""/>
    <s v=""/>
    <s v=""/>
  </r>
  <r>
    <n v="363"/>
    <x v="10"/>
    <s v="C10"/>
    <s v="205"/>
    <s v="MARCHESINI 2"/>
    <n v="686167"/>
    <s v="BLIS MILBE+PRAZ CHIOT USV  2CP"/>
    <s v="3x8"/>
    <n v="7310"/>
    <s v="9500"/>
    <x v="2"/>
    <s v="Avril"/>
    <n v="2018"/>
    <d v="1899-12-30T09:59:35"/>
    <d v="1899-12-30T10:20:54"/>
    <n v="0.35527777777777647"/>
    <x v="2"/>
    <x v="2"/>
    <m/>
    <x v="0"/>
    <s v="TE"/>
    <s v=""/>
    <n v="0.35527777777777647"/>
    <n v="1"/>
    <n v="1"/>
    <s v=""/>
    <n v="0.35527777777777647"/>
    <m/>
    <n v="-9503.0000003403984"/>
    <m/>
    <m/>
    <s v="Christelle Mesmin"/>
    <n v="1"/>
    <n v="2"/>
    <s v="43200"/>
    <s v=""/>
    <s v=""/>
    <s v=""/>
    <s v=""/>
    <s v=""/>
  </r>
  <r>
    <n v="364"/>
    <x v="10"/>
    <s v="C10"/>
    <s v="205"/>
    <s v="MARCHESINI 2"/>
    <n v="686167"/>
    <s v="BLIS MILBE+PRAZ CHIOT USV  2CP"/>
    <s v="3x8"/>
    <n v="7310"/>
    <s v="9500"/>
    <x v="2"/>
    <s v="Avril"/>
    <n v="2018"/>
    <d v="1899-12-30T10:20:54"/>
    <d v="1899-12-30T10:41:22"/>
    <n v="0.34111111111111159"/>
    <x v="1"/>
    <x v="5"/>
    <s v="OF Clôturé"/>
    <x v="0"/>
    <s v="TP"/>
    <n v="0.34111111111111159"/>
    <s v=""/>
    <n v="1"/>
    <n v="1"/>
    <n v="0.34111111111111159"/>
    <s v=""/>
    <n v="0"/>
    <n v="-9503.0000003403984"/>
    <n v="6300"/>
    <n v="12115.384615384615"/>
    <s v="Christelle Mesmin"/>
    <n v="1"/>
    <n v="3"/>
    <s v="343200"/>
    <n v="15.572222222222223"/>
    <n v="0"/>
    <n v="15.17"/>
    <n v="0.40388888888888763"/>
    <s v=""/>
  </r>
  <r>
    <n v="365"/>
    <x v="10"/>
    <s v="C10"/>
    <s v="205"/>
    <s v="MARCHESINI 2"/>
    <n v="686167"/>
    <s v="BLIS MILBE+PRAZ CHIOT USV  2CP"/>
    <s v="3x8"/>
    <n v="7310"/>
    <s v="9500"/>
    <x v="2"/>
    <s v="Avril"/>
    <n v="2018"/>
    <d v="1899-12-30T10:41:22"/>
    <d v="1899-12-30T23:59:38"/>
    <n v="13.304444444444446"/>
    <x v="1"/>
    <x v="5"/>
    <m/>
    <x v="0"/>
    <m/>
    <n v="1.7430555555555558"/>
    <n v="0.5247222222222212"/>
    <n v="1"/>
    <n v="1"/>
    <n v="1.74"/>
    <n v="0.52"/>
    <m/>
    <n v="-9503.0000003403984"/>
    <m/>
    <m/>
    <s v="Christelle Mesmin"/>
    <n v="1"/>
    <n v="3"/>
    <s v="43200"/>
    <s v=""/>
    <s v=""/>
    <s v=""/>
    <s v=""/>
    <n v="-9503.0000003403984"/>
  </r>
  <r>
    <n v="366"/>
    <x v="11"/>
    <s v="C10"/>
    <s v="205"/>
    <s v="MARCHESINI 2"/>
    <n v="684423"/>
    <s v="BLIS MILBE+PRAZ CHAT USV   2CP"/>
    <s v="3x8"/>
    <n v="7310"/>
    <s v="9500"/>
    <x v="2"/>
    <s v="Avril"/>
    <n v="2018"/>
    <d v="1899-12-30T23:59:38"/>
    <d v="1899-12-30T23:59:45"/>
    <n v="1.9444444444438602E-3"/>
    <x v="1"/>
    <x v="6"/>
    <s v="Début OF"/>
    <x v="0"/>
    <s v="TP"/>
    <n v="1.9444444444438602E-3"/>
    <s v=""/>
    <n v="1"/>
    <n v="1"/>
    <n v="1.9444444444438602E-3"/>
    <s v=""/>
    <m/>
    <n v="17645.666664656019"/>
    <m/>
    <m/>
    <s v="Christelle Mesmin"/>
    <n v="1"/>
    <n v="0"/>
    <s v="043201"/>
    <s v=""/>
    <s v=""/>
    <s v=""/>
    <s v=""/>
    <s v=""/>
  </r>
  <r>
    <n v="367"/>
    <x v="11"/>
    <s v="C10"/>
    <s v="205"/>
    <s v="MARCHESINI 2"/>
    <n v="684423"/>
    <s v="BLIS MILBE+PRAZ CHAT USV   2CP"/>
    <s v="3x8"/>
    <n v="7310"/>
    <s v="9500"/>
    <x v="2"/>
    <s v="Avril"/>
    <n v="2018"/>
    <d v="1899-12-30T23:59:45"/>
    <d v="1899-12-30T00:00:03"/>
    <n v="4.9999999999981171E-3"/>
    <x v="2"/>
    <x v="2"/>
    <m/>
    <x v="0"/>
    <s v="TE"/>
    <s v=""/>
    <n v="4.9999999999981171E-3"/>
    <n v="1"/>
    <n v="1"/>
    <s v=""/>
    <n v="4.9999999999981171E-3"/>
    <m/>
    <n v="17645.666664656019"/>
    <m/>
    <m/>
    <s v="Christelle Mesmin"/>
    <n v="1"/>
    <n v="0"/>
    <s v="43201"/>
    <s v=""/>
    <s v=""/>
    <s v=""/>
    <s v=""/>
    <s v=""/>
  </r>
  <r>
    <n v="368"/>
    <x v="11"/>
    <s v="C10"/>
    <s v="205"/>
    <s v="MARCHESINI 2"/>
    <n v="684423"/>
    <s v="BLIS MILBE+PRAZ CHAT USV   2CP"/>
    <s v="3x8"/>
    <n v="7310"/>
    <s v="9500"/>
    <x v="2"/>
    <s v="Avril"/>
    <n v="2018"/>
    <d v="1899-12-30T00:00:03"/>
    <d v="1899-12-30T00:00:12"/>
    <n v="2.5000000000000001E-3"/>
    <x v="2"/>
    <x v="2"/>
    <m/>
    <x v="0"/>
    <s v="TE"/>
    <s v=""/>
    <n v="2.5000000000000001E-3"/>
    <n v="1"/>
    <n v="1"/>
    <s v=""/>
    <n v="2.5000000000000001E-3"/>
    <m/>
    <n v="17645.666664656019"/>
    <m/>
    <m/>
    <s v="Christelle Mesmin"/>
    <n v="1"/>
    <n v="0"/>
    <s v="43201"/>
    <s v=""/>
    <s v=""/>
    <s v=""/>
    <s v=""/>
    <s v=""/>
  </r>
  <r>
    <n v="369"/>
    <x v="11"/>
    <s v="C10"/>
    <s v="205"/>
    <s v="MARCHESINI 2"/>
    <n v="684423"/>
    <s v="BLIS MILBE+PRAZ CHAT USV   2CP"/>
    <s v="3x8"/>
    <n v="7310"/>
    <s v="9500"/>
    <x v="2"/>
    <s v="Avril"/>
    <n v="2018"/>
    <d v="1899-12-30T00:00:12"/>
    <d v="1899-12-30T00:00:29"/>
    <n v="4.7222222222222223E-3"/>
    <x v="0"/>
    <x v="7"/>
    <s v="Fin d'Equipe"/>
    <x v="0"/>
    <m/>
    <s v=""/>
    <s v=""/>
    <n v="1"/>
    <n v="1"/>
    <s v=""/>
    <s v=""/>
    <n v="0"/>
    <n v="17645.666664656019"/>
    <n v="0"/>
    <n v="0"/>
    <s v="Christelle Mesmin"/>
    <n v="1"/>
    <n v="0"/>
    <s v="43201"/>
    <s v=""/>
    <n v="0"/>
    <s v=""/>
    <s v=""/>
    <s v=""/>
  </r>
  <r>
    <n v="370"/>
    <x v="11"/>
    <s v="C10"/>
    <s v="205"/>
    <s v="MARCHESINI 2"/>
    <n v="684423"/>
    <s v="BLIS MILBE+PRAZ CHAT USV   2CP"/>
    <s v="3x8"/>
    <n v="7310"/>
    <s v="9500"/>
    <x v="2"/>
    <s v="Avril"/>
    <n v="2018"/>
    <d v="1899-12-30T00:00:29"/>
    <d v="1899-12-30T00:00:34"/>
    <n v="1.3888888888888896E-3"/>
    <x v="1"/>
    <x v="6"/>
    <s v="Reprise OF"/>
    <x v="0"/>
    <s v="TP"/>
    <n v="1.3888888888888896E-3"/>
    <s v=""/>
    <n v="1"/>
    <n v="1"/>
    <n v="1.3888888888888896E-3"/>
    <s v=""/>
    <m/>
    <n v="17645.666664656019"/>
    <m/>
    <m/>
    <s v="Ludovic Chimay"/>
    <n v="2"/>
    <n v="0"/>
    <s v="43201"/>
    <s v=""/>
    <s v=""/>
    <s v=""/>
    <s v=""/>
    <s v=""/>
  </r>
  <r>
    <n v="371"/>
    <x v="11"/>
    <s v="C10"/>
    <s v="205"/>
    <s v="MARCHESINI 2"/>
    <n v="684423"/>
    <s v="BLIS MILBE+PRAZ CHAT USV   2CP"/>
    <s v="3x8"/>
    <n v="7310"/>
    <s v="9500"/>
    <x v="2"/>
    <s v="Avril"/>
    <n v="2018"/>
    <d v="1899-12-30T00:00:34"/>
    <d v="1899-12-30T01:52:48"/>
    <n v="1.8705555555555555"/>
    <x v="2"/>
    <x v="2"/>
    <m/>
    <x v="0"/>
    <s v="TE"/>
    <s v=""/>
    <n v="1.8705555555555555"/>
    <n v="1"/>
    <n v="1"/>
    <s v=""/>
    <n v="1.8705555555555555"/>
    <m/>
    <n v="17645.666664656019"/>
    <n v="20800"/>
    <m/>
    <s v="Ludovic Chimay"/>
    <n v="2"/>
    <n v="0"/>
    <s v="43201"/>
    <s v=""/>
    <s v=""/>
    <s v=""/>
    <s v=""/>
    <s v=""/>
  </r>
  <r>
    <n v="372"/>
    <x v="11"/>
    <s v="C10"/>
    <s v="205"/>
    <s v="MARCHESINI 2"/>
    <n v="684423"/>
    <s v="BLIS MILBE+PRAZ CHAT USV   2CP"/>
    <s v="3x8"/>
    <n v="7310"/>
    <s v="9500"/>
    <x v="2"/>
    <s v="Avril"/>
    <n v="2018"/>
    <d v="1899-12-30T01:52:48"/>
    <d v="1899-12-30T02:33:07"/>
    <n v="0.67194444444444468"/>
    <x v="0"/>
    <x v="3"/>
    <m/>
    <x v="1"/>
    <m/>
    <s v=""/>
    <s v=""/>
    <n v="1"/>
    <n v="1"/>
    <s v=""/>
    <s v=""/>
    <m/>
    <n v="17645.666664656019"/>
    <m/>
    <m/>
    <s v="Ludovic Chimay"/>
    <n v="2"/>
    <n v="0"/>
    <s v="43201"/>
    <s v=""/>
    <s v=""/>
    <s v=""/>
    <s v=""/>
    <s v=""/>
  </r>
  <r>
    <n v="373"/>
    <x v="11"/>
    <s v="C10"/>
    <s v="205"/>
    <s v="MARCHESINI 2"/>
    <n v="684423"/>
    <s v="BLIS MILBE+PRAZ CHAT USV   2CP"/>
    <s v="3x8"/>
    <n v="7310"/>
    <s v="9500"/>
    <x v="2"/>
    <s v="Avril"/>
    <n v="2018"/>
    <d v="1899-12-30T02:33:07"/>
    <d v="1899-12-30T05:09:31"/>
    <n v="2.6066666666666669"/>
    <x v="2"/>
    <x v="2"/>
    <m/>
    <x v="0"/>
    <s v="TE"/>
    <s v=""/>
    <n v="2.6066666666666669"/>
    <n v="1"/>
    <n v="1"/>
    <s v=""/>
    <n v="2.6066666666666669"/>
    <m/>
    <n v="17645.666664656019"/>
    <n v="48000"/>
    <m/>
    <s v="Ludovic Chimay"/>
    <n v="2"/>
    <n v="0"/>
    <s v="43201"/>
    <s v=""/>
    <s v=""/>
    <s v=""/>
    <s v=""/>
    <s v=""/>
  </r>
  <r>
    <n v="374"/>
    <x v="11"/>
    <s v="C10"/>
    <s v="205"/>
    <s v="MARCHESINI 2"/>
    <n v="684423"/>
    <s v="BLIS MILBE+PRAZ CHAT USV   2CP"/>
    <s v="3x8"/>
    <n v="7310"/>
    <s v="9500"/>
    <x v="2"/>
    <s v="Avril"/>
    <n v="2018"/>
    <d v="1899-12-30T05:09:31"/>
    <d v="1899-12-30T05:10:52"/>
    <n v="2.249999999999952E-2"/>
    <x v="3"/>
    <x v="9"/>
    <m/>
    <x v="1"/>
    <s v="TE"/>
    <s v=""/>
    <n v="2.249999999999952E-2"/>
    <n v="1"/>
    <n v="1"/>
    <s v=""/>
    <n v="2.249999999999952E-2"/>
    <m/>
    <n v="17645.666664656019"/>
    <m/>
    <m/>
    <s v="Ludovic Chimay"/>
    <n v="2"/>
    <n v="0"/>
    <s v="43201"/>
    <s v=""/>
    <s v=""/>
    <s v=""/>
    <s v=""/>
    <s v=""/>
  </r>
  <r>
    <n v="375"/>
    <x v="11"/>
    <s v="C10"/>
    <s v="205"/>
    <s v="MARCHESINI 2"/>
    <n v="684423"/>
    <s v="BLIS MILBE+PRAZ CHAT USV   2CP"/>
    <s v="3x8"/>
    <n v="7310"/>
    <s v="9500"/>
    <x v="2"/>
    <s v="Avril"/>
    <n v="2018"/>
    <d v="1899-12-30T05:10:52"/>
    <d v="1899-12-30T05:46:24"/>
    <n v="0.59222222222222243"/>
    <x v="0"/>
    <x v="7"/>
    <s v="Fin d'Equipe"/>
    <x v="0"/>
    <m/>
    <s v=""/>
    <s v=""/>
    <n v="1"/>
    <n v="1"/>
    <s v=""/>
    <s v=""/>
    <n v="48792"/>
    <n v="17645.666664656019"/>
    <n v="48792"/>
    <n v="10813.96"/>
    <s v="Ludovic Chimay"/>
    <n v="2"/>
    <n v="0"/>
    <s v="43201"/>
    <s v=""/>
    <n v="5.1360000000000001"/>
    <s v=""/>
    <s v=""/>
    <s v=""/>
  </r>
  <r>
    <n v="376"/>
    <x v="11"/>
    <s v="C10"/>
    <s v="205"/>
    <s v="MARCHESINI 2"/>
    <n v="684423"/>
    <s v="BLIS MILBE+PRAZ CHAT USV   2CP"/>
    <s v="3x8"/>
    <n v="7310"/>
    <s v="9500"/>
    <x v="2"/>
    <s v="Avril"/>
    <n v="2018"/>
    <d v="1899-12-30T05:46:24"/>
    <d v="1899-12-30T05:52:37"/>
    <n v="0.10361111111111176"/>
    <x v="1"/>
    <x v="8"/>
    <s v="Reprise OF"/>
    <x v="0"/>
    <s v="TP"/>
    <n v="0.10361111111111176"/>
    <s v=""/>
    <n v="1"/>
    <n v="1"/>
    <n v="0.10361111111111176"/>
    <s v=""/>
    <m/>
    <n v="17645.666664656019"/>
    <m/>
    <m/>
    <s v="Christelle Mesmin"/>
    <n v="3"/>
    <n v="0"/>
    <s v="43201"/>
    <s v=""/>
    <s v=""/>
    <s v=""/>
    <s v=""/>
    <s v=""/>
  </r>
  <r>
    <n v="377"/>
    <x v="11"/>
    <s v="C10"/>
    <s v="205"/>
    <s v="MARCHESINI 2"/>
    <n v="684423"/>
    <s v="BLIS MILBE+PRAZ CHAT USV   2CP"/>
    <s v="3x8"/>
    <n v="7310"/>
    <s v="9500"/>
    <x v="2"/>
    <s v="Avril"/>
    <n v="2018"/>
    <d v="1899-12-30T05:52:37"/>
    <d v="1899-12-30T06:51:53"/>
    <n v="0.98777777777777742"/>
    <x v="2"/>
    <x v="2"/>
    <m/>
    <x v="0"/>
    <s v="TE"/>
    <s v=""/>
    <n v="0.98777777777777742"/>
    <n v="1"/>
    <n v="1"/>
    <s v=""/>
    <n v="0.98777777777777742"/>
    <m/>
    <n v="17645.666664656019"/>
    <m/>
    <m/>
    <s v="Christelle Mesmin"/>
    <n v="3"/>
    <n v="0"/>
    <s v="43201"/>
    <s v=""/>
    <s v=""/>
    <s v=""/>
    <s v=""/>
    <s v=""/>
  </r>
  <r>
    <n v="378"/>
    <x v="11"/>
    <s v="C10"/>
    <s v="205"/>
    <s v="MARCHESINI 2"/>
    <n v="684423"/>
    <s v="BLIS MILBE+PRAZ CHAT USV   2CP"/>
    <s v="3x8"/>
    <n v="7310"/>
    <s v="9500"/>
    <x v="2"/>
    <s v="Avril"/>
    <n v="2018"/>
    <d v="1899-12-30T06:51:53"/>
    <d v="1899-12-30T07:04:28"/>
    <n v="0.20972222222222259"/>
    <x v="3"/>
    <x v="4"/>
    <m/>
    <x v="1"/>
    <s v="TE"/>
    <s v=""/>
    <n v="0.20972222222222259"/>
    <n v="1"/>
    <n v="1"/>
    <s v=""/>
    <n v="0.20972222222222259"/>
    <m/>
    <n v="17645.666664656019"/>
    <m/>
    <m/>
    <s v="Christelle Mesmin"/>
    <n v="3"/>
    <n v="0"/>
    <s v="43201"/>
    <s v=""/>
    <s v=""/>
    <s v=""/>
    <s v=""/>
    <s v=""/>
  </r>
  <r>
    <n v="379"/>
    <x v="11"/>
    <s v="C10"/>
    <s v="205"/>
    <s v="MARCHESINI 2"/>
    <n v="684423"/>
    <s v="BLIS MILBE+PRAZ CHAT USV   2CP"/>
    <s v="3x8"/>
    <n v="7310"/>
    <s v="9500"/>
    <x v="2"/>
    <s v="Avril"/>
    <n v="2018"/>
    <d v="1899-12-30T07:04:28"/>
    <d v="1899-12-30T07:58:04"/>
    <n v="0.89333333333333309"/>
    <x v="2"/>
    <x v="2"/>
    <m/>
    <x v="0"/>
    <s v="TE"/>
    <s v=""/>
    <n v="0.89333333333333309"/>
    <n v="1"/>
    <n v="1"/>
    <s v=""/>
    <n v="0.89333333333333309"/>
    <m/>
    <n v="17645.666664656019"/>
    <m/>
    <m/>
    <s v="Christelle Mesmin"/>
    <n v="3"/>
    <n v="0"/>
    <s v="43201"/>
    <s v=""/>
    <s v=""/>
    <s v=""/>
    <s v=""/>
    <s v=""/>
  </r>
  <r>
    <n v="380"/>
    <x v="11"/>
    <s v="C10"/>
    <s v="205"/>
    <s v="MARCHESINI 2"/>
    <n v="684423"/>
    <s v="BLIS MILBE+PRAZ CHAT USV   2CP"/>
    <s v="3x8"/>
    <n v="7310"/>
    <s v="9500"/>
    <x v="2"/>
    <s v="Avril"/>
    <n v="2018"/>
    <d v="1899-12-30T07:58:04"/>
    <d v="1899-12-30T08:04:26"/>
    <n v="0.10611111111110949"/>
    <x v="1"/>
    <x v="5"/>
    <s v="OF Clôturé"/>
    <x v="0"/>
    <s v="TP"/>
    <n v="0.10611111111110949"/>
    <s v=""/>
    <n v="1"/>
    <n v="1"/>
    <n v="0.10611111111110949"/>
    <s v=""/>
    <n v="0"/>
    <n v="17645.666664656019"/>
    <n v="67496"/>
    <n v="10226.666666666668"/>
    <s v="Christelle Mesmin"/>
    <n v="3"/>
    <n v="1"/>
    <s v="143201"/>
    <n v="8.1636111111111092"/>
    <n v="0"/>
    <n v="1.8"/>
    <n v="6.365833333333331"/>
    <s v=""/>
  </r>
  <r>
    <n v="381"/>
    <x v="11"/>
    <s v="C10"/>
    <s v="205"/>
    <s v="MARCHESINI 2"/>
    <n v="684423"/>
    <s v="BLIS MILBE+PRAZ CHAT USV   2CP"/>
    <s v="3x8"/>
    <n v="7310"/>
    <s v="9500"/>
    <x v="2"/>
    <s v="Avril"/>
    <n v="2018"/>
    <d v="1899-12-30T08:04:26"/>
    <d v="1899-12-30T08:09:27"/>
    <n v="8.3611111111112635E-2"/>
    <x v="1"/>
    <x v="5"/>
    <m/>
    <x v="0"/>
    <m/>
    <n v="0.213055555555554"/>
    <n v="6.5980555555555522"/>
    <n v="1"/>
    <n v="1"/>
    <n v="0.21"/>
    <n v="6.6"/>
    <m/>
    <n v="17645.666664656019"/>
    <m/>
    <m/>
    <s v="Christelle Mesmin"/>
    <n v="3"/>
    <n v="1"/>
    <s v="43201"/>
    <s v=""/>
    <s v=""/>
    <s v=""/>
    <s v=""/>
    <n v="17645.666664656019"/>
  </r>
  <r>
    <n v="382"/>
    <x v="12"/>
    <s v="C10"/>
    <s v="205"/>
    <s v="MARCHESINI 2"/>
    <n v="686173"/>
    <s v="BLIS MILPRO CHAT USV       2CP"/>
    <s v="3x8"/>
    <n v="7310"/>
    <s v="9500"/>
    <x v="2"/>
    <s v="Avril"/>
    <n v="2018"/>
    <d v="1899-12-30T08:09:27"/>
    <d v="1899-12-30T09:06:50"/>
    <n v="0.95638888888888873"/>
    <x v="1"/>
    <x v="6"/>
    <s v="Début OF"/>
    <x v="0"/>
    <s v="TP"/>
    <n v="0.95638888888888873"/>
    <s v=""/>
    <n v="1"/>
    <n v="1"/>
    <n v="0.95638888888888873"/>
    <s v=""/>
    <m/>
    <n v="10500"/>
    <m/>
    <m/>
    <s v="Christelle Mesmin"/>
    <n v="1"/>
    <n v="0"/>
    <s v="043202"/>
    <s v=""/>
    <s v=""/>
    <s v=""/>
    <s v=""/>
    <s v=""/>
  </r>
  <r>
    <n v="383"/>
    <x v="12"/>
    <s v="C10"/>
    <s v="205"/>
    <s v="MARCHESINI 2"/>
    <n v="686173"/>
    <s v="BLIS MILPRO CHAT USV       2CP"/>
    <s v="3x8"/>
    <n v="7310"/>
    <s v="9500"/>
    <x v="2"/>
    <s v="Avril"/>
    <n v="2018"/>
    <d v="1899-12-30T09:06:50"/>
    <d v="1899-12-30T09:07:06"/>
    <n v="4.4444444444455833E-3"/>
    <x v="3"/>
    <x v="21"/>
    <m/>
    <x v="1"/>
    <s v="TP"/>
    <n v="4.4444444444455833E-3"/>
    <s v=""/>
    <n v="1"/>
    <n v="1"/>
    <n v="4.4444444444455833E-3"/>
    <s v=""/>
    <m/>
    <n v="10500"/>
    <m/>
    <m/>
    <s v="Christelle Mesmin"/>
    <n v="1"/>
    <n v="0"/>
    <s v="43202"/>
    <s v=""/>
    <s v=""/>
    <s v=""/>
    <s v=""/>
    <s v=""/>
  </r>
  <r>
    <n v="384"/>
    <x v="12"/>
    <s v="C10"/>
    <s v="205"/>
    <s v="MARCHESINI 2"/>
    <n v="686173"/>
    <s v="BLIS MILPRO CHAT USV       2CP"/>
    <s v="3x8"/>
    <n v="7310"/>
    <s v="9500"/>
    <x v="2"/>
    <s v="Avril"/>
    <n v="2018"/>
    <d v="1899-12-30T09:07:06"/>
    <d v="1899-12-30T10:20:18"/>
    <n v="1.2199999999999989"/>
    <x v="2"/>
    <x v="2"/>
    <m/>
    <x v="0"/>
    <s v="TE"/>
    <s v=""/>
    <n v="1.2199999999999989"/>
    <n v="1"/>
    <n v="1"/>
    <s v=""/>
    <n v="1.2199999999999989"/>
    <m/>
    <n v="10500"/>
    <m/>
    <m/>
    <s v="Christelle Mesmin"/>
    <n v="1"/>
    <n v="0"/>
    <s v="43202"/>
    <s v=""/>
    <s v=""/>
    <s v=""/>
    <s v=""/>
    <s v=""/>
  </r>
  <r>
    <n v="385"/>
    <x v="12"/>
    <s v="C10"/>
    <s v="205"/>
    <s v="MARCHESINI 2"/>
    <n v="686173"/>
    <s v="BLIS MILPRO CHAT USV       2CP"/>
    <s v="3x8"/>
    <n v="7310"/>
    <s v="9500"/>
    <x v="2"/>
    <s v="Avril"/>
    <n v="2018"/>
    <d v="1899-12-30T10:20:18"/>
    <d v="1899-12-30T10:26:31"/>
    <n v="0.10361111111111176"/>
    <x v="1"/>
    <x v="5"/>
    <s v="OF Clôturé"/>
    <x v="0"/>
    <s v="TP"/>
    <n v="0.10361111111111176"/>
    <s v=""/>
    <n v="1"/>
    <n v="1"/>
    <n v="0.10361111111111176"/>
    <s v=""/>
    <n v="0"/>
    <n v="10500"/>
    <n v="10500"/>
    <n v="8606.557377049181"/>
    <s v="Christelle Mesmin"/>
    <n v="1"/>
    <n v="1"/>
    <s v="143202"/>
    <n v="2.3072222222222227"/>
    <n v="0"/>
    <n v="1.0900000000000001"/>
    <n v="1.2199999999999989"/>
    <s v=""/>
  </r>
  <r>
    <n v="386"/>
    <x v="12"/>
    <s v="C10"/>
    <s v="205"/>
    <s v="MARCHESINI 2"/>
    <n v="686173"/>
    <s v="BLIS MILPRO CHAT USV       2CP"/>
    <s v="3x8"/>
    <n v="7310"/>
    <s v="9500"/>
    <x v="2"/>
    <s v="Avril"/>
    <n v="2018"/>
    <d v="1899-12-30T10:26:31"/>
    <d v="1899-12-30T10:27:53"/>
    <n v="2.2777777777777786E-2"/>
    <x v="1"/>
    <x v="5"/>
    <m/>
    <x v="0"/>
    <m/>
    <n v="1.0644444444444461"/>
    <n v="1.2199999999999989"/>
    <n v="1"/>
    <n v="1"/>
    <n v="1.06"/>
    <n v="1.22"/>
    <m/>
    <n v="10500"/>
    <m/>
    <m/>
    <s v="Christelle Mesmin"/>
    <n v="1"/>
    <n v="1"/>
    <s v="43202"/>
    <s v=""/>
    <s v=""/>
    <s v=""/>
    <s v=""/>
    <n v="10500"/>
  </r>
  <r>
    <n v="387"/>
    <x v="12"/>
    <s v="C10"/>
    <s v="205"/>
    <s v="MARCHESINI 2"/>
    <n v="686168"/>
    <s v="BLIS MILBE+PRAZ CHAT USV   2CP"/>
    <s v="3x8"/>
    <n v="7310"/>
    <s v="9500"/>
    <x v="2"/>
    <s v="Avril"/>
    <n v="2018"/>
    <d v="1899-12-30T10:27:53"/>
    <d v="1899-12-30T10:51:04"/>
    <n v="0.38638888888888756"/>
    <x v="1"/>
    <x v="6"/>
    <s v="Début OF"/>
    <x v="0"/>
    <s v="TP"/>
    <n v="0.38638888888888756"/>
    <s v=""/>
    <n v="1"/>
    <n v="1"/>
    <n v="0.38638888888888756"/>
    <s v=""/>
    <m/>
    <n v="19320"/>
    <m/>
    <m/>
    <s v="Christelle Mesmin"/>
    <n v="1"/>
    <n v="1"/>
    <s v="43202"/>
    <s v=""/>
    <s v=""/>
    <s v=""/>
    <s v=""/>
    <s v=""/>
  </r>
  <r>
    <n v="388"/>
    <x v="12"/>
    <s v="C10"/>
    <s v="205"/>
    <s v="MARCHESINI 2"/>
    <n v="686168"/>
    <s v="BLIS MILBE+PRAZ CHAT USV   2CP"/>
    <s v="3x8"/>
    <n v="7310"/>
    <s v="9500"/>
    <x v="2"/>
    <s v="Avril"/>
    <n v="2018"/>
    <d v="1899-12-30T10:51:04"/>
    <d v="1899-12-30T11:10:10"/>
    <n v="0.3183333333333338"/>
    <x v="0"/>
    <x v="3"/>
    <m/>
    <x v="1"/>
    <m/>
    <s v=""/>
    <s v=""/>
    <n v="1"/>
    <n v="1"/>
    <s v=""/>
    <s v=""/>
    <m/>
    <n v="19320"/>
    <m/>
    <m/>
    <s v="Christelle Mesmin"/>
    <n v="1"/>
    <n v="1"/>
    <s v="43202"/>
    <s v=""/>
    <s v=""/>
    <s v=""/>
    <s v=""/>
    <s v=""/>
  </r>
  <r>
    <n v="389"/>
    <x v="12"/>
    <s v="C10"/>
    <s v="205"/>
    <s v="MARCHESINI 2"/>
    <n v="686168"/>
    <s v="BLIS MILBE+PRAZ CHAT USV   2CP"/>
    <s v="3x8"/>
    <n v="7310"/>
    <s v="9500"/>
    <x v="2"/>
    <s v="Avril"/>
    <n v="2018"/>
    <d v="1899-12-30T11:10:10"/>
    <d v="1899-12-30T11:37:06"/>
    <n v="0.44888888888888934"/>
    <x v="1"/>
    <x v="6"/>
    <m/>
    <x v="1"/>
    <s v="TP"/>
    <n v="0.44888888888888934"/>
    <s v=""/>
    <n v="1"/>
    <n v="1"/>
    <n v="0.44888888888888934"/>
    <s v=""/>
    <m/>
    <n v="19320"/>
    <m/>
    <m/>
    <s v="Christelle Mesmin"/>
    <n v="1"/>
    <n v="1"/>
    <s v="43202"/>
    <s v=""/>
    <s v=""/>
    <s v=""/>
    <s v=""/>
    <s v=""/>
  </r>
  <r>
    <n v="390"/>
    <x v="12"/>
    <s v="C10"/>
    <s v="205"/>
    <s v="MARCHESINI 2"/>
    <n v="686168"/>
    <s v="BLIS MILBE+PRAZ CHAT USV   2CP"/>
    <s v="3x8"/>
    <n v="7310"/>
    <s v="9500"/>
    <x v="2"/>
    <s v="Avril"/>
    <n v="2018"/>
    <d v="1899-12-30T11:37:06"/>
    <d v="1899-12-30T12:34:09"/>
    <n v="0.95083333333333142"/>
    <x v="2"/>
    <x v="2"/>
    <m/>
    <x v="0"/>
    <s v="TE"/>
    <s v=""/>
    <n v="0.95083333333333142"/>
    <n v="1"/>
    <n v="1"/>
    <s v=""/>
    <n v="0.95083333333333142"/>
    <m/>
    <n v="19320"/>
    <m/>
    <m/>
    <s v="Christelle Mesmin"/>
    <n v="1"/>
    <n v="1"/>
    <s v="43202"/>
    <s v=""/>
    <s v=""/>
    <s v=""/>
    <s v=""/>
    <s v=""/>
  </r>
  <r>
    <n v="391"/>
    <x v="12"/>
    <s v="C10"/>
    <s v="205"/>
    <s v="MARCHESINI 2"/>
    <n v="686168"/>
    <s v="BLIS MILBE+PRAZ CHAT USV   2CP"/>
    <s v="3x8"/>
    <n v="7310"/>
    <s v="9500"/>
    <x v="2"/>
    <s v="Avril"/>
    <n v="2018"/>
    <d v="1899-12-30T12:34:09"/>
    <d v="1899-12-30T12:47:40"/>
    <n v="0.22527777777778013"/>
    <x v="3"/>
    <x v="4"/>
    <m/>
    <x v="1"/>
    <s v="TE"/>
    <s v=""/>
    <n v="0.22527777777778013"/>
    <n v="1"/>
    <n v="1"/>
    <s v=""/>
    <n v="0.22527777777778013"/>
    <m/>
    <n v="19320"/>
    <m/>
    <m/>
    <s v="Christelle Mesmin"/>
    <n v="1"/>
    <n v="1"/>
    <s v="43202"/>
    <s v=""/>
    <s v=""/>
    <s v=""/>
    <s v=""/>
    <s v=""/>
  </r>
  <r>
    <n v="392"/>
    <x v="12"/>
    <s v="C10"/>
    <s v="205"/>
    <s v="MARCHESINI 2"/>
    <n v="686168"/>
    <s v="BLIS MILBE+PRAZ CHAT USV   2CP"/>
    <s v="3x8"/>
    <n v="7310"/>
    <s v="9500"/>
    <x v="2"/>
    <s v="Avril"/>
    <n v="2018"/>
    <d v="1899-12-30T12:47:40"/>
    <d v="1899-12-30T12:49:21"/>
    <n v="2.80555555555555E-2"/>
    <x v="2"/>
    <x v="2"/>
    <m/>
    <x v="0"/>
    <s v="TE"/>
    <s v=""/>
    <n v="2.80555555555555E-2"/>
    <n v="1"/>
    <n v="1"/>
    <s v=""/>
    <n v="2.80555555555555E-2"/>
    <m/>
    <n v="19320"/>
    <m/>
    <m/>
    <s v="Christelle Mesmin"/>
    <n v="1"/>
    <n v="1"/>
    <s v="43202"/>
    <s v=""/>
    <s v=""/>
    <s v=""/>
    <s v=""/>
    <s v=""/>
  </r>
  <r>
    <n v="393"/>
    <x v="12"/>
    <s v="C10"/>
    <s v="205"/>
    <s v="MARCHESINI 2"/>
    <n v="686168"/>
    <s v="BLIS MILBE+PRAZ CHAT USV   2CP"/>
    <s v="3x8"/>
    <n v="7310"/>
    <s v="9500"/>
    <x v="2"/>
    <s v="Avril"/>
    <n v="2018"/>
    <d v="1899-12-30T12:49:21"/>
    <d v="1899-12-30T12:57:03"/>
    <n v="0.12833333333333208"/>
    <x v="0"/>
    <x v="7"/>
    <s v="Fin d'Equipe"/>
    <x v="0"/>
    <m/>
    <s v=""/>
    <s v=""/>
    <n v="1"/>
    <n v="1"/>
    <s v=""/>
    <s v=""/>
    <n v="10484"/>
    <n v="19320"/>
    <n v="10484"/>
    <n v="8724.5499999999993"/>
    <s v="Christelle Mesmin"/>
    <n v="1"/>
    <n v="1"/>
    <s v="43202"/>
    <s v=""/>
    <n v="1.103578947368421"/>
    <s v=""/>
    <s v=""/>
    <s v=""/>
  </r>
  <r>
    <n v="394"/>
    <x v="12"/>
    <s v="C10"/>
    <s v="205"/>
    <s v="MARCHESINI 2"/>
    <n v="686168"/>
    <s v="BLIS MILBE+PRAZ CHAT USV   2CP"/>
    <s v="3x8"/>
    <n v="7310"/>
    <s v="9500"/>
    <x v="2"/>
    <s v="Avril"/>
    <n v="2018"/>
    <d v="1899-12-30T12:57:03"/>
    <d v="1899-12-30T13:33:20"/>
    <n v="0.60472222222222172"/>
    <x v="1"/>
    <x v="8"/>
    <s v="Reprise OF"/>
    <x v="0"/>
    <s v="TP"/>
    <n v="0.60472222222222172"/>
    <s v=""/>
    <n v="1"/>
    <n v="1"/>
    <n v="0.60472222222222172"/>
    <s v=""/>
    <m/>
    <n v="19320"/>
    <m/>
    <m/>
    <s v="Alexandre Sturni"/>
    <n v="2"/>
    <n v="1"/>
    <s v="43202"/>
    <s v=""/>
    <s v=""/>
    <s v=""/>
    <s v=""/>
    <s v=""/>
  </r>
  <r>
    <n v="395"/>
    <x v="12"/>
    <s v="C10"/>
    <s v="205"/>
    <s v="MARCHESINI 2"/>
    <n v="686168"/>
    <s v="BLIS MILBE+PRAZ CHAT USV   2CP"/>
    <s v="3x8"/>
    <n v="7310"/>
    <s v="9500"/>
    <x v="2"/>
    <s v="Avril"/>
    <n v="2018"/>
    <d v="1899-12-30T13:33:20"/>
    <d v="1899-12-30T13:33:30"/>
    <n v="2.7777777777799884E-3"/>
    <x v="2"/>
    <x v="2"/>
    <m/>
    <x v="0"/>
    <s v="TE"/>
    <s v=""/>
    <n v="2.7777777777799884E-3"/>
    <n v="1"/>
    <n v="1"/>
    <s v=""/>
    <n v="2.7777777777799884E-3"/>
    <m/>
    <n v="19320"/>
    <m/>
    <m/>
    <s v="Alexandre Sturni"/>
    <n v="2"/>
    <n v="1"/>
    <s v="43202"/>
    <s v=""/>
    <s v=""/>
    <s v=""/>
    <s v=""/>
    <s v=""/>
  </r>
  <r>
    <n v="396"/>
    <x v="12"/>
    <s v="C10"/>
    <s v="205"/>
    <s v="MARCHESINI 2"/>
    <n v="686168"/>
    <s v="BLIS MILBE+PRAZ CHAT USV   2CP"/>
    <s v="3x8"/>
    <n v="7310"/>
    <s v="9500"/>
    <x v="2"/>
    <s v="Avril"/>
    <n v="2018"/>
    <d v="1899-12-30T13:33:30"/>
    <d v="1899-12-30T13:40:43"/>
    <n v="0.12027777777777704"/>
    <x v="3"/>
    <x v="4"/>
    <m/>
    <x v="1"/>
    <s v="TE"/>
    <s v=""/>
    <n v="0.12027777777777704"/>
    <n v="1"/>
    <n v="1"/>
    <s v=""/>
    <n v="0.12027777777777704"/>
    <m/>
    <n v="19320"/>
    <m/>
    <m/>
    <s v="Alexandre Sturni"/>
    <n v="2"/>
    <n v="1"/>
    <s v="43202"/>
    <s v=""/>
    <s v=""/>
    <s v=""/>
    <s v=""/>
    <s v=""/>
  </r>
  <r>
    <n v="397"/>
    <x v="12"/>
    <s v="C10"/>
    <s v="205"/>
    <s v="MARCHESINI 2"/>
    <n v="686168"/>
    <s v="BLIS MILBE+PRAZ CHAT USV   2CP"/>
    <s v="3x8"/>
    <n v="7310"/>
    <s v="9500"/>
    <x v="2"/>
    <s v="Avril"/>
    <n v="2018"/>
    <d v="1899-12-30T13:40:43"/>
    <d v="1899-12-30T14:10:58"/>
    <n v="0.50416666666666554"/>
    <x v="2"/>
    <x v="2"/>
    <m/>
    <x v="0"/>
    <s v="TE"/>
    <s v=""/>
    <n v="0.50416666666666554"/>
    <n v="1"/>
    <n v="1"/>
    <s v=""/>
    <n v="0.50416666666666554"/>
    <m/>
    <n v="19320"/>
    <n v="8000"/>
    <m/>
    <s v="Alexandre Sturni"/>
    <n v="2"/>
    <n v="1"/>
    <s v="43202"/>
    <s v=""/>
    <s v=""/>
    <s v=""/>
    <s v=""/>
    <s v=""/>
  </r>
  <r>
    <n v="398"/>
    <x v="12"/>
    <s v="C10"/>
    <s v="205"/>
    <s v="MARCHESINI 2"/>
    <n v="686168"/>
    <s v="BLIS MILBE+PRAZ CHAT USV   2CP"/>
    <s v="3x8"/>
    <n v="7310"/>
    <s v="9500"/>
    <x v="2"/>
    <s v="Avril"/>
    <n v="2018"/>
    <d v="1899-12-30T14:10:58"/>
    <d v="1899-12-30T14:16:18"/>
    <n v="8.8888888888890349E-2"/>
    <x v="1"/>
    <x v="5"/>
    <s v="OF Clôturé"/>
    <x v="0"/>
    <s v="TP"/>
    <n v="8.8888888888890349E-2"/>
    <s v=""/>
    <n v="1"/>
    <n v="1"/>
    <n v="8.8888888888890349E-2"/>
    <s v=""/>
    <n v="8842"/>
    <n v="19320"/>
    <n v="19342"/>
    <n v="10569.398907103825"/>
    <s v="Alexandre Sturni"/>
    <n v="2"/>
    <n v="2"/>
    <s v="243202"/>
    <n v="3.8119444444444452"/>
    <n v="0.9307368421052632"/>
    <n v="2.33"/>
    <n v="1.4858333333333325"/>
    <s v=""/>
  </r>
  <r>
    <n v="399"/>
    <x v="12"/>
    <s v="C10"/>
    <s v="205"/>
    <s v="MARCHESINI 2"/>
    <n v="686168"/>
    <s v="BLIS MILBE+PRAZ CHAT USV   2CP"/>
    <s v="3x8"/>
    <n v="7310"/>
    <s v="9500"/>
    <x v="2"/>
    <s v="Avril"/>
    <n v="2018"/>
    <d v="1899-12-30T14:16:18"/>
    <d v="1899-12-30T14:16:36"/>
    <n v="5.0000000000007816E-3"/>
    <x v="1"/>
    <x v="5"/>
    <m/>
    <x v="0"/>
    <m/>
    <n v="1.528888888888889"/>
    <n v="1.8313888888888896"/>
    <n v="1"/>
    <n v="1"/>
    <n v="1.53"/>
    <n v="1.83"/>
    <m/>
    <n v="19320"/>
    <m/>
    <m/>
    <s v="Alexandre Sturni"/>
    <n v="2"/>
    <n v="2"/>
    <s v="43202"/>
    <s v=""/>
    <s v=""/>
    <s v=""/>
    <s v=""/>
    <n v="19320"/>
  </r>
  <r>
    <n v="400"/>
    <x v="12"/>
    <s v="C10"/>
    <s v="205"/>
    <s v="MARCHESINI 2"/>
    <n v="686164"/>
    <s v="BLIS MILBE+PRAZ CHAT USV   2CP"/>
    <s v="3x8"/>
    <n v="7310"/>
    <s v="9500"/>
    <x v="2"/>
    <s v="Avril"/>
    <n v="2018"/>
    <d v="1899-12-30T14:16:36"/>
    <d v="1899-12-30T15:01:22"/>
    <n v="0.74611111111110962"/>
    <x v="1"/>
    <x v="6"/>
    <s v="Début OF"/>
    <x v="0"/>
    <s v="TP"/>
    <n v="0.74611111111110962"/>
    <s v=""/>
    <n v="1"/>
    <n v="1"/>
    <n v="0.74611111111110962"/>
    <s v=""/>
    <m/>
    <n v="61113"/>
    <m/>
    <m/>
    <s v="Alexandre Sturni"/>
    <n v="1"/>
    <n v="2"/>
    <s v="43202"/>
    <s v=""/>
    <s v=""/>
    <s v=""/>
    <s v=""/>
    <s v=""/>
  </r>
  <r>
    <n v="401"/>
    <x v="12"/>
    <s v="C10"/>
    <s v="205"/>
    <s v="MARCHESINI 2"/>
    <n v="686164"/>
    <s v="BLIS MILBE+PRAZ CHAT USV   2CP"/>
    <s v="3x8"/>
    <n v="7310"/>
    <s v="9500"/>
    <x v="2"/>
    <s v="Avril"/>
    <n v="2018"/>
    <d v="1899-12-30T15:01:22"/>
    <d v="1899-12-30T16:47:43"/>
    <n v="1.7725"/>
    <x v="2"/>
    <x v="2"/>
    <m/>
    <x v="0"/>
    <s v="TE"/>
    <s v=""/>
    <n v="1.7725"/>
    <n v="1"/>
    <n v="1"/>
    <s v=""/>
    <n v="1.7725"/>
    <m/>
    <n v="61113"/>
    <n v="15000"/>
    <m/>
    <s v="Alexandre Sturni"/>
    <n v="1"/>
    <n v="2"/>
    <s v="43202"/>
    <s v=""/>
    <s v=""/>
    <s v=""/>
    <s v=""/>
    <s v=""/>
  </r>
  <r>
    <n v="402"/>
    <x v="12"/>
    <s v="C10"/>
    <s v="205"/>
    <s v="MARCHESINI 2"/>
    <n v="686164"/>
    <s v="BLIS MILBE+PRAZ CHAT USV   2CP"/>
    <s v="3x8"/>
    <n v="7310"/>
    <s v="9500"/>
    <x v="2"/>
    <s v="Avril"/>
    <n v="2018"/>
    <d v="1899-12-30T16:47:43"/>
    <d v="1899-12-30T16:57:08"/>
    <n v="0.15694444444444411"/>
    <x v="3"/>
    <x v="4"/>
    <m/>
    <x v="1"/>
    <s v="TE"/>
    <s v=""/>
    <n v="0.15694444444444411"/>
    <n v="1"/>
    <n v="1"/>
    <s v=""/>
    <n v="0.15694444444444411"/>
    <m/>
    <n v="61113"/>
    <m/>
    <m/>
    <s v="Alexandre Sturni"/>
    <n v="1"/>
    <n v="2"/>
    <s v="43202"/>
    <s v=""/>
    <s v=""/>
    <s v=""/>
    <s v=""/>
    <s v=""/>
  </r>
  <r>
    <n v="403"/>
    <x v="12"/>
    <s v="C10"/>
    <s v="205"/>
    <s v="MARCHESINI 2"/>
    <n v="686164"/>
    <s v="BLIS MILBE+PRAZ CHAT USV   2CP"/>
    <s v="3x8"/>
    <n v="7310"/>
    <s v="9500"/>
    <x v="2"/>
    <s v="Avril"/>
    <n v="2018"/>
    <d v="1899-12-30T16:57:08"/>
    <d v="1899-12-30T17:08:51"/>
    <n v="0.19527777777777811"/>
    <x v="2"/>
    <x v="2"/>
    <m/>
    <x v="0"/>
    <s v="TE"/>
    <s v=""/>
    <n v="0.19527777777777811"/>
    <n v="1"/>
    <n v="1"/>
    <s v=""/>
    <n v="0.19527777777777811"/>
    <m/>
    <n v="61113"/>
    <m/>
    <m/>
    <s v="Alexandre Sturni"/>
    <n v="1"/>
    <n v="2"/>
    <s v="43202"/>
    <s v=""/>
    <s v=""/>
    <s v=""/>
    <s v=""/>
    <s v=""/>
  </r>
  <r>
    <n v="404"/>
    <x v="12"/>
    <s v="C10"/>
    <s v="205"/>
    <s v="MARCHESINI 2"/>
    <n v="686164"/>
    <s v="BLIS MILBE+PRAZ CHAT USV   2CP"/>
    <s v="3x8"/>
    <n v="7310"/>
    <s v="9500"/>
    <x v="2"/>
    <s v="Avril"/>
    <n v="2018"/>
    <d v="1899-12-30T17:08:51"/>
    <d v="1899-12-30T17:20:45"/>
    <n v="0.19833333333333503"/>
    <x v="3"/>
    <x v="4"/>
    <m/>
    <x v="1"/>
    <s v="TE"/>
    <s v=""/>
    <n v="0.19833333333333503"/>
    <n v="1"/>
    <n v="1"/>
    <s v=""/>
    <n v="0.19833333333333503"/>
    <m/>
    <n v="61113"/>
    <m/>
    <m/>
    <s v="Alexandre Sturni"/>
    <n v="1"/>
    <n v="2"/>
    <s v="43202"/>
    <s v=""/>
    <s v=""/>
    <s v=""/>
    <s v=""/>
    <s v=""/>
  </r>
  <r>
    <n v="405"/>
    <x v="12"/>
    <s v="C10"/>
    <s v="205"/>
    <s v="MARCHESINI 2"/>
    <n v="686164"/>
    <s v="BLIS MILBE+PRAZ CHAT USV   2CP"/>
    <s v="3x8"/>
    <n v="7310"/>
    <s v="9500"/>
    <x v="2"/>
    <s v="Avril"/>
    <n v="2018"/>
    <d v="1899-12-30T17:20:45"/>
    <d v="1899-12-30T18:35:01"/>
    <n v="1.2377777777777759"/>
    <x v="2"/>
    <x v="2"/>
    <m/>
    <x v="0"/>
    <s v="TE"/>
    <s v=""/>
    <n v="1.2377777777777759"/>
    <n v="1"/>
    <n v="1"/>
    <s v=""/>
    <n v="1.2377777777777759"/>
    <m/>
    <n v="61113"/>
    <n v="30000"/>
    <m/>
    <s v="Alexandre Sturni"/>
    <n v="1"/>
    <n v="2"/>
    <s v="43202"/>
    <s v=""/>
    <s v=""/>
    <s v=""/>
    <s v=""/>
    <s v=""/>
  </r>
  <r>
    <n v="406"/>
    <x v="12"/>
    <s v="C10"/>
    <s v="205"/>
    <s v="MARCHESINI 2"/>
    <n v="686164"/>
    <s v="BLIS MILBE+PRAZ CHAT USV   2CP"/>
    <s v="3x8"/>
    <n v="7310"/>
    <s v="9500"/>
    <x v="2"/>
    <s v="Avril"/>
    <n v="2018"/>
    <d v="1899-12-30T18:35:01"/>
    <d v="1899-12-30T19:21:56"/>
    <n v="0.78194444444444589"/>
    <x v="5"/>
    <x v="12"/>
    <m/>
    <x v="11"/>
    <s v="TE"/>
    <s v=""/>
    <n v="0.78194444444444589"/>
    <n v="1"/>
    <n v="1"/>
    <s v=""/>
    <n v="0.78194444444444589"/>
    <m/>
    <n v="61113"/>
    <m/>
    <m/>
    <s v="Alexandre Sturni"/>
    <n v="1"/>
    <n v="2"/>
    <s v="43202"/>
    <s v=""/>
    <s v=""/>
    <s v=""/>
    <s v=""/>
    <s v=""/>
  </r>
  <r>
    <n v="407"/>
    <x v="12"/>
    <s v="C10"/>
    <s v="205"/>
    <s v="MARCHESINI 2"/>
    <n v="686164"/>
    <s v="BLIS MILBE+PRAZ CHAT USV   2CP"/>
    <s v="3x8"/>
    <n v="7310"/>
    <s v="9500"/>
    <x v="2"/>
    <s v="Avril"/>
    <n v="2018"/>
    <d v="1899-12-30T19:21:56"/>
    <d v="1899-12-30T20:16:02"/>
    <n v="0.90166666666666639"/>
    <x v="2"/>
    <x v="2"/>
    <m/>
    <x v="0"/>
    <s v="TE"/>
    <s v=""/>
    <n v="0.90166666666666639"/>
    <n v="1"/>
    <n v="1"/>
    <s v=""/>
    <n v="0.90166666666666639"/>
    <m/>
    <n v="61113"/>
    <m/>
    <m/>
    <s v="Alexandre Sturni"/>
    <n v="1"/>
    <n v="2"/>
    <s v="43202"/>
    <s v=""/>
    <s v=""/>
    <s v=""/>
    <s v=""/>
    <s v=""/>
  </r>
  <r>
    <n v="408"/>
    <x v="12"/>
    <s v="C10"/>
    <s v="205"/>
    <s v="MARCHESINI 2"/>
    <n v="686164"/>
    <s v="BLIS MILBE+PRAZ CHAT USV   2CP"/>
    <s v="3x8"/>
    <n v="7310"/>
    <s v="9500"/>
    <x v="2"/>
    <s v="Avril"/>
    <n v="2018"/>
    <d v="1899-12-30T20:16:02"/>
    <d v="1899-12-30T20:19:19"/>
    <n v="5.4722222222221006E-2"/>
    <x v="0"/>
    <x v="7"/>
    <s v="Fin d'Equipe"/>
    <x v="0"/>
    <m/>
    <s v=""/>
    <s v=""/>
    <n v="1"/>
    <n v="1"/>
    <s v=""/>
    <s v=""/>
    <n v="48800"/>
    <n v="61113"/>
    <n v="48800"/>
    <n v="9307.5499999999993"/>
    <s v="Alexandre Sturni"/>
    <n v="1"/>
    <n v="2"/>
    <s v="43202"/>
    <s v=""/>
    <n v="5.1368421052631579"/>
    <s v=""/>
    <s v=""/>
    <s v=""/>
  </r>
  <r>
    <n v="409"/>
    <x v="12"/>
    <s v="C10"/>
    <s v="205"/>
    <s v="MARCHESINI 2"/>
    <n v="686164"/>
    <s v="BLIS MILBE+PRAZ CHAT USV   2CP"/>
    <s v="3x8"/>
    <n v="7310"/>
    <s v="9500"/>
    <x v="2"/>
    <s v="Avril"/>
    <n v="2018"/>
    <d v="1899-12-30T20:19:19"/>
    <d v="1899-12-30T20:26:40"/>
    <n v="0.12249999999999783"/>
    <x v="1"/>
    <x v="8"/>
    <s v="Reprise OF"/>
    <x v="0"/>
    <s v="TP"/>
    <n v="0.12249999999999783"/>
    <s v=""/>
    <n v="1"/>
    <n v="1"/>
    <n v="0.12249999999999783"/>
    <s v=""/>
    <m/>
    <n v="61113"/>
    <m/>
    <m/>
    <s v="Ludovic Chimay"/>
    <n v="2"/>
    <n v="2"/>
    <s v="43202"/>
    <s v=""/>
    <s v=""/>
    <s v=""/>
    <s v=""/>
    <s v=""/>
  </r>
  <r>
    <n v="410"/>
    <x v="12"/>
    <s v="C10"/>
    <s v="205"/>
    <s v="MARCHESINI 2"/>
    <n v="686164"/>
    <s v="BLIS MILBE+PRAZ CHAT USV   2CP"/>
    <s v="3x8"/>
    <n v="7310"/>
    <s v="9500"/>
    <x v="2"/>
    <s v="Avril"/>
    <n v="2018"/>
    <d v="1899-12-30T20:26:40"/>
    <d v="1899-12-30T21:53:17"/>
    <n v="1.4436111111111147"/>
    <x v="2"/>
    <x v="2"/>
    <m/>
    <x v="0"/>
    <s v="TE"/>
    <s v=""/>
    <n v="1.4436111111111147"/>
    <n v="1"/>
    <n v="1"/>
    <s v=""/>
    <n v="1.4436111111111147"/>
    <m/>
    <n v="61113"/>
    <n v="11446"/>
    <m/>
    <s v="Ludovic Chimay"/>
    <n v="2"/>
    <n v="2"/>
    <s v="43202"/>
    <s v=""/>
    <s v=""/>
    <s v=""/>
    <s v=""/>
    <s v=""/>
  </r>
  <r>
    <n v="411"/>
    <x v="12"/>
    <s v="C10"/>
    <s v="205"/>
    <s v="MARCHESINI 2"/>
    <n v="686164"/>
    <s v="BLIS MILBE+PRAZ CHAT USV   2CP"/>
    <s v="3x8"/>
    <n v="7310"/>
    <s v="9500"/>
    <x v="2"/>
    <s v="Avril"/>
    <n v="2018"/>
    <d v="1899-12-30T21:53:17"/>
    <d v="1899-12-30T21:53:23"/>
    <n v="1.6666666666642627E-3"/>
    <x v="1"/>
    <x v="5"/>
    <s v="OF Clôturé"/>
    <x v="0"/>
    <s v="TP"/>
    <n v="1.6666666666642627E-3"/>
    <s v=""/>
    <n v="1"/>
    <n v="1"/>
    <n v="1.6666666666642627E-3"/>
    <s v=""/>
    <n v="11446"/>
    <n v="61113"/>
    <n v="60246"/>
    <n v="9005.3811659192816"/>
    <s v="Ludovic Chimay"/>
    <n v="2"/>
    <n v="3"/>
    <s v="343202"/>
    <n v="7.9005555555555551"/>
    <n v="1.2048421052631579"/>
    <n v="2.35"/>
    <n v="5.5508333333333351"/>
    <s v=""/>
  </r>
  <r>
    <n v="412"/>
    <x v="12"/>
    <s v="C10"/>
    <s v="205"/>
    <s v="MARCHESINI 2"/>
    <n v="686164"/>
    <s v="BLIS MILBE+PRAZ CHAT USV   2CP"/>
    <s v="3x8"/>
    <n v="7310"/>
    <s v="9500"/>
    <x v="2"/>
    <s v="Avril"/>
    <n v="2018"/>
    <d v="1899-12-30T21:53:23"/>
    <d v="1899-12-30T22:10:38"/>
    <n v="0.28750000000000231"/>
    <x v="1"/>
    <x v="5"/>
    <m/>
    <x v="0"/>
    <m/>
    <n v="0.87027777777777171"/>
    <n v="6.6880555555555601"/>
    <n v="1"/>
    <n v="1"/>
    <n v="0.87"/>
    <n v="6.69"/>
    <m/>
    <n v="61113"/>
    <m/>
    <m/>
    <s v="Ludovic Chimay"/>
    <n v="2"/>
    <n v="3"/>
    <s v="43202"/>
    <s v=""/>
    <s v=""/>
    <s v=""/>
    <s v=""/>
    <n v="61113"/>
  </r>
  <r>
    <n v="413"/>
    <x v="12"/>
    <s v="C10"/>
    <s v="205"/>
    <s v="MARCHESINI 2"/>
    <n v="686170"/>
    <s v="BLIS MILBEWORM PCT CVS     2CP"/>
    <s v="3x8"/>
    <n v="7310"/>
    <s v="9500"/>
    <x v="2"/>
    <s v="Avril"/>
    <n v="2018"/>
    <d v="1899-12-30T22:10:38"/>
    <d v="1899-12-30T22:54:47"/>
    <n v="0.73583333333333112"/>
    <x v="1"/>
    <x v="6"/>
    <s v="Début OF"/>
    <x v="0"/>
    <s v="TP"/>
    <n v="0.73583333333333112"/>
    <s v=""/>
    <n v="1"/>
    <n v="1"/>
    <n v="0.73583333333333112"/>
    <s v=""/>
    <m/>
    <n v="10080"/>
    <m/>
    <m/>
    <s v="Ludovic Chimay"/>
    <n v="1"/>
    <n v="3"/>
    <s v="43202"/>
    <s v=""/>
    <s v=""/>
    <s v=""/>
    <s v=""/>
    <s v=""/>
  </r>
  <r>
    <n v="414"/>
    <x v="12"/>
    <s v="C10"/>
    <s v="205"/>
    <s v="MARCHESINI 2"/>
    <n v="686170"/>
    <s v="BLIS MILBEWORM PCT CVS     2CP"/>
    <s v="3x8"/>
    <n v="7310"/>
    <s v="9500"/>
    <x v="2"/>
    <s v="Avril"/>
    <n v="2018"/>
    <d v="1899-12-30T22:54:47"/>
    <d v="1899-12-30T23:51:05"/>
    <n v="0.93833333333333346"/>
    <x v="2"/>
    <x v="2"/>
    <m/>
    <x v="0"/>
    <s v="TE"/>
    <s v=""/>
    <n v="0.93833333333333346"/>
    <n v="1"/>
    <n v="1"/>
    <s v=""/>
    <n v="0.93833333333333346"/>
    <m/>
    <n v="10080"/>
    <n v="7200"/>
    <m/>
    <s v="Ludovic Chimay"/>
    <n v="1"/>
    <n v="3"/>
    <s v="43202"/>
    <s v=""/>
    <s v=""/>
    <s v=""/>
    <s v=""/>
    <s v=""/>
  </r>
  <r>
    <n v="415"/>
    <x v="12"/>
    <s v="C10"/>
    <s v="205"/>
    <s v="MARCHESINI 2"/>
    <n v="686170"/>
    <s v="BLIS MILBEWORM PCT CVS     2CP"/>
    <s v="3x8"/>
    <n v="7310"/>
    <s v="9500"/>
    <x v="2"/>
    <s v="Avril"/>
    <n v="2018"/>
    <d v="1899-12-30T23:51:05"/>
    <d v="1899-12-30T23:59:47"/>
    <n v="0.14499999999999869"/>
    <x v="1"/>
    <x v="5"/>
    <s v="OF Clôturé"/>
    <x v="0"/>
    <s v="TP"/>
    <n v="0.14499999999999869"/>
    <s v=""/>
    <n v="1"/>
    <n v="1"/>
    <n v="0.14499999999999869"/>
    <s v=""/>
    <n v="10080"/>
    <n v="10080"/>
    <n v="10080"/>
    <n v="10723.40425531915"/>
    <s v="Ludovic Chimay"/>
    <n v="1"/>
    <n v="4"/>
    <s v="443202"/>
    <n v="1.947499999999998"/>
    <n v="1.0610526315789475"/>
    <n v="1.01"/>
    <n v="0.93833333333333346"/>
    <s v=""/>
  </r>
  <r>
    <n v="416"/>
    <x v="12"/>
    <s v="C10"/>
    <s v="205"/>
    <s v="MARCHESINI 2"/>
    <n v="686170"/>
    <s v="BLIS MILBEWORM PCT CVS     2CP"/>
    <s v="3x8"/>
    <n v="7310"/>
    <s v="9500"/>
    <x v="2"/>
    <s v="Avril"/>
    <n v="2018"/>
    <d v="1899-12-30T23:59:47"/>
    <d v="1899-12-30T00:07:29"/>
    <n v="0.12833333333333474"/>
    <x v="1"/>
    <x v="5"/>
    <m/>
    <x v="0"/>
    <m/>
    <n v="0.8808333333333298"/>
    <n v="0.93833333333333346"/>
    <n v="1"/>
    <n v="1"/>
    <n v="0.88"/>
    <n v="0.94"/>
    <m/>
    <n v="10080"/>
    <m/>
    <m/>
    <s v="Ludovic Chimay"/>
    <n v="1"/>
    <n v="4"/>
    <s v="43202"/>
    <s v=""/>
    <s v=""/>
    <s v=""/>
    <s v=""/>
    <n v="10080"/>
  </r>
  <r>
    <n v="417"/>
    <x v="12"/>
    <s v="C10"/>
    <s v="205"/>
    <s v="MARCHESINI 2"/>
    <n v="686176"/>
    <s v="BLIS NO WORM PRO PCT  2CP"/>
    <s v="3x8"/>
    <n v="7310"/>
    <s v="9500"/>
    <x v="2"/>
    <s v="Avril"/>
    <n v="2018"/>
    <d v="1899-12-30T00:07:29"/>
    <d v="1899-12-30T00:49:05"/>
    <n v="0.69333333333333347"/>
    <x v="1"/>
    <x v="6"/>
    <s v="Début OF"/>
    <x v="0"/>
    <s v="TP"/>
    <n v="0.69333333333333347"/>
    <s v=""/>
    <n v="1"/>
    <n v="1"/>
    <n v="0.69333333333333347"/>
    <s v=""/>
    <m/>
    <n v="10500"/>
    <m/>
    <m/>
    <s v="Ludovic Chimay"/>
    <n v="1"/>
    <n v="4"/>
    <s v="43202"/>
    <s v=""/>
    <s v=""/>
    <s v=""/>
    <s v=""/>
    <s v=""/>
  </r>
  <r>
    <n v="418"/>
    <x v="12"/>
    <s v="C10"/>
    <s v="205"/>
    <s v="MARCHESINI 2"/>
    <n v="686176"/>
    <s v="BLIS NO WORM PRO PCT  2CP"/>
    <s v="3x8"/>
    <n v="7310"/>
    <s v="9500"/>
    <x v="2"/>
    <s v="Avril"/>
    <n v="2018"/>
    <d v="1899-12-30T00:49:05"/>
    <d v="1899-12-30T01:58:15"/>
    <n v="1.1527777777777779"/>
    <x v="2"/>
    <x v="2"/>
    <m/>
    <x v="0"/>
    <s v="TE"/>
    <s v=""/>
    <n v="1.1527777777777779"/>
    <n v="1"/>
    <n v="1"/>
    <s v=""/>
    <n v="1.1527777777777779"/>
    <m/>
    <n v="10500"/>
    <n v="10500"/>
    <m/>
    <s v="Ludovic Chimay"/>
    <n v="1"/>
    <n v="4"/>
    <s v="43202"/>
    <s v=""/>
    <s v=""/>
    <s v=""/>
    <s v=""/>
    <s v=""/>
  </r>
  <r>
    <n v="419"/>
    <x v="12"/>
    <s v="C10"/>
    <s v="205"/>
    <s v="MARCHESINI 2"/>
    <n v="686176"/>
    <s v="BLIS NO WORM PRO PCT  2CP"/>
    <s v="3x8"/>
    <n v="7310"/>
    <s v="9500"/>
    <x v="2"/>
    <s v="Avril"/>
    <n v="2018"/>
    <d v="1899-12-30T01:58:15"/>
    <d v="1899-12-30T02:53:23"/>
    <n v="0.91888888888888887"/>
    <x v="0"/>
    <x v="3"/>
    <m/>
    <x v="1"/>
    <m/>
    <s v=""/>
    <s v=""/>
    <n v="1"/>
    <n v="1"/>
    <s v=""/>
    <s v=""/>
    <m/>
    <n v="10500"/>
    <m/>
    <m/>
    <s v="Ludovic Chimay"/>
    <n v="1"/>
    <n v="4"/>
    <s v="43202"/>
    <s v=""/>
    <s v=""/>
    <s v=""/>
    <s v=""/>
    <s v=""/>
  </r>
  <r>
    <n v="420"/>
    <x v="12"/>
    <s v="C10"/>
    <s v="205"/>
    <s v="MARCHESINI 2"/>
    <n v="686176"/>
    <s v="BLIS NO WORM PRO PCT  2CP"/>
    <s v="3x8"/>
    <n v="7310"/>
    <s v="9500"/>
    <x v="2"/>
    <s v="Avril"/>
    <n v="2018"/>
    <d v="1899-12-30T02:53:23"/>
    <d v="1899-12-30T02:53:29"/>
    <n v="1.6666666666665941E-3"/>
    <x v="1"/>
    <x v="5"/>
    <s v="OF Clôturé"/>
    <x v="0"/>
    <s v="TP"/>
    <n v="1.6666666666665941E-3"/>
    <s v=""/>
    <n v="1"/>
    <n v="1"/>
    <n v="1.6666666666665941E-3"/>
    <s v=""/>
    <n v="10500"/>
    <n v="10500"/>
    <n v="10500"/>
    <n v="9130.434782608696"/>
    <s v="Ludovic Chimay"/>
    <n v="1"/>
    <n v="5"/>
    <s v="543202"/>
    <n v="2.7722222222222226"/>
    <n v="1.1052631578947369"/>
    <n v="1.62"/>
    <n v="1.1527777777777779"/>
    <s v=""/>
  </r>
  <r>
    <n v="421"/>
    <x v="12"/>
    <s v="C10"/>
    <s v="205"/>
    <s v="MARCHESINI 2"/>
    <n v="686176"/>
    <s v="BLIS NO WORM PRO PCT  2CP"/>
    <s v="3x8"/>
    <n v="7310"/>
    <s v="9500"/>
    <x v="2"/>
    <s v="Avril"/>
    <n v="2018"/>
    <d v="1899-12-30T02:53:29"/>
    <d v="1899-12-30T02:53:49"/>
    <n v="5.5555555555556468E-3"/>
    <x v="1"/>
    <x v="5"/>
    <m/>
    <x v="0"/>
    <m/>
    <n v="0.69500000000000006"/>
    <n v="1.1527777777777779"/>
    <n v="1"/>
    <n v="1"/>
    <n v="0.7"/>
    <n v="1.1499999999999999"/>
    <m/>
    <n v="10500"/>
    <m/>
    <m/>
    <s v="Ludovic Chimay"/>
    <n v="1"/>
    <n v="5"/>
    <s v="43202"/>
    <s v=""/>
    <s v=""/>
    <s v=""/>
    <s v=""/>
    <n v="10500"/>
  </r>
  <r>
    <n v="422"/>
    <x v="12"/>
    <s v="C10"/>
    <s v="205"/>
    <s v="MARCHESINI 2"/>
    <n v="686165"/>
    <s v="BLIS MILBE+PRAZ CHATON USV 2CP"/>
    <s v="3x8"/>
    <n v="7310"/>
    <s v="9500"/>
    <x v="2"/>
    <s v="Avril"/>
    <n v="2018"/>
    <d v="1899-12-30T02:53:49"/>
    <d v="1899-12-30T03:23:05"/>
    <n v="0.48777777777777753"/>
    <x v="1"/>
    <x v="6"/>
    <s v="Début OF"/>
    <x v="0"/>
    <s v="TP"/>
    <n v="0.48777777777777753"/>
    <s v=""/>
    <n v="1"/>
    <n v="1"/>
    <n v="0.48777777777777753"/>
    <s v=""/>
    <m/>
    <n v="17802"/>
    <m/>
    <m/>
    <s v="Ludovic Chimay"/>
    <n v="1"/>
    <n v="5"/>
    <s v="43202"/>
    <s v=""/>
    <s v=""/>
    <s v=""/>
    <s v=""/>
    <s v=""/>
  </r>
  <r>
    <n v="423"/>
    <x v="12"/>
    <s v="C10"/>
    <s v="205"/>
    <s v="MARCHESINI 2"/>
    <n v="686165"/>
    <s v="BLIS MILBE+PRAZ CHATON USV 2CP"/>
    <s v="3x8"/>
    <n v="7310"/>
    <s v="9500"/>
    <x v="2"/>
    <s v="Avril"/>
    <n v="2018"/>
    <d v="1899-12-30T03:23:05"/>
    <d v="1899-12-30T05:08:15"/>
    <n v="1.7527777777777784"/>
    <x v="2"/>
    <x v="2"/>
    <m/>
    <x v="0"/>
    <s v="TE"/>
    <s v=""/>
    <n v="1.7527777777777784"/>
    <n v="1"/>
    <n v="1"/>
    <s v=""/>
    <n v="1.7527777777777784"/>
    <m/>
    <n v="17802"/>
    <n v="17412"/>
    <m/>
    <s v="Ludovic Chimay"/>
    <n v="1"/>
    <n v="5"/>
    <s v="43202"/>
    <s v=""/>
    <s v=""/>
    <s v=""/>
    <s v=""/>
    <s v=""/>
  </r>
  <r>
    <n v="424"/>
    <x v="12"/>
    <s v="C10"/>
    <s v="205"/>
    <s v="MARCHESINI 2"/>
    <n v="686165"/>
    <s v="BLIS MILBE+PRAZ CHATON USV 2CP"/>
    <s v="3x8"/>
    <n v="7310"/>
    <s v="9500"/>
    <x v="2"/>
    <s v="Avril"/>
    <n v="2018"/>
    <d v="1899-12-30T05:08:15"/>
    <d v="1899-12-30T05:12:01"/>
    <n v="6.2777777777777377E-2"/>
    <x v="1"/>
    <x v="5"/>
    <s v="OF Clôturé"/>
    <x v="0"/>
    <s v="TP"/>
    <n v="6.2777777777777377E-2"/>
    <s v=""/>
    <n v="1"/>
    <n v="1"/>
    <n v="6.2777777777777377E-2"/>
    <s v=""/>
    <n v="17412"/>
    <n v="17802"/>
    <n v="17412"/>
    <n v="9949.7142857142862"/>
    <s v="Ludovic Chimay"/>
    <n v="1"/>
    <n v="6"/>
    <s v="643202"/>
    <n v="2.3058333333333332"/>
    <n v="1.8328421052631578"/>
    <n v="0.55000000000000004"/>
    <n v="1.7527777777777784"/>
    <s v=""/>
  </r>
  <r>
    <n v="425"/>
    <x v="12"/>
    <s v="C10"/>
    <s v="205"/>
    <s v="MARCHESINI 2"/>
    <n v="686165"/>
    <s v="BLIS MILBE+PRAZ CHATON USV 2CP"/>
    <s v="3x8"/>
    <n v="7310"/>
    <s v="9500"/>
    <x v="2"/>
    <s v="Avril"/>
    <n v="2018"/>
    <d v="1899-12-30T05:12:01"/>
    <d v="1899-12-30T05:12:10"/>
    <n v="2.4999999999997247E-3"/>
    <x v="1"/>
    <x v="5"/>
    <m/>
    <x v="0"/>
    <m/>
    <n v="0.55055555555555491"/>
    <n v="1.7527777777777784"/>
    <n v="1"/>
    <n v="1"/>
    <n v="0.55000000000000004"/>
    <n v="1.75"/>
    <s v=""/>
    <n v="17802"/>
    <m/>
    <m/>
    <s v="Ludovic Chimay"/>
    <n v="1"/>
    <n v="6"/>
    <s v="43202"/>
    <s v=""/>
    <s v=""/>
    <s v=""/>
    <s v=""/>
    <n v="17802"/>
  </r>
  <r>
    <n v="426"/>
    <x v="12"/>
    <s v=""/>
    <s v=""/>
    <s v=""/>
    <m/>
    <s v=""/>
    <s v="3x8"/>
    <s v=""/>
    <s v=""/>
    <x v="2"/>
    <s v="Avril"/>
    <n v="2018"/>
    <d v="1899-12-30T05:12:10"/>
    <d v="1899-12-30T05:51:46"/>
    <n v="0.65999999999999992"/>
    <x v="0"/>
    <x v="7"/>
    <s v="Fin d'Equipe"/>
    <x v="0"/>
    <m/>
    <s v=""/>
    <s v=""/>
    <m/>
    <m/>
    <s v=""/>
    <s v=""/>
    <m/>
    <m/>
    <m/>
    <m/>
    <m/>
    <s v=""/>
    <n v="6"/>
    <s v="43202"/>
    <s v=""/>
    <s v=""/>
    <s v=""/>
    <s v=""/>
    <n v="0"/>
  </r>
  <r>
    <n v="427"/>
    <x v="12"/>
    <s v="C10"/>
    <s v="205"/>
    <s v="MARCHESINI 2"/>
    <n v="686598"/>
    <s v="BLIS RILEXINE VET 75 VB USV7CP"/>
    <s v="2x8"/>
    <n v="3200"/>
    <s v="3900"/>
    <x v="2"/>
    <s v="Avril"/>
    <n v="2018"/>
    <d v="1899-12-30T05:51:46"/>
    <d v="1899-12-30T13:04:49"/>
    <n v="7.2175000000000011"/>
    <x v="1"/>
    <x v="1"/>
    <s v="Reprise OF"/>
    <x v="0"/>
    <s v="TP"/>
    <n v="7.2175000000000011"/>
    <s v=""/>
    <n v="1"/>
    <n v="1"/>
    <n v="7.2175000000000011"/>
    <s v=""/>
    <m/>
    <n v="1005"/>
    <m/>
    <m/>
    <s v="Christelle Mesmin"/>
    <n v="1"/>
    <n v="6"/>
    <s v="43202"/>
    <s v=""/>
    <s v=""/>
    <s v=""/>
    <s v=""/>
    <s v=""/>
  </r>
  <r>
    <n v="428"/>
    <x v="12"/>
    <s v="C10"/>
    <s v="205"/>
    <s v="MARCHESINI 2"/>
    <n v="686598"/>
    <s v="BLIS RILEXINE VET 75 VB USV7CP"/>
    <s v="2x8"/>
    <n v="3200"/>
    <s v="3900"/>
    <x v="2"/>
    <s v="Avril"/>
    <n v="2018"/>
    <d v="1899-12-30T13:04:49"/>
    <d v="1899-12-30T13:05:09"/>
    <n v="5.5555555555546476E-3"/>
    <x v="0"/>
    <x v="7"/>
    <s v="Fin d'Equipe"/>
    <x v="0"/>
    <m/>
    <s v=""/>
    <s v=""/>
    <n v="1"/>
    <n v="1"/>
    <s v=""/>
    <s v=""/>
    <n v="0"/>
    <n v="1005"/>
    <n v="0"/>
    <n v="0"/>
    <s v="Christelle Mesmin"/>
    <n v="1"/>
    <n v="6"/>
    <s v="43202"/>
    <s v=""/>
    <n v="0"/>
    <s v=""/>
    <s v=""/>
    <s v=""/>
  </r>
  <r>
    <n v="429"/>
    <x v="12"/>
    <s v="C10"/>
    <s v="205"/>
    <s v="MARCHESINI 2"/>
    <n v="686598"/>
    <s v="BLIS RILEXINE VET 75 VB USV7CP"/>
    <s v="2x8"/>
    <n v="3200"/>
    <s v="3900"/>
    <x v="2"/>
    <s v="Avril"/>
    <n v="2018"/>
    <d v="1899-12-30T13:05:09"/>
    <d v="1899-12-30T14:42:35"/>
    <n v="1.6238888888888905"/>
    <x v="1"/>
    <x v="1"/>
    <s v="Reprise OF"/>
    <x v="0"/>
    <s v="TP"/>
    <n v="1.6238888888888905"/>
    <s v=""/>
    <n v="1"/>
    <n v="1"/>
    <n v="1.6238888888888905"/>
    <s v=""/>
    <m/>
    <n v="1005"/>
    <m/>
    <m/>
    <s v="Alexandre Sturni"/>
    <n v="2"/>
    <n v="6"/>
    <s v="43202"/>
    <s v=""/>
    <s v=""/>
    <s v=""/>
    <s v=""/>
    <s v=""/>
  </r>
  <r>
    <n v="430"/>
    <x v="12"/>
    <s v="C10"/>
    <s v="205"/>
    <s v="MARCHESINI 2"/>
    <n v="686598"/>
    <s v="BLIS RILEXINE VET 75 VB USV7CP"/>
    <s v="2x8"/>
    <n v="3200"/>
    <s v="3900"/>
    <x v="2"/>
    <s v="Avril"/>
    <n v="2018"/>
    <d v="1899-12-30T14:42:35"/>
    <d v="1899-12-30T15:02:59"/>
    <n v="0.33999999999999986"/>
    <x v="2"/>
    <x v="2"/>
    <m/>
    <x v="0"/>
    <s v="TE"/>
    <s v=""/>
    <n v="0.33999999999999986"/>
    <n v="1"/>
    <n v="1"/>
    <s v=""/>
    <n v="0.33999999999999986"/>
    <m/>
    <n v="1005"/>
    <m/>
    <m/>
    <s v="Alexandre Sturni"/>
    <n v="2"/>
    <n v="6"/>
    <s v="43202"/>
    <s v=""/>
    <s v=""/>
    <s v=""/>
    <s v=""/>
    <s v=""/>
  </r>
  <r>
    <n v="431"/>
    <x v="12"/>
    <s v="C10"/>
    <s v="205"/>
    <s v="MARCHESINI 2"/>
    <n v="686598"/>
    <s v="BLIS RILEXINE VET 75 VB USV7CP"/>
    <s v="2x8"/>
    <n v="3200"/>
    <s v="3900"/>
    <x v="2"/>
    <s v="Avril"/>
    <n v="2018"/>
    <d v="1899-12-30T15:02:59"/>
    <d v="1899-12-30T15:20:22"/>
    <n v="0.28972222222222044"/>
    <x v="1"/>
    <x v="5"/>
    <s v="OF Clôturé"/>
    <x v="0"/>
    <s v="TP"/>
    <n v="0.28972222222222044"/>
    <s v=""/>
    <n v="1"/>
    <n v="1"/>
    <n v="0.28972222222222044"/>
    <s v=""/>
    <n v="1014"/>
    <n v="1005"/>
    <n v="1014"/>
    <n v="2982.3529411764703"/>
    <s v="Alexandre Sturni"/>
    <n v="2"/>
    <n v="7"/>
    <s v="743202"/>
    <n v="9.480833333333333"/>
    <n v="0.26"/>
    <n v="9.14"/>
    <n v="0.33999999999999986"/>
    <s v=""/>
  </r>
  <r>
    <n v="432"/>
    <x v="12"/>
    <s v="C10"/>
    <s v="205"/>
    <s v="MARCHESINI 2"/>
    <n v="686598"/>
    <s v="BLIS RILEXINE VET 75 VB USV7CP"/>
    <s v="2x8"/>
    <n v="3200"/>
    <s v="3900"/>
    <x v="2"/>
    <s v="Avril"/>
    <n v="2018"/>
    <d v="1899-12-30T15:20:22"/>
    <d v="1899-12-30T15:20:37"/>
    <n v="4.166666666667318E-3"/>
    <x v="1"/>
    <x v="5"/>
    <m/>
    <x v="0"/>
    <m/>
    <n v="9.1311111111111121"/>
    <n v="0.33999999999999986"/>
    <n v="1"/>
    <n v="1"/>
    <n v="9.1300000000000008"/>
    <n v="0.34"/>
    <m/>
    <n v="1005"/>
    <m/>
    <m/>
    <s v="Alexandre Sturni"/>
    <n v="2"/>
    <n v="7"/>
    <s v="43202"/>
    <s v=""/>
    <s v=""/>
    <s v=""/>
    <s v=""/>
    <n v="1005"/>
  </r>
  <r>
    <n v="433"/>
    <x v="12"/>
    <s v="C10"/>
    <s v="205"/>
    <s v="MARCHESINI 2"/>
    <n v="686601"/>
    <s v="BLIS PELATEXIN 75MG VB     CVS"/>
    <s v="2x8"/>
    <n v="3200"/>
    <s v="4800"/>
    <x v="2"/>
    <s v="Avril"/>
    <n v="2018"/>
    <d v="1899-12-30T15:20:37"/>
    <d v="1899-12-30T15:58:27"/>
    <n v="0.63055555555555642"/>
    <x v="1"/>
    <x v="6"/>
    <s v="Début OF"/>
    <x v="0"/>
    <s v="TP"/>
    <n v="0.63055555555555642"/>
    <s v=""/>
    <n v="1"/>
    <n v="1"/>
    <n v="0.63055555555555642"/>
    <s v=""/>
    <m/>
    <n v="9045"/>
    <m/>
    <m/>
    <s v="Alexandre Sturni"/>
    <n v="1"/>
    <n v="7"/>
    <s v="43202"/>
    <s v=""/>
    <s v=""/>
    <s v=""/>
    <s v=""/>
    <s v=""/>
  </r>
  <r>
    <n v="434"/>
    <x v="12"/>
    <s v="C10"/>
    <s v="205"/>
    <s v="MARCHESINI 2"/>
    <n v="686601"/>
    <s v="BLIS PELATEXIN 75MG VB     CVS"/>
    <s v="2x8"/>
    <n v="3200"/>
    <s v="4800"/>
    <x v="2"/>
    <s v="Avril"/>
    <n v="2018"/>
    <d v="1899-12-30T15:58:27"/>
    <d v="1899-12-30T16:11:24"/>
    <n v="0.2158333333333351"/>
    <x v="2"/>
    <x v="2"/>
    <m/>
    <x v="0"/>
    <s v="TE"/>
    <s v=""/>
    <n v="0.2158333333333351"/>
    <n v="1"/>
    <n v="1"/>
    <s v=""/>
    <n v="0.2158333333333351"/>
    <m/>
    <n v="9045"/>
    <m/>
    <m/>
    <s v="Alexandre Sturni"/>
    <n v="1"/>
    <n v="7"/>
    <s v="43202"/>
    <s v=""/>
    <s v=""/>
    <s v=""/>
    <s v=""/>
    <s v=""/>
  </r>
  <r>
    <n v="435"/>
    <x v="12"/>
    <s v="C10"/>
    <s v="205"/>
    <s v="MARCHESINI 2"/>
    <n v="686601"/>
    <s v="BLIS PELATEXIN 75MG VB     CVS"/>
    <s v="2x8"/>
    <n v="3200"/>
    <s v="4800"/>
    <x v="2"/>
    <s v="Avril"/>
    <n v="2018"/>
    <d v="1899-12-30T16:11:24"/>
    <d v="1899-12-30T16:22:12"/>
    <n v="0.17999999999999883"/>
    <x v="3"/>
    <x v="4"/>
    <m/>
    <x v="1"/>
    <s v="TE"/>
    <s v=""/>
    <n v="0.17999999999999883"/>
    <n v="1"/>
    <n v="1"/>
    <s v=""/>
    <n v="0.17999999999999883"/>
    <m/>
    <n v="9045"/>
    <m/>
    <m/>
    <s v="Alexandre Sturni"/>
    <n v="1"/>
    <n v="7"/>
    <s v="43202"/>
    <s v=""/>
    <s v=""/>
    <s v=""/>
    <s v=""/>
    <s v=""/>
  </r>
  <r>
    <n v="436"/>
    <x v="12"/>
    <s v="C10"/>
    <s v="205"/>
    <s v="MARCHESINI 2"/>
    <n v="686601"/>
    <s v="BLIS PELATEXIN 75MG VB     CVS"/>
    <s v="2x8"/>
    <n v="3200"/>
    <s v="4800"/>
    <x v="2"/>
    <s v="Avril"/>
    <n v="2018"/>
    <d v="1899-12-30T16:22:12"/>
    <d v="1899-12-30T18:11:39"/>
    <n v="1.8241666666666667"/>
    <x v="2"/>
    <x v="2"/>
    <m/>
    <x v="0"/>
    <s v="TE"/>
    <s v=""/>
    <n v="1.8241666666666667"/>
    <n v="1"/>
    <n v="1"/>
    <s v=""/>
    <n v="1.8241666666666667"/>
    <m/>
    <n v="9045"/>
    <n v="7000"/>
    <m/>
    <s v="Alexandre Sturni"/>
    <n v="1"/>
    <n v="7"/>
    <s v="43202"/>
    <s v=""/>
    <s v=""/>
    <s v=""/>
    <s v=""/>
    <s v=""/>
  </r>
  <r>
    <n v="437"/>
    <x v="12"/>
    <s v="C10"/>
    <s v="205"/>
    <s v="MARCHESINI 2"/>
    <n v="686601"/>
    <s v="BLIS PELATEXIN 75MG VB     CVS"/>
    <s v="2x8"/>
    <n v="3200"/>
    <s v="4800"/>
    <x v="2"/>
    <s v="Avril"/>
    <n v="2018"/>
    <d v="1899-12-30T18:11:39"/>
    <d v="1899-12-30T18:20:05"/>
    <n v="0.14055555555555443"/>
    <x v="3"/>
    <x v="4"/>
    <m/>
    <x v="1"/>
    <s v="TE"/>
    <s v=""/>
    <n v="0.14055555555555443"/>
    <n v="1"/>
    <n v="1"/>
    <s v=""/>
    <n v="0.14055555555555443"/>
    <m/>
    <n v="9045"/>
    <m/>
    <m/>
    <s v="Alexandre Sturni"/>
    <n v="1"/>
    <n v="7"/>
    <s v="43202"/>
    <s v=""/>
    <s v=""/>
    <s v=""/>
    <s v=""/>
    <s v=""/>
  </r>
  <r>
    <n v="438"/>
    <x v="12"/>
    <s v="C10"/>
    <s v="205"/>
    <s v="MARCHESINI 2"/>
    <n v="686601"/>
    <s v="BLIS PELATEXIN 75MG VB     CVS"/>
    <s v="2x8"/>
    <n v="3200"/>
    <s v="4800"/>
    <x v="2"/>
    <s v="Avril"/>
    <n v="2018"/>
    <d v="1899-12-30T18:20:05"/>
    <d v="1899-12-30T18:50:52"/>
    <n v="0.51305555555555671"/>
    <x v="0"/>
    <x v="3"/>
    <m/>
    <x v="1"/>
    <m/>
    <s v=""/>
    <s v=""/>
    <n v="1"/>
    <n v="1"/>
    <s v=""/>
    <s v=""/>
    <m/>
    <n v="9045"/>
    <m/>
    <m/>
    <s v="Alexandre Sturni"/>
    <n v="1"/>
    <n v="7"/>
    <s v="43202"/>
    <s v=""/>
    <s v=""/>
    <s v=""/>
    <s v=""/>
    <s v=""/>
  </r>
  <r>
    <n v="439"/>
    <x v="12"/>
    <s v="C10"/>
    <s v="205"/>
    <s v="MARCHESINI 2"/>
    <n v="686601"/>
    <s v="BLIS PELATEXIN 75MG VB     CVS"/>
    <s v="2x8"/>
    <n v="3200"/>
    <s v="4800"/>
    <x v="2"/>
    <s v="Avril"/>
    <n v="2018"/>
    <d v="1899-12-30T18:50:52"/>
    <d v="1899-12-30T19:18:18"/>
    <n v="0.45722222222221998"/>
    <x v="2"/>
    <x v="2"/>
    <m/>
    <x v="0"/>
    <s v="TE"/>
    <s v=""/>
    <n v="0.45722222222221998"/>
    <n v="1"/>
    <n v="1"/>
    <s v=""/>
    <n v="0.45722222222221998"/>
    <m/>
    <n v="9045"/>
    <m/>
    <m/>
    <s v="Alexandre Sturni"/>
    <n v="1"/>
    <n v="7"/>
    <s v="43202"/>
    <s v=""/>
    <s v=""/>
    <s v=""/>
    <s v=""/>
    <s v=""/>
  </r>
  <r>
    <n v="440"/>
    <x v="12"/>
    <s v="C10"/>
    <s v="205"/>
    <s v="MARCHESINI 2"/>
    <n v="686601"/>
    <s v="BLIS PELATEXIN 75MG VB     CVS"/>
    <s v="2x8"/>
    <n v="3200"/>
    <s v="4800"/>
    <x v="2"/>
    <s v="Avril"/>
    <n v="2018"/>
    <d v="1899-12-30T19:18:18"/>
    <d v="1899-12-30T19:34:02"/>
    <n v="0.26222222222222413"/>
    <x v="1"/>
    <x v="5"/>
    <s v="OF Clôturé"/>
    <x v="0"/>
    <s v="TP"/>
    <n v="0.26222222222222413"/>
    <s v=""/>
    <n v="1"/>
    <n v="1"/>
    <n v="0.26222222222222413"/>
    <s v=""/>
    <n v="9000"/>
    <n v="9045"/>
    <n v="9043"/>
    <n v="3206.7375886524824"/>
    <s v="Alexandre Sturni"/>
    <n v="1"/>
    <n v="8"/>
    <s v="843202"/>
    <n v="4.2275"/>
    <n v="1.875"/>
    <n v="1.73"/>
    <n v="2.4972222222222218"/>
    <s v=""/>
  </r>
  <r>
    <n v="441"/>
    <x v="12"/>
    <s v="C10"/>
    <s v="205"/>
    <s v="MARCHESINI 2"/>
    <n v="686601"/>
    <s v="BLIS PELATEXIN 75MG VB     CVS"/>
    <s v="2x8"/>
    <n v="3200"/>
    <s v="4800"/>
    <x v="2"/>
    <s v="Avril"/>
    <n v="2018"/>
    <d v="1899-12-30T19:34:02"/>
    <d v="1899-12-30T19:34:16"/>
    <n v="3.8888888888877204E-3"/>
    <x v="1"/>
    <x v="5"/>
    <m/>
    <x v="0"/>
    <m/>
    <n v="0.89277777777778056"/>
    <n v="2.8177777777777751"/>
    <n v="1"/>
    <n v="1"/>
    <n v="0.89"/>
    <n v="2.82"/>
    <m/>
    <n v="9045"/>
    <m/>
    <m/>
    <s v="Alexandre Sturni"/>
    <n v="1"/>
    <n v="8"/>
    <s v="43202"/>
    <s v=""/>
    <s v=""/>
    <s v=""/>
    <s v=""/>
    <n v="9045"/>
  </r>
  <r>
    <n v="442"/>
    <x v="12"/>
    <s v="C10"/>
    <s v="205"/>
    <s v="MARCHESINI 2"/>
    <n v="686597"/>
    <s v="BLIS RILEXINE APP 75  VBUSV7CP"/>
    <s v="2x8"/>
    <n v="3200"/>
    <s v="3900"/>
    <x v="2"/>
    <s v="Avril"/>
    <n v="2018"/>
    <d v="1899-12-30T19:34:16"/>
    <d v="1899-12-30T20:15:22"/>
    <n v="0.6850000000000005"/>
    <x v="1"/>
    <x v="6"/>
    <s v="Début OF"/>
    <x v="0"/>
    <s v="TP"/>
    <n v="0.6850000000000005"/>
    <s v=""/>
    <n v="1"/>
    <n v="1"/>
    <n v="0.6850000000000005"/>
    <s v=""/>
    <m/>
    <n v="3618"/>
    <m/>
    <m/>
    <s v="Alexandre Sturni"/>
    <n v="1"/>
    <n v="8"/>
    <s v="43202"/>
    <s v=""/>
    <s v=""/>
    <s v=""/>
    <s v=""/>
    <s v=""/>
  </r>
  <r>
    <n v="443"/>
    <x v="12"/>
    <s v="C10"/>
    <s v="205"/>
    <s v="MARCHESINI 2"/>
    <n v="686597"/>
    <s v="BLIS RILEXINE APP 75  VBUSV7CP"/>
    <s v="2x8"/>
    <n v="3200"/>
    <s v="3900"/>
    <x v="2"/>
    <s v="Avril"/>
    <n v="2018"/>
    <d v="1899-12-30T20:15:22"/>
    <d v="1899-12-30T20:15:30"/>
    <n v="2.2222222222207932E-3"/>
    <x v="1"/>
    <x v="6"/>
    <s v="Fin de Poste"/>
    <x v="0"/>
    <m/>
    <s v=""/>
    <s v=""/>
    <n v="1"/>
    <n v="1"/>
    <s v=""/>
    <s v=""/>
    <n v="0"/>
    <n v="3618"/>
    <n v="0"/>
    <n v="0"/>
    <s v="Alexandre Sturni"/>
    <n v="1"/>
    <n v="9"/>
    <s v="943202"/>
    <n v="0.68722222222222129"/>
    <n v="0"/>
    <n v="0.69"/>
    <n v="0"/>
    <s v=""/>
  </r>
  <r>
    <n v="444"/>
    <x v="13"/>
    <s v="C10"/>
    <s v="205"/>
    <s v="MARCHESINI 2"/>
    <n v="686597"/>
    <s v="BLIS RILEXINE APP 75  VBUSV7CP"/>
    <s v="2x8"/>
    <n v="3200"/>
    <s v="3900"/>
    <x v="2"/>
    <s v="Avril"/>
    <n v="2018"/>
    <d v="1899-12-30T05:30:00"/>
    <d v="1899-12-30T05:41:49"/>
    <n v="0.19694444444444437"/>
    <x v="0"/>
    <x v="0"/>
    <m/>
    <x v="0"/>
    <m/>
    <s v=""/>
    <s v=""/>
    <n v="1"/>
    <n v="1"/>
    <s v=""/>
    <s v=""/>
    <m/>
    <n v="3618"/>
    <m/>
    <m/>
    <s v="Christelle Mesmin"/>
    <n v="2"/>
    <n v="0"/>
    <s v="043204"/>
    <s v=""/>
    <s v=""/>
    <s v=""/>
    <s v=""/>
    <s v=""/>
  </r>
  <r>
    <n v="445"/>
    <x v="13"/>
    <s v="C10"/>
    <s v="205"/>
    <s v="MARCHESINI 2"/>
    <n v="686597"/>
    <s v="BLIS RILEXINE APP 75  VBUSV7CP"/>
    <s v="2x8"/>
    <n v="3200"/>
    <s v="3900"/>
    <x v="2"/>
    <s v="Avril"/>
    <n v="2018"/>
    <d v="1899-12-30T05:41:49"/>
    <d v="1899-12-30T06:56:16"/>
    <n v="1.2408333333333341"/>
    <x v="1"/>
    <x v="6"/>
    <s v="Reprise OF"/>
    <x v="0"/>
    <s v="TP"/>
    <n v="1.2408333333333341"/>
    <s v=""/>
    <n v="1"/>
    <n v="1"/>
    <n v="1.2408333333333341"/>
    <s v=""/>
    <m/>
    <n v="3618"/>
    <m/>
    <m/>
    <s v="Christelle Mesmin"/>
    <n v="2"/>
    <n v="0"/>
    <s v="43204"/>
    <s v=""/>
    <s v=""/>
    <s v=""/>
    <s v=""/>
    <s v=""/>
  </r>
  <r>
    <n v="446"/>
    <x v="13"/>
    <s v="C10"/>
    <s v="205"/>
    <s v="MARCHESINI 2"/>
    <n v="686597"/>
    <s v="BLIS RILEXINE APP 75  VBUSV7CP"/>
    <s v="2x8"/>
    <n v="3200"/>
    <s v="3900"/>
    <x v="2"/>
    <s v="Avril"/>
    <n v="2018"/>
    <d v="1899-12-30T06:56:16"/>
    <d v="1899-12-30T07:49:57"/>
    <n v="0.89472222222222175"/>
    <x v="2"/>
    <x v="2"/>
    <m/>
    <x v="0"/>
    <s v="TE"/>
    <s v=""/>
    <n v="0.89472222222222175"/>
    <n v="1"/>
    <n v="1"/>
    <s v=""/>
    <n v="0.89472222222222175"/>
    <m/>
    <n v="3618"/>
    <n v="0"/>
    <m/>
    <s v="Christelle Mesmin"/>
    <n v="2"/>
    <n v="0"/>
    <s v="43204"/>
    <s v=""/>
    <s v=""/>
    <s v=""/>
    <s v=""/>
    <s v=""/>
  </r>
  <r>
    <n v="447"/>
    <x v="13"/>
    <s v="C10"/>
    <s v="205"/>
    <s v="MARCHESINI 2"/>
    <n v="686597"/>
    <s v="BLIS RILEXINE APP 75  VBUSV7CP"/>
    <s v="2x8"/>
    <n v="3200"/>
    <s v="3900"/>
    <x v="2"/>
    <s v="Avril"/>
    <n v="2018"/>
    <d v="1899-12-30T07:49:57"/>
    <d v="1899-12-30T08:01:48"/>
    <n v="0.1974999999999989"/>
    <x v="1"/>
    <x v="5"/>
    <s v="OF Clôturé"/>
    <x v="0"/>
    <s v="TP"/>
    <n v="0.1974999999999989"/>
    <s v=""/>
    <n v="1"/>
    <n v="1"/>
    <n v="0.1974999999999989"/>
    <s v=""/>
    <n v="0"/>
    <n v="3618"/>
    <n v="3618"/>
    <n v="4065.1685393258426"/>
    <s v="Christelle Mesmin"/>
    <n v="2"/>
    <n v="1"/>
    <s v="143204"/>
    <n v="2.5444444444444452"/>
    <n v="0"/>
    <n v="1.65"/>
    <n v="0.89472222222222175"/>
    <s v=""/>
  </r>
  <r>
    <n v="448"/>
    <x v="13"/>
    <s v="C10"/>
    <s v="205"/>
    <s v="MARCHESINI 2"/>
    <n v="686597"/>
    <s v="BLIS RILEXINE APP 75  VBUSV7CP"/>
    <s v="2x8"/>
    <n v="3200"/>
    <s v="3900"/>
    <x v="2"/>
    <s v="Avril"/>
    <n v="2018"/>
    <d v="1899-12-30T08:01:48"/>
    <d v="1899-12-30T08:02:40"/>
    <n v="1.4444444444445814E-2"/>
    <x v="1"/>
    <x v="5"/>
    <m/>
    <x v="0"/>
    <m/>
    <n v="2.1233333333333335"/>
    <n v="0.89472222222222175"/>
    <n v="1"/>
    <n v="1"/>
    <n v="2.12"/>
    <n v="0.89"/>
    <m/>
    <n v="3618"/>
    <m/>
    <m/>
    <s v="Christelle Mesmin"/>
    <n v="2"/>
    <n v="1"/>
    <s v="43204"/>
    <s v=""/>
    <s v=""/>
    <s v=""/>
    <s v=""/>
    <n v="3618"/>
  </r>
  <r>
    <n v="449"/>
    <x v="13"/>
    <s v="C10"/>
    <s v="205"/>
    <s v="MARCHESINI 2"/>
    <n v="686596"/>
    <s v="BLIS RILEXINE OBS 75 VB USV7CP"/>
    <s v="2x8"/>
    <n v="3200"/>
    <s v="3900"/>
    <x v="2"/>
    <s v="Avril"/>
    <n v="2018"/>
    <d v="1899-12-30T08:02:40"/>
    <d v="1899-12-30T08:49:56"/>
    <n v="0.78777777777777747"/>
    <x v="1"/>
    <x v="6"/>
    <s v="Début OF"/>
    <x v="0"/>
    <s v="TP"/>
    <n v="0.78777777777777747"/>
    <s v=""/>
    <n v="1"/>
    <n v="1"/>
    <n v="0.78777777777777747"/>
    <s v=""/>
    <m/>
    <n v="9270"/>
    <m/>
    <m/>
    <s v="Christelle Mesmin"/>
    <n v="1"/>
    <n v="1"/>
    <s v="43204"/>
    <s v=""/>
    <s v=""/>
    <s v=""/>
    <s v=""/>
    <s v=""/>
  </r>
  <r>
    <n v="450"/>
    <x v="13"/>
    <s v="C10"/>
    <s v="205"/>
    <s v="MARCHESINI 2"/>
    <n v="686596"/>
    <s v="BLIS RILEXINE OBS 75 VB USV7CP"/>
    <s v="2x8"/>
    <n v="3200"/>
    <s v="3900"/>
    <x v="2"/>
    <s v="Avril"/>
    <n v="2018"/>
    <d v="1899-12-30T08:49:56"/>
    <d v="1899-12-30T09:24:13"/>
    <n v="0.5713888888888885"/>
    <x v="2"/>
    <x v="2"/>
    <m/>
    <x v="0"/>
    <s v="TE"/>
    <s v=""/>
    <n v="0.5713888888888885"/>
    <n v="1"/>
    <n v="1"/>
    <s v=""/>
    <n v="0.5713888888888885"/>
    <m/>
    <n v="9270"/>
    <m/>
    <m/>
    <s v="Christelle Mesmin"/>
    <n v="1"/>
    <n v="1"/>
    <s v="43204"/>
    <s v=""/>
    <s v=""/>
    <s v=""/>
    <s v=""/>
    <s v=""/>
  </r>
  <r>
    <n v="451"/>
    <x v="13"/>
    <s v="C10"/>
    <s v="205"/>
    <s v="MARCHESINI 2"/>
    <n v="686596"/>
    <s v="BLIS RILEXINE OBS 75 VB USV7CP"/>
    <s v="2x8"/>
    <n v="3200"/>
    <s v="3900"/>
    <x v="2"/>
    <s v="Avril"/>
    <n v="2018"/>
    <d v="1899-12-30T09:24:13"/>
    <d v="1899-12-30T09:42:53"/>
    <n v="0.31111111111111223"/>
    <x v="3"/>
    <x v="4"/>
    <m/>
    <x v="1"/>
    <s v="TE"/>
    <s v=""/>
    <n v="0.31111111111111223"/>
    <n v="1"/>
    <n v="1"/>
    <s v=""/>
    <n v="0.31111111111111223"/>
    <m/>
    <n v="9270"/>
    <m/>
    <m/>
    <s v="Christelle Mesmin"/>
    <n v="1"/>
    <n v="1"/>
    <s v="43204"/>
    <s v=""/>
    <s v=""/>
    <s v=""/>
    <s v=""/>
    <s v=""/>
  </r>
  <r>
    <n v="452"/>
    <x v="13"/>
    <s v="C10"/>
    <s v="205"/>
    <s v="MARCHESINI 2"/>
    <n v="686596"/>
    <s v="BLIS RILEXINE OBS 75 VB USV7CP"/>
    <s v="2x8"/>
    <n v="3200"/>
    <s v="3900"/>
    <x v="2"/>
    <s v="Avril"/>
    <n v="2018"/>
    <d v="1899-12-30T09:42:53"/>
    <d v="1899-12-30T11:28:47"/>
    <n v="1.7649999999999988"/>
    <x v="2"/>
    <x v="2"/>
    <m/>
    <x v="0"/>
    <s v="TE"/>
    <s v=""/>
    <n v="1.7649999999999988"/>
    <n v="1"/>
    <n v="1"/>
    <s v=""/>
    <n v="1.7649999999999988"/>
    <m/>
    <n v="9270"/>
    <m/>
    <m/>
    <s v="Christelle Mesmin"/>
    <n v="1"/>
    <n v="1"/>
    <s v="43204"/>
    <s v=""/>
    <s v=""/>
    <s v=""/>
    <s v=""/>
    <s v=""/>
  </r>
  <r>
    <n v="453"/>
    <x v="13"/>
    <s v="C10"/>
    <s v="205"/>
    <s v="MARCHESINI 2"/>
    <n v="686596"/>
    <s v="BLIS RILEXINE OBS 75 VB USV7CP"/>
    <s v="2x8"/>
    <n v="3200"/>
    <s v="3900"/>
    <x v="2"/>
    <s v="Avril"/>
    <n v="2018"/>
    <d v="1899-12-30T11:28:47"/>
    <d v="1899-12-30T11:34:39"/>
    <n v="9.7777777777778851E-2"/>
    <x v="1"/>
    <x v="5"/>
    <s v="OF Clôturé"/>
    <x v="0"/>
    <s v="TP"/>
    <n v="9.7777777777778851E-2"/>
    <s v=""/>
    <n v="1"/>
    <n v="1"/>
    <n v="9.7777777777778851E-2"/>
    <s v=""/>
    <n v="0"/>
    <n v="9270"/>
    <n v="9300"/>
    <n v="3509.433962264151"/>
    <s v="Christelle Mesmin"/>
    <n v="1"/>
    <n v="2"/>
    <s v="243204"/>
    <n v="4.1380555555555549"/>
    <n v="0"/>
    <n v="1.8"/>
    <n v="2.3363888888888873"/>
    <s v=""/>
  </r>
  <r>
    <n v="454"/>
    <x v="13"/>
    <s v="C10"/>
    <s v="205"/>
    <s v="MARCHESINI 2"/>
    <n v="686596"/>
    <s v="BLIS RILEXINE OBS 75 VB USV7CP"/>
    <s v="2x8"/>
    <n v="3200"/>
    <s v="3900"/>
    <x v="2"/>
    <s v="Avril"/>
    <n v="2018"/>
    <d v="1899-12-30T11:34:39"/>
    <d v="1899-12-30T12:10:57"/>
    <n v="0.60499999999999865"/>
    <x v="1"/>
    <x v="5"/>
    <m/>
    <x v="0"/>
    <m/>
    <n v="0.88555555555555632"/>
    <n v="2.6474999999999995"/>
    <n v="1"/>
    <n v="1"/>
    <n v="0.89"/>
    <n v="2.65"/>
    <m/>
    <n v="9270"/>
    <m/>
    <m/>
    <s v="Christelle Mesmin"/>
    <n v="1"/>
    <n v="2"/>
    <s v="43204"/>
    <s v=""/>
    <s v=""/>
    <s v=""/>
    <s v=""/>
    <n v="9270"/>
  </r>
  <r>
    <n v="455"/>
    <x v="13"/>
    <s v="C10"/>
    <s v="205"/>
    <s v="MARCHESINI 2"/>
    <n v="686599"/>
    <s v="BLIS RILEXINE APP 75 USV   7CP"/>
    <s v="2x8"/>
    <n v="3200"/>
    <s v="3900"/>
    <x v="2"/>
    <s v="Avril"/>
    <n v="2018"/>
    <d v="1899-12-30T12:10:57"/>
    <d v="1899-12-30T12:33:07"/>
    <n v="0.36944444444444535"/>
    <x v="1"/>
    <x v="6"/>
    <s v="Début OF"/>
    <x v="0"/>
    <s v="TP"/>
    <n v="0.36944444444444535"/>
    <s v=""/>
    <n v="1"/>
    <n v="1"/>
    <n v="0.36944444444444535"/>
    <s v=""/>
    <m/>
    <n v="-3840.0000002235174"/>
    <m/>
    <m/>
    <s v="Christelle Mesmin"/>
    <n v="1"/>
    <n v="2"/>
    <s v="43204"/>
    <s v=""/>
    <s v=""/>
    <s v=""/>
    <s v=""/>
    <s v=""/>
  </r>
  <r>
    <n v="456"/>
    <x v="13"/>
    <s v="C10"/>
    <s v="205"/>
    <s v="MARCHESINI 2"/>
    <n v="686599"/>
    <s v="BLIS RILEXINE APP 75 USV   7CP"/>
    <s v="2x8"/>
    <n v="3200"/>
    <s v="3900"/>
    <x v="2"/>
    <s v="Avril"/>
    <n v="2018"/>
    <d v="1899-12-30T12:33:07"/>
    <d v="1899-12-30T12:49:33"/>
    <n v="0.27388888888888996"/>
    <x v="2"/>
    <x v="2"/>
    <s v="Fin de Poste"/>
    <x v="0"/>
    <s v="TE"/>
    <s v=""/>
    <n v="0.27388888888888996"/>
    <n v="1"/>
    <n v="1"/>
    <s v=""/>
    <n v="0.27388888888888996"/>
    <n v="653"/>
    <n v="-3840.0000002235174"/>
    <n v="653"/>
    <n v="1201.8399999999999"/>
    <s v="Christelle Mesmin"/>
    <n v="1"/>
    <n v="3"/>
    <s v="343204"/>
    <n v="0.64333333333333531"/>
    <n v="0.16743589743589743"/>
    <n v="0.37"/>
    <n v="0.27388888888888996"/>
    <n v="-3840.0000002235174"/>
  </r>
  <r>
    <n v="457"/>
    <x v="14"/>
    <s v="C10"/>
    <s v="205"/>
    <s v="MARCHESINI 2"/>
    <n v="686599"/>
    <s v="BLIS RILEXINE APP 75 USV   7CP"/>
    <s v="3x8"/>
    <n v="3200"/>
    <s v="3900"/>
    <x v="3"/>
    <s v="Avril"/>
    <n v="2018"/>
    <d v="1899-12-30T05:30:00"/>
    <d v="1899-12-30T15:50:14"/>
    <n v="10.337222222222222"/>
    <x v="0"/>
    <x v="0"/>
    <m/>
    <x v="0"/>
    <m/>
    <s v=""/>
    <s v=""/>
    <n v="1"/>
    <n v="1"/>
    <s v=""/>
    <s v=""/>
    <m/>
    <n v="12060"/>
    <m/>
    <m/>
    <s v="Christelle Mesmin"/>
    <n v="1"/>
    <n v="0"/>
    <s v="043206"/>
    <s v=""/>
    <s v=""/>
    <s v=""/>
    <s v=""/>
    <s v=""/>
  </r>
  <r>
    <n v="458"/>
    <x v="14"/>
    <s v="C10"/>
    <s v="205"/>
    <s v="MARCHESINI 2"/>
    <n v="686599"/>
    <s v="BLIS RILEXINE APP 75 USV   7CP"/>
    <s v="3x8"/>
    <n v="3200"/>
    <s v="3900"/>
    <x v="3"/>
    <s v="Avril"/>
    <n v="2018"/>
    <d v="1899-12-30T15:50:14"/>
    <d v="1899-12-30T15:57:20"/>
    <n v="0.11833333333333584"/>
    <x v="1"/>
    <x v="8"/>
    <s v="Reprise OF"/>
    <x v="0"/>
    <s v="TP"/>
    <n v="0.11833333333333584"/>
    <s v=""/>
    <n v="1"/>
    <n v="1"/>
    <n v="0.11833333333333584"/>
    <s v=""/>
    <m/>
    <n v="12060"/>
    <m/>
    <m/>
    <s v="Christelle Mesmin"/>
    <n v="1"/>
    <n v="0"/>
    <s v="43206"/>
    <s v=""/>
    <s v=""/>
    <s v=""/>
    <s v=""/>
    <s v=""/>
  </r>
  <r>
    <n v="459"/>
    <x v="14"/>
    <s v="C10"/>
    <s v="205"/>
    <s v="MARCHESINI 2"/>
    <n v="686599"/>
    <s v="BLIS RILEXINE APP 75 USV   7CP"/>
    <s v="3x8"/>
    <n v="3200"/>
    <s v="3900"/>
    <x v="3"/>
    <s v="Avril"/>
    <n v="2018"/>
    <d v="1899-12-30T15:57:20"/>
    <d v="1899-12-30T17:00:50"/>
    <n v="1.0583333333333336"/>
    <x v="2"/>
    <x v="2"/>
    <m/>
    <x v="0"/>
    <s v="TE"/>
    <s v=""/>
    <n v="1.0583333333333336"/>
    <n v="1"/>
    <n v="1"/>
    <s v=""/>
    <n v="1.0583333333333336"/>
    <m/>
    <n v="12060"/>
    <m/>
    <m/>
    <s v="Christelle Mesmin"/>
    <n v="1"/>
    <n v="0"/>
    <s v="43206"/>
    <s v=""/>
    <s v=""/>
    <s v=""/>
    <s v=""/>
    <s v=""/>
  </r>
  <r>
    <n v="460"/>
    <x v="14"/>
    <s v="C10"/>
    <s v="205"/>
    <s v="MARCHESINI 2"/>
    <n v="686599"/>
    <s v="BLIS RILEXINE APP 75 USV   7CP"/>
    <s v="3x8"/>
    <n v="3200"/>
    <s v="3900"/>
    <x v="3"/>
    <s v="Avril"/>
    <n v="2018"/>
    <d v="1899-12-30T17:00:50"/>
    <d v="1899-12-30T17:09:52"/>
    <n v="0.150555555555556"/>
    <x v="3"/>
    <x v="4"/>
    <m/>
    <x v="1"/>
    <s v="TE"/>
    <s v=""/>
    <n v="0.150555555555556"/>
    <n v="1"/>
    <n v="1"/>
    <s v=""/>
    <n v="0.150555555555556"/>
    <m/>
    <n v="12060"/>
    <m/>
    <m/>
    <s v="Christelle Mesmin"/>
    <n v="1"/>
    <n v="0"/>
    <s v="43206"/>
    <s v=""/>
    <s v=""/>
    <s v=""/>
    <s v=""/>
    <s v=""/>
  </r>
  <r>
    <n v="461"/>
    <x v="14"/>
    <s v="C10"/>
    <s v="205"/>
    <s v="MARCHESINI 2"/>
    <n v="686599"/>
    <s v="BLIS RILEXINE APP 75 USV   7CP"/>
    <s v="3x8"/>
    <n v="3200"/>
    <s v="3900"/>
    <x v="3"/>
    <s v="Avril"/>
    <n v="2018"/>
    <d v="1899-12-30T17:09:52"/>
    <d v="1899-12-30T18:05:15"/>
    <n v="0.92305555555555152"/>
    <x v="2"/>
    <x v="2"/>
    <m/>
    <x v="0"/>
    <s v="TE"/>
    <s v=""/>
    <n v="0.92305555555555152"/>
    <n v="1"/>
    <n v="1"/>
    <s v=""/>
    <n v="0.92305555555555152"/>
    <m/>
    <n v="12060"/>
    <n v="14000"/>
    <m/>
    <s v="Christelle Mesmin"/>
    <n v="1"/>
    <n v="0"/>
    <s v="43206"/>
    <s v=""/>
    <s v=""/>
    <s v=""/>
    <s v=""/>
    <s v=""/>
  </r>
  <r>
    <n v="462"/>
    <x v="14"/>
    <s v="C10"/>
    <s v="205"/>
    <s v="MARCHESINI 2"/>
    <n v="686599"/>
    <s v="BLIS RILEXINE APP 75 USV   7CP"/>
    <s v="3x8"/>
    <n v="3200"/>
    <s v="3900"/>
    <x v="3"/>
    <s v="Avril"/>
    <n v="2018"/>
    <d v="1899-12-30T18:05:15"/>
    <d v="1899-12-30T18:15:24"/>
    <n v="0.16916666666666913"/>
    <x v="3"/>
    <x v="4"/>
    <m/>
    <x v="1"/>
    <s v="TE"/>
    <s v=""/>
    <n v="0.16916666666666913"/>
    <n v="1"/>
    <n v="1"/>
    <s v=""/>
    <n v="0.16916666666666913"/>
    <m/>
    <n v="12060"/>
    <m/>
    <m/>
    <s v="Christelle Mesmin"/>
    <n v="1"/>
    <n v="0"/>
    <s v="43206"/>
    <s v=""/>
    <s v=""/>
    <s v=""/>
    <s v=""/>
    <s v=""/>
  </r>
  <r>
    <n v="463"/>
    <x v="14"/>
    <s v="C10"/>
    <s v="205"/>
    <s v="MARCHESINI 2"/>
    <n v="686599"/>
    <s v="BLIS RILEXINE APP 75 USV   7CP"/>
    <s v="3x8"/>
    <n v="3200"/>
    <s v="3900"/>
    <x v="3"/>
    <s v="Avril"/>
    <n v="2018"/>
    <d v="1899-12-30T18:15:24"/>
    <d v="1899-12-30T18:38:13"/>
    <n v="0.38027777777777771"/>
    <x v="2"/>
    <x v="2"/>
    <m/>
    <x v="0"/>
    <s v="TE"/>
    <s v=""/>
    <n v="0.38027777777777771"/>
    <n v="1"/>
    <n v="1"/>
    <s v=""/>
    <n v="0.38027777777777771"/>
    <m/>
    <n v="12060"/>
    <m/>
    <m/>
    <s v="Christelle Mesmin"/>
    <n v="1"/>
    <n v="0"/>
    <s v="43206"/>
    <s v=""/>
    <s v=""/>
    <s v=""/>
    <s v=""/>
    <s v=""/>
  </r>
  <r>
    <n v="464"/>
    <x v="14"/>
    <s v="C10"/>
    <s v="205"/>
    <s v="MARCHESINI 2"/>
    <n v="686599"/>
    <s v="BLIS RILEXINE APP 75 USV   7CP"/>
    <s v="3x8"/>
    <n v="3200"/>
    <s v="3900"/>
    <x v="3"/>
    <s v="Avril"/>
    <n v="2018"/>
    <d v="1899-12-30T18:38:13"/>
    <d v="1899-12-30T20:27:31"/>
    <n v="1.8216666666666663"/>
    <x v="5"/>
    <x v="24"/>
    <m/>
    <x v="1"/>
    <s v="TE"/>
    <s v=""/>
    <n v="1.8216666666666663"/>
    <n v="1"/>
    <n v="1"/>
    <s v=""/>
    <n v="1.8216666666666663"/>
    <m/>
    <n v="12060"/>
    <m/>
    <m/>
    <s v="Christelle Mesmin"/>
    <n v="1"/>
    <n v="0"/>
    <s v="43206"/>
    <s v=""/>
    <s v=""/>
    <s v=""/>
    <s v=""/>
    <s v=""/>
  </r>
  <r>
    <n v="465"/>
    <x v="14"/>
    <s v="C10"/>
    <s v="205"/>
    <s v="MARCHESINI 2"/>
    <n v="686599"/>
    <s v="BLIS RILEXINE APP 75 USV   7CP"/>
    <s v="3x8"/>
    <n v="3200"/>
    <s v="3900"/>
    <x v="3"/>
    <s v="Avril"/>
    <n v="2018"/>
    <d v="1899-12-30T20:27:31"/>
    <d v="1899-12-30T20:39:31"/>
    <n v="0.19999999999999929"/>
    <x v="0"/>
    <x v="7"/>
    <s v="Fin d'Equipe"/>
    <x v="0"/>
    <m/>
    <s v=""/>
    <s v=""/>
    <n v="1"/>
    <n v="1"/>
    <s v=""/>
    <s v=""/>
    <n v="5852"/>
    <n v="12060"/>
    <n v="5852"/>
    <n v="1223.6300000000001"/>
    <s v="Christelle Mesmin"/>
    <n v="1"/>
    <n v="0"/>
    <s v="43206"/>
    <s v=""/>
    <n v="1.5005128205128204"/>
    <s v=""/>
    <s v=""/>
    <s v=""/>
  </r>
  <r>
    <n v="466"/>
    <x v="14"/>
    <s v="C10"/>
    <s v="205"/>
    <s v="MARCHESINI 2"/>
    <n v="686599"/>
    <s v="BLIS RILEXINE APP 75 USV   7CP"/>
    <s v="3x8"/>
    <n v="3200"/>
    <s v="3900"/>
    <x v="3"/>
    <s v="Avril"/>
    <n v="2018"/>
    <d v="1899-12-30T20:39:31"/>
    <d v="1899-12-30T20:53:11"/>
    <n v="0.22777777777777786"/>
    <x v="1"/>
    <x v="8"/>
    <s v="Reprise OF"/>
    <x v="0"/>
    <s v="TP"/>
    <n v="0.22777777777777786"/>
    <s v=""/>
    <n v="1"/>
    <n v="1"/>
    <n v="0.22777777777777786"/>
    <s v=""/>
    <m/>
    <n v="12060"/>
    <m/>
    <m/>
    <s v="Laurence Bender"/>
    <n v="2"/>
    <n v="0"/>
    <s v="43206"/>
    <s v=""/>
    <s v=""/>
    <s v=""/>
    <s v=""/>
    <s v=""/>
  </r>
  <r>
    <n v="467"/>
    <x v="14"/>
    <s v="C10"/>
    <s v="205"/>
    <s v="MARCHESINI 2"/>
    <n v="686599"/>
    <s v="BLIS RILEXINE APP 75 USV   7CP"/>
    <s v="3x8"/>
    <n v="3200"/>
    <s v="3900"/>
    <x v="3"/>
    <s v="Avril"/>
    <n v="2018"/>
    <d v="1899-12-30T20:53:11"/>
    <d v="1899-12-30T22:21:02"/>
    <n v="1.4641666666666664"/>
    <x v="2"/>
    <x v="2"/>
    <m/>
    <x v="0"/>
    <s v="TE"/>
    <s v=""/>
    <n v="1.4641666666666664"/>
    <n v="1"/>
    <n v="1"/>
    <s v=""/>
    <n v="1.4641666666666664"/>
    <m/>
    <n v="12060"/>
    <n v="5560"/>
    <m/>
    <s v="Laurence Bender"/>
    <n v="2"/>
    <n v="0"/>
    <s v="43206"/>
    <s v=""/>
    <s v=""/>
    <s v=""/>
    <s v=""/>
    <s v=""/>
  </r>
  <r>
    <n v="468"/>
    <x v="14"/>
    <s v="C10"/>
    <s v="205"/>
    <s v="MARCHESINI 2"/>
    <n v="686599"/>
    <s v="BLIS RILEXINE APP 75 USV   7CP"/>
    <s v="3x8"/>
    <n v="3200"/>
    <s v="3900"/>
    <x v="3"/>
    <s v="Avril"/>
    <n v="2018"/>
    <d v="1899-12-30T22:21:02"/>
    <d v="1899-12-30T22:25:20"/>
    <n v="7.1666666666667211E-2"/>
    <x v="1"/>
    <x v="5"/>
    <s v="OF Clôturé"/>
    <x v="0"/>
    <s v="TP"/>
    <n v="7.1666666666667211E-2"/>
    <s v=""/>
    <n v="1"/>
    <n v="1"/>
    <n v="7.1666666666667211E-2"/>
    <s v=""/>
    <n v="5560"/>
    <n v="12060"/>
    <n v="12065"/>
    <n v="1933.4935897435896"/>
    <s v="Laurence Bender"/>
    <n v="2"/>
    <n v="1"/>
    <s v="143206"/>
    <n v="16.940833333333337"/>
    <n v="1.4256410256410257"/>
    <n v="13.12"/>
    <n v="3.8258333333333292"/>
    <s v=""/>
  </r>
  <r>
    <n v="469"/>
    <x v="14"/>
    <s v="C10"/>
    <s v="205"/>
    <s v="MARCHESINI 2"/>
    <n v="686599"/>
    <s v="BLIS RILEXINE APP 75 USV   7CP"/>
    <s v="3x8"/>
    <n v="3200"/>
    <s v="3900"/>
    <x v="3"/>
    <s v="Avril"/>
    <n v="2018"/>
    <d v="1899-12-30T22:25:20"/>
    <d v="1899-12-30T22:26:27"/>
    <n v="1.8611111111113132E-2"/>
    <x v="1"/>
    <x v="5"/>
    <m/>
    <x v="0"/>
    <m/>
    <n v="0.78722222222222626"/>
    <n v="6.2411111111111106"/>
    <n v="1"/>
    <n v="1"/>
    <n v="0.79"/>
    <n v="6.24"/>
    <m/>
    <n v="12060"/>
    <m/>
    <m/>
    <s v="Laurence Bender"/>
    <n v="2"/>
    <n v="1"/>
    <s v="43206"/>
    <s v=""/>
    <s v=""/>
    <s v=""/>
    <s v=""/>
    <n v="12060"/>
  </r>
  <r>
    <n v="470"/>
    <x v="14"/>
    <s v="C10"/>
    <s v="205"/>
    <s v="MARCHESINI 2"/>
    <n v="686600"/>
    <s v="BLIS RILEXINE OBS 75 VB USV7CP"/>
    <s v="3x8"/>
    <n v="3200"/>
    <s v="4800"/>
    <x v="3"/>
    <s v="Avril"/>
    <n v="2018"/>
    <d v="1899-12-30T22:26:27"/>
    <d v="1899-12-30T23:59:07"/>
    <n v="1.5444444444444425"/>
    <x v="1"/>
    <x v="6"/>
    <s v="Début OF"/>
    <x v="0"/>
    <s v="TP"/>
    <n v="1.5444444444444425"/>
    <s v=""/>
    <n v="1"/>
    <n v="1"/>
    <n v="1.5444444444444425"/>
    <s v=""/>
    <m/>
    <n v="22147"/>
    <m/>
    <m/>
    <s v="Laurence Bender"/>
    <n v="1"/>
    <n v="1"/>
    <s v="43206"/>
    <s v=""/>
    <s v=""/>
    <s v=""/>
    <s v=""/>
    <s v=""/>
  </r>
  <r>
    <n v="471"/>
    <x v="14"/>
    <s v="C10"/>
    <s v="205"/>
    <s v="MARCHESINI 2"/>
    <n v="686600"/>
    <s v="BLIS RILEXINE OBS 75 VB USV7CP"/>
    <s v="3x8"/>
    <n v="3200"/>
    <s v="4800"/>
    <x v="3"/>
    <s v="Avril"/>
    <n v="2018"/>
    <d v="1899-12-30T23:59:07"/>
    <d v="1899-12-30T01:01:09"/>
    <n v="1.0338888888888915"/>
    <x v="2"/>
    <x v="2"/>
    <m/>
    <x v="0"/>
    <s v="TE"/>
    <s v=""/>
    <n v="1.0338888888888915"/>
    <n v="1"/>
    <n v="1"/>
    <s v=""/>
    <n v="1.0338888888888915"/>
    <m/>
    <n v="22147"/>
    <m/>
    <m/>
    <s v="Laurence Bender"/>
    <n v="1"/>
    <n v="1"/>
    <s v="43206"/>
    <s v=""/>
    <s v=""/>
    <s v=""/>
    <s v=""/>
    <s v=""/>
  </r>
  <r>
    <n v="472"/>
    <x v="14"/>
    <s v="C10"/>
    <s v="205"/>
    <s v="MARCHESINI 2"/>
    <n v="686600"/>
    <s v="BLIS RILEXINE OBS 75 VB USV7CP"/>
    <s v="3x8"/>
    <n v="3200"/>
    <s v="4800"/>
    <x v="3"/>
    <s v="Avril"/>
    <n v="2018"/>
    <d v="1899-12-30T01:01:09"/>
    <d v="1899-12-30T01:17:58"/>
    <n v="0.28027777777777774"/>
    <x v="3"/>
    <x v="4"/>
    <m/>
    <x v="1"/>
    <s v="TE"/>
    <s v=""/>
    <n v="0.28027777777777774"/>
    <n v="1"/>
    <n v="1"/>
    <s v=""/>
    <n v="0.28027777777777774"/>
    <m/>
    <n v="22147"/>
    <m/>
    <m/>
    <s v="Laurence Bender"/>
    <n v="1"/>
    <n v="1"/>
    <s v="43206"/>
    <s v=""/>
    <s v=""/>
    <s v=""/>
    <s v=""/>
    <s v=""/>
  </r>
  <r>
    <n v="473"/>
    <x v="14"/>
    <s v="C10"/>
    <s v="205"/>
    <s v="MARCHESINI 2"/>
    <n v="686600"/>
    <s v="BLIS RILEXINE OBS 75 VB USV7CP"/>
    <s v="3x8"/>
    <n v="3200"/>
    <s v="4800"/>
    <x v="3"/>
    <s v="Avril"/>
    <n v="2018"/>
    <d v="1899-12-30T01:17:58"/>
    <d v="1899-12-30T04:56:27"/>
    <n v="3.6413888888888897"/>
    <x v="2"/>
    <x v="2"/>
    <m/>
    <x v="0"/>
    <s v="TE"/>
    <s v=""/>
    <n v="3.6413888888888897"/>
    <n v="1"/>
    <n v="1"/>
    <s v=""/>
    <n v="3.6413888888888897"/>
    <m/>
    <n v="22147"/>
    <n v="11962"/>
    <m/>
    <s v="Laurence Bender"/>
    <n v="1"/>
    <n v="1"/>
    <s v="43206"/>
    <s v=""/>
    <s v=""/>
    <s v=""/>
    <s v=""/>
    <s v=""/>
  </r>
  <r>
    <n v="474"/>
    <x v="14"/>
    <s v="C10"/>
    <s v="205"/>
    <s v="MARCHESINI 2"/>
    <n v="686600"/>
    <s v="BLIS RILEXINE OBS 75 VB USV7CP"/>
    <s v="3x8"/>
    <n v="3200"/>
    <s v="4800"/>
    <x v="3"/>
    <s v="Avril"/>
    <n v="2018"/>
    <d v="1899-12-30T04:56:27"/>
    <d v="1899-12-30T05:00:52"/>
    <n v="7.3611111111110406E-2"/>
    <x v="3"/>
    <x v="4"/>
    <m/>
    <x v="1"/>
    <s v="TE"/>
    <s v=""/>
    <n v="7.3611111111110406E-2"/>
    <n v="1"/>
    <n v="1"/>
    <s v=""/>
    <n v="7.3611111111110406E-2"/>
    <m/>
    <n v="22147"/>
    <m/>
    <m/>
    <s v="Laurence Bender"/>
    <n v="1"/>
    <n v="1"/>
    <s v="43206"/>
    <s v=""/>
    <s v=""/>
    <s v=""/>
    <s v=""/>
    <s v=""/>
  </r>
  <r>
    <n v="475"/>
    <x v="14"/>
    <s v="C10"/>
    <s v="205"/>
    <s v="MARCHESINI 2"/>
    <n v="686600"/>
    <s v="BLIS RILEXINE OBS 75 VB USV7CP"/>
    <s v="3x8"/>
    <n v="3200"/>
    <s v="4800"/>
    <x v="3"/>
    <s v="Avril"/>
    <n v="2018"/>
    <d v="1899-12-30T05:00:52"/>
    <d v="1899-12-30T05:08:24"/>
    <n v="0.12555555555555542"/>
    <x v="2"/>
    <x v="2"/>
    <m/>
    <x v="0"/>
    <s v="TE"/>
    <s v=""/>
    <n v="0.12555555555555542"/>
    <n v="1"/>
    <n v="1"/>
    <s v=""/>
    <n v="0.12555555555555542"/>
    <m/>
    <n v="22147"/>
    <m/>
    <m/>
    <s v="Laurence Bender"/>
    <n v="1"/>
    <n v="1"/>
    <s v="43206"/>
    <s v=""/>
    <s v=""/>
    <s v=""/>
    <s v=""/>
    <s v=""/>
  </r>
  <r>
    <n v="476"/>
    <x v="14"/>
    <s v="C10"/>
    <s v="205"/>
    <s v="MARCHESINI 2"/>
    <n v="686600"/>
    <s v="BLIS RILEXINE OBS 75 VB USV7CP"/>
    <s v="3x8"/>
    <n v="3200"/>
    <s v="4800"/>
    <x v="3"/>
    <s v="Avril"/>
    <n v="2018"/>
    <d v="1899-12-30T05:08:24"/>
    <d v="1899-12-30T05:16:24"/>
    <n v="0.13333333333333419"/>
    <x v="0"/>
    <x v="10"/>
    <s v="Fin de Poste"/>
    <x v="1"/>
    <m/>
    <s v=""/>
    <s v=""/>
    <n v="1"/>
    <n v="1"/>
    <s v=""/>
    <s v=""/>
    <n v="15508"/>
    <n v="22147"/>
    <n v="15508"/>
    <n v="2938.2"/>
    <s v="Laurence Bender"/>
    <n v="1"/>
    <n v="2"/>
    <s v="243206"/>
    <n v="6.8325000000000014"/>
    <n v="3.2308333333333334"/>
    <n v="2.0299999999999998"/>
    <n v="4.8008333333333368"/>
    <n v="22147"/>
  </r>
  <r>
    <n v="477"/>
    <x v="15"/>
    <s v="C10"/>
    <s v="205"/>
    <s v="MARCHESINI 2"/>
    <n v="686600"/>
    <s v="BLIS RILEXINE OBS 75 VB USV7CP"/>
    <s v="3x8"/>
    <n v="3200"/>
    <s v="4800"/>
    <x v="3"/>
    <s v="Avril"/>
    <n v="2018"/>
    <d v="1899-12-30T05:30:00"/>
    <d v="1899-12-30T05:35:17"/>
    <n v="8.805555555555622E-2"/>
    <x v="0"/>
    <x v="0"/>
    <m/>
    <x v="0"/>
    <m/>
    <s v=""/>
    <s v=""/>
    <n v="1"/>
    <n v="1"/>
    <s v=""/>
    <s v=""/>
    <m/>
    <n v="7000.0000001862645"/>
    <m/>
    <m/>
    <s v="Lorena Silvestre"/>
    <n v="2"/>
    <n v="0"/>
    <s v="043207"/>
    <s v=""/>
    <s v=""/>
    <s v=""/>
    <s v=""/>
    <s v=""/>
  </r>
  <r>
    <n v="478"/>
    <x v="15"/>
    <s v="C10"/>
    <s v="205"/>
    <s v="MARCHESINI 2"/>
    <n v="686600"/>
    <s v="BLIS RILEXINE OBS 75 VB USV7CP"/>
    <s v="3x8"/>
    <n v="3200"/>
    <s v="4800"/>
    <x v="3"/>
    <s v="Avril"/>
    <n v="2018"/>
    <d v="1899-12-30T05:35:17"/>
    <d v="1899-12-30T05:45:31"/>
    <n v="0.17055555555555579"/>
    <x v="1"/>
    <x v="8"/>
    <s v="Reprise OF"/>
    <x v="0"/>
    <s v="TP"/>
    <n v="0.17055555555555579"/>
    <s v=""/>
    <n v="1"/>
    <n v="1"/>
    <n v="0.17055555555555579"/>
    <s v=""/>
    <m/>
    <n v="7000.0000001862645"/>
    <m/>
    <m/>
    <s v="Lorena Silvestre"/>
    <n v="2"/>
    <n v="0"/>
    <s v="43207"/>
    <s v=""/>
    <s v=""/>
    <s v=""/>
    <s v=""/>
    <s v=""/>
  </r>
  <r>
    <n v="479"/>
    <x v="15"/>
    <s v="C10"/>
    <s v="205"/>
    <s v="MARCHESINI 2"/>
    <n v="686600"/>
    <s v="BLIS RILEXINE OBS 75 VB USV7CP"/>
    <s v="3x8"/>
    <n v="3200"/>
    <s v="4800"/>
    <x v="3"/>
    <s v="Avril"/>
    <n v="2018"/>
    <d v="1899-12-30T05:45:31"/>
    <d v="1899-12-30T06:32:12"/>
    <n v="0.77805555555555483"/>
    <x v="2"/>
    <x v="2"/>
    <m/>
    <x v="0"/>
    <s v="TE"/>
    <s v=""/>
    <n v="0.77805555555555483"/>
    <n v="1"/>
    <n v="1"/>
    <s v=""/>
    <n v="0.77805555555555483"/>
    <m/>
    <n v="7000.0000001862645"/>
    <n v="0"/>
    <m/>
    <s v="Lorena Silvestre"/>
    <n v="2"/>
    <n v="0"/>
    <s v="43207"/>
    <s v=""/>
    <s v=""/>
    <s v=""/>
    <s v=""/>
    <s v=""/>
  </r>
  <r>
    <n v="480"/>
    <x v="15"/>
    <s v="C10"/>
    <s v="205"/>
    <s v="MARCHESINI 2"/>
    <n v="686600"/>
    <s v="BLIS RILEXINE OBS 75 VB USV7CP"/>
    <s v="3x8"/>
    <n v="3200"/>
    <s v="4800"/>
    <x v="3"/>
    <s v="Avril"/>
    <n v="2018"/>
    <d v="1899-12-30T06:32:12"/>
    <d v="1899-12-30T06:43:15"/>
    <n v="0.18416666666666615"/>
    <x v="1"/>
    <x v="5"/>
    <s v="OF Clôturé"/>
    <x v="0"/>
    <s v="TP"/>
    <n v="0.18416666666666615"/>
    <s v=""/>
    <n v="1"/>
    <n v="1"/>
    <n v="0.18416666666666615"/>
    <s v=""/>
    <n v="2612"/>
    <n v="7000.0000001862645"/>
    <n v="18120"/>
    <n v="3055.6492411467116"/>
    <s v="Lorena Silvestre"/>
    <n v="2"/>
    <n v="1"/>
    <s v="143207"/>
    <n v="1.3516666666666668"/>
    <n v="0.54416666666666669"/>
    <n v="0.56999999999999995"/>
    <n v="0.77805555555555483"/>
    <s v=""/>
  </r>
  <r>
    <n v="481"/>
    <x v="15"/>
    <s v="C10"/>
    <s v="205"/>
    <s v="MARCHESINI 2"/>
    <n v="686600"/>
    <s v="BLIS RILEXINE OBS 75 VB USV7CP"/>
    <s v="3x8"/>
    <n v="3200"/>
    <s v="4800"/>
    <x v="3"/>
    <s v="Avril"/>
    <n v="2018"/>
    <d v="1899-12-30T06:43:15"/>
    <d v="1899-12-30T06:51:06"/>
    <n v="0.1308333333333338"/>
    <x v="1"/>
    <x v="5"/>
    <m/>
    <x v="0"/>
    <m/>
    <n v="1.8991666666666644"/>
    <n v="5.9327777777777797"/>
    <n v="1"/>
    <n v="1"/>
    <n v="1.9"/>
    <n v="5.93"/>
    <m/>
    <n v="7000.0000001862645"/>
    <m/>
    <m/>
    <s v="Lorena Silvestre"/>
    <n v="2"/>
    <n v="1"/>
    <s v="43207"/>
    <s v=""/>
    <s v=""/>
    <s v=""/>
    <s v=""/>
    <n v="7000.0000001862645"/>
  </r>
  <r>
    <n v="482"/>
    <x v="15"/>
    <s v="C10"/>
    <s v="205"/>
    <s v="MARCHESINI 2"/>
    <n v="686602"/>
    <s v="BLIS RILEXINE OBS300 VB USV7CP"/>
    <s v="3x8"/>
    <n v="2350"/>
    <s v="2700"/>
    <x v="3"/>
    <s v="Avril"/>
    <n v="2018"/>
    <d v="1899-12-30T06:51:06"/>
    <d v="1899-12-30T09:53:49"/>
    <n v="3.0452777777777786"/>
    <x v="1"/>
    <x v="1"/>
    <s v="Début OF"/>
    <x v="0"/>
    <s v="TP"/>
    <n v="3.0452777777777786"/>
    <s v=""/>
    <n v="1"/>
    <n v="1"/>
    <n v="3.0452777777777786"/>
    <s v=""/>
    <m/>
    <n v="12926"/>
    <m/>
    <m/>
    <s v="Lorena Silvestre"/>
    <n v="1"/>
    <n v="1"/>
    <s v="43207"/>
    <s v=""/>
    <s v=""/>
    <s v=""/>
    <s v=""/>
    <s v=""/>
  </r>
  <r>
    <n v="483"/>
    <x v="15"/>
    <s v="C10"/>
    <s v="205"/>
    <s v="MARCHESINI 2"/>
    <n v="686602"/>
    <s v="BLIS RILEXINE OBS300 VB USV7CP"/>
    <s v="3x8"/>
    <n v="2350"/>
    <s v="2700"/>
    <x v="3"/>
    <s v="Avril"/>
    <n v="2018"/>
    <d v="1899-12-30T09:53:49"/>
    <d v="1899-12-30T09:53:59"/>
    <n v="2.7777777777759916E-3"/>
    <x v="3"/>
    <x v="9"/>
    <m/>
    <x v="1"/>
    <s v="TP"/>
    <n v="2.7777777777759916E-3"/>
    <s v=""/>
    <n v="1"/>
    <n v="1"/>
    <n v="2.7777777777759916E-3"/>
    <s v=""/>
    <m/>
    <n v="12926"/>
    <m/>
    <m/>
    <s v="Lorena Silvestre"/>
    <n v="1"/>
    <n v="1"/>
    <s v="43207"/>
    <s v=""/>
    <s v=""/>
    <s v=""/>
    <s v=""/>
    <s v=""/>
  </r>
  <r>
    <n v="484"/>
    <x v="15"/>
    <s v="C10"/>
    <s v="205"/>
    <s v="MARCHESINI 2"/>
    <n v="686602"/>
    <s v="BLIS RILEXINE OBS300 VB USV7CP"/>
    <s v="3x8"/>
    <n v="2350"/>
    <s v="2700"/>
    <x v="3"/>
    <s v="Avril"/>
    <n v="2018"/>
    <d v="1899-12-30T09:53:59"/>
    <d v="1899-12-30T10:30:23"/>
    <n v="0.60666666666666824"/>
    <x v="0"/>
    <x v="3"/>
    <m/>
    <x v="1"/>
    <m/>
    <s v=""/>
    <s v=""/>
    <n v="1"/>
    <n v="1"/>
    <s v=""/>
    <s v=""/>
    <m/>
    <n v="12926"/>
    <m/>
    <m/>
    <s v="Lorena Silvestre"/>
    <n v="1"/>
    <n v="1"/>
    <s v="43207"/>
    <s v=""/>
    <s v=""/>
    <s v=""/>
    <s v=""/>
    <s v=""/>
  </r>
  <r>
    <n v="485"/>
    <x v="15"/>
    <s v="C10"/>
    <s v="205"/>
    <s v="MARCHESINI 2"/>
    <n v="686602"/>
    <s v="BLIS RILEXINE OBS300 VB USV7CP"/>
    <s v="3x8"/>
    <n v="2350"/>
    <s v="2700"/>
    <x v="3"/>
    <s v="Avril"/>
    <n v="2018"/>
    <d v="1899-12-30T10:30:23"/>
    <d v="1899-12-30T11:21:08"/>
    <n v="0.84583333333333233"/>
    <x v="1"/>
    <x v="1"/>
    <m/>
    <x v="1"/>
    <s v="TP"/>
    <n v="0.84583333333333233"/>
    <s v=""/>
    <n v="1"/>
    <n v="1"/>
    <n v="0.84583333333333233"/>
    <s v=""/>
    <m/>
    <n v="12926"/>
    <m/>
    <m/>
    <s v="Lorena Silvestre"/>
    <n v="1"/>
    <n v="1"/>
    <s v="43207"/>
    <s v=""/>
    <s v=""/>
    <s v=""/>
    <s v=""/>
    <s v=""/>
  </r>
  <r>
    <n v="486"/>
    <x v="15"/>
    <s v="C10"/>
    <s v="205"/>
    <s v="MARCHESINI 2"/>
    <n v="686602"/>
    <s v="BLIS RILEXINE OBS300 VB USV7CP"/>
    <s v="3x8"/>
    <n v="2350"/>
    <s v="2700"/>
    <x v="3"/>
    <s v="Avril"/>
    <n v="2018"/>
    <d v="1899-12-30T11:21:08"/>
    <d v="1899-12-30T11:51:23"/>
    <n v="0.50416666666666687"/>
    <x v="5"/>
    <x v="14"/>
    <m/>
    <x v="1"/>
    <s v="TP"/>
    <n v="0.50416666666666687"/>
    <s v=""/>
    <n v="1"/>
    <n v="1"/>
    <n v="0.50416666666666687"/>
    <s v=""/>
    <m/>
    <n v="12926"/>
    <m/>
    <m/>
    <s v="Lorena Silvestre"/>
    <n v="1"/>
    <n v="1"/>
    <s v="43207"/>
    <s v=""/>
    <s v=""/>
    <s v=""/>
    <s v=""/>
    <s v=""/>
  </r>
  <r>
    <n v="487"/>
    <x v="15"/>
    <s v="C10"/>
    <s v="205"/>
    <s v="MARCHESINI 2"/>
    <n v="686602"/>
    <s v="BLIS RILEXINE OBS300 VB USV7CP"/>
    <s v="3x8"/>
    <n v="2350"/>
    <s v="2700"/>
    <x v="3"/>
    <s v="Avril"/>
    <n v="2018"/>
    <d v="1899-12-30T11:51:23"/>
    <d v="1899-12-30T11:57:16"/>
    <n v="9.8055555555555785E-2"/>
    <x v="1"/>
    <x v="8"/>
    <m/>
    <x v="1"/>
    <s v="TP"/>
    <n v="9.8055555555555785E-2"/>
    <s v=""/>
    <n v="1"/>
    <n v="1"/>
    <n v="9.8055555555555785E-2"/>
    <s v=""/>
    <m/>
    <n v="12926"/>
    <m/>
    <m/>
    <s v="Lorena Silvestre"/>
    <n v="1"/>
    <n v="1"/>
    <s v="43207"/>
    <s v=""/>
    <s v=""/>
    <s v=""/>
    <s v=""/>
    <s v=""/>
  </r>
  <r>
    <n v="488"/>
    <x v="15"/>
    <s v="C10"/>
    <s v="205"/>
    <s v="MARCHESINI 2"/>
    <n v="686602"/>
    <s v="BLIS RILEXINE OBS300 VB USV7CP"/>
    <s v="3x8"/>
    <n v="2350"/>
    <s v="2700"/>
    <x v="3"/>
    <s v="Avril"/>
    <n v="2018"/>
    <d v="1899-12-30T11:57:16"/>
    <d v="1899-12-30T12:00:05"/>
    <n v="4.6944444444442901E-2"/>
    <x v="2"/>
    <x v="2"/>
    <m/>
    <x v="0"/>
    <s v="TE"/>
    <s v=""/>
    <n v="4.6944444444442901E-2"/>
    <n v="1"/>
    <n v="1"/>
    <s v=""/>
    <n v="4.6944444444442901E-2"/>
    <m/>
    <n v="12926"/>
    <m/>
    <m/>
    <s v="Lorena Silvestre"/>
    <n v="1"/>
    <n v="1"/>
    <s v="43207"/>
    <s v=""/>
    <s v=""/>
    <s v=""/>
    <s v=""/>
    <s v=""/>
  </r>
  <r>
    <n v="489"/>
    <x v="15"/>
    <s v="C10"/>
    <s v="205"/>
    <s v="MARCHESINI 2"/>
    <n v="686602"/>
    <s v="BLIS RILEXINE OBS300 VB USV7CP"/>
    <s v="3x8"/>
    <n v="2350"/>
    <s v="2700"/>
    <x v="3"/>
    <s v="Avril"/>
    <n v="2018"/>
    <d v="1899-12-30T12:00:05"/>
    <d v="1899-12-30T12:22:11"/>
    <n v="0.36833333333333496"/>
    <x v="5"/>
    <x v="25"/>
    <m/>
    <x v="1"/>
    <s v="TE"/>
    <s v=""/>
    <n v="0.36833333333333496"/>
    <n v="1"/>
    <n v="1"/>
    <s v=""/>
    <n v="0.36833333333333496"/>
    <m/>
    <n v="12926"/>
    <m/>
    <m/>
    <s v="Lorena Silvestre"/>
    <n v="1"/>
    <n v="1"/>
    <s v="43207"/>
    <s v=""/>
    <s v=""/>
    <s v=""/>
    <s v=""/>
    <s v=""/>
  </r>
  <r>
    <n v="490"/>
    <x v="15"/>
    <s v="C10"/>
    <s v="205"/>
    <s v="MARCHESINI 2"/>
    <n v="686602"/>
    <s v="BLIS RILEXINE OBS300 VB USV7CP"/>
    <s v="3x8"/>
    <n v="2350"/>
    <s v="2700"/>
    <x v="3"/>
    <s v="Avril"/>
    <n v="2018"/>
    <d v="1899-12-30T12:22:11"/>
    <d v="1899-12-30T12:38:52"/>
    <n v="0.27805555555555461"/>
    <x v="2"/>
    <x v="2"/>
    <m/>
    <x v="0"/>
    <s v="TE"/>
    <s v=""/>
    <n v="0.27805555555555461"/>
    <n v="1"/>
    <n v="1"/>
    <s v=""/>
    <n v="0.27805555555555461"/>
    <m/>
    <n v="12926"/>
    <m/>
    <m/>
    <s v="Lorena Silvestre"/>
    <n v="1"/>
    <n v="1"/>
    <s v="43207"/>
    <s v=""/>
    <s v=""/>
    <s v=""/>
    <s v=""/>
    <s v=""/>
  </r>
  <r>
    <n v="491"/>
    <x v="15"/>
    <s v="C10"/>
    <s v="205"/>
    <s v="MARCHESINI 2"/>
    <n v="686602"/>
    <s v="BLIS RILEXINE OBS300 VB USV7CP"/>
    <s v="3x8"/>
    <n v="2350"/>
    <s v="2700"/>
    <x v="3"/>
    <s v="Avril"/>
    <n v="2018"/>
    <d v="1899-12-30T12:38:52"/>
    <d v="1899-12-30T12:45:12"/>
    <n v="0.10555555555555696"/>
    <x v="5"/>
    <x v="26"/>
    <m/>
    <x v="1"/>
    <s v="TE"/>
    <s v=""/>
    <n v="0.10555555555555696"/>
    <n v="1"/>
    <n v="1"/>
    <s v=""/>
    <n v="0.10555555555555696"/>
    <m/>
    <n v="12926"/>
    <m/>
    <m/>
    <s v="Lorena Silvestre"/>
    <n v="1"/>
    <n v="1"/>
    <s v="43207"/>
    <s v=""/>
    <s v=""/>
    <s v=""/>
    <s v=""/>
    <s v=""/>
  </r>
  <r>
    <n v="492"/>
    <x v="15"/>
    <s v="C10"/>
    <s v="205"/>
    <s v="MARCHESINI 2"/>
    <n v="686602"/>
    <s v="BLIS RILEXINE OBS300 VB USV7CP"/>
    <s v="3x8"/>
    <n v="2350"/>
    <s v="2700"/>
    <x v="3"/>
    <s v="Avril"/>
    <n v="2018"/>
    <d v="1899-12-30T12:45:12"/>
    <d v="1899-12-30T12:45:29"/>
    <n v="4.722222222221184E-3"/>
    <x v="2"/>
    <x v="2"/>
    <m/>
    <x v="0"/>
    <s v="TE"/>
    <s v=""/>
    <n v="4.722222222221184E-3"/>
    <n v="1"/>
    <n v="1"/>
    <s v=""/>
    <n v="4.722222222221184E-3"/>
    <m/>
    <n v="12926"/>
    <m/>
    <m/>
    <s v="Lorena Silvestre"/>
    <n v="1"/>
    <n v="1"/>
    <s v="43207"/>
    <s v=""/>
    <s v=""/>
    <s v=""/>
    <s v=""/>
    <s v=""/>
  </r>
  <r>
    <n v="493"/>
    <x v="15"/>
    <s v="C10"/>
    <s v="205"/>
    <s v="MARCHESINI 2"/>
    <n v="686602"/>
    <s v="BLIS RILEXINE OBS300 VB USV7CP"/>
    <s v="3x8"/>
    <n v="2350"/>
    <s v="2700"/>
    <x v="3"/>
    <s v="Avril"/>
    <n v="2018"/>
    <d v="1899-12-30T12:45:29"/>
    <d v="1899-12-30T13:00:58"/>
    <n v="0.25805555555555681"/>
    <x v="0"/>
    <x v="7"/>
    <s v="Fin d'Equipe"/>
    <x v="0"/>
    <m/>
    <s v=""/>
    <s v=""/>
    <n v="1"/>
    <n v="1"/>
    <s v=""/>
    <s v=""/>
    <n v="376"/>
    <n v="12926"/>
    <n v="376"/>
    <n v="469.02"/>
    <s v="Lorena Silvestre"/>
    <n v="1"/>
    <n v="1"/>
    <s v="43207"/>
    <s v=""/>
    <n v="0.13925925925925925"/>
    <s v=""/>
    <s v=""/>
    <s v=""/>
  </r>
  <r>
    <n v="494"/>
    <x v="15"/>
    <s v="C10"/>
    <s v="205"/>
    <s v="MARCHESINI 2"/>
    <n v="686602"/>
    <s v="BLIS RILEXINE OBS300 VB USV7CP"/>
    <s v="3x8"/>
    <n v="2350"/>
    <s v="2700"/>
    <x v="3"/>
    <s v="Avril"/>
    <n v="2018"/>
    <d v="1899-12-30T13:00:58"/>
    <d v="1899-12-30T13:08:10"/>
    <n v="0.12000000000000011"/>
    <x v="1"/>
    <x v="8"/>
    <s v="Reprise OF"/>
    <x v="0"/>
    <s v="TP"/>
    <n v="0.12000000000000011"/>
    <s v=""/>
    <n v="1"/>
    <n v="1"/>
    <n v="0.12000000000000011"/>
    <s v=""/>
    <m/>
    <n v="12926"/>
    <m/>
    <m/>
    <s v="Ludovic Chimay"/>
    <n v="2"/>
    <n v="1"/>
    <s v="43207"/>
    <s v=""/>
    <s v=""/>
    <s v=""/>
    <s v=""/>
    <s v=""/>
  </r>
  <r>
    <n v="495"/>
    <x v="15"/>
    <s v="C10"/>
    <s v="205"/>
    <s v="MARCHESINI 2"/>
    <n v="686602"/>
    <s v="BLIS RILEXINE OBS300 VB USV7CP"/>
    <s v="3x8"/>
    <n v="2350"/>
    <s v="2700"/>
    <x v="3"/>
    <s v="Avril"/>
    <n v="2018"/>
    <d v="1899-12-30T13:08:10"/>
    <d v="1899-12-30T16:56:45"/>
    <n v="3.8097222222222218"/>
    <x v="2"/>
    <x v="2"/>
    <m/>
    <x v="0"/>
    <s v="TE"/>
    <s v=""/>
    <n v="3.8097222222222218"/>
    <n v="1"/>
    <n v="1"/>
    <s v=""/>
    <n v="3.8097222222222218"/>
    <m/>
    <n v="12926"/>
    <n v="4100"/>
    <m/>
    <s v="Ludovic Chimay"/>
    <n v="2"/>
    <n v="1"/>
    <s v="43207"/>
    <s v=""/>
    <s v=""/>
    <s v=""/>
    <s v=""/>
    <s v=""/>
  </r>
  <r>
    <n v="496"/>
    <x v="15"/>
    <s v="C10"/>
    <s v="205"/>
    <s v="MARCHESINI 2"/>
    <n v="686602"/>
    <s v="BLIS RILEXINE OBS300 VB USV7CP"/>
    <s v="3x8"/>
    <n v="2350"/>
    <s v="2700"/>
    <x v="3"/>
    <s v="Avril"/>
    <n v="2018"/>
    <d v="1899-12-30T16:56:45"/>
    <d v="1899-12-30T17:28:21"/>
    <n v="0.52666666666666639"/>
    <x v="0"/>
    <x v="3"/>
    <m/>
    <x v="1"/>
    <m/>
    <s v=""/>
    <s v=""/>
    <n v="1"/>
    <n v="1"/>
    <s v=""/>
    <s v=""/>
    <m/>
    <n v="12926"/>
    <m/>
    <m/>
    <s v="Ludovic Chimay"/>
    <n v="2"/>
    <n v="1"/>
    <s v="43207"/>
    <s v=""/>
    <s v=""/>
    <s v=""/>
    <s v=""/>
    <s v=""/>
  </r>
  <r>
    <n v="497"/>
    <x v="15"/>
    <s v="C10"/>
    <s v="205"/>
    <s v="MARCHESINI 2"/>
    <n v="686602"/>
    <s v="BLIS RILEXINE OBS300 VB USV7CP"/>
    <s v="3x8"/>
    <n v="2350"/>
    <s v="2700"/>
    <x v="3"/>
    <s v="Avril"/>
    <n v="2018"/>
    <d v="1899-12-30T17:28:21"/>
    <d v="1899-12-30T18:28:08"/>
    <n v="0.99638888888888832"/>
    <x v="3"/>
    <x v="9"/>
    <m/>
    <x v="1"/>
    <s v="TE"/>
    <s v=""/>
    <n v="0.99638888888888832"/>
    <n v="1"/>
    <n v="1"/>
    <s v=""/>
    <n v="0.99638888888888832"/>
    <m/>
    <n v="12926"/>
    <n v="10150"/>
    <m/>
    <s v="Ludovic Chimay"/>
    <n v="2"/>
    <n v="1"/>
    <s v="43207"/>
    <s v=""/>
    <s v=""/>
    <s v=""/>
    <s v=""/>
    <s v=""/>
  </r>
  <r>
    <n v="498"/>
    <x v="15"/>
    <s v="C10"/>
    <s v="205"/>
    <s v="MARCHESINI 2"/>
    <n v="686602"/>
    <s v="BLIS RILEXINE OBS300 VB USV7CP"/>
    <s v="3x8"/>
    <n v="2350"/>
    <s v="2700"/>
    <x v="3"/>
    <s v="Avril"/>
    <n v="2018"/>
    <d v="1899-12-30T18:28:08"/>
    <d v="1899-12-30T19:06:52"/>
    <n v="0.6455555555555561"/>
    <x v="3"/>
    <x v="9"/>
    <m/>
    <x v="12"/>
    <s v="TE"/>
    <s v=""/>
    <n v="0.6455555555555561"/>
    <n v="1"/>
    <n v="1"/>
    <s v=""/>
    <n v="0.6455555555555561"/>
    <m/>
    <n v="12926"/>
    <m/>
    <m/>
    <s v="Ludovic Chimay"/>
    <n v="2"/>
    <n v="1"/>
    <s v="43207"/>
    <s v=""/>
    <s v=""/>
    <s v=""/>
    <s v=""/>
    <s v=""/>
  </r>
  <r>
    <n v="499"/>
    <x v="15"/>
    <s v="C10"/>
    <s v="205"/>
    <s v="MARCHESINI 2"/>
    <n v="686602"/>
    <s v="BLIS RILEXINE OBS300 VB USV7CP"/>
    <s v="3x8"/>
    <n v="2350"/>
    <s v="2700"/>
    <x v="3"/>
    <s v="Avril"/>
    <n v="2018"/>
    <d v="1899-12-30T19:06:52"/>
    <d v="1899-12-30T19:40:37"/>
    <n v="0.5625"/>
    <x v="2"/>
    <x v="2"/>
    <m/>
    <x v="0"/>
    <s v="TE"/>
    <s v=""/>
    <n v="0.5625"/>
    <n v="1"/>
    <n v="1"/>
    <s v=""/>
    <n v="0.5625"/>
    <m/>
    <n v="12926"/>
    <n v="12550"/>
    <m/>
    <s v="Ludovic Chimay"/>
    <n v="2"/>
    <n v="1"/>
    <s v="43207"/>
    <s v=""/>
    <s v=""/>
    <s v=""/>
    <s v=""/>
    <s v=""/>
  </r>
  <r>
    <n v="500"/>
    <x v="15"/>
    <s v="C10"/>
    <s v="205"/>
    <s v="MARCHESINI 2"/>
    <n v="686602"/>
    <s v="BLIS RILEXINE OBS300 VB USV7CP"/>
    <s v="3x8"/>
    <n v="2350"/>
    <s v="2700"/>
    <x v="3"/>
    <s v="Avril"/>
    <n v="2018"/>
    <d v="1899-12-30T19:40:37"/>
    <d v="1899-12-30T19:54:50"/>
    <n v="0.23694444444444329"/>
    <x v="1"/>
    <x v="5"/>
    <s v="OF Clôturé"/>
    <x v="0"/>
    <s v="TP"/>
    <n v="0.23694444444444329"/>
    <s v=""/>
    <n v="1"/>
    <n v="1"/>
    <n v="0.23694444444444329"/>
    <s v=""/>
    <n v="12550"/>
    <n v="12926"/>
    <n v="12926"/>
    <n v="1895.307917888563"/>
    <s v="Ludovic Chimay"/>
    <n v="2"/>
    <n v="2"/>
    <s v="243207"/>
    <n v="13.066111111111113"/>
    <n v="4.6481481481481479"/>
    <n v="8.36"/>
    <n v="4.7019444444444405"/>
    <s v=""/>
  </r>
  <r>
    <n v="501"/>
    <x v="15"/>
    <s v="C10"/>
    <s v="205"/>
    <s v="MARCHESINI 2"/>
    <n v="686602"/>
    <s v="BLIS RILEXINE OBS300 VB USV7CP"/>
    <s v="3x8"/>
    <n v="2350"/>
    <s v="2700"/>
    <x v="3"/>
    <s v="Avril"/>
    <n v="2018"/>
    <d v="1899-12-30T19:54:50"/>
    <d v="1899-12-30T19:55:04"/>
    <n v="3.888888888890385E-3"/>
    <x v="1"/>
    <x v="5"/>
    <m/>
    <x v="0"/>
    <m/>
    <n v="4.853055555555553"/>
    <n v="6.8177777777777768"/>
    <n v="1"/>
    <n v="1"/>
    <n v="4.8499999999999996"/>
    <n v="6.82"/>
    <m/>
    <n v="12926"/>
    <m/>
    <m/>
    <s v="Ludovic Chimay"/>
    <n v="2"/>
    <n v="2"/>
    <s v="43207"/>
    <s v=""/>
    <s v=""/>
    <s v=""/>
    <s v=""/>
    <n v="12926"/>
  </r>
  <r>
    <n v="502"/>
    <x v="15"/>
    <s v="C10"/>
    <s v="205"/>
    <s v="MARCHESINI 2"/>
    <n v="688216"/>
    <s v="BLIS PETALEXIN 300MG VB    CVS"/>
    <s v="3x8"/>
    <n v="2350"/>
    <s v="3000"/>
    <x v="3"/>
    <s v="Avril"/>
    <n v="2018"/>
    <d v="1899-12-30T19:55:04"/>
    <d v="1899-12-30T20:38:12"/>
    <n v="0.71888888888888758"/>
    <x v="1"/>
    <x v="6"/>
    <s v="Début OF"/>
    <x v="0"/>
    <s v="TP"/>
    <n v="0.71888888888888758"/>
    <s v=""/>
    <n v="1"/>
    <n v="1"/>
    <n v="0.71888888888888758"/>
    <s v=""/>
    <m/>
    <n v="18475.874999648659"/>
    <m/>
    <m/>
    <s v="Ludovic Chimay"/>
    <n v="1"/>
    <n v="2"/>
    <s v="43207"/>
    <s v=""/>
    <s v=""/>
    <s v=""/>
    <s v=""/>
    <s v=""/>
  </r>
  <r>
    <n v="503"/>
    <x v="15"/>
    <s v="C10"/>
    <s v="205"/>
    <s v="MARCHESINI 2"/>
    <n v="688216"/>
    <s v="BLIS PETALEXIN 300MG VB    CVS"/>
    <s v="3x8"/>
    <n v="2350"/>
    <s v="3000"/>
    <x v="3"/>
    <s v="Avril"/>
    <n v="2018"/>
    <d v="1899-12-30T20:38:12"/>
    <d v="1899-12-30T20:38:33"/>
    <n v="5.8333333333315807E-3"/>
    <x v="0"/>
    <x v="7"/>
    <s v="Fin d'Equipe"/>
    <x v="0"/>
    <m/>
    <s v=""/>
    <s v=""/>
    <n v="1"/>
    <n v="1"/>
    <s v=""/>
    <s v=""/>
    <n v="0"/>
    <n v="18475.874999648659"/>
    <n v="0"/>
    <n v="0"/>
    <s v="Ludovic Chimay"/>
    <n v="1"/>
    <n v="2"/>
    <s v="43207"/>
    <s v=""/>
    <n v="0"/>
    <s v=""/>
    <s v=""/>
    <s v=""/>
  </r>
  <r>
    <n v="504"/>
    <x v="15"/>
    <s v="C10"/>
    <s v="205"/>
    <s v="MARCHESINI 2"/>
    <n v="688216"/>
    <s v="BLIS PETALEXIN 300MG VB    CVS"/>
    <s v="3x8"/>
    <n v="2350"/>
    <s v="3000"/>
    <x v="3"/>
    <s v="Avril"/>
    <n v="2018"/>
    <d v="1899-12-30T20:38:33"/>
    <d v="1899-12-30T20:55:23"/>
    <n v="0.28055555555556033"/>
    <x v="1"/>
    <x v="6"/>
    <s v="Reprise OF"/>
    <x v="0"/>
    <s v="TP"/>
    <n v="0.28055555555556033"/>
    <s v=""/>
    <n v="1"/>
    <n v="1"/>
    <n v="0.28055555555556033"/>
    <s v=""/>
    <m/>
    <n v="18475.874999648659"/>
    <m/>
    <m/>
    <s v="Laurence Bender"/>
    <n v="2"/>
    <n v="2"/>
    <s v="43207"/>
    <s v=""/>
    <s v=""/>
    <s v=""/>
    <s v=""/>
    <s v=""/>
  </r>
  <r>
    <n v="505"/>
    <x v="15"/>
    <s v="C10"/>
    <s v="205"/>
    <s v="MARCHESINI 2"/>
    <n v="688216"/>
    <s v="BLIS PETALEXIN 300MG VB    CVS"/>
    <s v="3x8"/>
    <n v="2350"/>
    <s v="3000"/>
    <x v="3"/>
    <s v="Avril"/>
    <n v="2018"/>
    <d v="1899-12-30T20:55:23"/>
    <d v="1899-12-30T22:43:56"/>
    <n v="1.8091666666666644"/>
    <x v="2"/>
    <x v="2"/>
    <m/>
    <x v="0"/>
    <s v="TE"/>
    <s v=""/>
    <n v="1.8091666666666644"/>
    <n v="1"/>
    <n v="1"/>
    <s v=""/>
    <n v="1.8091666666666644"/>
    <m/>
    <n v="18475.874999648659"/>
    <m/>
    <m/>
    <s v="Laurence Bender"/>
    <n v="2"/>
    <n v="2"/>
    <s v="43207"/>
    <s v=""/>
    <s v=""/>
    <s v=""/>
    <s v=""/>
    <s v=""/>
  </r>
  <r>
    <n v="506"/>
    <x v="15"/>
    <s v="C10"/>
    <s v="205"/>
    <s v="MARCHESINI 2"/>
    <n v="688216"/>
    <s v="BLIS PETALEXIN 300MG VB    CVS"/>
    <s v="3x8"/>
    <n v="2350"/>
    <s v="3000"/>
    <x v="3"/>
    <s v="Avril"/>
    <n v="2018"/>
    <d v="1899-12-30T22:43:56"/>
    <d v="1899-12-30T22:49:13"/>
    <n v="8.8055555555556886E-2"/>
    <x v="3"/>
    <x v="4"/>
    <m/>
    <x v="1"/>
    <s v="TE"/>
    <s v=""/>
    <n v="8.8055555555556886E-2"/>
    <n v="1"/>
    <n v="1"/>
    <s v=""/>
    <n v="8.8055555555556886E-2"/>
    <m/>
    <n v="18475.874999648659"/>
    <m/>
    <m/>
    <s v="Laurence Bender"/>
    <n v="2"/>
    <n v="2"/>
    <s v="43207"/>
    <s v=""/>
    <s v=""/>
    <s v=""/>
    <s v=""/>
    <s v=""/>
  </r>
  <r>
    <n v="507"/>
    <x v="15"/>
    <s v="C10"/>
    <s v="205"/>
    <s v="MARCHESINI 2"/>
    <n v="688216"/>
    <s v="BLIS PETALEXIN 300MG VB    CVS"/>
    <s v="3x8"/>
    <n v="2350"/>
    <s v="3000"/>
    <x v="3"/>
    <s v="Avril"/>
    <n v="2018"/>
    <d v="1899-12-30T22:49:13"/>
    <d v="1899-12-30T23:55:14"/>
    <n v="1.1002777777777757"/>
    <x v="2"/>
    <x v="2"/>
    <m/>
    <x v="0"/>
    <s v="TE"/>
    <s v=""/>
    <n v="1.1002777777777757"/>
    <n v="1"/>
    <n v="1"/>
    <s v=""/>
    <n v="1.1002777777777757"/>
    <m/>
    <n v="18475.874999648659"/>
    <n v="7700"/>
    <m/>
    <s v="Laurence Bender"/>
    <n v="2"/>
    <n v="2"/>
    <s v="43207"/>
    <s v=""/>
    <s v=""/>
    <s v=""/>
    <s v=""/>
    <s v=""/>
  </r>
  <r>
    <n v="508"/>
    <x v="15"/>
    <s v="C10"/>
    <s v="205"/>
    <s v="MARCHESINI 2"/>
    <n v="688216"/>
    <s v="BLIS PETALEXIN 300MG VB    CVS"/>
    <s v="3x8"/>
    <n v="2350"/>
    <s v="3000"/>
    <x v="3"/>
    <s v="Avril"/>
    <n v="2018"/>
    <d v="1899-12-30T23:55:14"/>
    <d v="1899-12-30T00:04:21"/>
    <n v="0.15194444444444333"/>
    <x v="3"/>
    <x v="4"/>
    <m/>
    <x v="1"/>
    <s v="TE"/>
    <s v=""/>
    <n v="0.15194444444444333"/>
    <n v="1"/>
    <n v="1"/>
    <s v=""/>
    <n v="0.15194444444444333"/>
    <m/>
    <n v="18475.874999648659"/>
    <m/>
    <m/>
    <s v="Laurence Bender"/>
    <n v="2"/>
    <n v="2"/>
    <s v="43207"/>
    <s v=""/>
    <s v=""/>
    <s v=""/>
    <s v=""/>
    <s v=""/>
  </r>
  <r>
    <n v="509"/>
    <x v="15"/>
    <s v="C10"/>
    <s v="205"/>
    <s v="MARCHESINI 2"/>
    <n v="688216"/>
    <s v="BLIS PETALEXIN 300MG VB    CVS"/>
    <s v="3x8"/>
    <n v="2350"/>
    <s v="3000"/>
    <x v="3"/>
    <s v="Avril"/>
    <n v="2018"/>
    <d v="1899-12-30T00:04:21"/>
    <d v="1899-12-30T00:53:35"/>
    <n v="0.8205555555555557"/>
    <x v="2"/>
    <x v="2"/>
    <m/>
    <x v="0"/>
    <s v="TE"/>
    <s v=""/>
    <n v="0.8205555555555557"/>
    <n v="1"/>
    <n v="1"/>
    <s v=""/>
    <n v="0.8205555555555557"/>
    <m/>
    <n v="18475.874999648659"/>
    <n v="9700"/>
    <m/>
    <s v="Laurence Bender"/>
    <n v="2"/>
    <n v="2"/>
    <s v="43207"/>
    <s v=""/>
    <s v=""/>
    <s v=""/>
    <s v=""/>
    <s v=""/>
  </r>
  <r>
    <n v="510"/>
    <x v="15"/>
    <s v="C10"/>
    <s v="205"/>
    <s v="MARCHESINI 2"/>
    <n v="688216"/>
    <s v="BLIS PETALEXIN 300MG VB    CVS"/>
    <s v="3x8"/>
    <n v="2350"/>
    <s v="3000"/>
    <x v="3"/>
    <s v="Avril"/>
    <n v="2018"/>
    <d v="1899-12-30T00:53:35"/>
    <d v="1899-12-30T01:25:12"/>
    <n v="0.52694444444444433"/>
    <x v="5"/>
    <x v="15"/>
    <m/>
    <x v="1"/>
    <s v="TE"/>
    <s v=""/>
    <n v="0.52694444444444433"/>
    <n v="1"/>
    <n v="1"/>
    <s v=""/>
    <n v="0.52694444444444433"/>
    <m/>
    <n v="18475.874999648659"/>
    <n v="10662"/>
    <m/>
    <s v="Laurence Bender"/>
    <n v="2"/>
    <n v="2"/>
    <s v="43207"/>
    <s v=""/>
    <s v=""/>
    <s v=""/>
    <s v=""/>
    <s v=""/>
  </r>
  <r>
    <n v="511"/>
    <x v="15"/>
    <s v="C10"/>
    <s v="205"/>
    <s v="MARCHESINI 2"/>
    <n v="688216"/>
    <s v="BLIS PETALEXIN 300MG VB    CVS"/>
    <s v="3x8"/>
    <n v="2350"/>
    <s v="3000"/>
    <x v="3"/>
    <s v="Avril"/>
    <n v="2018"/>
    <d v="1899-12-30T01:25:12"/>
    <d v="1899-12-30T01:47:05"/>
    <n v="0.36472222222222234"/>
    <x v="2"/>
    <x v="2"/>
    <m/>
    <x v="0"/>
    <s v="TE"/>
    <s v=""/>
    <n v="0.36472222222222234"/>
    <n v="1"/>
    <n v="1"/>
    <s v=""/>
    <n v="0.36472222222222234"/>
    <m/>
    <n v="18475.874999648659"/>
    <m/>
    <m/>
    <s v="Laurence Bender"/>
    <n v="2"/>
    <n v="2"/>
    <s v="43207"/>
    <s v=""/>
    <s v=""/>
    <s v=""/>
    <s v=""/>
    <s v=""/>
  </r>
  <r>
    <n v="512"/>
    <x v="15"/>
    <s v="C10"/>
    <s v="205"/>
    <s v="MARCHESINI 2"/>
    <n v="688216"/>
    <s v="BLIS PETALEXIN 300MG VB    CVS"/>
    <s v="3x8"/>
    <n v="2350"/>
    <s v="3000"/>
    <x v="3"/>
    <s v="Avril"/>
    <n v="2018"/>
    <d v="1899-12-30T01:47:05"/>
    <d v="1899-12-30T02:23:02"/>
    <n v="0.59916666666666674"/>
    <x v="0"/>
    <x v="3"/>
    <m/>
    <x v="1"/>
    <m/>
    <s v=""/>
    <s v=""/>
    <n v="1"/>
    <n v="1"/>
    <s v=""/>
    <s v=""/>
    <m/>
    <n v="18475.874999648659"/>
    <m/>
    <m/>
    <s v="Laurence Bender"/>
    <n v="2"/>
    <n v="2"/>
    <s v="43207"/>
    <s v=""/>
    <s v=""/>
    <s v=""/>
    <s v=""/>
    <s v=""/>
  </r>
  <r>
    <n v="513"/>
    <x v="15"/>
    <s v="C10"/>
    <s v="205"/>
    <s v="MARCHESINI 2"/>
    <n v="688216"/>
    <s v="BLIS PETALEXIN 300MG VB    CVS"/>
    <s v="3x8"/>
    <n v="2350"/>
    <s v="3000"/>
    <x v="3"/>
    <s v="Avril"/>
    <n v="2018"/>
    <d v="1899-12-30T02:23:02"/>
    <d v="1899-12-30T03:56:04"/>
    <n v="1.5505555555555555"/>
    <x v="2"/>
    <x v="2"/>
    <m/>
    <x v="0"/>
    <s v="TE"/>
    <s v=""/>
    <n v="1.5505555555555555"/>
    <n v="1"/>
    <n v="1"/>
    <s v=""/>
    <n v="1.5505555555555555"/>
    <m/>
    <n v="18475.874999648659"/>
    <n v="14900"/>
    <m/>
    <s v="Laurence Bender"/>
    <n v="2"/>
    <n v="2"/>
    <s v="43207"/>
    <s v=""/>
    <s v=""/>
    <s v=""/>
    <s v=""/>
    <s v=""/>
  </r>
  <r>
    <n v="514"/>
    <x v="15"/>
    <s v="C10"/>
    <s v="205"/>
    <s v="MARCHESINI 2"/>
    <n v="688216"/>
    <s v="BLIS PETALEXIN 300MG VB    CVS"/>
    <s v="3x8"/>
    <n v="2350"/>
    <s v="3000"/>
    <x v="3"/>
    <s v="Avril"/>
    <n v="2018"/>
    <d v="1899-12-30T03:56:04"/>
    <d v="1899-12-30T04:04:45"/>
    <n v="0.14472222222222242"/>
    <x v="3"/>
    <x v="4"/>
    <m/>
    <x v="1"/>
    <s v="TE"/>
    <s v=""/>
    <n v="0.14472222222222242"/>
    <n v="1"/>
    <n v="1"/>
    <s v=""/>
    <n v="0.14472222222222242"/>
    <m/>
    <n v="18475.874999648659"/>
    <m/>
    <m/>
    <s v="Laurence Bender"/>
    <n v="2"/>
    <n v="2"/>
    <s v="43207"/>
    <s v=""/>
    <s v=""/>
    <s v=""/>
    <s v=""/>
    <s v=""/>
  </r>
  <r>
    <n v="515"/>
    <x v="15"/>
    <s v="C10"/>
    <s v="205"/>
    <s v="MARCHESINI 2"/>
    <n v="688216"/>
    <s v="BLIS PETALEXIN 300MG VB    CVS"/>
    <s v="3x8"/>
    <n v="2350"/>
    <s v="3000"/>
    <x v="3"/>
    <s v="Avril"/>
    <n v="2018"/>
    <d v="1899-12-30T04:04:45"/>
    <d v="1899-12-30T04:37:44"/>
    <n v="0.54972222222222178"/>
    <x v="2"/>
    <x v="2"/>
    <m/>
    <x v="0"/>
    <s v="TE"/>
    <s v=""/>
    <n v="0.54972222222222178"/>
    <n v="1"/>
    <n v="1"/>
    <s v=""/>
    <n v="0.54972222222222178"/>
    <m/>
    <n v="18475.874999648659"/>
    <m/>
    <m/>
    <s v="Laurence Bender"/>
    <n v="2"/>
    <n v="2"/>
    <s v="43207"/>
    <s v=""/>
    <s v=""/>
    <s v=""/>
    <s v=""/>
    <s v=""/>
  </r>
  <r>
    <n v="516"/>
    <x v="15"/>
    <s v="C10"/>
    <s v="205"/>
    <s v="MARCHESINI 2"/>
    <n v="688216"/>
    <s v="BLIS PETALEXIN 300MG VB    CVS"/>
    <s v="3x8"/>
    <n v="2350"/>
    <s v="3000"/>
    <x v="3"/>
    <s v="Avril"/>
    <n v="2018"/>
    <d v="1899-12-30T04:37:44"/>
    <d v="1899-12-30T04:45:42"/>
    <n v="0.13277777777777833"/>
    <x v="3"/>
    <x v="4"/>
    <m/>
    <x v="1"/>
    <s v="TE"/>
    <s v=""/>
    <n v="0.13277777777777833"/>
    <n v="1"/>
    <n v="1"/>
    <s v=""/>
    <n v="0.13277777777777833"/>
    <m/>
    <n v="18475.874999648659"/>
    <n v="18200"/>
    <m/>
    <s v="Laurence Bender"/>
    <n v="2"/>
    <n v="2"/>
    <s v="43207"/>
    <s v=""/>
    <s v=""/>
    <s v=""/>
    <s v=""/>
    <s v=""/>
  </r>
  <r>
    <n v="517"/>
    <x v="15"/>
    <s v="C10"/>
    <s v="205"/>
    <s v="MARCHESINI 2"/>
    <n v="688216"/>
    <s v="BLIS PETALEXIN 300MG VB    CVS"/>
    <s v="3x8"/>
    <n v="2350"/>
    <s v="3000"/>
    <x v="3"/>
    <s v="Avril"/>
    <n v="2018"/>
    <d v="1899-12-30T04:45:42"/>
    <d v="1899-12-30T05:14:21"/>
    <n v="0.47750000000000004"/>
    <x v="2"/>
    <x v="2"/>
    <m/>
    <x v="0"/>
    <s v="TE"/>
    <s v=""/>
    <n v="0.47750000000000004"/>
    <n v="1"/>
    <n v="1"/>
    <s v=""/>
    <n v="0.47750000000000004"/>
    <m/>
    <n v="18475.874999648659"/>
    <n v="19700"/>
    <m/>
    <s v="Laurence Bender"/>
    <n v="2"/>
    <n v="2"/>
    <s v="43207"/>
    <s v=""/>
    <s v=""/>
    <s v=""/>
    <s v=""/>
    <s v=""/>
  </r>
  <r>
    <n v="518"/>
    <x v="15"/>
    <s v="C10"/>
    <s v="205"/>
    <s v="MARCHESINI 2"/>
    <n v="688216"/>
    <s v="BLIS PETALEXIN 300MG VB    CVS"/>
    <s v="3x8"/>
    <n v="2350"/>
    <s v="3000"/>
    <x v="3"/>
    <s v="Avril"/>
    <n v="2018"/>
    <d v="1899-12-30T05:14:21"/>
    <d v="1899-12-30T05:21:37"/>
    <n v="0.12111111111111117"/>
    <x v="0"/>
    <x v="10"/>
    <s v="Fin de Poste"/>
    <x v="1"/>
    <m/>
    <s v=""/>
    <s v=""/>
    <n v="1"/>
    <n v="1"/>
    <s v=""/>
    <s v=""/>
    <n v="20300"/>
    <n v="18475.874999648659"/>
    <n v="20300"/>
    <n v="2590.48"/>
    <s v="Laurence Bender"/>
    <n v="2"/>
    <n v="3"/>
    <s v="343207"/>
    <n v="13.110555555555557"/>
    <n v="6.7666666666666666"/>
    <n v="3.77"/>
    <n v="9.3411111111111076"/>
    <s v=""/>
  </r>
  <r>
    <n v="519"/>
    <x v="15"/>
    <s v="C10"/>
    <s v="205"/>
    <s v="MARCHESINI 2"/>
    <n v="688216"/>
    <s v="BLIS PETALEXIN 300MG VB    CVS"/>
    <s v="3x8"/>
    <n v="2350"/>
    <s v="3000"/>
    <x v="3"/>
    <s v="Avril"/>
    <n v="2018"/>
    <d v="1899-12-30T05:30:00"/>
    <d v="1899-12-30T05:43:03"/>
    <n v="0.21750000000000069"/>
    <x v="0"/>
    <x v="0"/>
    <m/>
    <x v="0"/>
    <m/>
    <s v=""/>
    <s v=""/>
    <n v="1"/>
    <n v="1"/>
    <s v=""/>
    <s v=""/>
    <m/>
    <n v="18475.874999648659"/>
    <m/>
    <m/>
    <s v="Lorena Silvestre"/>
    <n v="3"/>
    <n v="3"/>
    <s v="43207"/>
    <s v=""/>
    <s v=""/>
    <s v=""/>
    <s v=""/>
    <s v=""/>
  </r>
  <r>
    <n v="520"/>
    <x v="15"/>
    <s v="C10"/>
    <s v="205"/>
    <s v="MARCHESINI 2"/>
    <n v="688216"/>
    <s v="BLIS PETALEXIN 300MG VB    CVS"/>
    <s v="3x8"/>
    <n v="2350"/>
    <s v="3000"/>
    <x v="3"/>
    <s v="Avril"/>
    <n v="2018"/>
    <d v="1899-12-30T05:43:03"/>
    <d v="1899-12-30T05:54:40"/>
    <n v="0.19361111111111118"/>
    <x v="1"/>
    <x v="8"/>
    <s v="Reprise OF"/>
    <x v="0"/>
    <s v="TP"/>
    <n v="0.19361111111111118"/>
    <s v=""/>
    <n v="1"/>
    <n v="1"/>
    <n v="0.19361111111111118"/>
    <s v=""/>
    <m/>
    <n v="18475.874999648659"/>
    <m/>
    <m/>
    <s v="Lorena Silvestre"/>
    <n v="3"/>
    <n v="3"/>
    <s v="43207"/>
    <s v=""/>
    <s v=""/>
    <s v=""/>
    <s v=""/>
    <s v=""/>
  </r>
  <r>
    <n v="521"/>
    <x v="15"/>
    <s v="C10"/>
    <s v="205"/>
    <s v="MARCHESINI 2"/>
    <n v="688216"/>
    <s v="BLIS PETALEXIN 300MG VB    CVS"/>
    <s v="3x8"/>
    <n v="2350"/>
    <s v="3000"/>
    <x v="3"/>
    <s v="Avril"/>
    <n v="2018"/>
    <d v="1899-12-30T05:54:40"/>
    <d v="1899-12-30T05:58:17"/>
    <n v="6.0277777777776986E-2"/>
    <x v="3"/>
    <x v="9"/>
    <m/>
    <x v="1"/>
    <s v="TP"/>
    <n v="6.0277777777776986E-2"/>
    <s v=""/>
    <n v="1"/>
    <n v="1"/>
    <n v="6.0277777777776986E-2"/>
    <s v=""/>
    <m/>
    <n v="18475.874999648659"/>
    <m/>
    <m/>
    <s v="Lorena Silvestre"/>
    <n v="3"/>
    <n v="3"/>
    <s v="43207"/>
    <s v=""/>
    <s v=""/>
    <s v=""/>
    <s v=""/>
    <s v=""/>
  </r>
  <r>
    <n v="522"/>
    <x v="15"/>
    <s v="C10"/>
    <s v="205"/>
    <s v="MARCHESINI 2"/>
    <n v="688216"/>
    <s v="BLIS PETALEXIN 300MG VB    CVS"/>
    <s v="3x8"/>
    <n v="2350"/>
    <s v="3000"/>
    <x v="3"/>
    <s v="Avril"/>
    <n v="2018"/>
    <d v="1899-12-30T05:58:17"/>
    <d v="1899-12-30T07:26:00"/>
    <n v="1.4619444444444449"/>
    <x v="2"/>
    <x v="2"/>
    <m/>
    <x v="0"/>
    <s v="TE"/>
    <s v=""/>
    <n v="1.4619444444444449"/>
    <n v="1"/>
    <n v="1"/>
    <s v=""/>
    <n v="1.4619444444444449"/>
    <m/>
    <n v="18475.874999648659"/>
    <n v="3150"/>
    <m/>
    <s v="Lorena Silvestre"/>
    <n v="3"/>
    <n v="3"/>
    <s v="43207"/>
    <s v=""/>
    <s v=""/>
    <s v=""/>
    <s v=""/>
    <s v=""/>
  </r>
  <r>
    <n v="523"/>
    <x v="15"/>
    <s v="C10"/>
    <s v="205"/>
    <s v="MARCHESINI 2"/>
    <n v="688216"/>
    <s v="BLIS PETALEXIN 300MG VB    CVS"/>
    <s v="3x8"/>
    <n v="2350"/>
    <s v="3000"/>
    <x v="3"/>
    <s v="Avril"/>
    <n v="2018"/>
    <d v="1899-12-30T07:26:00"/>
    <d v="1899-12-30T07:48:42"/>
    <n v="0.37833333333333252"/>
    <x v="3"/>
    <x v="4"/>
    <m/>
    <x v="4"/>
    <s v="TE"/>
    <s v=""/>
    <n v="0.37833333333333252"/>
    <n v="1"/>
    <n v="1"/>
    <s v=""/>
    <n v="0.37833333333333252"/>
    <m/>
    <n v="18475.874999648659"/>
    <m/>
    <m/>
    <s v="Lorena Silvestre"/>
    <n v="3"/>
    <n v="3"/>
    <s v="43207"/>
    <s v=""/>
    <s v=""/>
    <s v=""/>
    <s v=""/>
    <s v=""/>
  </r>
  <r>
    <n v="524"/>
    <x v="15"/>
    <s v="C10"/>
    <s v="205"/>
    <s v="MARCHESINI 2"/>
    <n v="688216"/>
    <s v="BLIS PETALEXIN 300MG VB    CVS"/>
    <s v="3x8"/>
    <n v="2350"/>
    <s v="3000"/>
    <x v="3"/>
    <s v="Avril"/>
    <n v="2018"/>
    <d v="1899-12-30T07:48:42"/>
    <d v="1899-12-30T09:01:06"/>
    <n v="1.2066666666666661"/>
    <x v="2"/>
    <x v="2"/>
    <m/>
    <x v="0"/>
    <s v="TE"/>
    <s v=""/>
    <n v="1.2066666666666661"/>
    <n v="1"/>
    <n v="1"/>
    <s v=""/>
    <n v="1.2066666666666661"/>
    <m/>
    <n v="18475.874999648659"/>
    <n v="28000"/>
    <m/>
    <s v="Lorena Silvestre"/>
    <n v="3"/>
    <n v="3"/>
    <s v="43207"/>
    <s v=""/>
    <s v=""/>
    <s v=""/>
    <s v=""/>
    <s v=""/>
  </r>
  <r>
    <n v="525"/>
    <x v="15"/>
    <s v="C10"/>
    <s v="205"/>
    <s v="MARCHESINI 2"/>
    <n v="688216"/>
    <s v="BLIS PETALEXIN 300MG VB    CVS"/>
    <s v="3x8"/>
    <n v="2350"/>
    <s v="3000"/>
    <x v="3"/>
    <s v="Avril"/>
    <n v="2018"/>
    <d v="1899-12-30T09:01:06"/>
    <d v="1899-12-30T09:10:05"/>
    <n v="0.14972222222222387"/>
    <x v="1"/>
    <x v="5"/>
    <s v="OF Clôturé"/>
    <x v="0"/>
    <s v="TP"/>
    <n v="0.14972222222222387"/>
    <s v=""/>
    <n v="1"/>
    <n v="1"/>
    <n v="0.14972222222222387"/>
    <s v=""/>
    <n v="28359"/>
    <n v="18475.874999648659"/>
    <n v="28359"/>
    <n v="2635.5947955390334"/>
    <s v="Lorena Silvestre"/>
    <n v="3"/>
    <n v="4"/>
    <s v="443207"/>
    <n v="13.110555555555557"/>
    <n v="9.4529999999999994"/>
    <n v="3.77"/>
    <n v="9.3411111111111076"/>
    <s v=""/>
  </r>
  <r>
    <n v="526"/>
    <x v="15"/>
    <s v="C10"/>
    <s v="205"/>
    <s v="MARCHESINI 2"/>
    <n v="688216"/>
    <s v="BLIS PETALEXIN 300MG VB    CVS"/>
    <s v="3x8"/>
    <n v="2350"/>
    <s v="3000"/>
    <x v="3"/>
    <s v="Avril"/>
    <n v="2018"/>
    <d v="1899-12-30T09:10:05"/>
    <m/>
    <s v=""/>
    <x v="1"/>
    <x v="5"/>
    <m/>
    <x v="0"/>
    <m/>
    <n v="1.4030555555555599"/>
    <n v="10.763888888888886"/>
    <n v="1"/>
    <n v="1"/>
    <n v="1.4"/>
    <n v="10.76"/>
    <m/>
    <n v="18475.874999648659"/>
    <m/>
    <m/>
    <s v="Lorena Silvestre"/>
    <n v="3"/>
    <n v="4"/>
    <s v="43207"/>
    <s v=""/>
    <s v=""/>
    <s v=""/>
    <s v=""/>
    <n v="18475.87499964865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Causes_Arrêts_semaine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0">
  <location ref="A51:B55" firstHeaderRow="1" firstDataRow="1" firstDataCol="1" rowPageCount="1" colPageCount="1"/>
  <pivotFields count="40"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32">
        <item m="1" x="16"/>
        <item m="1" x="9"/>
        <item m="1" x="17"/>
        <item m="1" x="29"/>
        <item m="1" x="5"/>
        <item m="1" x="11"/>
        <item m="1" x="14"/>
        <item m="1" x="18"/>
        <item m="1" x="21"/>
        <item m="1" x="24"/>
        <item m="1" x="27"/>
        <item m="1" x="30"/>
        <item m="1" x="15"/>
        <item m="1" x="4"/>
        <item m="1" x="19"/>
        <item m="1" x="6"/>
        <item m="1" x="20"/>
        <item m="1" x="7"/>
        <item m="1" x="22"/>
        <item m="1" x="8"/>
        <item m="1" x="23"/>
        <item m="1" x="10"/>
        <item m="1" x="25"/>
        <item m="1" x="12"/>
        <item m="1" x="26"/>
        <item m="1" x="13"/>
        <item m="1" x="28"/>
        <item n="16" x="0"/>
        <item x="1"/>
        <item x="2"/>
        <item x="3"/>
        <item t="default"/>
      </items>
    </pivotField>
    <pivotField showAll="0"/>
    <pivotField showAll="0"/>
    <pivotField numFmtId="164" showAll="0"/>
    <pivotField showAll="0"/>
    <pivotField dataField="1" showAll="0"/>
    <pivotField axis="axisRow" showAll="0" sortType="descending">
      <items count="10">
        <item h="1" x="4"/>
        <item h="1" x="3"/>
        <item h="1" x="0"/>
        <item h="1" m="1" x="8"/>
        <item h="1" x="1"/>
        <item x="5"/>
        <item h="1" m="1" x="7"/>
        <item h="1" x="2"/>
        <item h="1" m="1"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showAll="0" sortType="descending">
      <items count="85">
        <item m="1" x="38"/>
        <item m="1" x="82"/>
        <item m="1" x="77"/>
        <item m="1" x="36"/>
        <item m="1" x="37"/>
        <item m="1" x="40"/>
        <item m="1" x="67"/>
        <item x="7"/>
        <item m="1" x="27"/>
        <item m="1" x="65"/>
        <item m="1" x="34"/>
        <item m="1" x="64"/>
        <item m="1" x="57"/>
        <item m="1" x="68"/>
        <item m="1" x="52"/>
        <item x="8"/>
        <item m="1" x="48"/>
        <item m="1" x="70"/>
        <item m="1" x="31"/>
        <item m="1" x="39"/>
        <item m="1" x="60"/>
        <item m="1" x="53"/>
        <item m="1" x="59"/>
        <item m="1" x="79"/>
        <item m="1" x="72"/>
        <item m="1" x="44"/>
        <item x="11"/>
        <item m="1" x="49"/>
        <item m="1" x="29"/>
        <item m="1" x="62"/>
        <item m="1" x="73"/>
        <item x="3"/>
        <item m="1" x="66"/>
        <item m="1" x="30"/>
        <item m="1" x="56"/>
        <item m="1" x="28"/>
        <item m="1" x="74"/>
        <item m="1" x="63"/>
        <item m="1" x="83"/>
        <item m="1" x="55"/>
        <item x="0"/>
        <item m="1" x="80"/>
        <item m="1" x="76"/>
        <item m="1" x="50"/>
        <item x="5"/>
        <item m="1" x="42"/>
        <item m="1" x="81"/>
        <item x="2"/>
        <item m="1" x="51"/>
        <item m="1" x="69"/>
        <item m="1" x="33"/>
        <item x="6"/>
        <item m="1" x="35"/>
        <item m="1" x="43"/>
        <item m="1" x="45"/>
        <item m="1" x="71"/>
        <item m="1" x="41"/>
        <item m="1" x="75"/>
        <item m="1" x="58"/>
        <item x="1"/>
        <item m="1" x="61"/>
        <item m="1" x="46"/>
        <item m="1" x="32"/>
        <item m="1" x="47"/>
        <item m="1" x="54"/>
        <item m="1" x="78"/>
        <item x="4"/>
        <item x="9"/>
        <item x="10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/>
    <pivotField numFmtId="1" showAll="0"/>
    <pivotField numFmtId="1" showAll="0"/>
    <pivotField showAll="0"/>
    <pivotField showAll="0"/>
    <pivotField showAll="0"/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</pivotFields>
  <rowFields count="2">
    <field x="16"/>
    <field x="17"/>
  </rowFields>
  <rowItems count="4">
    <i>
      <x v="5"/>
    </i>
    <i r="1">
      <x v="69"/>
    </i>
    <i r="1">
      <x v="75"/>
    </i>
    <i t="grand">
      <x/>
    </i>
  </rowItems>
  <colItems count="1">
    <i/>
  </colItems>
  <pageFields count="1">
    <pageField fld="10" item="29" hier="-1"/>
  </pageFields>
  <dataFields count="1">
    <dataField name="Somme de Temps" fld="15" baseField="16" baseItem="1" numFmtId="165"/>
  </dataFields>
  <formats count="1">
    <format dxfId="48">
      <pivotArea outline="0" collapsedLevelsAreSubtotals="1" fieldPosition="0"/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areto_arrêts_semaine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0">
  <location ref="A3:B26" firstHeaderRow="1" firstDataRow="1" firstDataCol="1" rowPageCount="1" colPageCount="1"/>
  <pivotFields count="40"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32">
        <item m="1" x="16"/>
        <item m="1" x="9"/>
        <item m="1" x="17"/>
        <item m="1" x="29"/>
        <item m="1" x="5"/>
        <item m="1" x="11"/>
        <item m="1" x="14"/>
        <item m="1" x="18"/>
        <item m="1" x="21"/>
        <item m="1" x="24"/>
        <item m="1" x="27"/>
        <item m="1" x="30"/>
        <item m="1" x="15"/>
        <item m="1" x="4"/>
        <item m="1" x="19"/>
        <item m="1" x="6"/>
        <item m="1" x="20"/>
        <item m="1" x="7"/>
        <item m="1" x="22"/>
        <item m="1" x="8"/>
        <item m="1" x="23"/>
        <item m="1" x="10"/>
        <item m="1" x="25"/>
        <item m="1" x="12"/>
        <item m="1" x="26"/>
        <item m="1" x="13"/>
        <item m="1" x="28"/>
        <item n="16" x="0"/>
        <item x="1"/>
        <item x="2"/>
        <item x="3"/>
        <item t="default"/>
      </items>
    </pivotField>
    <pivotField showAll="0"/>
    <pivotField showAll="0"/>
    <pivotField numFmtId="164" showAll="0"/>
    <pivotField showAll="0"/>
    <pivotField dataField="1" showAll="0"/>
    <pivotField axis="axisRow" showAll="0" sortType="ascending">
      <items count="10">
        <item x="4"/>
        <item x="3"/>
        <item x="0"/>
        <item m="1" x="8"/>
        <item x="1"/>
        <item x="5"/>
        <item m="1" x="7"/>
        <item h="1" x="2"/>
        <item m="1"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showAll="0" sortType="ascending">
      <items count="85">
        <item m="1" x="38"/>
        <item m="1" x="82"/>
        <item m="1" x="77"/>
        <item m="1" x="36"/>
        <item m="1" x="37"/>
        <item m="1" x="40"/>
        <item m="1" x="67"/>
        <item x="7"/>
        <item m="1" x="27"/>
        <item m="1" x="65"/>
        <item m="1" x="34"/>
        <item m="1" x="64"/>
        <item m="1" x="57"/>
        <item m="1" x="68"/>
        <item m="1" x="52"/>
        <item x="8"/>
        <item m="1" x="48"/>
        <item m="1" x="70"/>
        <item m="1" x="31"/>
        <item m="1" x="39"/>
        <item m="1" x="60"/>
        <item m="1" x="53"/>
        <item m="1" x="59"/>
        <item m="1" x="79"/>
        <item m="1" x="72"/>
        <item m="1" x="44"/>
        <item x="11"/>
        <item m="1" x="49"/>
        <item m="1" x="29"/>
        <item m="1" x="62"/>
        <item m="1" x="73"/>
        <item x="3"/>
        <item m="1" x="66"/>
        <item m="1" x="30"/>
        <item m="1" x="56"/>
        <item m="1" x="28"/>
        <item m="1" x="74"/>
        <item m="1" x="63"/>
        <item m="1" x="83"/>
        <item m="1" x="55"/>
        <item x="0"/>
        <item m="1" x="80"/>
        <item m="1" x="76"/>
        <item m="1" x="50"/>
        <item x="5"/>
        <item m="1" x="42"/>
        <item m="1" x="81"/>
        <item x="2"/>
        <item m="1" x="51"/>
        <item m="1" x="69"/>
        <item m="1" x="33"/>
        <item x="6"/>
        <item m="1" x="35"/>
        <item m="1" x="43"/>
        <item m="1" x="45"/>
        <item m="1" x="71"/>
        <item m="1" x="41"/>
        <item m="1" x="75"/>
        <item m="1" x="58"/>
        <item x="1"/>
        <item m="1" x="61"/>
        <item m="1" x="46"/>
        <item m="1" x="32"/>
        <item m="1" x="47"/>
        <item m="1" x="54"/>
        <item m="1" x="78"/>
        <item x="4"/>
        <item x="9"/>
        <item x="10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/>
    <pivotField numFmtId="1" showAll="0"/>
    <pivotField numFmtId="1" showAll="0"/>
    <pivotField showAll="0"/>
    <pivotField showAll="0"/>
    <pivotField showAll="0"/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</pivotFields>
  <rowFields count="2">
    <field x="16"/>
    <field x="17"/>
  </rowFields>
  <rowItems count="23">
    <i>
      <x/>
    </i>
    <i r="1">
      <x v="47"/>
    </i>
    <i>
      <x v="5"/>
    </i>
    <i r="1">
      <x v="75"/>
    </i>
    <i r="1">
      <x v="69"/>
    </i>
    <i>
      <x v="1"/>
    </i>
    <i r="1">
      <x v="80"/>
    </i>
    <i r="1">
      <x v="78"/>
    </i>
    <i r="1">
      <x v="67"/>
    </i>
    <i r="1">
      <x v="76"/>
    </i>
    <i r="1">
      <x v="73"/>
    </i>
    <i r="1">
      <x v="66"/>
    </i>
    <i>
      <x v="2"/>
    </i>
    <i r="1">
      <x v="40"/>
    </i>
    <i r="1">
      <x v="79"/>
    </i>
    <i r="1">
      <x v="7"/>
    </i>
    <i r="1">
      <x v="31"/>
    </i>
    <i>
      <x v="4"/>
    </i>
    <i r="1">
      <x v="15"/>
    </i>
    <i r="1">
      <x v="59"/>
    </i>
    <i r="1">
      <x v="51"/>
    </i>
    <i r="1">
      <x v="44"/>
    </i>
    <i t="grand">
      <x/>
    </i>
  </rowItems>
  <colItems count="1">
    <i/>
  </colItems>
  <pageFields count="1">
    <pageField fld="10" item="29" hier="-1"/>
  </pageFields>
  <dataFields count="1">
    <dataField name="Somme de Temps" fld="15" baseField="16" baseItem="0" numFmtId="2"/>
  </dataFields>
  <formats count="1">
    <format dxfId="49">
      <pivotArea outline="0" collapsedLevelsAreSubtotals="1" fieldPosition="0"/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Pareto_Arrêts_Jour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6">
  <location ref="A141:C172" firstHeaderRow="1" firstDataRow="1" firstDataCol="2" rowPageCount="1" colPageCount="1"/>
  <pivotFields count="40">
    <pivotField showAll="0"/>
    <pivotField axis="axisPage" numFmtId="14" showAll="0">
      <items count="144">
        <item m="1" x="40"/>
        <item m="1" x="93"/>
        <item m="1" x="84"/>
        <item m="1" x="138"/>
        <item m="1" x="64"/>
        <item m="1" x="120"/>
        <item m="1" x="27"/>
        <item m="1" x="77"/>
        <item m="1" x="132"/>
        <item m="1" x="61"/>
        <item m="1" x="118"/>
        <item m="1" x="53"/>
        <item m="1" x="110"/>
        <item m="1" x="33"/>
        <item m="1" x="83"/>
        <item m="1" x="137"/>
        <item m="1" x="49"/>
        <item m="1" x="103"/>
        <item m="1" x="25"/>
        <item m="1" x="75"/>
        <item m="1" x="130"/>
        <item m="1" x="43"/>
        <item m="1" x="96"/>
        <item m="1" x="20"/>
        <item m="1" x="71"/>
        <item m="1" x="125"/>
        <item m="1" x="35"/>
        <item m="1" x="87"/>
        <item m="1" x="141"/>
        <item m="1" x="66"/>
        <item m="1" x="121"/>
        <item m="1" x="31"/>
        <item m="1" x="81"/>
        <item m="1" x="41"/>
        <item m="1" x="94"/>
        <item m="1" x="124"/>
        <item m="1" x="54"/>
        <item m="1" x="111"/>
        <item m="1" x="28"/>
        <item m="1" x="78"/>
        <item m="1" x="133"/>
        <item m="1" x="119"/>
        <item m="1" x="46"/>
        <item m="1" x="99"/>
        <item m="1" x="22"/>
        <item m="1" x="72"/>
        <item m="1" x="127"/>
        <item m="1" x="115"/>
        <item m="1" x="38"/>
        <item m="1" x="90"/>
        <item m="1" x="16"/>
        <item m="1" x="104"/>
        <item m="1" x="131"/>
        <item m="1" x="59"/>
        <item m="1" x="116"/>
        <item m="1" x="44"/>
        <item m="1" x="97"/>
        <item m="1" x="126"/>
        <item m="1" x="55"/>
        <item m="1" x="113"/>
        <item m="1" x="36"/>
        <item m="1" x="88"/>
        <item m="1" x="122"/>
        <item m="1" x="51"/>
        <item m="1" x="108"/>
        <item m="1" x="19"/>
        <item m="1" x="70"/>
        <item m="1" x="112"/>
        <item m="1" x="34"/>
        <item m="1" x="85"/>
        <item m="1" x="139"/>
        <item m="1" x="106"/>
        <item m="1" x="29"/>
        <item m="1" x="79"/>
        <item m="1" x="134"/>
        <item m="1" x="62"/>
        <item m="1" x="100"/>
        <item m="1" x="23"/>
        <item m="1" x="73"/>
        <item m="1" x="128"/>
        <item m="1" x="57"/>
        <item m="1" x="91"/>
        <item m="1" x="17"/>
        <item m="1" x="68"/>
        <item m="1" x="105"/>
        <item m="1" x="26"/>
        <item m="1" x="60"/>
        <item m="1" x="117"/>
        <item m="1" x="45"/>
        <item m="1" x="98"/>
        <item m="1" x="21"/>
        <item m="1" x="56"/>
        <item m="1" x="114"/>
        <item m="1" x="37"/>
        <item m="1" x="89"/>
        <item m="1" x="142"/>
        <item m="1" x="67"/>
        <item m="1" x="52"/>
        <item m="1" x="109"/>
        <item m="1" x="32"/>
        <item m="1" x="82"/>
        <item m="1" x="136"/>
        <item m="1" x="63"/>
        <item m="1" x="48"/>
        <item m="1" x="102"/>
        <item m="1" x="24"/>
        <item m="1" x="86"/>
        <item m="1" x="140"/>
        <item m="1" x="65"/>
        <item m="1" x="50"/>
        <item m="1" x="107"/>
        <item m="1" x="30"/>
        <item m="1" x="80"/>
        <item m="1" x="135"/>
        <item m="1" x="47"/>
        <item m="1" x="101"/>
        <item m="1" x="74"/>
        <item m="1" x="129"/>
        <item m="1" x="58"/>
        <item m="1" x="39"/>
        <item m="1" x="92"/>
        <item m="1" x="18"/>
        <item m="1" x="42"/>
        <item m="1" x="95"/>
        <item m="1" x="76"/>
        <item m="1" x="69"/>
        <item m="1" x="12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dataField="1" showAll="0"/>
    <pivotField axis="axisRow" outline="0" showAll="0" sortType="descending">
      <items count="10">
        <item h="1" x="4"/>
        <item x="3"/>
        <item x="0"/>
        <item h="1" m="1" x="8"/>
        <item x="1"/>
        <item x="5"/>
        <item h="1" m="1" x="7"/>
        <item h="1" x="2"/>
        <item h="1" m="1"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showAll="0" sortType="descending">
      <items count="85">
        <item m="1" x="38"/>
        <item m="1" x="82"/>
        <item m="1" x="77"/>
        <item m="1" x="36"/>
        <item m="1" x="37"/>
        <item m="1" x="40"/>
        <item m="1" x="67"/>
        <item x="7"/>
        <item m="1" x="27"/>
        <item m="1" x="65"/>
        <item m="1" x="34"/>
        <item m="1" x="64"/>
        <item m="1" x="57"/>
        <item m="1" x="68"/>
        <item m="1" x="52"/>
        <item x="8"/>
        <item m="1" x="48"/>
        <item m="1" x="70"/>
        <item m="1" x="31"/>
        <item m="1" x="39"/>
        <item m="1" x="60"/>
        <item m="1" x="53"/>
        <item m="1" x="59"/>
        <item m="1" x="79"/>
        <item m="1" x="72"/>
        <item m="1" x="44"/>
        <item x="11"/>
        <item m="1" x="49"/>
        <item m="1" x="29"/>
        <item m="1" x="62"/>
        <item m="1" x="73"/>
        <item x="3"/>
        <item m="1" x="66"/>
        <item m="1" x="30"/>
        <item m="1" x="56"/>
        <item m="1" x="28"/>
        <item m="1" x="74"/>
        <item m="1" x="63"/>
        <item m="1" x="83"/>
        <item m="1" x="55"/>
        <item x="0"/>
        <item m="1" x="80"/>
        <item m="1" x="76"/>
        <item m="1" x="50"/>
        <item x="5"/>
        <item m="1" x="42"/>
        <item m="1" x="81"/>
        <item x="2"/>
        <item m="1" x="51"/>
        <item m="1" x="69"/>
        <item m="1" x="33"/>
        <item x="6"/>
        <item m="1" x="35"/>
        <item m="1" x="43"/>
        <item m="1" x="45"/>
        <item m="1" x="71"/>
        <item m="1" x="41"/>
        <item m="1" x="75"/>
        <item m="1" x="58"/>
        <item x="1"/>
        <item m="1" x="61"/>
        <item m="1" x="46"/>
        <item m="1" x="32"/>
        <item m="1" x="47"/>
        <item m="1" x="54"/>
        <item m="1" x="78"/>
        <item x="4"/>
        <item x="9"/>
        <item x="10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/>
    <pivotField numFmtId="1" showAll="0"/>
    <pivotField numFmtId="1" showAll="0"/>
    <pivotField showAll="0"/>
    <pivotField showAll="0"/>
    <pivotField showAll="0"/>
    <pivotField numFmtId="1" showAll="0"/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</pivotFields>
  <rowFields count="2">
    <field x="16"/>
    <field x="17"/>
  </rowFields>
  <rowItems count="31">
    <i>
      <x v="4"/>
      <x v="51"/>
    </i>
    <i r="1">
      <x v="59"/>
    </i>
    <i r="1">
      <x v="44"/>
    </i>
    <i r="1">
      <x v="26"/>
    </i>
    <i r="1">
      <x v="15"/>
    </i>
    <i t="default">
      <x v="4"/>
    </i>
    <i>
      <x v="2"/>
      <x v="40"/>
    </i>
    <i r="1">
      <x v="7"/>
    </i>
    <i r="1">
      <x v="31"/>
    </i>
    <i r="1">
      <x v="68"/>
    </i>
    <i r="1">
      <x v="79"/>
    </i>
    <i r="1">
      <x v="77"/>
    </i>
    <i t="default">
      <x v="2"/>
    </i>
    <i>
      <x v="1"/>
      <x v="66"/>
    </i>
    <i r="1">
      <x v="67"/>
    </i>
    <i r="1">
      <x v="73"/>
    </i>
    <i r="1">
      <x v="76"/>
    </i>
    <i r="1">
      <x v="78"/>
    </i>
    <i r="1">
      <x v="80"/>
    </i>
    <i t="default">
      <x v="1"/>
    </i>
    <i>
      <x v="5"/>
      <x v="69"/>
    </i>
    <i r="1">
      <x v="81"/>
    </i>
    <i r="1">
      <x v="72"/>
    </i>
    <i r="1">
      <x v="75"/>
    </i>
    <i r="1">
      <x v="70"/>
    </i>
    <i r="1">
      <x v="71"/>
    </i>
    <i r="1">
      <x v="82"/>
    </i>
    <i r="1">
      <x v="74"/>
    </i>
    <i r="1">
      <x v="83"/>
    </i>
    <i t="default">
      <x v="5"/>
    </i>
    <i t="grand">
      <x/>
    </i>
  </rowItems>
  <colItems count="1">
    <i/>
  </colItems>
  <pageFields count="1">
    <pageField fld="1" hier="-1"/>
  </pageFields>
  <dataFields count="1">
    <dataField name="Somme de Temps" fld="15" baseField="16" baseItem="0"/>
  </dataFields>
  <formats count="10">
    <format dxfId="59">
      <pivotArea collapsedLevelsAreSubtotals="1" fieldPosition="0">
        <references count="1">
          <reference field="16" count="1">
            <x v="2"/>
          </reference>
        </references>
      </pivotArea>
    </format>
    <format dxfId="58">
      <pivotArea collapsedLevelsAreSubtotals="1" fieldPosition="0">
        <references count="2">
          <reference field="16" count="1" selected="0">
            <x v="2"/>
          </reference>
          <reference field="17" count="5">
            <x v="7"/>
            <x v="31"/>
            <x v="40"/>
            <x v="41"/>
            <x v="42"/>
          </reference>
        </references>
      </pivotArea>
    </format>
    <format dxfId="57">
      <pivotArea collapsedLevelsAreSubtotals="1" fieldPosition="0">
        <references count="1">
          <reference field="16" count="1">
            <x v="4"/>
          </reference>
        </references>
      </pivotArea>
    </format>
    <format dxfId="56">
      <pivotArea collapsedLevelsAreSubtotals="1" fieldPosition="0">
        <references count="2">
          <reference field="16" count="1" selected="0">
            <x v="4"/>
          </reference>
          <reference field="17" count="7">
            <x v="4"/>
            <x v="13"/>
            <x v="15"/>
            <x v="20"/>
            <x v="24"/>
            <x v="44"/>
            <x v="47"/>
          </reference>
        </references>
      </pivotArea>
    </format>
    <format dxfId="55">
      <pivotArea collapsedLevelsAreSubtotals="1" fieldPosition="0">
        <references count="1">
          <reference field="16" count="1">
            <x v="5"/>
          </reference>
        </references>
      </pivotArea>
    </format>
    <format dxfId="54">
      <pivotArea collapsedLevelsAreSubtotals="1" fieldPosition="0">
        <references count="2">
          <reference field="16" count="1" selected="0">
            <x v="5"/>
          </reference>
          <reference field="17" count="8">
            <x v="4"/>
            <x v="6"/>
            <x v="18"/>
            <x v="19"/>
            <x v="23"/>
            <x v="25"/>
            <x v="38"/>
            <x v="46"/>
          </reference>
        </references>
      </pivotArea>
    </format>
    <format dxfId="53">
      <pivotArea grandRow="1" outline="0" collapsedLevelsAreSubtotals="1" fieldPosition="0"/>
    </format>
    <format dxfId="52">
      <pivotArea collapsedLevelsAreSubtotals="1" fieldPosition="0">
        <references count="2">
          <reference field="16" count="1" selected="0">
            <x v="1"/>
          </reference>
          <reference field="17" count="2">
            <x v="9"/>
            <x v="10"/>
          </reference>
        </references>
      </pivotArea>
    </format>
    <format dxfId="51">
      <pivotArea collapsedLevelsAreSubtotals="1" fieldPosition="0">
        <references count="1">
          <reference field="16" count="1">
            <x v="1"/>
          </reference>
        </references>
      </pivotArea>
    </format>
    <format dxfId="50">
      <pivotArea collapsedLevelsAreSubtotals="1" fieldPosition="0">
        <references count="2">
          <reference field="16" count="1" selected="0">
            <x v="1"/>
          </reference>
          <reference field="17" count="3">
            <x v="4"/>
            <x v="10"/>
            <x v="34"/>
          </reference>
        </references>
      </pivotArea>
    </format>
  </formats>
  <chartFormats count="2">
    <chartFormat chart="8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Reporting_Jour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4">
  <location ref="A92:B99" firstHeaderRow="1" firstDataRow="1" firstDataCol="1" rowPageCount="1" colPageCount="1"/>
  <pivotFields count="40">
    <pivotField showAll="0"/>
    <pivotField axis="axisPage" numFmtId="14" showAll="0">
      <items count="144">
        <item m="1" x="40"/>
        <item m="1" x="93"/>
        <item m="1" x="84"/>
        <item m="1" x="138"/>
        <item m="1" x="64"/>
        <item m="1" x="120"/>
        <item m="1" x="27"/>
        <item m="1" x="77"/>
        <item m="1" x="132"/>
        <item m="1" x="61"/>
        <item m="1" x="118"/>
        <item m="1" x="53"/>
        <item m="1" x="110"/>
        <item m="1" x="33"/>
        <item m="1" x="83"/>
        <item m="1" x="137"/>
        <item m="1" x="49"/>
        <item m="1" x="103"/>
        <item m="1" x="25"/>
        <item m="1" x="75"/>
        <item m="1" x="130"/>
        <item m="1" x="43"/>
        <item m="1" x="96"/>
        <item m="1" x="20"/>
        <item m="1" x="71"/>
        <item m="1" x="125"/>
        <item m="1" x="35"/>
        <item m="1" x="87"/>
        <item m="1" x="141"/>
        <item m="1" x="66"/>
        <item m="1" x="121"/>
        <item m="1" x="31"/>
        <item m="1" x="81"/>
        <item m="1" x="41"/>
        <item m="1" x="94"/>
        <item m="1" x="124"/>
        <item m="1" x="54"/>
        <item m="1" x="111"/>
        <item m="1" x="28"/>
        <item m="1" x="78"/>
        <item m="1" x="133"/>
        <item m="1" x="119"/>
        <item m="1" x="46"/>
        <item m="1" x="99"/>
        <item m="1" x="22"/>
        <item m="1" x="72"/>
        <item m="1" x="127"/>
        <item m="1" x="115"/>
        <item m="1" x="38"/>
        <item m="1" x="90"/>
        <item m="1" x="16"/>
        <item m="1" x="104"/>
        <item m="1" x="131"/>
        <item m="1" x="59"/>
        <item m="1" x="116"/>
        <item m="1" x="44"/>
        <item m="1" x="97"/>
        <item m="1" x="126"/>
        <item m="1" x="55"/>
        <item m="1" x="113"/>
        <item m="1" x="36"/>
        <item m="1" x="88"/>
        <item m="1" x="122"/>
        <item m="1" x="51"/>
        <item m="1" x="108"/>
        <item m="1" x="19"/>
        <item m="1" x="70"/>
        <item m="1" x="112"/>
        <item m="1" x="34"/>
        <item m="1" x="85"/>
        <item m="1" x="139"/>
        <item m="1" x="106"/>
        <item m="1" x="29"/>
        <item m="1" x="79"/>
        <item m="1" x="134"/>
        <item m="1" x="62"/>
        <item m="1" x="100"/>
        <item m="1" x="23"/>
        <item m="1" x="73"/>
        <item m="1" x="128"/>
        <item m="1" x="57"/>
        <item m="1" x="91"/>
        <item m="1" x="17"/>
        <item m="1" x="68"/>
        <item m="1" x="105"/>
        <item m="1" x="26"/>
        <item m="1" x="60"/>
        <item m="1" x="117"/>
        <item m="1" x="45"/>
        <item m="1" x="98"/>
        <item m="1" x="21"/>
        <item m="1" x="56"/>
        <item m="1" x="114"/>
        <item m="1" x="37"/>
        <item m="1" x="89"/>
        <item m="1" x="142"/>
        <item m="1" x="67"/>
        <item m="1" x="52"/>
        <item m="1" x="109"/>
        <item m="1" x="32"/>
        <item m="1" x="82"/>
        <item m="1" x="136"/>
        <item m="1" x="63"/>
        <item m="1" x="48"/>
        <item m="1" x="102"/>
        <item m="1" x="24"/>
        <item m="1" x="86"/>
        <item m="1" x="140"/>
        <item m="1" x="65"/>
        <item m="1" x="50"/>
        <item m="1" x="107"/>
        <item m="1" x="30"/>
        <item m="1" x="80"/>
        <item m="1" x="135"/>
        <item m="1" x="47"/>
        <item m="1" x="101"/>
        <item m="1" x="74"/>
        <item m="1" x="129"/>
        <item m="1" x="58"/>
        <item m="1" x="39"/>
        <item m="1" x="92"/>
        <item m="1" x="18"/>
        <item m="1" x="42"/>
        <item m="1" x="95"/>
        <item m="1" x="76"/>
        <item m="1" x="69"/>
        <item m="1" x="12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dataField="1" showAll="0"/>
    <pivotField axis="axisRow" showAll="0" sortType="descending">
      <items count="10">
        <item x="4"/>
        <item x="3"/>
        <item x="0"/>
        <item m="1" x="8"/>
        <item x="1"/>
        <item x="5"/>
        <item m="1" x="7"/>
        <item x="2"/>
        <item m="1"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/>
    <pivotField showAll="0"/>
    <pivotField numFmtId="1" showAll="0"/>
    <pivotField numFmtId="1" showAll="0"/>
    <pivotField showAll="0"/>
    <pivotField showAll="0"/>
    <pivotField showAll="0"/>
    <pivotField numFmtId="1" showAll="0"/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</pivotFields>
  <rowFields count="1">
    <field x="16"/>
  </rowFields>
  <rowItems count="7">
    <i>
      <x v="7"/>
    </i>
    <i>
      <x v="4"/>
    </i>
    <i>
      <x v="2"/>
    </i>
    <i>
      <x v="1"/>
    </i>
    <i>
      <x v="5"/>
    </i>
    <i>
      <x/>
    </i>
    <i t="grand">
      <x/>
    </i>
  </rowItems>
  <colItems count="1">
    <i/>
  </colItems>
  <pageFields count="1">
    <pageField fld="1" hier="-1"/>
  </pageFields>
  <dataFields count="1">
    <dataField name="Somme de Temps" fld="15" showDataAs="percentOfTotal" baseField="16" baseItem="2" numFmtId="10"/>
  </dataFields>
  <formats count="2">
    <format dxfId="61">
      <pivotArea collapsedLevelsAreSubtotals="1" fieldPosition="0">
        <references count="1">
          <reference field="16" count="0"/>
        </references>
      </pivotArea>
    </format>
    <format dxfId="60">
      <pivotArea outline="0" fieldPosition="0">
        <references count="1">
          <reference field="4294967294" count="1">
            <x v="0"/>
          </reference>
        </references>
      </pivotArea>
    </format>
  </formats>
  <chartFormats count="17"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7">
      <pivotArea type="data" outline="0" fieldPosition="0">
        <references count="2">
          <reference field="4294967294" count="1" selected="0">
            <x v="0"/>
          </reference>
          <reference field="16" count="1" selected="0">
            <x v="5"/>
          </reference>
        </references>
      </pivotArea>
    </chartFormat>
    <chartFormat chart="12" format="8">
      <pivotArea type="data" outline="0" fieldPosition="0">
        <references count="2">
          <reference field="4294967294" count="1" selected="0">
            <x v="0"/>
          </reference>
          <reference field="16" count="1" selected="0">
            <x v="4"/>
          </reference>
        </references>
      </pivotArea>
    </chartFormat>
    <chartFormat chart="12" format="9">
      <pivotArea type="data" outline="0" fieldPosition="0">
        <references count="2">
          <reference field="4294967294" count="1" selected="0">
            <x v="0"/>
          </reference>
          <reference field="16" count="1" selected="0">
            <x v="7"/>
          </reference>
        </references>
      </pivotArea>
    </chartFormat>
    <chartFormat chart="12" format="10">
      <pivotArea type="data" outline="0" fieldPosition="0">
        <references count="2">
          <reference field="4294967294" count="1" selected="0">
            <x v="0"/>
          </reference>
          <reference field="16" count="1" selected="0">
            <x v="2"/>
          </reference>
        </references>
      </pivotArea>
    </chartFormat>
    <chartFormat chart="12" format="11">
      <pivotArea type="data" outline="0" fieldPosition="0">
        <references count="2">
          <reference field="4294967294" count="1" selected="0">
            <x v="0"/>
          </reference>
          <reference field="16" count="1" selected="0">
            <x v="1"/>
          </reference>
        </references>
      </pivotArea>
    </chartFormat>
    <chartFormat chart="12" format="12">
      <pivotArea type="data" outline="0" fieldPosition="0">
        <references count="2">
          <reference field="4294967294" count="1" selected="0">
            <x v="0"/>
          </reference>
          <reference field="16" count="1" selected="0">
            <x v="0"/>
          </reference>
        </references>
      </pivotArea>
    </chartFormat>
    <chartFormat chart="3" format="1">
      <pivotArea type="data" outline="0" fieldPosition="0">
        <references count="2">
          <reference field="4294967294" count="1" selected="0">
            <x v="0"/>
          </reference>
          <reference field="16" count="1" selected="0">
            <x v="7"/>
          </reference>
        </references>
      </pivotArea>
    </chartFormat>
    <chartFormat chart="3" format="2">
      <pivotArea type="data" outline="0" fieldPosition="0">
        <references count="2">
          <reference field="4294967294" count="1" selected="0">
            <x v="0"/>
          </reference>
          <reference field="16" count="1" selected="0">
            <x v="4"/>
          </reference>
        </references>
      </pivotArea>
    </chartFormat>
    <chartFormat chart="3" format="3">
      <pivotArea type="data" outline="0" fieldPosition="0">
        <references count="2">
          <reference field="4294967294" count="1" selected="0">
            <x v="0"/>
          </reference>
          <reference field="16" count="1" selected="0">
            <x v="2"/>
          </reference>
        </references>
      </pivotArea>
    </chartFormat>
    <chartFormat chart="3" format="4">
      <pivotArea type="data" outline="0" fieldPosition="0">
        <references count="2">
          <reference field="4294967294" count="1" selected="0">
            <x v="0"/>
          </reference>
          <reference field="16" count="1" selected="0">
            <x v="5"/>
          </reference>
        </references>
      </pivotArea>
    </chartFormat>
    <chartFormat chart="3" format="5">
      <pivotArea type="data" outline="0" fieldPosition="0">
        <references count="2">
          <reference field="4294967294" count="1" selected="0">
            <x v="0"/>
          </reference>
          <reference field="16" count="1" selected="0">
            <x v="0"/>
          </reference>
        </references>
      </pivotArea>
    </chartFormat>
    <chartFormat chart="3" format="6">
      <pivotArea type="data" outline="0" fieldPosition="0">
        <references count="2">
          <reference field="4294967294" count="1" selected="0">
            <x v="0"/>
          </reference>
          <reference field="16" count="1" selected="0">
            <x v="1"/>
          </reference>
        </references>
      </pivotArea>
    </chartFormat>
    <chartFormat chart="12" format="13">
      <pivotArea type="data" outline="0" fieldPosition="0">
        <references count="2">
          <reference field="4294967294" count="1" selected="0">
            <x v="0"/>
          </reference>
          <reference field="16" count="1" selected="0">
            <x v="8"/>
          </reference>
        </references>
      </pivotArea>
    </chartFormat>
    <chartFormat chart="3" format="8">
      <pivotArea type="data" outline="0" fieldPosition="0">
        <references count="2">
          <reference field="4294967294" count="1" selected="0">
            <x v="0"/>
          </reference>
          <reference field="16" count="1" selected="0">
            <x v="8"/>
          </reference>
        </references>
      </pivotArea>
    </chartFormat>
    <chartFormat chart="3" format="9">
      <pivotArea type="data" outline="0" fieldPosition="0">
        <references count="2">
          <reference field="4294967294" count="1" selected="0">
            <x v="0"/>
          </reference>
          <reference field="16" count="1" selected="0">
            <x v="3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Commentaires_Pannes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9">
  <location ref="A225:B228" firstHeaderRow="1" firstDataRow="1" firstDataCol="1" rowPageCount="2" colPageCount="1"/>
  <pivotFields count="40"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32">
        <item m="1" x="16"/>
        <item m="1" x="9"/>
        <item m="1" x="17"/>
        <item m="1" x="29"/>
        <item m="1" x="5"/>
        <item m="1" x="11"/>
        <item m="1" x="14"/>
        <item m="1" x="18"/>
        <item m="1" x="21"/>
        <item m="1" x="24"/>
        <item m="1" x="27"/>
        <item m="1" x="30"/>
        <item m="1" x="15"/>
        <item m="1" x="4"/>
        <item m="1" x="19"/>
        <item m="1" x="6"/>
        <item m="1" x="20"/>
        <item m="1" x="7"/>
        <item m="1" x="22"/>
        <item m="1" x="8"/>
        <item m="1" x="23"/>
        <item m="1" x="10"/>
        <item m="1" x="25"/>
        <item m="1" x="12"/>
        <item m="1" x="26"/>
        <item m="1" x="13"/>
        <item m="1" x="28"/>
        <item n="16" x="0"/>
        <item x="1"/>
        <item x="2"/>
        <item x="3"/>
        <item t="default"/>
      </items>
    </pivotField>
    <pivotField showAll="0"/>
    <pivotField showAll="0"/>
    <pivotField numFmtId="164" showAll="0"/>
    <pivotField showAll="0"/>
    <pivotField showAll="0"/>
    <pivotField axis="axisPage" showAll="0">
      <items count="10">
        <item x="4"/>
        <item x="3"/>
        <item x="0"/>
        <item m="1" x="8"/>
        <item x="1"/>
        <item x="5"/>
        <item m="1" x="7"/>
        <item x="2"/>
        <item m="1" x="6"/>
        <item t="default"/>
      </items>
    </pivotField>
    <pivotField axis="axisRow" dataField="1" showAll="0" sortType="ascending">
      <items count="85">
        <item m="1" x="38"/>
        <item m="1" x="82"/>
        <item m="1" x="77"/>
        <item m="1" x="36"/>
        <item m="1" x="37"/>
        <item m="1" x="40"/>
        <item m="1" x="67"/>
        <item x="7"/>
        <item m="1" x="27"/>
        <item m="1" x="65"/>
        <item m="1" x="34"/>
        <item m="1" x="64"/>
        <item m="1" x="57"/>
        <item m="1" x="68"/>
        <item m="1" x="52"/>
        <item x="8"/>
        <item m="1" x="48"/>
        <item m="1" x="70"/>
        <item m="1" x="31"/>
        <item m="1" x="39"/>
        <item m="1" x="60"/>
        <item m="1" x="53"/>
        <item m="1" x="59"/>
        <item m="1" x="79"/>
        <item m="1" x="72"/>
        <item m="1" x="44"/>
        <item x="11"/>
        <item m="1" x="49"/>
        <item m="1" x="29"/>
        <item m="1" x="62"/>
        <item m="1" x="73"/>
        <item x="3"/>
        <item m="1" x="66"/>
        <item m="1" x="30"/>
        <item m="1" x="56"/>
        <item m="1" x="28"/>
        <item m="1" x="74"/>
        <item m="1" x="63"/>
        <item m="1" x="83"/>
        <item m="1" x="55"/>
        <item x="0"/>
        <item m="1" x="80"/>
        <item m="1" x="76"/>
        <item m="1" x="50"/>
        <item x="5"/>
        <item m="1" x="42"/>
        <item m="1" x="81"/>
        <item x="2"/>
        <item m="1" x="51"/>
        <item m="1" x="69"/>
        <item m="1" x="33"/>
        <item x="6"/>
        <item m="1" x="35"/>
        <item m="1" x="43"/>
        <item m="1" x="45"/>
        <item m="1" x="71"/>
        <item m="1" x="41"/>
        <item m="1" x="75"/>
        <item m="1" x="58"/>
        <item x="1"/>
        <item m="1" x="61"/>
        <item m="1" x="46"/>
        <item m="1" x="32"/>
        <item m="1" x="47"/>
        <item m="1" x="54"/>
        <item m="1" x="78"/>
        <item x="4"/>
        <item x="9"/>
        <item x="10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axis="axisRow" showAll="0" sortType="ascending">
      <items count="352">
        <item x="1"/>
        <item m="1" x="253"/>
        <item m="1" x="220"/>
        <item m="1" x="204"/>
        <item m="1" x="13"/>
        <item m="1" x="187"/>
        <item m="1" x="144"/>
        <item m="1" x="49"/>
        <item m="1" x="262"/>
        <item m="1" x="200"/>
        <item m="1" x="108"/>
        <item m="1" x="149"/>
        <item m="1" x="260"/>
        <item m="1" x="96"/>
        <item m="1" x="152"/>
        <item m="1" x="321"/>
        <item m="1" x="87"/>
        <item m="1" x="330"/>
        <item m="1" x="127"/>
        <item m="1" x="111"/>
        <item m="1" x="176"/>
        <item m="1" x="40"/>
        <item m="1" x="62"/>
        <item m="1" x="178"/>
        <item m="1" x="141"/>
        <item m="1" x="182"/>
        <item m="1" x="290"/>
        <item m="1" x="316"/>
        <item m="1" x="44"/>
        <item m="1" x="95"/>
        <item m="1" x="71"/>
        <item m="1" x="151"/>
        <item m="1" x="55"/>
        <item m="1" x="190"/>
        <item m="1" x="217"/>
        <item m="1" x="43"/>
        <item m="1" x="314"/>
        <item m="1" x="245"/>
        <item m="1" x="101"/>
        <item m="1" x="50"/>
        <item m="1" x="133"/>
        <item m="1" x="58"/>
        <item m="1" x="258"/>
        <item m="1" x="189"/>
        <item m="1" x="21"/>
        <item m="1" x="168"/>
        <item m="1" x="105"/>
        <item m="1" x="15"/>
        <item m="1" x="148"/>
        <item m="1" x="267"/>
        <item m="1" x="334"/>
        <item m="1" x="215"/>
        <item m="1" x="340"/>
        <item m="1" x="163"/>
        <item m="1" x="293"/>
        <item m="1" x="197"/>
        <item m="1" x="274"/>
        <item m="1" x="171"/>
        <item m="1" x="345"/>
        <item m="1" x="14"/>
        <item m="1" x="121"/>
        <item m="1" x="284"/>
        <item m="1" x="109"/>
        <item m="1" x="136"/>
        <item m="1" x="93"/>
        <item m="1" x="114"/>
        <item m="1" x="81"/>
        <item m="1" x="275"/>
        <item m="1" x="188"/>
        <item m="1" x="349"/>
        <item m="1" x="234"/>
        <item m="1" x="98"/>
        <item m="1" x="308"/>
        <item m="1" x="122"/>
        <item m="1" x="325"/>
        <item m="1" x="343"/>
        <item m="1" x="64"/>
        <item m="1" x="17"/>
        <item m="1" x="219"/>
        <item m="1" x="202"/>
        <item m="1" x="175"/>
        <item m="1" x="161"/>
        <item m="1" x="328"/>
        <item m="1" x="85"/>
        <item m="1" x="225"/>
        <item m="1" x="303"/>
        <item m="1" x="120"/>
        <item m="1" x="339"/>
        <item m="1" x="76"/>
        <item m="1" x="60"/>
        <item m="1" x="318"/>
        <item m="1" x="118"/>
        <item m="1" x="327"/>
        <item m="1" x="162"/>
        <item m="1" x="102"/>
        <item m="1" x="209"/>
        <item m="1" x="301"/>
        <item m="1" x="193"/>
        <item m="1" x="331"/>
        <item m="1" x="156"/>
        <item m="1" x="165"/>
        <item m="1" x="235"/>
        <item m="1" x="27"/>
        <item m="1" x="37"/>
        <item m="1" x="336"/>
        <item m="1" x="279"/>
        <item m="1" x="329"/>
        <item m="1" x="20"/>
        <item m="1" x="269"/>
        <item m="1" x="129"/>
        <item m="1" x="153"/>
        <item m="1" x="271"/>
        <item m="1" x="135"/>
        <item m="1" x="172"/>
        <item m="1" x="251"/>
        <item m="1" x="346"/>
        <item m="1" x="26"/>
        <item m="1" x="273"/>
        <item m="1" x="350"/>
        <item m="1" x="282"/>
        <item m="1" x="291"/>
        <item m="1" x="300"/>
        <item m="1" x="170"/>
        <item m="1" x="143"/>
        <item m="1" x="341"/>
        <item m="1" x="198"/>
        <item m="1" x="347"/>
        <item m="1" x="311"/>
        <item m="1" x="211"/>
        <item m="1" x="299"/>
        <item m="1" x="34"/>
        <item m="1" x="74"/>
        <item m="1" x="75"/>
        <item m="1" x="254"/>
        <item m="1" x="31"/>
        <item m="1" x="288"/>
        <item m="1" x="322"/>
        <item m="1" x="167"/>
        <item m="1" x="157"/>
        <item m="1" x="38"/>
        <item m="1" x="128"/>
        <item m="1" x="90"/>
        <item m="1" x="268"/>
        <item m="1" x="119"/>
        <item m="1" x="208"/>
        <item m="1" x="18"/>
        <item m="1" x="56"/>
        <item m="1" x="265"/>
        <item x="0"/>
        <item m="1" x="28"/>
        <item m="1" x="250"/>
        <item m="1" x="130"/>
        <item m="1" x="218"/>
        <item m="1" x="252"/>
        <item m="1" x="227"/>
        <item m="1" x="181"/>
        <item m="1" x="277"/>
        <item m="1" x="164"/>
        <item m="1" x="203"/>
        <item m="1" x="92"/>
        <item m="1" x="205"/>
        <item m="1" x="41"/>
        <item m="1" x="30"/>
        <item m="1" x="68"/>
        <item m="1" x="115"/>
        <item m="1" x="134"/>
        <item m="1" x="107"/>
        <item m="1" x="94"/>
        <item m="1" x="150"/>
        <item m="1" x="100"/>
        <item m="1" x="214"/>
        <item m="1" x="246"/>
        <item m="1" x="83"/>
        <item m="1" x="184"/>
        <item m="1" x="342"/>
        <item m="1" x="323"/>
        <item m="1" x="259"/>
        <item m="1" x="297"/>
        <item m="1" x="23"/>
        <item m="1" x="47"/>
        <item m="1" x="35"/>
        <item m="1" x="278"/>
        <item m="1" x="348"/>
        <item m="1" x="306"/>
        <item m="1" x="270"/>
        <item m="1" x="276"/>
        <item m="1" x="145"/>
        <item m="1" x="206"/>
        <item m="1" x="137"/>
        <item m="1" x="185"/>
        <item m="1" x="16"/>
        <item m="1" x="313"/>
        <item m="1" x="317"/>
        <item m="1" x="212"/>
        <item m="1" x="240"/>
        <item m="1" x="65"/>
        <item m="1" x="174"/>
        <item m="1" x="186"/>
        <item m="1" x="159"/>
        <item m="1" x="110"/>
        <item m="1" x="238"/>
        <item m="1" x="344"/>
        <item m="1" x="194"/>
        <item m="1" x="147"/>
        <item m="1" x="241"/>
        <item m="1" x="183"/>
        <item m="1" x="112"/>
        <item m="1" x="158"/>
        <item m="1" x="154"/>
        <item m="1" x="326"/>
        <item m="1" x="99"/>
        <item m="1" x="33"/>
        <item m="1" x="173"/>
        <item m="1" x="63"/>
        <item m="1" x="51"/>
        <item m="1" x="131"/>
        <item m="1" x="42"/>
        <item m="1" x="333"/>
        <item m="1" x="236"/>
        <item m="1" x="213"/>
        <item m="1" x="125"/>
        <item m="1" x="337"/>
        <item m="1" x="280"/>
        <item m="1" x="226"/>
        <item m="1" x="72"/>
        <item m="1" x="61"/>
        <item m="1" x="91"/>
        <item m="1" x="22"/>
        <item m="1" x="230"/>
        <item m="1" x="57"/>
        <item m="1" x="286"/>
        <item m="1" x="309"/>
        <item m="1" x="139"/>
        <item m="1" x="195"/>
        <item m="1" x="295"/>
        <item m="1" x="48"/>
        <item m="1" x="302"/>
        <item m="1" x="66"/>
        <item m="1" x="69"/>
        <item m="1" x="199"/>
        <item m="1" x="77"/>
        <item m="1" x="103"/>
        <item m="1" x="97"/>
        <item m="1" x="210"/>
        <item m="1" x="142"/>
        <item m="1" x="256"/>
        <item m="1" x="228"/>
        <item m="1" x="32"/>
        <item m="1" x="229"/>
        <item m="1" x="59"/>
        <item m="1" x="67"/>
        <item m="1" x="146"/>
        <item m="1" x="70"/>
        <item m="1" x="80"/>
        <item m="1" x="79"/>
        <item m="1" x="320"/>
        <item m="1" x="191"/>
        <item m="1" x="244"/>
        <item m="1" x="239"/>
        <item m="1" x="292"/>
        <item m="1" x="222"/>
        <item m="1" x="263"/>
        <item m="1" x="233"/>
        <item m="1" x="160"/>
        <item m="1" x="338"/>
        <item m="1" x="319"/>
        <item m="1" x="232"/>
        <item m="1" x="289"/>
        <item m="1" x="84"/>
        <item m="1" x="78"/>
        <item m="1" x="25"/>
        <item m="1" x="82"/>
        <item m="1" x="73"/>
        <item m="1" x="255"/>
        <item m="1" x="166"/>
        <item m="1" x="45"/>
        <item m="1" x="116"/>
        <item m="1" x="89"/>
        <item m="1" x="29"/>
        <item m="1" x="223"/>
        <item m="1" x="237"/>
        <item m="1" x="53"/>
        <item m="1" x="46"/>
        <item m="1" x="179"/>
        <item m="1" x="224"/>
        <item m="1" x="88"/>
        <item m="1" x="272"/>
        <item m="1" x="266"/>
        <item m="1" x="304"/>
        <item m="1" x="207"/>
        <item m="1" x="19"/>
        <item m="1" x="36"/>
        <item m="1" x="124"/>
        <item m="1" x="54"/>
        <item m="1" x="155"/>
        <item m="1" x="287"/>
        <item m="1" x="192"/>
        <item m="1" x="196"/>
        <item m="1" x="248"/>
        <item m="1" x="132"/>
        <item m="1" x="123"/>
        <item m="1" x="140"/>
        <item m="1" x="126"/>
        <item m="1" x="247"/>
        <item m="1" x="169"/>
        <item m="1" x="332"/>
        <item m="1" x="257"/>
        <item m="1" x="307"/>
        <item m="1" x="312"/>
        <item m="1" x="177"/>
        <item m="1" x="310"/>
        <item m="1" x="106"/>
        <item m="1" x="24"/>
        <item m="1" x="335"/>
        <item m="1" x="221"/>
        <item m="1" x="104"/>
        <item m="1" x="305"/>
        <item m="1" x="86"/>
        <item m="1" x="294"/>
        <item m="1" x="39"/>
        <item m="1" x="52"/>
        <item m="1" x="117"/>
        <item m="1" x="231"/>
        <item m="1" x="261"/>
        <item m="1" x="283"/>
        <item m="1" x="298"/>
        <item m="1" x="249"/>
        <item m="1" x="281"/>
        <item m="1" x="264"/>
        <item m="1" x="138"/>
        <item m="1" x="216"/>
        <item m="1" x="201"/>
        <item m="1" x="113"/>
        <item m="1" x="324"/>
        <item m="1" x="296"/>
        <item m="1" x="243"/>
        <item m="1" x="315"/>
        <item m="1" x="242"/>
        <item m="1" x="180"/>
        <item m="1" x="285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numFmtId="1" showAll="0"/>
    <pivotField numFmtId="1" showAll="0"/>
    <pivotField showAll="0"/>
    <pivotField showAll="0"/>
    <pivotField showAll="0"/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</pivotFields>
  <rowFields count="2">
    <field x="17"/>
    <field x="19"/>
  </rowFields>
  <rowItems count="3">
    <i>
      <x v="47"/>
    </i>
    <i r="1">
      <x v="148"/>
    </i>
    <i t="grand">
      <x/>
    </i>
  </rowItems>
  <colItems count="1">
    <i/>
  </colItems>
  <pageFields count="2">
    <pageField fld="10" item="29" hier="-1"/>
    <pageField fld="16" item="0" hier="-1"/>
  </pageFields>
  <dataFields count="1">
    <dataField name="Nombre de Cause Action" fld="17" subtotal="count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7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8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Récap" displayName="Récap" ref="F389:T489" totalsRowShown="0" headerRowDxfId="90" dataDxfId="89">
  <tableColumns count="15">
    <tableColumn id="1" name="OF" dataDxfId="88"/>
    <tableColumn id="2" name="Designation" dataDxfId="87"/>
    <tableColumn id="3" name="Heure début" dataDxfId="86"/>
    <tableColumn id="4" name="Heure fin" dataDxfId="85"/>
    <tableColumn id="5" name="Temps" dataDxfId="84"/>
    <tableColumn id="6" name="Type d'Action" dataDxfId="83"/>
    <tableColumn id="7" name="Cause Action" dataDxfId="82"/>
    <tableColumn id="8" name="Détails OF / Poste" dataDxfId="81"/>
    <tableColumn id="16" name="Colonne5" dataDxfId="80"/>
    <tableColumn id="9" name="Commentaire(s)" dataDxfId="79"/>
    <tableColumn id="10" name="Colonne1" dataDxfId="78"/>
    <tableColumn id="11" name="Colonne2" dataDxfId="77"/>
    <tableColumn id="12" name="Colonne3" dataDxfId="76"/>
    <tableColumn id="13" name="Colonne4" dataDxfId="75"/>
    <tableColumn id="14" name="VISA" dataDxfId="7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PDC" displayName="PDC" ref="A1:AN527" totalsRowShown="0" headerRowDxfId="43" dataDxfId="41" headerRowBorderDxfId="42" tableBorderDxfId="40">
  <autoFilter ref="A1:AN527"/>
  <tableColumns count="40">
    <tableColumn id="43" name="Numéro" dataDxfId="39"/>
    <tableColumn id="1" name="Date" dataDxfId="38"/>
    <tableColumn id="2" name="Site" dataDxfId="37"/>
    <tableColumn id="3" name="Section" dataDxfId="36"/>
    <tableColumn id="4" name="Machine" dataDxfId="35"/>
    <tableColumn id="5" name="OF" dataDxfId="34"/>
    <tableColumn id="6" name="Designation" dataDxfId="33"/>
    <tableColumn id="7" name="Equipe" dataDxfId="32"/>
    <tableColumn id="8" name="PCB" dataDxfId="31"/>
    <tableColumn id="9" name="Cadence" dataDxfId="30"/>
    <tableColumn id="10" name="Semaine" dataDxfId="29"/>
    <tableColumn id="11" name="Mois" dataDxfId="28"/>
    <tableColumn id="12" name="Année" dataDxfId="27"/>
    <tableColumn id="13" name="Heure début" dataDxfId="26"/>
    <tableColumn id="14" name="Heure fin" dataDxfId="25"/>
    <tableColumn id="15" name="Temps" dataDxfId="24"/>
    <tableColumn id="16" name="Type d'Action" dataDxfId="23"/>
    <tableColumn id="17" name="Cause Action" dataDxfId="22"/>
    <tableColumn id="21" name="Détails OF / Poste" dataDxfId="21"/>
    <tableColumn id="18" name="Commentaire(s)" dataDxfId="20"/>
    <tableColumn id="20" name="TP/TE" dataDxfId="19"/>
    <tableColumn id="19" name="TP OF R" dataDxfId="18"/>
    <tableColumn id="22" name="TE OF R" dataDxfId="17"/>
    <tableColumn id="23" name="NB TP R" dataDxfId="16"/>
    <tableColumn id="24" name="NB TE R" dataDxfId="15"/>
    <tableColumn id="25" name="TP MO" dataDxfId="14"/>
    <tableColumn id="26" name="TE MO" dataDxfId="13"/>
    <tableColumn id="27" name="Quantité Produite Partielle" dataDxfId="12"/>
    <tableColumn id="29" name="Quantité Prévue" dataDxfId="11"/>
    <tableColumn id="30" name="Quantité Produite" dataDxfId="10"/>
    <tableColumn id="32" name="Cadence Réelle" dataDxfId="9"/>
    <tableColumn id="34" name="VISA" dataDxfId="8"/>
    <tableColumn id="35" name="VISA Clôture Partielle" dataDxfId="7"/>
    <tableColumn id="36" name="REF Indicateurs" dataDxfId="6"/>
    <tableColumn id="37" name="REF Indicateurs 2" dataDxfId="5"/>
    <tableColumn id="41" name="Temps Ouverture" dataDxfId="4"/>
    <tableColumn id="28" name="Temps Utile" dataDxfId="3"/>
    <tableColumn id="55" name="Temps de Non TRS" dataDxfId="2"/>
    <tableColumn id="57" name="Temps de Fonctionnement" dataDxfId="1"/>
    <tableColumn id="33" name="Quantité Prévue Hebd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ln>
          <a:solidFill>
            <a:schemeClr val="accent1">
              <a:shade val="50000"/>
              <a:alpha val="93000"/>
            </a:schemeClr>
          </a:solidFill>
        </a:ln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003">
          <a:schemeClr val="dk2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5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W30"/>
  <sheetViews>
    <sheetView showGridLines="0" tabSelected="1" zoomScaleNormal="100" workbookViewId="0">
      <selection activeCell="L18" sqref="L17:L18"/>
    </sheetView>
  </sheetViews>
  <sheetFormatPr baseColWidth="10" defaultColWidth="5.7109375" defaultRowHeight="15" x14ac:dyDescent="0.25"/>
  <cols>
    <col min="1" max="1" width="1.42578125" style="8" customWidth="1"/>
    <col min="2" max="2" width="2.28515625" style="8" customWidth="1"/>
    <col min="3" max="8" width="5.7109375" style="8"/>
    <col min="9" max="9" width="7.42578125" style="8" customWidth="1"/>
    <col min="10" max="17" width="5.7109375" style="8"/>
    <col min="18" max="18" width="7.140625" style="8" customWidth="1"/>
    <col min="19" max="21" width="5.7109375" style="8"/>
    <col min="22" max="22" width="3.85546875" style="8" customWidth="1"/>
    <col min="23" max="23" width="3.5703125" style="8" customWidth="1"/>
    <col min="24" max="24" width="5.7109375" style="8"/>
    <col min="25" max="25" width="5.85546875" style="8" customWidth="1"/>
    <col min="26" max="16384" width="5.7109375" style="8"/>
  </cols>
  <sheetData>
    <row r="1" spans="1:23" ht="7.5" customHeight="1" x14ac:dyDescent="0.25">
      <c r="A1" s="151"/>
      <c r="B1" s="151"/>
    </row>
    <row r="2" spans="1:23" x14ac:dyDescent="0.25">
      <c r="A2" s="151"/>
      <c r="B2" s="152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</row>
    <row r="3" spans="1:23" ht="15" customHeight="1" x14ac:dyDescent="0.25">
      <c r="B3" s="7"/>
      <c r="C3" s="7"/>
      <c r="D3" s="7"/>
      <c r="E3" s="7"/>
      <c r="F3" s="7"/>
      <c r="G3" s="167" t="s">
        <v>6</v>
      </c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7"/>
      <c r="S3" s="7"/>
      <c r="T3" s="7"/>
      <c r="U3" s="7"/>
      <c r="V3" s="7"/>
      <c r="W3" s="7"/>
    </row>
    <row r="4" spans="1:23" x14ac:dyDescent="0.25">
      <c r="B4" s="7"/>
      <c r="C4" s="7"/>
      <c r="D4" s="7"/>
      <c r="E4" s="7"/>
      <c r="F4" s="7"/>
      <c r="G4" s="167"/>
      <c r="H4" s="167"/>
      <c r="I4" s="167"/>
      <c r="J4" s="167"/>
      <c r="K4" s="167"/>
      <c r="L4" s="167"/>
      <c r="M4" s="167"/>
      <c r="N4" s="167"/>
      <c r="O4" s="167"/>
      <c r="P4" s="167"/>
      <c r="Q4" s="167"/>
      <c r="R4" s="7"/>
      <c r="S4" s="7"/>
      <c r="T4" s="7"/>
      <c r="U4" s="7"/>
      <c r="V4" s="7"/>
      <c r="W4" s="7"/>
    </row>
    <row r="5" spans="1:23" ht="15.75" thickBot="1" x14ac:dyDescent="0.3"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</row>
    <row r="6" spans="1:23" ht="19.5" thickBot="1" x14ac:dyDescent="0.3">
      <c r="B6" s="7"/>
      <c r="C6" s="159" t="s">
        <v>8</v>
      </c>
      <c r="D6" s="160"/>
      <c r="E6" s="160"/>
      <c r="F6" s="161"/>
      <c r="G6" s="168">
        <v>2018</v>
      </c>
      <c r="H6" s="169"/>
      <c r="I6" s="170"/>
      <c r="J6" s="56"/>
      <c r="K6" s="56"/>
      <c r="L6" s="159" t="s">
        <v>7</v>
      </c>
      <c r="M6" s="160"/>
      <c r="N6" s="160"/>
      <c r="O6" s="161"/>
      <c r="P6" s="162" t="e">
        <f>#REF!</f>
        <v>#REF!</v>
      </c>
      <c r="Q6" s="163"/>
      <c r="R6" s="164"/>
      <c r="S6" s="162" t="e">
        <f>#REF!</f>
        <v>#REF!</v>
      </c>
      <c r="T6" s="163"/>
      <c r="U6" s="164"/>
      <c r="V6" s="7"/>
      <c r="W6" s="7"/>
    </row>
    <row r="7" spans="1:23" x14ac:dyDescent="0.25">
      <c r="B7" s="7"/>
      <c r="C7" s="7"/>
      <c r="D7" s="56"/>
      <c r="E7" s="56"/>
      <c r="F7" s="56"/>
      <c r="G7" s="56"/>
      <c r="H7" s="56"/>
      <c r="I7" s="183"/>
      <c r="J7" s="183"/>
      <c r="K7" s="183"/>
      <c r="L7" s="56"/>
      <c r="M7" s="56"/>
      <c r="N7" s="56"/>
      <c r="O7" s="56"/>
      <c r="P7" s="56"/>
      <c r="Q7" s="56"/>
      <c r="R7" s="56"/>
      <c r="S7" s="56"/>
      <c r="T7" s="7"/>
      <c r="U7" s="7"/>
      <c r="V7" s="7"/>
      <c r="W7" s="7"/>
    </row>
    <row r="8" spans="1:23" x14ac:dyDescent="0.25">
      <c r="B8" s="7"/>
      <c r="C8" s="7"/>
      <c r="D8" s="56"/>
      <c r="E8" s="56"/>
      <c r="F8" s="56"/>
      <c r="G8" s="56"/>
      <c r="H8" s="56"/>
      <c r="I8" s="56"/>
      <c r="J8" s="56"/>
      <c r="K8" s="56"/>
      <c r="L8" s="56"/>
      <c r="M8" s="56"/>
      <c r="N8" s="56"/>
      <c r="O8" s="56"/>
      <c r="P8" s="56"/>
      <c r="Q8" s="56"/>
      <c r="R8" s="56"/>
      <c r="S8" s="56"/>
      <c r="T8" s="7" t="s">
        <v>12</v>
      </c>
      <c r="U8" s="7"/>
      <c r="V8" s="7"/>
      <c r="W8" s="7"/>
    </row>
    <row r="9" spans="1:23" ht="15" customHeight="1" x14ac:dyDescent="0.25">
      <c r="B9" s="7"/>
      <c r="C9" s="91"/>
      <c r="D9" s="91"/>
      <c r="E9" s="184" t="s">
        <v>99</v>
      </c>
      <c r="F9" s="184"/>
      <c r="G9" s="184"/>
      <c r="H9" s="184"/>
      <c r="I9" s="184"/>
      <c r="J9" s="184"/>
      <c r="K9" s="184"/>
      <c r="L9" s="184"/>
      <c r="M9" s="184"/>
      <c r="N9" s="184"/>
      <c r="O9" s="184"/>
      <c r="P9" s="184"/>
      <c r="Q9" s="184"/>
      <c r="R9" s="184"/>
      <c r="S9" s="184"/>
      <c r="T9" s="184"/>
      <c r="U9" s="92"/>
      <c r="V9" s="92"/>
      <c r="W9" s="7"/>
    </row>
    <row r="10" spans="1:23" ht="15.75" customHeight="1" thickBot="1" x14ac:dyDescent="0.35">
      <c r="B10" s="57"/>
      <c r="C10" s="91"/>
      <c r="D10" s="91"/>
      <c r="E10" s="184"/>
      <c r="F10" s="184"/>
      <c r="G10" s="184"/>
      <c r="H10" s="184"/>
      <c r="I10" s="184"/>
      <c r="J10" s="184"/>
      <c r="K10" s="184"/>
      <c r="L10" s="184"/>
      <c r="M10" s="184"/>
      <c r="N10" s="184"/>
      <c r="O10" s="184"/>
      <c r="P10" s="184"/>
      <c r="Q10" s="184"/>
      <c r="R10" s="184"/>
      <c r="S10" s="184"/>
      <c r="T10" s="184"/>
      <c r="U10" s="92"/>
      <c r="V10" s="92"/>
      <c r="W10" s="7"/>
    </row>
    <row r="11" spans="1:23" ht="18.75" customHeight="1" x14ac:dyDescent="0.25">
      <c r="B11" s="7"/>
      <c r="C11" s="92"/>
      <c r="D11" s="92"/>
      <c r="E11" s="93"/>
      <c r="F11" s="93"/>
      <c r="G11" s="93"/>
      <c r="H11" s="97"/>
      <c r="I11" s="97"/>
      <c r="J11" s="97"/>
      <c r="K11" s="94"/>
      <c r="L11" s="171" t="s">
        <v>100</v>
      </c>
      <c r="M11" s="172"/>
      <c r="N11" s="172"/>
      <c r="O11" s="173"/>
      <c r="P11" s="92"/>
      <c r="Q11" s="98"/>
      <c r="R11" s="98"/>
      <c r="S11" s="98"/>
      <c r="T11" s="92"/>
      <c r="U11" s="92"/>
      <c r="V11" s="92"/>
      <c r="W11" s="7"/>
    </row>
    <row r="12" spans="1:23" ht="15" customHeight="1" x14ac:dyDescent="0.25">
      <c r="B12" s="7"/>
      <c r="C12" s="92"/>
      <c r="D12" s="92"/>
      <c r="E12" s="95"/>
      <c r="F12" s="95"/>
      <c r="G12" s="95"/>
      <c r="H12" s="97"/>
      <c r="I12" s="97"/>
      <c r="J12" s="97"/>
      <c r="K12" s="96" t="s">
        <v>60</v>
      </c>
      <c r="L12" s="174"/>
      <c r="M12" s="175"/>
      <c r="N12" s="175"/>
      <c r="O12" s="176"/>
      <c r="P12" s="92"/>
      <c r="Q12" s="98"/>
      <c r="R12" s="98"/>
      <c r="S12" s="98"/>
      <c r="T12" s="92"/>
      <c r="U12" s="92"/>
      <c r="V12" s="92"/>
      <c r="W12" s="7"/>
    </row>
    <row r="13" spans="1:23" ht="18.75" x14ac:dyDescent="0.25">
      <c r="B13" s="7"/>
      <c r="C13" s="92"/>
      <c r="D13" s="92"/>
      <c r="E13" s="93"/>
      <c r="F13" s="93"/>
      <c r="G13" s="93"/>
      <c r="H13" s="93"/>
      <c r="I13" s="93"/>
      <c r="J13" s="93"/>
      <c r="K13" s="94"/>
      <c r="L13" s="177">
        <v>43208.396458333336</v>
      </c>
      <c r="M13" s="178"/>
      <c r="N13" s="178"/>
      <c r="O13" s="179"/>
      <c r="P13" s="92"/>
      <c r="Q13" s="99"/>
      <c r="R13" s="99"/>
      <c r="S13" s="99"/>
      <c r="T13" s="92"/>
      <c r="U13" s="92"/>
      <c r="V13" s="92"/>
      <c r="W13" s="7"/>
    </row>
    <row r="14" spans="1:23" ht="19.5" thickBot="1" x14ac:dyDescent="0.3">
      <c r="B14" s="7"/>
      <c r="C14" s="92"/>
      <c r="D14" s="92"/>
      <c r="E14" s="93"/>
      <c r="F14" s="93"/>
      <c r="G14" s="93"/>
      <c r="H14" s="93"/>
      <c r="I14" s="93"/>
      <c r="J14" s="93"/>
      <c r="K14" s="94"/>
      <c r="L14" s="180"/>
      <c r="M14" s="181"/>
      <c r="N14" s="181"/>
      <c r="O14" s="182"/>
      <c r="P14" s="92"/>
      <c r="Q14" s="99"/>
      <c r="R14" s="99"/>
      <c r="S14" s="99"/>
      <c r="T14" s="92"/>
      <c r="U14" s="92"/>
      <c r="V14" s="92"/>
      <c r="W14" s="7"/>
    </row>
    <row r="15" spans="1:23" x14ac:dyDescent="0.25">
      <c r="B15" s="7"/>
      <c r="C15" s="92"/>
      <c r="D15" s="92"/>
      <c r="E15" s="92"/>
      <c r="F15" s="92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  <c r="U15" s="92"/>
      <c r="V15" s="92"/>
      <c r="W15" s="7"/>
    </row>
    <row r="16" spans="1:23" x14ac:dyDescent="0.25"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</row>
    <row r="17" spans="2:23" ht="15" customHeight="1" x14ac:dyDescent="0.25">
      <c r="B17" s="7"/>
      <c r="C17" s="158" t="s">
        <v>51</v>
      </c>
      <c r="D17" s="1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7"/>
    </row>
    <row r="18" spans="2:23" ht="15.75" customHeight="1" thickBot="1" x14ac:dyDescent="0.3">
      <c r="B18" s="7"/>
      <c r="C18" s="158"/>
      <c r="D18" s="1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58"/>
      <c r="W18" s="7"/>
    </row>
    <row r="19" spans="2:23" ht="19.5" thickBot="1" x14ac:dyDescent="0.3">
      <c r="B19" s="7"/>
      <c r="C19" s="58"/>
      <c r="D19" s="58"/>
      <c r="E19" s="159" t="s">
        <v>11</v>
      </c>
      <c r="F19" s="160"/>
      <c r="G19" s="160"/>
      <c r="H19" s="161"/>
      <c r="I19" s="168">
        <f>N20</f>
        <v>15</v>
      </c>
      <c r="J19" s="169"/>
      <c r="K19" s="170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58"/>
      <c r="W19" s="7"/>
    </row>
    <row r="20" spans="2:23" ht="15.75" thickBot="1" x14ac:dyDescent="0.3">
      <c r="B20" s="7"/>
      <c r="C20" s="58"/>
      <c r="D20" s="58"/>
      <c r="E20" s="58"/>
      <c r="F20" s="58"/>
      <c r="G20" s="58"/>
      <c r="H20" s="58"/>
      <c r="I20" s="165"/>
      <c r="J20" s="165"/>
      <c r="K20" s="165"/>
      <c r="L20" s="58"/>
      <c r="M20" s="100"/>
      <c r="N20" s="100">
        <v>15</v>
      </c>
      <c r="O20" s="58"/>
      <c r="P20" s="58"/>
      <c r="Q20" s="58"/>
      <c r="R20" s="58"/>
      <c r="S20" s="58"/>
      <c r="T20" s="58"/>
      <c r="U20" s="58"/>
      <c r="V20" s="58"/>
      <c r="W20" s="7"/>
    </row>
    <row r="21" spans="2:23" ht="19.5" thickBot="1" x14ac:dyDescent="0.3">
      <c r="B21" s="7"/>
      <c r="C21" s="58"/>
      <c r="D21" s="58"/>
      <c r="E21" s="159" t="s">
        <v>9</v>
      </c>
      <c r="F21" s="160"/>
      <c r="G21" s="160"/>
      <c r="H21" s="161"/>
      <c r="I21" s="162">
        <v>43208.397326388891</v>
      </c>
      <c r="J21" s="163"/>
      <c r="K21" s="164"/>
      <c r="L21" s="58"/>
      <c r="M21" s="58"/>
      <c r="N21" s="58"/>
      <c r="O21" s="58"/>
      <c r="P21" s="58"/>
      <c r="Q21" s="58"/>
      <c r="R21" s="58"/>
      <c r="S21" s="58"/>
      <c r="T21" s="58"/>
      <c r="U21" s="58"/>
      <c r="V21" s="58"/>
      <c r="W21" s="7"/>
    </row>
    <row r="22" spans="2:23" x14ac:dyDescent="0.25">
      <c r="B22" s="7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  <c r="U22" s="58"/>
      <c r="V22" s="58"/>
      <c r="W22" s="7"/>
    </row>
    <row r="23" spans="2:23" x14ac:dyDescent="0.25"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</row>
    <row r="24" spans="2:23" ht="15" customHeight="1" x14ac:dyDescent="0.25">
      <c r="B24" s="7"/>
      <c r="C24" s="158" t="s">
        <v>50</v>
      </c>
      <c r="D24" s="158"/>
      <c r="E24" s="58"/>
      <c r="F24" s="58"/>
      <c r="G24" s="58"/>
      <c r="H24" s="58"/>
      <c r="I24" s="58"/>
      <c r="J24" s="58"/>
      <c r="K24" s="58"/>
      <c r="L24" s="58"/>
      <c r="M24" s="58"/>
      <c r="N24" s="58"/>
      <c r="O24" s="58"/>
      <c r="P24" s="58"/>
      <c r="Q24" s="58"/>
      <c r="R24" s="58"/>
      <c r="S24" s="58"/>
      <c r="T24" s="58"/>
      <c r="U24" s="58"/>
      <c r="V24" s="58"/>
      <c r="W24" s="7"/>
    </row>
    <row r="25" spans="2:23" ht="15.75" customHeight="1" thickBot="1" x14ac:dyDescent="0.3">
      <c r="B25" s="7"/>
      <c r="C25" s="158"/>
      <c r="D25" s="1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8"/>
      <c r="P25" s="58"/>
      <c r="Q25" s="58"/>
      <c r="R25" s="58"/>
      <c r="S25" s="58"/>
      <c r="T25" s="58"/>
      <c r="U25" s="58"/>
      <c r="V25" s="58"/>
      <c r="W25" s="7"/>
    </row>
    <row r="26" spans="2:23" ht="19.5" thickBot="1" x14ac:dyDescent="0.3">
      <c r="B26" s="7"/>
      <c r="C26" s="58"/>
      <c r="D26" s="58"/>
      <c r="E26" s="159" t="s">
        <v>10</v>
      </c>
      <c r="F26" s="160"/>
      <c r="G26" s="160"/>
      <c r="H26" s="161"/>
      <c r="I26" s="162">
        <f>DATE(G6,1,7)-MOD(DATE(G6,1,7)-2,7)+N27</f>
        <v>43185</v>
      </c>
      <c r="J26" s="163"/>
      <c r="K26" s="164"/>
      <c r="L26" s="58"/>
      <c r="M26" s="58"/>
      <c r="N26" s="58"/>
      <c r="O26" s="58"/>
      <c r="P26" s="58"/>
      <c r="Q26" s="58"/>
      <c r="R26" s="58"/>
      <c r="S26" s="58"/>
      <c r="T26" s="58"/>
      <c r="U26" s="58"/>
      <c r="V26" s="58"/>
      <c r="W26" s="7"/>
    </row>
    <row r="27" spans="2:23" ht="15.75" thickBot="1" x14ac:dyDescent="0.3">
      <c r="B27" s="7"/>
      <c r="C27" s="58"/>
      <c r="D27" s="58"/>
      <c r="E27" s="166"/>
      <c r="F27" s="166"/>
      <c r="G27" s="166"/>
      <c r="H27" s="166"/>
      <c r="I27" s="165"/>
      <c r="J27" s="165"/>
      <c r="K27" s="165"/>
      <c r="L27" s="58"/>
      <c r="M27" s="100"/>
      <c r="N27" s="100">
        <v>84</v>
      </c>
      <c r="O27" s="58"/>
      <c r="P27" s="58"/>
      <c r="Q27" s="58"/>
      <c r="R27" s="58"/>
      <c r="S27" s="58"/>
      <c r="T27" s="58"/>
      <c r="U27" s="58"/>
      <c r="V27" s="58"/>
      <c r="W27" s="7"/>
    </row>
    <row r="28" spans="2:23" ht="19.5" thickBot="1" x14ac:dyDescent="0.3">
      <c r="B28" s="7"/>
      <c r="C28" s="58"/>
      <c r="D28" s="58"/>
      <c r="E28" s="159" t="s">
        <v>9</v>
      </c>
      <c r="F28" s="160"/>
      <c r="G28" s="160"/>
      <c r="H28" s="161"/>
      <c r="I28" s="162">
        <v>43186.585497685184</v>
      </c>
      <c r="J28" s="163"/>
      <c r="K28" s="164"/>
      <c r="L28" s="58"/>
      <c r="M28" s="58"/>
      <c r="N28" s="58"/>
      <c r="O28" s="58"/>
      <c r="P28" s="58"/>
      <c r="Q28" s="58"/>
      <c r="R28" s="58"/>
      <c r="S28" s="58"/>
      <c r="T28" s="58"/>
      <c r="U28" s="58"/>
      <c r="V28" s="58"/>
      <c r="W28" s="7"/>
    </row>
    <row r="29" spans="2:23" x14ac:dyDescent="0.25">
      <c r="B29" s="7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58"/>
      <c r="U29" s="58"/>
      <c r="V29" s="58"/>
      <c r="W29" s="7"/>
    </row>
    <row r="30" spans="2:23" x14ac:dyDescent="0.25"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</row>
  </sheetData>
  <sheetProtection algorithmName="SHA-512" hashValue="pipycsDYa0/0QJGmTRBPmCa6YT0NKePvPGLmqoKbXaYVyid5+9/09zw50ePJ2xqXNXnKIm916EAnWWAq2RR+Tg==" saltValue="EUH/LrNuodjYTTQgycbxsw==" spinCount="100000" sheet="1" objects="1" scenarios="1"/>
  <mergeCells count="23">
    <mergeCell ref="S6:U6"/>
    <mergeCell ref="C6:F6"/>
    <mergeCell ref="G6:I6"/>
    <mergeCell ref="I7:K7"/>
    <mergeCell ref="E9:T10"/>
    <mergeCell ref="G3:Q4"/>
    <mergeCell ref="I28:K28"/>
    <mergeCell ref="E28:H28"/>
    <mergeCell ref="E26:H26"/>
    <mergeCell ref="L6:O6"/>
    <mergeCell ref="P6:R6"/>
    <mergeCell ref="E19:H19"/>
    <mergeCell ref="I20:K20"/>
    <mergeCell ref="I19:K19"/>
    <mergeCell ref="L11:O12"/>
    <mergeCell ref="L13:O14"/>
    <mergeCell ref="C17:D18"/>
    <mergeCell ref="C24:D25"/>
    <mergeCell ref="E21:H21"/>
    <mergeCell ref="I21:K21"/>
    <mergeCell ref="I27:K27"/>
    <mergeCell ref="I26:K26"/>
    <mergeCell ref="E27:H2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locked="0" defaultSize="0" autoPict="0">
                <anchor moveWithCells="1" sizeWithCells="1">
                  <from>
                    <xdr:col>11</xdr:col>
                    <xdr:colOff>95250</xdr:colOff>
                    <xdr:row>24</xdr:row>
                    <xdr:rowOff>85725</xdr:rowOff>
                  </from>
                  <to>
                    <xdr:col>12</xdr:col>
                    <xdr:colOff>0</xdr:colOff>
                    <xdr:row>26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Spinner 2">
              <controlPr locked="0" defaultSize="0" autoPict="0">
                <anchor moveWithCells="1" sizeWithCells="1">
                  <from>
                    <xdr:col>11</xdr:col>
                    <xdr:colOff>76200</xdr:colOff>
                    <xdr:row>17</xdr:row>
                    <xdr:rowOff>85725</xdr:rowOff>
                  </from>
                  <to>
                    <xdr:col>11</xdr:col>
                    <xdr:colOff>371475</xdr:colOff>
                    <xdr:row>19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Spinner 4">
              <controlPr locked="0" defaultSize="0" autoPict="0">
                <anchor moveWithCells="1" sizeWithCells="1">
                  <from>
                    <xdr:col>9</xdr:col>
                    <xdr:colOff>142875</xdr:colOff>
                    <xdr:row>4</xdr:row>
                    <xdr:rowOff>142875</xdr:rowOff>
                  </from>
                  <to>
                    <xdr:col>10</xdr:col>
                    <xdr:colOff>9525</xdr:colOff>
                    <xdr:row>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3:CA998"/>
  <sheetViews>
    <sheetView showGridLines="0" view="pageBreakPreview" zoomScale="10" zoomScaleNormal="10" zoomScaleSheetLayoutView="10" workbookViewId="0">
      <selection activeCell="N30" sqref="N30:O30"/>
    </sheetView>
  </sheetViews>
  <sheetFormatPr baseColWidth="10" defaultRowHeight="15" x14ac:dyDescent="0.25"/>
  <cols>
    <col min="1" max="1" width="3.140625" customWidth="1"/>
    <col min="2" max="2" width="5.7109375" customWidth="1"/>
    <col min="3" max="3" width="11.42578125" customWidth="1"/>
    <col min="4" max="4" width="18.5703125" customWidth="1"/>
    <col min="5" max="5" width="96.42578125" customWidth="1"/>
    <col min="6" max="6" width="54.42578125" customWidth="1"/>
    <col min="7" max="7" width="93" customWidth="1"/>
    <col min="8" max="9" width="92.140625" customWidth="1"/>
    <col min="10" max="10" width="93.140625" customWidth="1"/>
    <col min="11" max="12" width="93.42578125" customWidth="1"/>
    <col min="13" max="13" width="85.85546875" customWidth="1"/>
    <col min="14" max="14" width="70.140625" bestFit="1" customWidth="1"/>
    <col min="15" max="15" width="108.5703125" customWidth="1"/>
    <col min="16" max="16" width="198.5703125" hidden="1" customWidth="1"/>
    <col min="17" max="17" width="172.85546875" hidden="1" customWidth="1"/>
    <col min="18" max="18" width="150" hidden="1" customWidth="1"/>
    <col min="19" max="19" width="251.42578125" hidden="1" customWidth="1"/>
    <col min="20" max="20" width="94.42578125" customWidth="1"/>
    <col min="21" max="21" width="109" customWidth="1"/>
    <col min="22" max="22" width="89.5703125" customWidth="1"/>
    <col min="25" max="33" width="57.85546875" customWidth="1"/>
    <col min="41" max="41" width="42.85546875" customWidth="1"/>
    <col min="43" max="43" width="21.7109375" customWidth="1"/>
    <col min="44" max="44" width="84.140625" bestFit="1" customWidth="1"/>
    <col min="45" max="45" width="36" customWidth="1"/>
    <col min="49" max="49" width="46.85546875" customWidth="1"/>
  </cols>
  <sheetData>
    <row r="3" spans="2:79" x14ac:dyDescent="0.25">
      <c r="B3" s="4"/>
      <c r="C3" s="4"/>
      <c r="D3" s="4"/>
      <c r="E3" s="185" t="e">
        <f>Cellule_Machine&amp;" - INDICATEURS DE PERFORMANCE DU "</f>
        <v>#REF!</v>
      </c>
      <c r="F3" s="185"/>
      <c r="G3" s="185"/>
      <c r="H3" s="185"/>
      <c r="I3" s="185"/>
      <c r="J3" s="185"/>
      <c r="K3" s="185"/>
      <c r="L3" s="185"/>
      <c r="M3" s="185"/>
      <c r="N3" s="185"/>
      <c r="O3" s="185"/>
      <c r="P3" s="185"/>
      <c r="Q3" s="185"/>
      <c r="R3" s="185"/>
      <c r="S3" s="185"/>
      <c r="T3" s="185"/>
      <c r="U3" s="185"/>
      <c r="V3" s="18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</row>
    <row r="4" spans="2:79" ht="320.25" customHeight="1" x14ac:dyDescent="0.25">
      <c r="B4" s="4"/>
      <c r="C4" s="4"/>
      <c r="D4" s="4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S4" s="185"/>
      <c r="T4" s="185"/>
      <c r="U4" s="185"/>
      <c r="V4" s="18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</row>
    <row r="5" spans="2:79" ht="27" hidden="1" customHeight="1" x14ac:dyDescent="0.25">
      <c r="B5" s="4"/>
      <c r="C5" s="4"/>
      <c r="D5" s="4"/>
      <c r="E5" s="186">
        <f>Indicateurs!I26</f>
        <v>43185</v>
      </c>
      <c r="F5" s="186"/>
      <c r="G5" s="186"/>
      <c r="H5" s="186"/>
      <c r="I5" s="186"/>
      <c r="J5" s="186"/>
      <c r="K5" s="186"/>
      <c r="L5" s="186"/>
      <c r="M5" s="186"/>
      <c r="N5" s="186"/>
      <c r="O5" s="186"/>
      <c r="P5" s="186"/>
      <c r="Q5" s="186"/>
      <c r="R5" s="186"/>
      <c r="S5" s="186"/>
      <c r="T5" s="186"/>
      <c r="U5" s="186"/>
      <c r="V5" s="186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</row>
    <row r="6" spans="2:79" ht="322.5" customHeight="1" x14ac:dyDescent="0.25">
      <c r="B6" s="4"/>
      <c r="C6" s="4"/>
      <c r="D6" s="4"/>
      <c r="E6" s="186"/>
      <c r="F6" s="186"/>
      <c r="G6" s="186"/>
      <c r="H6" s="186"/>
      <c r="I6" s="186"/>
      <c r="J6" s="186"/>
      <c r="K6" s="186"/>
      <c r="L6" s="186"/>
      <c r="M6" s="186"/>
      <c r="N6" s="186"/>
      <c r="O6" s="186"/>
      <c r="P6" s="186"/>
      <c r="Q6" s="186"/>
      <c r="R6" s="186"/>
      <c r="S6" s="186"/>
      <c r="T6" s="186"/>
      <c r="U6" s="186"/>
      <c r="V6" s="186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</row>
    <row r="7" spans="2:79" ht="86.25" customHeight="1" thickBot="1" x14ac:dyDescent="0.3">
      <c r="B7" s="4"/>
      <c r="C7" s="4"/>
      <c r="D7" s="4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1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</row>
    <row r="8" spans="2:79" ht="156" customHeight="1" thickBot="1" x14ac:dyDescent="0.3">
      <c r="B8" s="4"/>
      <c r="C8" s="4"/>
      <c r="D8" s="4"/>
      <c r="E8" s="5"/>
      <c r="F8" s="5"/>
      <c r="G8" s="187" t="s">
        <v>23</v>
      </c>
      <c r="H8" s="188"/>
      <c r="I8" s="188"/>
      <c r="J8" s="188"/>
      <c r="K8" s="189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</row>
    <row r="9" spans="2:79" ht="233.25" customHeight="1" thickBot="1" x14ac:dyDescent="0.3">
      <c r="B9" s="4"/>
      <c r="C9" s="4"/>
      <c r="D9" s="4"/>
      <c r="E9" s="6" t="s">
        <v>47</v>
      </c>
      <c r="F9" s="5"/>
      <c r="G9" s="10" t="s">
        <v>24</v>
      </c>
      <c r="H9" s="10" t="s">
        <v>30</v>
      </c>
      <c r="I9" s="15" t="s">
        <v>31</v>
      </c>
      <c r="J9" s="10" t="s">
        <v>25</v>
      </c>
      <c r="K9" s="153" t="s">
        <v>114</v>
      </c>
      <c r="L9" s="10" t="s">
        <v>26</v>
      </c>
      <c r="M9" s="10" t="s">
        <v>48</v>
      </c>
      <c r="N9" s="5"/>
      <c r="O9" s="12" t="s">
        <v>19</v>
      </c>
      <c r="P9" s="203"/>
      <c r="Q9" s="204"/>
      <c r="R9" s="204"/>
      <c r="S9" s="205"/>
      <c r="T9" s="19" t="s">
        <v>28</v>
      </c>
      <c r="U9" s="13" t="s">
        <v>29</v>
      </c>
      <c r="V9" s="13" t="s">
        <v>28</v>
      </c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</row>
    <row r="10" spans="2:79" ht="319.5" customHeight="1" thickBot="1" x14ac:dyDescent="0.3">
      <c r="B10" s="4"/>
      <c r="C10" s="4"/>
      <c r="D10" s="4"/>
      <c r="E10" s="17">
        <v>14.76</v>
      </c>
      <c r="F10" s="5"/>
      <c r="G10" s="89">
        <v>1.59</v>
      </c>
      <c r="H10" s="14">
        <v>0</v>
      </c>
      <c r="I10" s="14">
        <v>1.24</v>
      </c>
      <c r="J10" s="14">
        <v>3.2</v>
      </c>
      <c r="K10" s="14">
        <v>0</v>
      </c>
      <c r="L10" s="88">
        <f>IF(ISERROR(SUM($S$18:$S$30)),"",SUM($S$18:$S$30))</f>
        <v>1.1651082991336055</v>
      </c>
      <c r="M10" s="17">
        <f>IF(SUM(R18:R30)=0,0,SUM(R18:R30))</f>
        <v>7.570725034199727</v>
      </c>
      <c r="N10" s="5"/>
      <c r="O10" s="11">
        <f>IF(ISERROR(Cellule_Temps_Utile/Cellule_Temps_Ouverture),0,Cellule_Temps_Utile/Cellule_Temps_Ouverture)</f>
        <v>0.51292175028453435</v>
      </c>
      <c r="P10" s="200"/>
      <c r="Q10" s="201"/>
      <c r="R10" s="201"/>
      <c r="S10" s="202"/>
      <c r="T10" s="154" t="e">
        <f>VLOOKUP(PDC_Indicateur,#REF!,4,FALSE)</f>
        <v>#REF!</v>
      </c>
      <c r="U10" s="18">
        <f>IF(SUM(J18:J30)=0,0,SUM(J18:J30))</f>
        <v>4660</v>
      </c>
      <c r="V10" s="59">
        <f>IF(SUM(I18:I30)=0,"",SUM(I18:I30))</f>
        <v>4829.9999999580905</v>
      </c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</row>
    <row r="11" spans="2:79" ht="364.5" thickBot="1" x14ac:dyDescent="0.3">
      <c r="B11" s="4"/>
      <c r="C11" s="4"/>
      <c r="D11" s="4"/>
      <c r="E11" s="5"/>
      <c r="F11" s="5"/>
      <c r="G11" s="85">
        <v>0.10772357723577236</v>
      </c>
      <c r="H11" s="86">
        <v>0</v>
      </c>
      <c r="I11" s="86">
        <v>8.4010840108401083E-2</v>
      </c>
      <c r="J11" s="86">
        <v>0.21680216802168023</v>
      </c>
      <c r="K11" s="86">
        <v>0</v>
      </c>
      <c r="L11" s="87">
        <f>IF(ISERROR(SUM($S$18:$S$30)/Cellule_Temps_Ouverture),"",SUM($S$18:$S$30)/Cellule_Temps_Ouverture)</f>
        <v>7.8936876635068126E-2</v>
      </c>
      <c r="M11" s="5"/>
      <c r="N11" s="5"/>
      <c r="O11" s="197" t="e">
        <f>IF(O10="","",IF(O10&gt;=T10,"J",IF(T10*0.95&gt;=O10,"L","K")))</f>
        <v>#REF!</v>
      </c>
      <c r="P11" s="199"/>
      <c r="Q11" s="199"/>
      <c r="R11" s="199"/>
      <c r="S11" s="199"/>
      <c r="T11" s="198"/>
      <c r="U11" s="197" t="str">
        <f>IF(U10="","",IF(U10&gt;=V10,"J",IF(V10*0.95&gt;=U10,"L","K")))</f>
        <v>K</v>
      </c>
      <c r="V11" s="198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</row>
    <row r="12" spans="2:79" ht="243" hidden="1" customHeight="1" x14ac:dyDescent="0.25">
      <c r="B12" s="4"/>
      <c r="C12" s="4"/>
      <c r="D12" s="4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</row>
    <row r="13" spans="2:79" ht="41.25" customHeight="1" x14ac:dyDescent="0.25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5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</row>
    <row r="14" spans="2:79" ht="43.5" customHeight="1" x14ac:dyDescent="0.25">
      <c r="B14" s="4"/>
      <c r="C14" s="4"/>
      <c r="D14" s="4"/>
      <c r="E14" s="5"/>
      <c r="F14" s="190" t="s">
        <v>49</v>
      </c>
      <c r="G14" s="191"/>
      <c r="H14" s="191"/>
      <c r="I14" s="191"/>
      <c r="J14" s="191"/>
      <c r="K14" s="191"/>
      <c r="L14" s="192"/>
      <c r="M14" s="4"/>
      <c r="N14" s="4"/>
      <c r="O14" s="4"/>
      <c r="P14" s="4"/>
      <c r="Q14" s="4"/>
      <c r="R14" s="4"/>
      <c r="S14" s="4"/>
      <c r="T14" s="4"/>
      <c r="U14" s="4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</row>
    <row r="15" spans="2:79" ht="124.5" customHeight="1" x14ac:dyDescent="0.25">
      <c r="B15" s="4"/>
      <c r="C15" s="4"/>
      <c r="D15" s="4"/>
      <c r="E15" s="5"/>
      <c r="F15" s="193"/>
      <c r="G15" s="194"/>
      <c r="H15" s="194"/>
      <c r="I15" s="194"/>
      <c r="J15" s="194"/>
      <c r="K15" s="194"/>
      <c r="L15" s="195"/>
      <c r="M15" s="4"/>
      <c r="N15" s="4"/>
      <c r="O15" s="4"/>
      <c r="P15" s="4"/>
      <c r="Q15" s="4"/>
      <c r="R15" s="4"/>
      <c r="S15" s="4"/>
      <c r="T15" s="4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</row>
    <row r="16" spans="2:79" ht="23.25" customHeight="1" x14ac:dyDescent="0.25">
      <c r="B16" s="4"/>
      <c r="C16" s="4"/>
      <c r="D16" s="4"/>
      <c r="E16" s="5"/>
      <c r="F16" s="5"/>
      <c r="G16" s="5"/>
      <c r="H16" s="5"/>
      <c r="I16" s="5"/>
      <c r="J16" s="5"/>
      <c r="K16" s="5"/>
      <c r="L16" s="5"/>
      <c r="M16" s="4"/>
      <c r="N16" s="4"/>
      <c r="O16" s="4"/>
      <c r="P16" s="4"/>
      <c r="Q16" s="4"/>
      <c r="R16" s="4"/>
      <c r="S16" s="4"/>
      <c r="T16" s="4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</row>
    <row r="17" spans="2:78" s="22" customFormat="1" ht="279" customHeight="1" x14ac:dyDescent="0.95">
      <c r="B17" s="20"/>
      <c r="C17" s="20"/>
      <c r="D17" s="20"/>
      <c r="E17" s="48" t="s">
        <v>4</v>
      </c>
      <c r="F17" s="210" t="s">
        <v>13</v>
      </c>
      <c r="G17" s="210"/>
      <c r="H17" s="210"/>
      <c r="I17" s="49" t="s">
        <v>20</v>
      </c>
      <c r="J17" s="49" t="s">
        <v>21</v>
      </c>
      <c r="K17" s="49" t="s">
        <v>5</v>
      </c>
      <c r="L17" s="49" t="s">
        <v>27</v>
      </c>
      <c r="M17" s="49" t="s">
        <v>14</v>
      </c>
      <c r="N17" s="210" t="s">
        <v>15</v>
      </c>
      <c r="O17" s="210"/>
      <c r="P17" s="61" t="s">
        <v>57</v>
      </c>
      <c r="Q17" s="49" t="s">
        <v>56</v>
      </c>
      <c r="R17" s="49" t="s">
        <v>58</v>
      </c>
      <c r="S17" s="49" t="s">
        <v>59</v>
      </c>
      <c r="T17" s="49" t="s">
        <v>16</v>
      </c>
      <c r="U17" s="49" t="s">
        <v>17</v>
      </c>
      <c r="V17" s="50" t="s">
        <v>18</v>
      </c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</row>
    <row r="18" spans="2:78" ht="227.25" customHeight="1" x14ac:dyDescent="0.25">
      <c r="B18" s="4"/>
      <c r="C18" s="4">
        <v>1</v>
      </c>
      <c r="D18" s="16" t="str">
        <f>C18&amp;$E$5</f>
        <v>143185</v>
      </c>
      <c r="E18" s="39">
        <v>686236</v>
      </c>
      <c r="F18" s="196" t="s">
        <v>139</v>
      </c>
      <c r="G18" s="196"/>
      <c r="H18" s="196"/>
      <c r="I18" s="40">
        <v>450</v>
      </c>
      <c r="J18" s="40">
        <v>456</v>
      </c>
      <c r="K18" s="40">
        <v>120</v>
      </c>
      <c r="L18" s="40" t="s">
        <v>134</v>
      </c>
      <c r="M18" s="40">
        <v>141.98235599377264</v>
      </c>
      <c r="N18" s="211">
        <v>1.0133333333333334</v>
      </c>
      <c r="O18" s="211"/>
      <c r="P18" s="64">
        <v>3.2116666666666678</v>
      </c>
      <c r="Q18" s="64">
        <v>5.7969444444444447</v>
      </c>
      <c r="R18" s="63">
        <f>IF(ISERROR((J18/L18)),"",(J18/L18))</f>
        <v>2.6823529411764704</v>
      </c>
      <c r="S18" s="63">
        <f>IF(ISERROR(P18-R18),"",P18-R18)</f>
        <v>0.5293137254901974</v>
      </c>
      <c r="T18" s="43" t="str">
        <f t="shared" ref="T18:T30" si="0">IF(I18=0,"",IF(M18="","",IF(M18&gt;=K18,"J",IF(K18*0.95&gt;=M18,"L","K"))))</f>
        <v>J</v>
      </c>
      <c r="U18" s="43" t="e">
        <f t="shared" ref="U18:U31" si="1">IF(I18=0,"",IF(ISERROR(R18/Q18),"",IF(R18/Q18&gt;=$T$10,"J",IF($T$10*0.95&gt;=R18/Q18,"L","K"))))</f>
        <v>#REF!</v>
      </c>
      <c r="V18" s="44" t="str">
        <f>IF(I18=0,"",IF(J18="","",IF(J18&gt;=I18,"J",IF(I18*0.95&gt;=J18,"L","K"))))</f>
        <v>J</v>
      </c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</row>
    <row r="19" spans="2:78" ht="227.25" customHeight="1" x14ac:dyDescent="0.25">
      <c r="B19" s="4"/>
      <c r="C19" s="4">
        <v>2</v>
      </c>
      <c r="D19" s="16" t="str">
        <f t="shared" ref="D19:D30" si="2">C19&amp;$E$5</f>
        <v>243185</v>
      </c>
      <c r="E19" s="41">
        <v>686032</v>
      </c>
      <c r="F19" s="212" t="s">
        <v>138</v>
      </c>
      <c r="G19" s="212"/>
      <c r="H19" s="212"/>
      <c r="I19" s="42">
        <v>4200</v>
      </c>
      <c r="J19" s="42">
        <v>4204</v>
      </c>
      <c r="K19" s="42">
        <v>720</v>
      </c>
      <c r="L19" s="42" t="s">
        <v>135</v>
      </c>
      <c r="M19" s="42">
        <v>761.01976165334167</v>
      </c>
      <c r="N19" s="208">
        <v>1.000952380952381</v>
      </c>
      <c r="O19" s="208"/>
      <c r="P19" s="65">
        <v>5.5241666666666642</v>
      </c>
      <c r="Q19" s="65">
        <v>8.4824999999999999</v>
      </c>
      <c r="R19" s="66">
        <f t="shared" ref="R19:R30" si="3">IF(ISERROR((J19/L19)),"",(J19/L19))</f>
        <v>4.8883720930232561</v>
      </c>
      <c r="S19" s="66">
        <f t="shared" ref="S19:S31" si="4">IF(ISERROR(P19-R19),"",P19-R19)</f>
        <v>0.63579457364340808</v>
      </c>
      <c r="T19" s="45" t="str">
        <f t="shared" si="0"/>
        <v>J</v>
      </c>
      <c r="U19" s="45" t="e">
        <f t="shared" si="1"/>
        <v>#REF!</v>
      </c>
      <c r="V19" s="46" t="str">
        <f>IF(I19=0,"",IF(J19="","",IF(J19&gt;=I19,"J",IF(I19*0.95&gt;=J19,"L","K"))))</f>
        <v>J</v>
      </c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</row>
    <row r="20" spans="2:78" ht="227.25" customHeight="1" x14ac:dyDescent="0.25">
      <c r="B20" s="4"/>
      <c r="C20" s="4">
        <v>3</v>
      </c>
      <c r="D20" s="16" t="str">
        <f t="shared" si="2"/>
        <v>343185</v>
      </c>
      <c r="E20" s="41">
        <v>686033</v>
      </c>
      <c r="F20" s="212" t="s">
        <v>137</v>
      </c>
      <c r="G20" s="212"/>
      <c r="H20" s="212"/>
      <c r="I20" s="42">
        <v>179.99999995809048</v>
      </c>
      <c r="J20" s="42">
        <v>0</v>
      </c>
      <c r="K20" s="42">
        <v>900</v>
      </c>
      <c r="L20" s="42" t="s">
        <v>129</v>
      </c>
      <c r="M20" s="42"/>
      <c r="N20" s="208">
        <v>0</v>
      </c>
      <c r="O20" s="208"/>
      <c r="P20" s="65">
        <v>0</v>
      </c>
      <c r="Q20" s="65">
        <v>0.48388888888888815</v>
      </c>
      <c r="R20" s="66">
        <f t="shared" si="3"/>
        <v>0</v>
      </c>
      <c r="S20" s="66">
        <f t="shared" si="4"/>
        <v>0</v>
      </c>
      <c r="T20" s="45" t="str">
        <f t="shared" si="0"/>
        <v/>
      </c>
      <c r="U20" s="45" t="e">
        <f t="shared" si="1"/>
        <v>#REF!</v>
      </c>
      <c r="V20" s="46" t="str">
        <f>IF(I20=0,"",IF(J20="","",IF(J20&gt;=I20,"J",IF(I20*0.95&gt;=J20,"L","K"))))</f>
        <v>L</v>
      </c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</row>
    <row r="21" spans="2:78" ht="227.25" customHeight="1" x14ac:dyDescent="0.25">
      <c r="B21" s="4"/>
      <c r="C21" s="4">
        <v>4</v>
      </c>
      <c r="D21" s="16" t="str">
        <f t="shared" si="2"/>
        <v>443185</v>
      </c>
      <c r="E21" s="52"/>
      <c r="F21" s="207"/>
      <c r="G21" s="207"/>
      <c r="H21" s="207"/>
      <c r="I21" s="53"/>
      <c r="J21" s="53"/>
      <c r="K21" s="53"/>
      <c r="L21" s="53"/>
      <c r="M21" s="42"/>
      <c r="N21" s="209"/>
      <c r="O21" s="209"/>
      <c r="P21" s="65"/>
      <c r="Q21" s="65"/>
      <c r="R21" s="66" t="str">
        <f t="shared" si="3"/>
        <v/>
      </c>
      <c r="S21" s="66" t="str">
        <f t="shared" si="4"/>
        <v/>
      </c>
      <c r="T21" s="45" t="str">
        <f t="shared" si="0"/>
        <v/>
      </c>
      <c r="U21" s="45" t="str">
        <f t="shared" si="1"/>
        <v/>
      </c>
      <c r="V21" s="46" t="str">
        <f>IF(I21=0,"",IF(J21="","",IF(J21&gt;=I21,"J",IF(I21*0.95&gt;=J21,"L","K"))))</f>
        <v/>
      </c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</row>
    <row r="22" spans="2:78" ht="227.25" customHeight="1" x14ac:dyDescent="0.25">
      <c r="B22" s="4"/>
      <c r="C22" s="4">
        <v>5</v>
      </c>
      <c r="D22" s="16" t="str">
        <f t="shared" si="2"/>
        <v>543185</v>
      </c>
      <c r="E22" s="52"/>
      <c r="F22" s="207"/>
      <c r="G22" s="207"/>
      <c r="H22" s="207"/>
      <c r="I22" s="53"/>
      <c r="J22" s="53"/>
      <c r="K22" s="53"/>
      <c r="L22" s="53"/>
      <c r="M22" s="42"/>
      <c r="N22" s="209"/>
      <c r="O22" s="209"/>
      <c r="P22" s="65"/>
      <c r="Q22" s="65"/>
      <c r="R22" s="66" t="str">
        <f t="shared" si="3"/>
        <v/>
      </c>
      <c r="S22" s="66" t="str">
        <f t="shared" si="4"/>
        <v/>
      </c>
      <c r="T22" s="45" t="str">
        <f t="shared" si="0"/>
        <v/>
      </c>
      <c r="U22" s="45" t="str">
        <f t="shared" si="1"/>
        <v/>
      </c>
      <c r="V22" s="46" t="str">
        <f t="shared" ref="V22:V30" si="5">IF(I22=0,"",IF(J22="","",IF(J22&gt;=I22,"J",IF(I22*0.95&gt;=J22,"L","K"))))</f>
        <v/>
      </c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</row>
    <row r="23" spans="2:78" ht="227.25" customHeight="1" x14ac:dyDescent="0.25">
      <c r="B23" s="4"/>
      <c r="C23" s="4">
        <v>6</v>
      </c>
      <c r="D23" s="16" t="str">
        <f t="shared" si="2"/>
        <v>643185</v>
      </c>
      <c r="E23" s="52"/>
      <c r="F23" s="207"/>
      <c r="G23" s="207"/>
      <c r="H23" s="207"/>
      <c r="I23" s="53"/>
      <c r="J23" s="53"/>
      <c r="K23" s="53"/>
      <c r="L23" s="53"/>
      <c r="M23" s="42"/>
      <c r="N23" s="209"/>
      <c r="O23" s="209"/>
      <c r="P23" s="65"/>
      <c r="Q23" s="65"/>
      <c r="R23" s="66" t="str">
        <f t="shared" si="3"/>
        <v/>
      </c>
      <c r="S23" s="66" t="str">
        <f t="shared" si="4"/>
        <v/>
      </c>
      <c r="T23" s="45" t="str">
        <f t="shared" si="0"/>
        <v/>
      </c>
      <c r="U23" s="45" t="str">
        <f t="shared" si="1"/>
        <v/>
      </c>
      <c r="V23" s="46" t="str">
        <f t="shared" si="5"/>
        <v/>
      </c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</row>
    <row r="24" spans="2:78" ht="227.25" customHeight="1" x14ac:dyDescent="0.25">
      <c r="B24" s="4"/>
      <c r="C24" s="4">
        <v>7</v>
      </c>
      <c r="D24" s="16" t="str">
        <f t="shared" si="2"/>
        <v>743185</v>
      </c>
      <c r="E24" s="52"/>
      <c r="F24" s="207"/>
      <c r="G24" s="207"/>
      <c r="H24" s="207"/>
      <c r="I24" s="53"/>
      <c r="J24" s="53"/>
      <c r="K24" s="53"/>
      <c r="L24" s="53"/>
      <c r="M24" s="42"/>
      <c r="N24" s="209"/>
      <c r="O24" s="209"/>
      <c r="P24" s="65"/>
      <c r="Q24" s="65"/>
      <c r="R24" s="66" t="str">
        <f t="shared" si="3"/>
        <v/>
      </c>
      <c r="S24" s="66" t="str">
        <f t="shared" si="4"/>
        <v/>
      </c>
      <c r="T24" s="45" t="str">
        <f t="shared" si="0"/>
        <v/>
      </c>
      <c r="U24" s="45" t="str">
        <f t="shared" si="1"/>
        <v/>
      </c>
      <c r="V24" s="46" t="str">
        <f t="shared" si="5"/>
        <v/>
      </c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</row>
    <row r="25" spans="2:78" ht="227.25" customHeight="1" x14ac:dyDescent="0.25">
      <c r="B25" s="4"/>
      <c r="C25" s="4">
        <v>8</v>
      </c>
      <c r="D25" s="16" t="str">
        <f t="shared" si="2"/>
        <v>843185</v>
      </c>
      <c r="E25" s="52"/>
      <c r="F25" s="207"/>
      <c r="G25" s="207"/>
      <c r="H25" s="207"/>
      <c r="I25" s="53"/>
      <c r="J25" s="53"/>
      <c r="K25" s="53"/>
      <c r="L25" s="53"/>
      <c r="M25" s="42"/>
      <c r="N25" s="209"/>
      <c r="O25" s="209"/>
      <c r="P25" s="65"/>
      <c r="Q25" s="65"/>
      <c r="R25" s="66" t="str">
        <f t="shared" si="3"/>
        <v/>
      </c>
      <c r="S25" s="66" t="str">
        <f t="shared" si="4"/>
        <v/>
      </c>
      <c r="T25" s="45" t="str">
        <f t="shared" si="0"/>
        <v/>
      </c>
      <c r="U25" s="45" t="str">
        <f t="shared" si="1"/>
        <v/>
      </c>
      <c r="V25" s="46" t="str">
        <f t="shared" si="5"/>
        <v/>
      </c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</row>
    <row r="26" spans="2:78" ht="227.25" customHeight="1" x14ac:dyDescent="0.25">
      <c r="B26" s="4"/>
      <c r="C26" s="4">
        <v>9</v>
      </c>
      <c r="D26" s="16" t="str">
        <f t="shared" si="2"/>
        <v>943185</v>
      </c>
      <c r="E26" s="52"/>
      <c r="F26" s="207"/>
      <c r="G26" s="207"/>
      <c r="H26" s="207"/>
      <c r="I26" s="53"/>
      <c r="J26" s="53"/>
      <c r="K26" s="53"/>
      <c r="L26" s="53"/>
      <c r="M26" s="42"/>
      <c r="N26" s="209"/>
      <c r="O26" s="209"/>
      <c r="P26" s="65"/>
      <c r="Q26" s="65"/>
      <c r="R26" s="66" t="str">
        <f t="shared" si="3"/>
        <v/>
      </c>
      <c r="S26" s="66" t="str">
        <f t="shared" si="4"/>
        <v/>
      </c>
      <c r="T26" s="45" t="str">
        <f t="shared" si="0"/>
        <v/>
      </c>
      <c r="U26" s="45" t="str">
        <f t="shared" si="1"/>
        <v/>
      </c>
      <c r="V26" s="46" t="str">
        <f t="shared" si="5"/>
        <v/>
      </c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</row>
    <row r="27" spans="2:78" ht="227.25" customHeight="1" x14ac:dyDescent="0.25">
      <c r="B27" s="4"/>
      <c r="C27" s="4">
        <v>10</v>
      </c>
      <c r="D27" s="16" t="str">
        <f t="shared" si="2"/>
        <v>1043185</v>
      </c>
      <c r="E27" s="52"/>
      <c r="F27" s="207"/>
      <c r="G27" s="207"/>
      <c r="H27" s="207"/>
      <c r="I27" s="53"/>
      <c r="J27" s="53"/>
      <c r="K27" s="53"/>
      <c r="L27" s="53"/>
      <c r="M27" s="42"/>
      <c r="N27" s="209"/>
      <c r="O27" s="209"/>
      <c r="P27" s="65"/>
      <c r="Q27" s="65"/>
      <c r="R27" s="66" t="str">
        <f t="shared" si="3"/>
        <v/>
      </c>
      <c r="S27" s="66" t="str">
        <f t="shared" si="4"/>
        <v/>
      </c>
      <c r="T27" s="45" t="str">
        <f t="shared" si="0"/>
        <v/>
      </c>
      <c r="U27" s="45" t="str">
        <f t="shared" si="1"/>
        <v/>
      </c>
      <c r="V27" s="46" t="str">
        <f t="shared" si="5"/>
        <v/>
      </c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</row>
    <row r="28" spans="2:78" ht="227.25" customHeight="1" x14ac:dyDescent="0.25">
      <c r="B28" s="4"/>
      <c r="C28" s="4">
        <v>11</v>
      </c>
      <c r="D28" s="16" t="str">
        <f t="shared" si="2"/>
        <v>1143185</v>
      </c>
      <c r="E28" s="52"/>
      <c r="F28" s="207"/>
      <c r="G28" s="207"/>
      <c r="H28" s="207"/>
      <c r="I28" s="53"/>
      <c r="J28" s="53"/>
      <c r="K28" s="53"/>
      <c r="L28" s="53"/>
      <c r="M28" s="42"/>
      <c r="N28" s="209"/>
      <c r="O28" s="209"/>
      <c r="P28" s="65"/>
      <c r="Q28" s="65"/>
      <c r="R28" s="66" t="str">
        <f t="shared" si="3"/>
        <v/>
      </c>
      <c r="S28" s="66" t="str">
        <f t="shared" si="4"/>
        <v/>
      </c>
      <c r="T28" s="45" t="str">
        <f t="shared" si="0"/>
        <v/>
      </c>
      <c r="U28" s="45" t="str">
        <f t="shared" si="1"/>
        <v/>
      </c>
      <c r="V28" s="46" t="str">
        <f t="shared" si="5"/>
        <v/>
      </c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</row>
    <row r="29" spans="2:78" ht="227.25" customHeight="1" x14ac:dyDescent="0.25">
      <c r="B29" s="4"/>
      <c r="C29" s="4">
        <v>12</v>
      </c>
      <c r="D29" s="16" t="str">
        <f t="shared" si="2"/>
        <v>1243185</v>
      </c>
      <c r="E29" s="52"/>
      <c r="F29" s="207"/>
      <c r="G29" s="207"/>
      <c r="H29" s="207"/>
      <c r="I29" s="53"/>
      <c r="J29" s="53"/>
      <c r="K29" s="53"/>
      <c r="L29" s="53"/>
      <c r="M29" s="42"/>
      <c r="N29" s="209"/>
      <c r="O29" s="209"/>
      <c r="P29" s="65"/>
      <c r="Q29" s="65"/>
      <c r="R29" s="66" t="str">
        <f t="shared" si="3"/>
        <v/>
      </c>
      <c r="S29" s="66" t="str">
        <f t="shared" si="4"/>
        <v/>
      </c>
      <c r="T29" s="45" t="str">
        <f t="shared" si="0"/>
        <v/>
      </c>
      <c r="U29" s="45" t="str">
        <f t="shared" si="1"/>
        <v/>
      </c>
      <c r="V29" s="46" t="str">
        <f t="shared" si="5"/>
        <v/>
      </c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</row>
    <row r="30" spans="2:78" ht="227.25" customHeight="1" x14ac:dyDescent="0.25">
      <c r="B30" s="4"/>
      <c r="C30" s="4">
        <v>13</v>
      </c>
      <c r="D30" s="16" t="str">
        <f t="shared" si="2"/>
        <v>1343185</v>
      </c>
      <c r="E30" s="67"/>
      <c r="F30" s="206"/>
      <c r="G30" s="206"/>
      <c r="H30" s="206"/>
      <c r="I30" s="68"/>
      <c r="J30" s="68"/>
      <c r="K30" s="68"/>
      <c r="L30" s="68"/>
      <c r="M30" s="155"/>
      <c r="N30" s="213"/>
      <c r="O30" s="213"/>
      <c r="P30" s="69"/>
      <c r="Q30" s="69"/>
      <c r="R30" s="70" t="str">
        <f t="shared" si="3"/>
        <v/>
      </c>
      <c r="S30" s="70" t="str">
        <f t="shared" si="4"/>
        <v/>
      </c>
      <c r="T30" s="47" t="str">
        <f t="shared" si="0"/>
        <v/>
      </c>
      <c r="U30" s="47" t="str">
        <f t="shared" si="1"/>
        <v/>
      </c>
      <c r="V30" s="46" t="str">
        <f t="shared" si="5"/>
        <v/>
      </c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</row>
    <row r="31" spans="2:78" ht="76.5" customHeight="1" x14ac:dyDescent="1.35">
      <c r="B31" s="4"/>
      <c r="C31" s="4"/>
      <c r="D31" s="4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62"/>
      <c r="S31" s="5">
        <f t="shared" si="4"/>
        <v>0</v>
      </c>
      <c r="T31" s="5"/>
      <c r="U31" s="5" t="str">
        <f t="shared" si="1"/>
        <v/>
      </c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</row>
    <row r="32" spans="2:78" ht="76.5" customHeight="1" x14ac:dyDescent="0.25">
      <c r="B32" s="4"/>
      <c r="C32" s="4"/>
      <c r="D32" s="4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</row>
    <row r="33" spans="2:78" ht="76.5" customHeight="1" x14ac:dyDescent="0.25">
      <c r="B33" s="4"/>
      <c r="C33" s="4"/>
      <c r="D33" s="4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</row>
    <row r="34" spans="2:78" ht="76.5" customHeight="1" x14ac:dyDescent="0.25">
      <c r="B34" s="4"/>
      <c r="C34" s="4"/>
      <c r="D34" s="4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</row>
    <row r="35" spans="2:78" ht="76.5" customHeight="1" x14ac:dyDescent="0.25">
      <c r="B35" s="4"/>
      <c r="C35" s="4"/>
      <c r="D35" s="4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</row>
    <row r="36" spans="2:78" ht="76.5" customHeight="1" x14ac:dyDescent="0.25">
      <c r="B36" s="4"/>
      <c r="C36" s="4"/>
      <c r="D36" s="4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</row>
    <row r="37" spans="2:78" ht="76.5" customHeight="1" x14ac:dyDescent="0.25">
      <c r="B37" s="4"/>
      <c r="C37" s="4"/>
      <c r="D37" s="4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</row>
    <row r="38" spans="2:78" ht="76.5" customHeight="1" x14ac:dyDescent="0.25">
      <c r="B38" s="4"/>
      <c r="C38" s="4"/>
      <c r="D38" s="4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</row>
    <row r="39" spans="2:78" ht="76.5" customHeight="1" x14ac:dyDescent="0.25">
      <c r="B39" s="4"/>
      <c r="C39" s="4"/>
      <c r="D39" s="4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</row>
    <row r="40" spans="2:78" ht="76.5" customHeight="1" x14ac:dyDescent="0.25">
      <c r="B40" s="4"/>
      <c r="C40" s="4"/>
      <c r="D40" s="4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</row>
    <row r="41" spans="2:78" ht="76.5" customHeight="1" x14ac:dyDescent="0.25">
      <c r="B41" s="4"/>
      <c r="C41" s="4"/>
      <c r="D41" s="4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</row>
    <row r="42" spans="2:78" ht="76.5" customHeight="1" x14ac:dyDescent="0.25">
      <c r="B42" s="4"/>
      <c r="C42" s="4"/>
      <c r="D42" s="4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</row>
    <row r="43" spans="2:78" ht="76.5" customHeight="1" x14ac:dyDescent="0.25">
      <c r="B43" s="4"/>
      <c r="C43" s="4"/>
      <c r="D43" s="4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</row>
    <row r="44" spans="2:78" ht="76.5" customHeight="1" x14ac:dyDescent="0.25">
      <c r="B44" s="4"/>
      <c r="C44" s="4"/>
      <c r="D44" s="4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</row>
    <row r="45" spans="2:78" ht="76.5" customHeight="1" x14ac:dyDescent="0.25">
      <c r="B45" s="4"/>
      <c r="C45" s="4"/>
      <c r="D45" s="4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</row>
    <row r="46" spans="2:78" ht="76.5" customHeight="1" x14ac:dyDescent="0.25">
      <c r="B46" s="4"/>
      <c r="C46" s="4"/>
      <c r="D46" s="4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</row>
    <row r="47" spans="2:78" ht="76.5" customHeight="1" x14ac:dyDescent="0.25">
      <c r="B47" s="4"/>
      <c r="C47" s="4"/>
      <c r="D47" s="4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</row>
    <row r="48" spans="2:78" ht="76.5" customHeight="1" x14ac:dyDescent="0.25">
      <c r="B48" s="4"/>
      <c r="C48" s="4"/>
      <c r="D48" s="4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</row>
    <row r="49" spans="2:78" ht="76.5" customHeight="1" x14ac:dyDescent="0.25">
      <c r="B49" s="4"/>
      <c r="C49" s="4"/>
      <c r="D49" s="4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</row>
    <row r="50" spans="2:78" ht="76.5" customHeight="1" x14ac:dyDescent="0.25">
      <c r="B50" s="4"/>
      <c r="C50" s="4"/>
      <c r="D50" s="4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</row>
    <row r="51" spans="2:78" ht="76.5" customHeight="1" x14ac:dyDescent="0.25">
      <c r="B51" s="4"/>
      <c r="C51" s="4"/>
      <c r="D51" s="4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</row>
    <row r="52" spans="2:78" ht="76.5" customHeight="1" x14ac:dyDescent="0.25">
      <c r="B52" s="4"/>
      <c r="C52" s="4"/>
      <c r="D52" s="4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</row>
    <row r="53" spans="2:78" ht="76.5" customHeight="1" x14ac:dyDescent="0.25">
      <c r="B53" s="4"/>
      <c r="C53" s="4"/>
      <c r="D53" s="4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</row>
    <row r="54" spans="2:78" ht="76.5" customHeight="1" x14ac:dyDescent="0.25">
      <c r="B54" s="4"/>
      <c r="C54" s="4"/>
      <c r="D54" s="4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</row>
    <row r="55" spans="2:78" ht="76.5" customHeight="1" x14ac:dyDescent="0.25">
      <c r="B55" s="4"/>
      <c r="C55" s="4"/>
      <c r="D55" s="4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</row>
    <row r="56" spans="2:78" ht="76.5" customHeight="1" x14ac:dyDescent="0.25">
      <c r="B56" s="4"/>
      <c r="C56" s="4"/>
      <c r="D56" s="4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</row>
    <row r="57" spans="2:78" ht="76.5" customHeight="1" x14ac:dyDescent="0.25">
      <c r="B57" s="4"/>
      <c r="C57" s="4"/>
      <c r="D57" s="4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</row>
    <row r="58" spans="2:78" ht="76.5" customHeight="1" x14ac:dyDescent="0.25">
      <c r="B58" s="4"/>
      <c r="C58" s="4"/>
      <c r="D58" s="4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</row>
    <row r="59" spans="2:78" ht="76.5" customHeight="1" x14ac:dyDescent="0.25">
      <c r="B59" s="4"/>
      <c r="C59" s="4"/>
      <c r="D59" s="4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  <c r="BQ59" s="5"/>
      <c r="BR59" s="5"/>
      <c r="BS59" s="5"/>
      <c r="BT59" s="5"/>
      <c r="BU59" s="5"/>
      <c r="BV59" s="5"/>
      <c r="BW59" s="5"/>
      <c r="BX59" s="5"/>
      <c r="BY59" s="5"/>
      <c r="BZ59" s="5"/>
    </row>
    <row r="60" spans="2:78" ht="76.5" customHeight="1" x14ac:dyDescent="0.25">
      <c r="B60" s="4"/>
      <c r="C60" s="4"/>
      <c r="D60" s="4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  <c r="BQ60" s="5"/>
      <c r="BR60" s="5"/>
      <c r="BS60" s="5"/>
      <c r="BT60" s="5"/>
      <c r="BU60" s="5"/>
      <c r="BV60" s="5"/>
      <c r="BW60" s="5"/>
      <c r="BX60" s="5"/>
      <c r="BY60" s="5"/>
      <c r="BZ60" s="5"/>
    </row>
    <row r="61" spans="2:78" ht="76.5" customHeight="1" x14ac:dyDescent="0.25">
      <c r="B61" s="4"/>
      <c r="C61" s="4"/>
      <c r="D61" s="4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  <c r="BQ61" s="5"/>
      <c r="BR61" s="5"/>
      <c r="BS61" s="5"/>
      <c r="BT61" s="5"/>
      <c r="BU61" s="5"/>
      <c r="BV61" s="5"/>
      <c r="BW61" s="5"/>
      <c r="BX61" s="5"/>
      <c r="BY61" s="5"/>
      <c r="BZ61" s="5"/>
    </row>
    <row r="62" spans="2:78" ht="76.5" customHeight="1" x14ac:dyDescent="0.25">
      <c r="B62" s="4"/>
      <c r="C62" s="4"/>
      <c r="D62" s="4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  <c r="BQ62" s="5"/>
      <c r="BR62" s="5"/>
      <c r="BS62" s="5"/>
      <c r="BT62" s="5"/>
      <c r="BU62" s="5"/>
      <c r="BV62" s="5"/>
      <c r="BW62" s="5"/>
      <c r="BX62" s="5"/>
      <c r="BY62" s="5"/>
      <c r="BZ62" s="5"/>
    </row>
    <row r="63" spans="2:78" ht="76.5" customHeight="1" x14ac:dyDescent="0.25">
      <c r="B63" s="4"/>
      <c r="C63" s="4"/>
      <c r="D63" s="4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5"/>
      <c r="BV63" s="5"/>
      <c r="BW63" s="5"/>
      <c r="BX63" s="5"/>
      <c r="BY63" s="5"/>
      <c r="BZ63" s="5"/>
    </row>
    <row r="64" spans="2:78" ht="76.5" customHeight="1" x14ac:dyDescent="0.25">
      <c r="B64" s="4"/>
      <c r="C64" s="4"/>
      <c r="D64" s="4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  <c r="BS64" s="5"/>
      <c r="BT64" s="5"/>
      <c r="BU64" s="5"/>
      <c r="BV64" s="5"/>
      <c r="BW64" s="5"/>
      <c r="BX64" s="5"/>
      <c r="BY64" s="5"/>
      <c r="BZ64" s="5"/>
    </row>
    <row r="65" spans="2:78" ht="76.5" customHeight="1" x14ac:dyDescent="0.25">
      <c r="B65" s="4"/>
      <c r="C65" s="4"/>
      <c r="D65" s="4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  <c r="BS65" s="5"/>
      <c r="BT65" s="5"/>
      <c r="BU65" s="5"/>
      <c r="BV65" s="5"/>
      <c r="BW65" s="5"/>
      <c r="BX65" s="5"/>
      <c r="BY65" s="5"/>
      <c r="BZ65" s="5"/>
    </row>
    <row r="66" spans="2:78" ht="76.5" customHeight="1" x14ac:dyDescent="0.25">
      <c r="B66" s="4"/>
      <c r="C66" s="4"/>
      <c r="D66" s="4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  <c r="BS66" s="5"/>
      <c r="BT66" s="5"/>
      <c r="BU66" s="5"/>
      <c r="BV66" s="5"/>
      <c r="BW66" s="5"/>
      <c r="BX66" s="5"/>
      <c r="BY66" s="5"/>
      <c r="BZ66" s="5"/>
    </row>
    <row r="67" spans="2:78" ht="76.5" customHeight="1" x14ac:dyDescent="0.25">
      <c r="B67" s="4"/>
      <c r="C67" s="4"/>
      <c r="D67" s="4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  <c r="BQ67" s="5"/>
      <c r="BR67" s="5"/>
      <c r="BS67" s="5"/>
      <c r="BT67" s="5"/>
      <c r="BU67" s="5"/>
      <c r="BV67" s="5"/>
      <c r="BW67" s="5"/>
      <c r="BX67" s="5"/>
      <c r="BY67" s="5"/>
      <c r="BZ67" s="5"/>
    </row>
    <row r="68" spans="2:78" ht="76.5" customHeight="1" x14ac:dyDescent="0.25">
      <c r="B68" s="4"/>
      <c r="C68" s="4"/>
      <c r="D68" s="4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  <c r="BQ68" s="5"/>
      <c r="BR68" s="5"/>
      <c r="BS68" s="5"/>
      <c r="BT68" s="5"/>
      <c r="BU68" s="5"/>
      <c r="BV68" s="5"/>
      <c r="BW68" s="5"/>
      <c r="BX68" s="5"/>
      <c r="BY68" s="5"/>
      <c r="BZ68" s="5"/>
    </row>
    <row r="69" spans="2:78" ht="76.5" customHeight="1" x14ac:dyDescent="0.25">
      <c r="B69" s="4"/>
      <c r="C69" s="4"/>
      <c r="D69" s="4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  <c r="BQ69" s="5"/>
      <c r="BR69" s="5"/>
      <c r="BS69" s="5"/>
      <c r="BT69" s="5"/>
      <c r="BU69" s="5"/>
      <c r="BV69" s="5"/>
      <c r="BW69" s="5"/>
      <c r="BX69" s="5"/>
      <c r="BY69" s="5"/>
      <c r="BZ69" s="5"/>
    </row>
    <row r="70" spans="2:78" ht="76.5" customHeight="1" x14ac:dyDescent="0.25">
      <c r="B70" s="4"/>
      <c r="C70" s="4"/>
      <c r="D70" s="4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  <c r="BQ70" s="5"/>
      <c r="BR70" s="5"/>
      <c r="BS70" s="5"/>
      <c r="BT70" s="5"/>
      <c r="BU70" s="5"/>
      <c r="BV70" s="5"/>
      <c r="BW70" s="5"/>
      <c r="BX70" s="5"/>
      <c r="BY70" s="5"/>
      <c r="BZ70" s="5"/>
    </row>
    <row r="71" spans="2:78" ht="76.5" customHeight="1" x14ac:dyDescent="0.25">
      <c r="B71" s="4"/>
      <c r="C71" s="4"/>
      <c r="D71" s="4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  <c r="BQ71" s="5"/>
      <c r="BR71" s="5"/>
      <c r="BS71" s="5"/>
      <c r="BT71" s="5"/>
      <c r="BU71" s="5"/>
      <c r="BV71" s="5"/>
      <c r="BW71" s="5"/>
      <c r="BX71" s="5"/>
      <c r="BY71" s="5"/>
      <c r="BZ71" s="5"/>
    </row>
    <row r="72" spans="2:78" ht="76.5" customHeight="1" x14ac:dyDescent="0.25">
      <c r="B72" s="4"/>
      <c r="C72" s="4"/>
      <c r="D72" s="4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  <c r="BQ72" s="5"/>
      <c r="BR72" s="5"/>
      <c r="BS72" s="5"/>
      <c r="BT72" s="5"/>
      <c r="BU72" s="5"/>
      <c r="BV72" s="5"/>
      <c r="BW72" s="5"/>
      <c r="BX72" s="5"/>
      <c r="BY72" s="5"/>
      <c r="BZ72" s="5"/>
    </row>
    <row r="73" spans="2:78" ht="76.5" customHeight="1" x14ac:dyDescent="0.25">
      <c r="B73" s="4"/>
      <c r="C73" s="4"/>
      <c r="D73" s="4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  <c r="BQ73" s="5"/>
      <c r="BR73" s="5"/>
      <c r="BS73" s="5"/>
      <c r="BT73" s="5"/>
      <c r="BU73" s="5"/>
      <c r="BV73" s="5"/>
      <c r="BW73" s="5"/>
      <c r="BX73" s="5"/>
      <c r="BY73" s="5"/>
      <c r="BZ73" s="5"/>
    </row>
    <row r="74" spans="2:78" ht="76.5" customHeight="1" x14ac:dyDescent="0.25">
      <c r="B74" s="4"/>
      <c r="C74" s="4"/>
      <c r="D74" s="4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  <c r="BQ74" s="5"/>
      <c r="BR74" s="5"/>
      <c r="BS74" s="5"/>
      <c r="BT74" s="5"/>
      <c r="BU74" s="5"/>
      <c r="BV74" s="5"/>
      <c r="BW74" s="5"/>
      <c r="BX74" s="5"/>
      <c r="BY74" s="5"/>
      <c r="BZ74" s="5"/>
    </row>
    <row r="75" spans="2:78" ht="76.5" customHeight="1" x14ac:dyDescent="0.25">
      <c r="B75" s="4"/>
      <c r="C75" s="4"/>
      <c r="D75" s="4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  <c r="BQ75" s="5"/>
      <c r="BR75" s="5"/>
      <c r="BS75" s="5"/>
      <c r="BT75" s="5"/>
      <c r="BU75" s="5"/>
      <c r="BV75" s="5"/>
      <c r="BW75" s="5"/>
      <c r="BX75" s="5"/>
      <c r="BY75" s="5"/>
      <c r="BZ75" s="5"/>
    </row>
    <row r="76" spans="2:78" ht="19.5" customHeight="1" x14ac:dyDescent="0.25">
      <c r="B76" s="4"/>
      <c r="C76" s="4"/>
      <c r="D76" s="4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BZ76" s="5"/>
    </row>
    <row r="77" spans="2:78" ht="19.5" customHeight="1" x14ac:dyDescent="0.25">
      <c r="B77" s="4"/>
      <c r="C77" s="4"/>
      <c r="D77" s="4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5"/>
      <c r="BU77" s="5"/>
      <c r="BV77" s="5"/>
      <c r="BW77" s="5"/>
      <c r="BX77" s="5"/>
      <c r="BY77" s="5"/>
      <c r="BZ77" s="5"/>
    </row>
    <row r="78" spans="2:78" ht="19.5" customHeight="1" x14ac:dyDescent="0.25">
      <c r="B78" s="4"/>
      <c r="C78" s="4"/>
      <c r="D78" s="4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  <c r="BQ78" s="5"/>
      <c r="BR78" s="5"/>
      <c r="BS78" s="5"/>
      <c r="BT78" s="5"/>
      <c r="BU78" s="5"/>
      <c r="BV78" s="5"/>
      <c r="BW78" s="5"/>
      <c r="BX78" s="5"/>
      <c r="BY78" s="5"/>
      <c r="BZ78" s="5"/>
    </row>
    <row r="79" spans="2:78" ht="19.5" customHeight="1" x14ac:dyDescent="0.25">
      <c r="B79" s="4"/>
      <c r="C79" s="4"/>
      <c r="D79" s="4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  <c r="BQ79" s="5"/>
      <c r="BR79" s="5"/>
      <c r="BS79" s="5"/>
      <c r="BT79" s="5"/>
      <c r="BU79" s="5"/>
      <c r="BV79" s="5"/>
      <c r="BW79" s="5"/>
      <c r="BX79" s="5"/>
      <c r="BY79" s="5"/>
      <c r="BZ79" s="5"/>
    </row>
    <row r="80" spans="2:78" ht="19.5" customHeight="1" x14ac:dyDescent="0.25">
      <c r="B80" s="4"/>
      <c r="C80" s="4"/>
      <c r="D80" s="4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  <c r="BQ80" s="5"/>
      <c r="BR80" s="5"/>
      <c r="BS80" s="5"/>
      <c r="BT80" s="5"/>
      <c r="BU80" s="5"/>
      <c r="BV80" s="5"/>
      <c r="BW80" s="5"/>
      <c r="BX80" s="5"/>
      <c r="BY80" s="5"/>
      <c r="BZ80" s="5"/>
    </row>
    <row r="81" spans="2:78" ht="19.5" customHeight="1" x14ac:dyDescent="0.25">
      <c r="B81" s="4"/>
      <c r="C81" s="4"/>
      <c r="D81" s="4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  <c r="BQ81" s="5"/>
      <c r="BR81" s="5"/>
      <c r="BS81" s="5"/>
      <c r="BT81" s="5"/>
      <c r="BU81" s="5"/>
      <c r="BV81" s="5"/>
      <c r="BW81" s="5"/>
      <c r="BX81" s="5"/>
      <c r="BY81" s="5"/>
      <c r="BZ81" s="5"/>
    </row>
    <row r="82" spans="2:78" ht="19.5" customHeight="1" x14ac:dyDescent="0.25">
      <c r="B82" s="4"/>
      <c r="C82" s="4"/>
      <c r="D82" s="4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  <c r="BQ82" s="5"/>
      <c r="BR82" s="5"/>
      <c r="BS82" s="5"/>
      <c r="BT82" s="5"/>
      <c r="BU82" s="5"/>
      <c r="BV82" s="5"/>
      <c r="BW82" s="5"/>
      <c r="BX82" s="5"/>
      <c r="BY82" s="5"/>
      <c r="BZ82" s="5"/>
    </row>
    <row r="83" spans="2:78" ht="19.5" customHeight="1" x14ac:dyDescent="0.25">
      <c r="B83" s="4"/>
      <c r="C83" s="4"/>
      <c r="D83" s="4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  <c r="BZ83" s="5"/>
    </row>
    <row r="84" spans="2:78" ht="19.5" customHeight="1" x14ac:dyDescent="0.25">
      <c r="B84" s="4"/>
      <c r="C84" s="4"/>
      <c r="D84" s="4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  <c r="BQ84" s="5"/>
      <c r="BR84" s="5"/>
      <c r="BS84" s="5"/>
      <c r="BT84" s="5"/>
      <c r="BU84" s="5"/>
      <c r="BV84" s="5"/>
      <c r="BW84" s="5"/>
      <c r="BX84" s="5"/>
      <c r="BY84" s="5"/>
      <c r="BZ84" s="5"/>
    </row>
    <row r="85" spans="2:78" ht="19.5" customHeight="1" x14ac:dyDescent="0.25">
      <c r="B85" s="4"/>
      <c r="C85" s="4"/>
      <c r="D85" s="4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  <c r="BQ85" s="5"/>
      <c r="BR85" s="5"/>
      <c r="BS85" s="5"/>
      <c r="BT85" s="5"/>
      <c r="BU85" s="5"/>
      <c r="BV85" s="5"/>
      <c r="BW85" s="5"/>
      <c r="BX85" s="5"/>
      <c r="BY85" s="5"/>
      <c r="BZ85" s="5"/>
    </row>
    <row r="86" spans="2:78" ht="19.5" customHeight="1" x14ac:dyDescent="0.25">
      <c r="B86" s="4"/>
      <c r="C86" s="4"/>
      <c r="D86" s="4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  <c r="BQ86" s="5"/>
      <c r="BR86" s="5"/>
      <c r="BS86" s="5"/>
      <c r="BT86" s="5"/>
      <c r="BU86" s="5"/>
      <c r="BV86" s="5"/>
      <c r="BW86" s="5"/>
      <c r="BX86" s="5"/>
      <c r="BY86" s="5"/>
      <c r="BZ86" s="5"/>
    </row>
    <row r="87" spans="2:78" ht="19.5" customHeight="1" x14ac:dyDescent="0.25">
      <c r="B87" s="4"/>
      <c r="C87" s="4"/>
      <c r="D87" s="4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  <c r="BQ87" s="5"/>
      <c r="BR87" s="5"/>
      <c r="BS87" s="5"/>
      <c r="BT87" s="5"/>
      <c r="BU87" s="5"/>
      <c r="BV87" s="5"/>
      <c r="BW87" s="5"/>
      <c r="BX87" s="5"/>
      <c r="BY87" s="5"/>
      <c r="BZ87" s="5"/>
    </row>
    <row r="88" spans="2:78" ht="19.5" customHeight="1" x14ac:dyDescent="0.25">
      <c r="B88" s="4"/>
      <c r="C88" s="4"/>
      <c r="D88" s="4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  <c r="BQ88" s="5"/>
      <c r="BR88" s="5"/>
      <c r="BS88" s="5"/>
      <c r="BT88" s="5"/>
      <c r="BU88" s="5"/>
      <c r="BV88" s="5"/>
      <c r="BW88" s="5"/>
      <c r="BX88" s="5"/>
      <c r="BY88" s="5"/>
      <c r="BZ88" s="5"/>
    </row>
    <row r="89" spans="2:78" ht="19.5" customHeight="1" x14ac:dyDescent="0.25">
      <c r="B89" s="4"/>
      <c r="C89" s="4"/>
      <c r="D89" s="4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  <c r="BQ89" s="5"/>
      <c r="BR89" s="5"/>
      <c r="BS89" s="5"/>
      <c r="BT89" s="5"/>
      <c r="BU89" s="5"/>
      <c r="BV89" s="5"/>
      <c r="BW89" s="5"/>
      <c r="BX89" s="5"/>
      <c r="BY89" s="5"/>
      <c r="BZ89" s="5"/>
    </row>
    <row r="90" spans="2:78" ht="19.5" customHeight="1" x14ac:dyDescent="0.25">
      <c r="B90" s="4"/>
      <c r="C90" s="4"/>
      <c r="D90" s="4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  <c r="BQ90" s="5"/>
      <c r="BR90" s="5"/>
      <c r="BS90" s="5"/>
      <c r="BT90" s="5"/>
      <c r="BU90" s="5"/>
      <c r="BV90" s="5"/>
      <c r="BW90" s="5"/>
      <c r="BX90" s="5"/>
      <c r="BY90" s="5"/>
      <c r="BZ90" s="5"/>
    </row>
    <row r="91" spans="2:78" ht="19.5" customHeight="1" x14ac:dyDescent="0.25">
      <c r="B91" s="4"/>
      <c r="C91" s="4"/>
      <c r="D91" s="4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  <c r="BQ91" s="5"/>
      <c r="BR91" s="5"/>
      <c r="BS91" s="5"/>
      <c r="BT91" s="5"/>
      <c r="BU91" s="5"/>
      <c r="BV91" s="5"/>
      <c r="BW91" s="5"/>
      <c r="BX91" s="5"/>
      <c r="BY91" s="5"/>
      <c r="BZ91" s="5"/>
    </row>
    <row r="92" spans="2:78" ht="19.5" customHeight="1" x14ac:dyDescent="0.25">
      <c r="B92" s="4"/>
      <c r="C92" s="4"/>
      <c r="D92" s="4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  <c r="BQ92" s="5"/>
      <c r="BR92" s="5"/>
      <c r="BS92" s="5"/>
      <c r="BT92" s="5"/>
      <c r="BU92" s="5"/>
      <c r="BV92" s="5"/>
      <c r="BW92" s="5"/>
      <c r="BX92" s="5"/>
      <c r="BY92" s="5"/>
      <c r="BZ92" s="5"/>
    </row>
    <row r="93" spans="2:78" ht="19.5" customHeight="1" x14ac:dyDescent="0.25">
      <c r="B93" s="4"/>
      <c r="C93" s="4"/>
      <c r="D93" s="4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  <c r="BQ93" s="5"/>
      <c r="BR93" s="5"/>
      <c r="BS93" s="5"/>
      <c r="BT93" s="5"/>
      <c r="BU93" s="5"/>
      <c r="BV93" s="5"/>
      <c r="BW93" s="5"/>
      <c r="BX93" s="5"/>
      <c r="BY93" s="5"/>
      <c r="BZ93" s="5"/>
    </row>
    <row r="94" spans="2:78" ht="19.5" customHeight="1" x14ac:dyDescent="0.25">
      <c r="B94" s="4"/>
      <c r="C94" s="4"/>
      <c r="D94" s="4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  <c r="BQ94" s="5"/>
      <c r="BR94" s="5"/>
      <c r="BS94" s="5"/>
      <c r="BT94" s="5"/>
      <c r="BU94" s="5"/>
      <c r="BV94" s="5"/>
      <c r="BW94" s="5"/>
      <c r="BX94" s="5"/>
      <c r="BY94" s="5"/>
      <c r="BZ94" s="5"/>
    </row>
    <row r="95" spans="2:78" ht="19.5" customHeight="1" x14ac:dyDescent="0.25">
      <c r="B95" s="4"/>
      <c r="C95" s="4"/>
      <c r="D95" s="4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  <c r="BQ95" s="5"/>
      <c r="BR95" s="5"/>
      <c r="BS95" s="5"/>
      <c r="BT95" s="5"/>
      <c r="BU95" s="5"/>
      <c r="BV95" s="5"/>
      <c r="BW95" s="5"/>
      <c r="BX95" s="5"/>
      <c r="BY95" s="5"/>
      <c r="BZ95" s="5"/>
    </row>
    <row r="96" spans="2:78" ht="19.5" customHeight="1" x14ac:dyDescent="0.25">
      <c r="B96" s="4"/>
      <c r="C96" s="4"/>
      <c r="D96" s="4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  <c r="BQ96" s="5"/>
      <c r="BR96" s="5"/>
      <c r="BS96" s="5"/>
      <c r="BT96" s="5"/>
      <c r="BU96" s="5"/>
      <c r="BV96" s="5"/>
      <c r="BW96" s="5"/>
      <c r="BX96" s="5"/>
      <c r="BY96" s="5"/>
      <c r="BZ96" s="5"/>
    </row>
    <row r="97" spans="2:78" ht="19.5" customHeight="1" x14ac:dyDescent="0.25">
      <c r="B97" s="4"/>
      <c r="C97" s="4"/>
      <c r="D97" s="4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  <c r="BQ97" s="5"/>
      <c r="BR97" s="5"/>
      <c r="BS97" s="5"/>
      <c r="BT97" s="5"/>
      <c r="BU97" s="5"/>
      <c r="BV97" s="5"/>
      <c r="BW97" s="5"/>
      <c r="BX97" s="5"/>
      <c r="BY97" s="5"/>
      <c r="BZ97" s="5"/>
    </row>
    <row r="98" spans="2:78" ht="19.5" customHeight="1" x14ac:dyDescent="0.25">
      <c r="B98" s="4"/>
      <c r="C98" s="4"/>
      <c r="D98" s="4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  <c r="BQ98" s="5"/>
      <c r="BR98" s="5"/>
      <c r="BS98" s="5"/>
      <c r="BT98" s="5"/>
      <c r="BU98" s="5"/>
      <c r="BV98" s="5"/>
      <c r="BW98" s="5"/>
      <c r="BX98" s="5"/>
      <c r="BY98" s="5"/>
      <c r="BZ98" s="5"/>
    </row>
    <row r="99" spans="2:78" ht="19.5" customHeight="1" x14ac:dyDescent="0.25">
      <c r="B99" s="4"/>
      <c r="C99" s="4"/>
      <c r="D99" s="4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  <c r="BQ99" s="5"/>
      <c r="BR99" s="5"/>
      <c r="BS99" s="5"/>
      <c r="BT99" s="5"/>
      <c r="BU99" s="5"/>
      <c r="BV99" s="5"/>
      <c r="BW99" s="5"/>
      <c r="BX99" s="5"/>
      <c r="BY99" s="5"/>
      <c r="BZ99" s="5"/>
    </row>
    <row r="100" spans="2:78" ht="19.5" customHeight="1" x14ac:dyDescent="0.25">
      <c r="B100" s="4"/>
      <c r="C100" s="4"/>
      <c r="D100" s="4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  <c r="BQ100" s="5"/>
      <c r="BR100" s="5"/>
      <c r="BS100" s="5"/>
      <c r="BT100" s="5"/>
      <c r="BU100" s="5"/>
      <c r="BV100" s="5"/>
      <c r="BW100" s="5"/>
      <c r="BX100" s="5"/>
      <c r="BY100" s="5"/>
      <c r="BZ100" s="5"/>
    </row>
    <row r="101" spans="2:78" ht="19.5" customHeight="1" x14ac:dyDescent="0.25">
      <c r="B101" s="4"/>
      <c r="C101" s="4"/>
      <c r="D101" s="4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  <c r="BQ101" s="5"/>
      <c r="BR101" s="5"/>
      <c r="BS101" s="5"/>
      <c r="BT101" s="5"/>
      <c r="BU101" s="5"/>
      <c r="BV101" s="5"/>
      <c r="BW101" s="5"/>
      <c r="BX101" s="5"/>
      <c r="BY101" s="5"/>
      <c r="BZ101" s="5"/>
    </row>
    <row r="102" spans="2:78" ht="19.5" customHeight="1" x14ac:dyDescent="0.25">
      <c r="B102" s="4"/>
      <c r="C102" s="4"/>
      <c r="D102" s="4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  <c r="BQ102" s="5"/>
      <c r="BR102" s="5"/>
      <c r="BS102" s="5"/>
      <c r="BT102" s="5"/>
      <c r="BU102" s="5"/>
      <c r="BV102" s="5"/>
      <c r="BW102" s="5"/>
      <c r="BX102" s="5"/>
      <c r="BY102" s="5"/>
      <c r="BZ102" s="5"/>
    </row>
    <row r="103" spans="2:78" ht="19.5" customHeight="1" x14ac:dyDescent="0.25">
      <c r="B103" s="4"/>
      <c r="C103" s="4"/>
      <c r="D103" s="4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  <c r="BQ103" s="5"/>
      <c r="BR103" s="5"/>
      <c r="BS103" s="5"/>
      <c r="BT103" s="5"/>
      <c r="BU103" s="5"/>
      <c r="BV103" s="5"/>
      <c r="BW103" s="5"/>
      <c r="BX103" s="5"/>
      <c r="BY103" s="5"/>
      <c r="BZ103" s="5"/>
    </row>
    <row r="104" spans="2:78" ht="19.5" customHeight="1" x14ac:dyDescent="0.25">
      <c r="B104" s="4"/>
      <c r="C104" s="4"/>
      <c r="D104" s="4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  <c r="BQ104" s="5"/>
      <c r="BR104" s="5"/>
      <c r="BS104" s="5"/>
      <c r="BT104" s="5"/>
      <c r="BU104" s="5"/>
      <c r="BV104" s="5"/>
      <c r="BW104" s="5"/>
      <c r="BX104" s="5"/>
      <c r="BY104" s="5"/>
      <c r="BZ104" s="5"/>
    </row>
    <row r="105" spans="2:78" ht="19.5" customHeight="1" x14ac:dyDescent="0.25">
      <c r="B105" s="4"/>
      <c r="C105" s="4"/>
      <c r="D105" s="4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  <c r="BQ105" s="5"/>
      <c r="BR105" s="5"/>
      <c r="BS105" s="5"/>
      <c r="BT105" s="5"/>
      <c r="BU105" s="5"/>
      <c r="BV105" s="5"/>
      <c r="BW105" s="5"/>
      <c r="BX105" s="5"/>
      <c r="BY105" s="5"/>
      <c r="BZ105" s="5"/>
    </row>
    <row r="106" spans="2:78" ht="19.5" customHeight="1" x14ac:dyDescent="0.25">
      <c r="B106" s="4"/>
      <c r="C106" s="4"/>
      <c r="D106" s="4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  <c r="BQ106" s="5"/>
      <c r="BR106" s="5"/>
      <c r="BS106" s="5"/>
      <c r="BT106" s="5"/>
      <c r="BU106" s="5"/>
      <c r="BV106" s="5"/>
      <c r="BW106" s="5"/>
      <c r="BX106" s="5"/>
      <c r="BY106" s="5"/>
      <c r="BZ106" s="5"/>
    </row>
    <row r="107" spans="2:78" ht="19.5" customHeight="1" x14ac:dyDescent="0.25">
      <c r="B107" s="4"/>
      <c r="C107" s="4"/>
      <c r="D107" s="4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  <c r="BQ107" s="5"/>
      <c r="BR107" s="5"/>
      <c r="BS107" s="5"/>
      <c r="BT107" s="5"/>
      <c r="BU107" s="5"/>
      <c r="BV107" s="5"/>
      <c r="BW107" s="5"/>
      <c r="BX107" s="5"/>
      <c r="BY107" s="5"/>
      <c r="BZ107" s="5"/>
    </row>
    <row r="108" spans="2:78" ht="19.5" customHeight="1" x14ac:dyDescent="0.25">
      <c r="B108" s="4"/>
      <c r="C108" s="4"/>
      <c r="D108" s="4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  <c r="BQ108" s="5"/>
      <c r="BR108" s="5"/>
      <c r="BS108" s="5"/>
      <c r="BT108" s="5"/>
      <c r="BU108" s="5"/>
      <c r="BV108" s="5"/>
      <c r="BW108" s="5"/>
      <c r="BX108" s="5"/>
      <c r="BY108" s="5"/>
      <c r="BZ108" s="5"/>
    </row>
    <row r="109" spans="2:78" ht="19.5" customHeight="1" x14ac:dyDescent="0.25">
      <c r="B109" s="4"/>
      <c r="C109" s="4"/>
      <c r="D109" s="4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  <c r="BQ109" s="5"/>
      <c r="BR109" s="5"/>
      <c r="BS109" s="5"/>
      <c r="BT109" s="5"/>
      <c r="BU109" s="5"/>
      <c r="BV109" s="5"/>
      <c r="BW109" s="5"/>
      <c r="BX109" s="5"/>
      <c r="BY109" s="5"/>
      <c r="BZ109" s="5"/>
    </row>
    <row r="110" spans="2:78" ht="19.5" customHeight="1" x14ac:dyDescent="0.25">
      <c r="B110" s="4"/>
      <c r="C110" s="4"/>
      <c r="D110" s="4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  <c r="BQ110" s="5"/>
      <c r="BR110" s="5"/>
      <c r="BS110" s="5"/>
      <c r="BT110" s="5"/>
      <c r="BU110" s="5"/>
      <c r="BV110" s="5"/>
      <c r="BW110" s="5"/>
      <c r="BX110" s="5"/>
      <c r="BY110" s="5"/>
      <c r="BZ110" s="5"/>
    </row>
    <row r="111" spans="2:78" ht="19.5" customHeight="1" x14ac:dyDescent="0.25">
      <c r="B111" s="4"/>
      <c r="C111" s="4"/>
      <c r="D111" s="4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  <c r="BQ111" s="5"/>
      <c r="BR111" s="5"/>
      <c r="BS111" s="5"/>
      <c r="BT111" s="5"/>
      <c r="BU111" s="5"/>
      <c r="BV111" s="5"/>
      <c r="BW111" s="5"/>
      <c r="BX111" s="5"/>
      <c r="BY111" s="5"/>
      <c r="BZ111" s="5"/>
    </row>
    <row r="112" spans="2:78" ht="19.5" customHeight="1" x14ac:dyDescent="0.25">
      <c r="B112" s="4"/>
      <c r="C112" s="4"/>
      <c r="D112" s="4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  <c r="BQ112" s="5"/>
      <c r="BR112" s="5"/>
      <c r="BS112" s="5"/>
      <c r="BT112" s="5"/>
      <c r="BU112" s="5"/>
      <c r="BV112" s="5"/>
      <c r="BW112" s="5"/>
      <c r="BX112" s="5"/>
      <c r="BY112" s="5"/>
      <c r="BZ112" s="5"/>
    </row>
    <row r="113" spans="2:78" ht="19.5" customHeight="1" x14ac:dyDescent="0.25">
      <c r="B113" s="4"/>
      <c r="C113" s="4"/>
      <c r="D113" s="4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  <c r="BQ113" s="5"/>
      <c r="BR113" s="5"/>
      <c r="BS113" s="5"/>
      <c r="BT113" s="5"/>
      <c r="BU113" s="5"/>
      <c r="BV113" s="5"/>
      <c r="BW113" s="5"/>
      <c r="BX113" s="5"/>
      <c r="BY113" s="5"/>
      <c r="BZ113" s="5"/>
    </row>
    <row r="114" spans="2:78" ht="19.5" customHeight="1" x14ac:dyDescent="0.25">
      <c r="B114" s="4"/>
      <c r="C114" s="4"/>
      <c r="D114" s="4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  <c r="BQ114" s="5"/>
      <c r="BR114" s="5"/>
      <c r="BS114" s="5"/>
      <c r="BT114" s="5"/>
      <c r="BU114" s="5"/>
      <c r="BV114" s="5"/>
      <c r="BW114" s="5"/>
      <c r="BX114" s="5"/>
      <c r="BY114" s="5"/>
      <c r="BZ114" s="5"/>
    </row>
    <row r="115" spans="2:78" ht="19.5" customHeight="1" x14ac:dyDescent="0.25">
      <c r="B115" s="4"/>
      <c r="C115" s="4"/>
      <c r="D115" s="4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  <c r="BQ115" s="5"/>
      <c r="BR115" s="5"/>
      <c r="BS115" s="5"/>
      <c r="BT115" s="5"/>
      <c r="BU115" s="5"/>
      <c r="BV115" s="5"/>
      <c r="BW115" s="5"/>
      <c r="BX115" s="5"/>
      <c r="BY115" s="5"/>
      <c r="BZ115" s="5"/>
    </row>
    <row r="116" spans="2:78" ht="19.5" customHeight="1" x14ac:dyDescent="0.25">
      <c r="B116" s="4"/>
      <c r="C116" s="4"/>
      <c r="D116" s="4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  <c r="BQ116" s="5"/>
      <c r="BR116" s="5"/>
      <c r="BS116" s="5"/>
      <c r="BT116" s="5"/>
      <c r="BU116" s="5"/>
      <c r="BV116" s="5"/>
      <c r="BW116" s="5"/>
      <c r="BX116" s="5"/>
      <c r="BY116" s="5"/>
      <c r="BZ116" s="5"/>
    </row>
    <row r="117" spans="2:78" ht="19.5" customHeight="1" x14ac:dyDescent="0.25">
      <c r="B117" s="4"/>
      <c r="C117" s="4"/>
      <c r="D117" s="4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  <c r="BQ117" s="5"/>
      <c r="BR117" s="5"/>
      <c r="BS117" s="5"/>
      <c r="BT117" s="5"/>
      <c r="BU117" s="5"/>
      <c r="BV117" s="5"/>
      <c r="BW117" s="5"/>
      <c r="BX117" s="5"/>
      <c r="BY117" s="5"/>
      <c r="BZ117" s="5"/>
    </row>
    <row r="118" spans="2:78" ht="19.5" customHeight="1" x14ac:dyDescent="0.25">
      <c r="B118" s="4"/>
      <c r="C118" s="4"/>
      <c r="D118" s="4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  <c r="BQ118" s="5"/>
      <c r="BR118" s="5"/>
      <c r="BS118" s="5"/>
      <c r="BT118" s="5"/>
      <c r="BU118" s="5"/>
      <c r="BV118" s="5"/>
      <c r="BW118" s="5"/>
      <c r="BX118" s="5"/>
      <c r="BY118" s="5"/>
      <c r="BZ118" s="5"/>
    </row>
    <row r="119" spans="2:78" ht="19.5" customHeight="1" x14ac:dyDescent="0.25">
      <c r="B119" s="4"/>
      <c r="C119" s="4"/>
      <c r="D119" s="4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  <c r="BQ119" s="5"/>
      <c r="BR119" s="5"/>
      <c r="BS119" s="5"/>
      <c r="BT119" s="5"/>
      <c r="BU119" s="5"/>
      <c r="BV119" s="5"/>
      <c r="BW119" s="5"/>
      <c r="BX119" s="5"/>
      <c r="BY119" s="5"/>
      <c r="BZ119" s="5"/>
    </row>
    <row r="120" spans="2:78" ht="19.5" customHeight="1" x14ac:dyDescent="0.25">
      <c r="B120" s="4"/>
      <c r="C120" s="4"/>
      <c r="D120" s="4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  <c r="BQ120" s="5"/>
      <c r="BR120" s="5"/>
      <c r="BS120" s="5"/>
      <c r="BT120" s="5"/>
      <c r="BU120" s="5"/>
      <c r="BV120" s="5"/>
      <c r="BW120" s="5"/>
      <c r="BX120" s="5"/>
      <c r="BY120" s="5"/>
      <c r="BZ120" s="5"/>
    </row>
    <row r="121" spans="2:78" ht="19.5" customHeight="1" x14ac:dyDescent="0.25">
      <c r="B121" s="4"/>
      <c r="C121" s="4"/>
      <c r="D121" s="4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  <c r="BQ121" s="5"/>
      <c r="BR121" s="5"/>
      <c r="BS121" s="5"/>
      <c r="BT121" s="5"/>
      <c r="BU121" s="5"/>
      <c r="BV121" s="5"/>
      <c r="BW121" s="5"/>
      <c r="BX121" s="5"/>
      <c r="BY121" s="5"/>
      <c r="BZ121" s="5"/>
    </row>
    <row r="122" spans="2:78" ht="19.5" customHeight="1" x14ac:dyDescent="0.25">
      <c r="B122" s="4"/>
      <c r="C122" s="4"/>
      <c r="D122" s="4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  <c r="BQ122" s="5"/>
      <c r="BR122" s="5"/>
      <c r="BS122" s="5"/>
      <c r="BT122" s="5"/>
      <c r="BU122" s="5"/>
      <c r="BV122" s="5"/>
      <c r="BW122" s="5"/>
      <c r="BX122" s="5"/>
      <c r="BY122" s="5"/>
      <c r="BZ122" s="5"/>
    </row>
    <row r="123" spans="2:78" ht="19.5" customHeight="1" x14ac:dyDescent="0.25">
      <c r="B123" s="4"/>
      <c r="C123" s="4"/>
      <c r="D123" s="4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  <c r="BQ123" s="5"/>
      <c r="BR123" s="5"/>
      <c r="BS123" s="5"/>
      <c r="BT123" s="5"/>
      <c r="BU123" s="5"/>
      <c r="BV123" s="5"/>
      <c r="BW123" s="5"/>
      <c r="BX123" s="5"/>
      <c r="BY123" s="5"/>
      <c r="BZ123" s="5"/>
    </row>
    <row r="124" spans="2:78" ht="19.5" customHeight="1" x14ac:dyDescent="0.25">
      <c r="B124" s="4"/>
      <c r="C124" s="4"/>
      <c r="D124" s="4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  <c r="BQ124" s="5"/>
      <c r="BR124" s="5"/>
      <c r="BS124" s="5"/>
      <c r="BT124" s="5"/>
      <c r="BU124" s="5"/>
      <c r="BV124" s="5"/>
      <c r="BW124" s="5"/>
      <c r="BX124" s="5"/>
      <c r="BY124" s="5"/>
      <c r="BZ124" s="5"/>
    </row>
    <row r="125" spans="2:78" ht="19.5" customHeight="1" x14ac:dyDescent="0.25">
      <c r="B125" s="4"/>
      <c r="C125" s="4"/>
      <c r="D125" s="4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  <c r="BZ125" s="5"/>
    </row>
    <row r="126" spans="2:78" ht="19.5" customHeight="1" x14ac:dyDescent="0.25">
      <c r="B126" s="4"/>
      <c r="C126" s="4"/>
      <c r="D126" s="4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  <c r="BQ126" s="5"/>
      <c r="BR126" s="5"/>
      <c r="BS126" s="5"/>
      <c r="BT126" s="5"/>
      <c r="BU126" s="5"/>
      <c r="BV126" s="5"/>
      <c r="BW126" s="5"/>
      <c r="BX126" s="5"/>
      <c r="BY126" s="5"/>
      <c r="BZ126" s="5"/>
    </row>
    <row r="127" spans="2:78" ht="19.5" customHeight="1" x14ac:dyDescent="0.25">
      <c r="B127" s="4"/>
      <c r="C127" s="4"/>
      <c r="D127" s="4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  <c r="BQ127" s="5"/>
      <c r="BR127" s="5"/>
      <c r="BS127" s="5"/>
      <c r="BT127" s="5"/>
      <c r="BU127" s="5"/>
      <c r="BV127" s="5"/>
      <c r="BW127" s="5"/>
      <c r="BX127" s="5"/>
      <c r="BY127" s="5"/>
      <c r="BZ127" s="5"/>
    </row>
    <row r="128" spans="2:78" ht="19.5" customHeight="1" x14ac:dyDescent="0.25">
      <c r="B128" s="4"/>
      <c r="C128" s="4"/>
      <c r="D128" s="4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  <c r="BQ128" s="5"/>
      <c r="BR128" s="5"/>
      <c r="BS128" s="5"/>
      <c r="BT128" s="5"/>
      <c r="BU128" s="5"/>
      <c r="BV128" s="5"/>
      <c r="BW128" s="5"/>
      <c r="BX128" s="5"/>
      <c r="BY128" s="5"/>
      <c r="BZ128" s="5"/>
    </row>
    <row r="129" spans="2:78" ht="19.5" customHeight="1" x14ac:dyDescent="0.25">
      <c r="B129" s="4"/>
      <c r="C129" s="4"/>
      <c r="D129" s="4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  <c r="BQ129" s="5"/>
      <c r="BR129" s="5"/>
      <c r="BS129" s="5"/>
      <c r="BT129" s="5"/>
      <c r="BU129" s="5"/>
      <c r="BV129" s="5"/>
      <c r="BW129" s="5"/>
      <c r="BX129" s="5"/>
      <c r="BY129" s="5"/>
      <c r="BZ129" s="5"/>
    </row>
    <row r="130" spans="2:78" ht="19.5" customHeight="1" x14ac:dyDescent="0.25">
      <c r="B130" s="4"/>
      <c r="C130" s="4"/>
      <c r="D130" s="4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  <c r="BQ130" s="5"/>
      <c r="BR130" s="5"/>
      <c r="BS130" s="5"/>
      <c r="BT130" s="5"/>
      <c r="BU130" s="5"/>
      <c r="BV130" s="5"/>
      <c r="BW130" s="5"/>
      <c r="BX130" s="5"/>
      <c r="BY130" s="5"/>
      <c r="BZ130" s="5"/>
    </row>
    <row r="131" spans="2:78" ht="19.5" customHeight="1" x14ac:dyDescent="0.25">
      <c r="B131" s="4"/>
      <c r="C131" s="4"/>
      <c r="D131" s="4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  <c r="BQ131" s="5"/>
      <c r="BR131" s="5"/>
      <c r="BS131" s="5"/>
      <c r="BT131" s="5"/>
      <c r="BU131" s="5"/>
      <c r="BV131" s="5"/>
      <c r="BW131" s="5"/>
      <c r="BX131" s="5"/>
      <c r="BY131" s="5"/>
      <c r="BZ131" s="5"/>
    </row>
    <row r="132" spans="2:78" ht="19.5" customHeight="1" x14ac:dyDescent="0.25">
      <c r="B132" s="4"/>
      <c r="C132" s="4"/>
      <c r="D132" s="4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  <c r="BQ132" s="5"/>
      <c r="BR132" s="5"/>
      <c r="BS132" s="5"/>
      <c r="BT132" s="5"/>
      <c r="BU132" s="5"/>
      <c r="BV132" s="5"/>
      <c r="BW132" s="5"/>
      <c r="BX132" s="5"/>
      <c r="BY132" s="5"/>
      <c r="BZ132" s="5"/>
    </row>
    <row r="133" spans="2:78" ht="19.5" customHeight="1" x14ac:dyDescent="0.25">
      <c r="B133" s="4"/>
      <c r="C133" s="4"/>
      <c r="D133" s="4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  <c r="BQ133" s="5"/>
      <c r="BR133" s="5"/>
      <c r="BS133" s="5"/>
      <c r="BT133" s="5"/>
      <c r="BU133" s="5"/>
      <c r="BV133" s="5"/>
      <c r="BW133" s="5"/>
      <c r="BX133" s="5"/>
      <c r="BY133" s="5"/>
      <c r="BZ133" s="5"/>
    </row>
    <row r="134" spans="2:78" ht="19.5" customHeight="1" x14ac:dyDescent="0.25">
      <c r="B134" s="4"/>
      <c r="C134" s="4"/>
      <c r="D134" s="4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  <c r="BQ134" s="5"/>
      <c r="BR134" s="5"/>
      <c r="BS134" s="5"/>
      <c r="BT134" s="5"/>
      <c r="BU134" s="5"/>
      <c r="BV134" s="5"/>
      <c r="BW134" s="5"/>
      <c r="BX134" s="5"/>
      <c r="BY134" s="5"/>
      <c r="BZ134" s="5"/>
    </row>
    <row r="135" spans="2:78" ht="19.5" customHeight="1" x14ac:dyDescent="0.25">
      <c r="B135" s="4"/>
      <c r="C135" s="4"/>
      <c r="D135" s="4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  <c r="BQ135" s="5"/>
      <c r="BR135" s="5"/>
      <c r="BS135" s="5"/>
      <c r="BT135" s="5"/>
      <c r="BU135" s="5"/>
      <c r="BV135" s="5"/>
      <c r="BW135" s="5"/>
      <c r="BX135" s="5"/>
      <c r="BY135" s="5"/>
      <c r="BZ135" s="5"/>
    </row>
    <row r="136" spans="2:78" ht="19.5" customHeight="1" x14ac:dyDescent="0.25">
      <c r="B136" s="4"/>
      <c r="C136" s="4"/>
      <c r="D136" s="4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  <c r="BQ136" s="5"/>
      <c r="BR136" s="5"/>
      <c r="BS136" s="5"/>
      <c r="BT136" s="5"/>
      <c r="BU136" s="5"/>
      <c r="BV136" s="5"/>
      <c r="BW136" s="5"/>
      <c r="BX136" s="5"/>
      <c r="BY136" s="5"/>
      <c r="BZ136" s="5"/>
    </row>
    <row r="137" spans="2:78" ht="19.5" customHeight="1" x14ac:dyDescent="0.25">
      <c r="B137" s="4"/>
      <c r="C137" s="4"/>
      <c r="D137" s="4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  <c r="BQ137" s="5"/>
      <c r="BR137" s="5"/>
      <c r="BS137" s="5"/>
      <c r="BT137" s="5"/>
      <c r="BU137" s="5"/>
      <c r="BV137" s="5"/>
      <c r="BW137" s="5"/>
      <c r="BX137" s="5"/>
      <c r="BY137" s="5"/>
      <c r="BZ137" s="5"/>
    </row>
    <row r="138" spans="2:78" ht="19.5" customHeight="1" x14ac:dyDescent="0.25">
      <c r="B138" s="4"/>
      <c r="C138" s="4"/>
      <c r="D138" s="4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  <c r="BQ138" s="5"/>
      <c r="BR138" s="5"/>
      <c r="BS138" s="5"/>
      <c r="BT138" s="5"/>
      <c r="BU138" s="5"/>
      <c r="BV138" s="5"/>
      <c r="BW138" s="5"/>
      <c r="BX138" s="5"/>
      <c r="BY138" s="5"/>
      <c r="BZ138" s="5"/>
    </row>
    <row r="139" spans="2:78" ht="19.5" customHeight="1" x14ac:dyDescent="0.25">
      <c r="B139" s="4"/>
      <c r="C139" s="4"/>
      <c r="D139" s="4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  <c r="BQ139" s="5"/>
      <c r="BR139" s="5"/>
      <c r="BS139" s="5"/>
      <c r="BT139" s="5"/>
      <c r="BU139" s="5"/>
      <c r="BV139" s="5"/>
      <c r="BW139" s="5"/>
      <c r="BX139" s="5"/>
      <c r="BY139" s="5"/>
      <c r="BZ139" s="5"/>
    </row>
    <row r="140" spans="2:78" ht="19.5" customHeight="1" x14ac:dyDescent="0.25">
      <c r="B140" s="4"/>
      <c r="C140" s="4"/>
      <c r="D140" s="4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  <c r="BQ140" s="5"/>
      <c r="BR140" s="5"/>
      <c r="BS140" s="5"/>
      <c r="BT140" s="5"/>
      <c r="BU140" s="5"/>
      <c r="BV140" s="5"/>
      <c r="BW140" s="5"/>
      <c r="BX140" s="5"/>
      <c r="BY140" s="5"/>
      <c r="BZ140" s="5"/>
    </row>
    <row r="141" spans="2:78" ht="19.5" customHeight="1" x14ac:dyDescent="0.25">
      <c r="B141" s="4"/>
      <c r="C141" s="4"/>
      <c r="D141" s="4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  <c r="BQ141" s="5"/>
      <c r="BR141" s="5"/>
      <c r="BS141" s="5"/>
      <c r="BT141" s="5"/>
      <c r="BU141" s="5"/>
      <c r="BV141" s="5"/>
      <c r="BW141" s="5"/>
      <c r="BX141" s="5"/>
      <c r="BY141" s="5"/>
      <c r="BZ141" s="5"/>
    </row>
    <row r="142" spans="2:78" ht="19.5" customHeight="1" x14ac:dyDescent="0.25">
      <c r="B142" s="4"/>
      <c r="C142" s="4"/>
      <c r="D142" s="4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  <c r="BQ142" s="5"/>
      <c r="BR142" s="5"/>
      <c r="BS142" s="5"/>
      <c r="BT142" s="5"/>
      <c r="BU142" s="5"/>
      <c r="BV142" s="5"/>
      <c r="BW142" s="5"/>
      <c r="BX142" s="5"/>
      <c r="BY142" s="5"/>
      <c r="BZ142" s="5"/>
    </row>
    <row r="143" spans="2:78" ht="19.5" customHeight="1" x14ac:dyDescent="0.25">
      <c r="B143" s="4"/>
      <c r="C143" s="4"/>
      <c r="D143" s="4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  <c r="BQ143" s="5"/>
      <c r="BR143" s="5"/>
      <c r="BS143" s="5"/>
      <c r="BT143" s="5"/>
      <c r="BU143" s="5"/>
      <c r="BV143" s="5"/>
      <c r="BW143" s="5"/>
      <c r="BX143" s="5"/>
      <c r="BY143" s="5"/>
      <c r="BZ143" s="5"/>
    </row>
    <row r="144" spans="2:78" ht="19.5" customHeight="1" x14ac:dyDescent="0.25">
      <c r="B144" s="4"/>
      <c r="C144" s="4"/>
      <c r="D144" s="4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  <c r="BQ144" s="5"/>
      <c r="BR144" s="5"/>
      <c r="BS144" s="5"/>
      <c r="BT144" s="5"/>
      <c r="BU144" s="5"/>
      <c r="BV144" s="5"/>
      <c r="BW144" s="5"/>
      <c r="BX144" s="5"/>
      <c r="BY144" s="5"/>
      <c r="BZ144" s="5"/>
    </row>
    <row r="145" spans="2:78" ht="19.5" customHeight="1" x14ac:dyDescent="0.25">
      <c r="B145" s="4"/>
      <c r="C145" s="4"/>
      <c r="D145" s="4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  <c r="BQ145" s="5"/>
      <c r="BR145" s="5"/>
      <c r="BS145" s="5"/>
      <c r="BT145" s="5"/>
      <c r="BU145" s="5"/>
      <c r="BV145" s="5"/>
      <c r="BW145" s="5"/>
      <c r="BX145" s="5"/>
      <c r="BY145" s="5"/>
      <c r="BZ145" s="5"/>
    </row>
    <row r="146" spans="2:78" ht="19.5" customHeight="1" x14ac:dyDescent="0.25">
      <c r="B146" s="4"/>
      <c r="C146" s="4"/>
      <c r="D146" s="4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  <c r="BQ146" s="5"/>
      <c r="BR146" s="5"/>
      <c r="BS146" s="5"/>
      <c r="BT146" s="5"/>
      <c r="BU146" s="5"/>
      <c r="BV146" s="5"/>
      <c r="BW146" s="5"/>
      <c r="BX146" s="5"/>
      <c r="BY146" s="5"/>
      <c r="BZ146" s="5"/>
    </row>
    <row r="147" spans="2:78" ht="19.5" customHeight="1" x14ac:dyDescent="0.25">
      <c r="B147" s="4"/>
      <c r="C147" s="4"/>
      <c r="D147" s="4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  <c r="BQ147" s="5"/>
      <c r="BR147" s="5"/>
      <c r="BS147" s="5"/>
      <c r="BT147" s="5"/>
      <c r="BU147" s="5"/>
      <c r="BV147" s="5"/>
      <c r="BW147" s="5"/>
      <c r="BX147" s="5"/>
      <c r="BY147" s="5"/>
      <c r="BZ147" s="5"/>
    </row>
    <row r="148" spans="2:78" ht="19.5" customHeight="1" x14ac:dyDescent="0.25">
      <c r="B148" s="4"/>
      <c r="C148" s="4"/>
      <c r="D148" s="4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  <c r="BQ148" s="5"/>
      <c r="BR148" s="5"/>
      <c r="BS148" s="5"/>
      <c r="BT148" s="5"/>
      <c r="BU148" s="5"/>
      <c r="BV148" s="5"/>
      <c r="BW148" s="5"/>
      <c r="BX148" s="5"/>
      <c r="BY148" s="5"/>
      <c r="BZ148" s="5"/>
    </row>
    <row r="149" spans="2:78" ht="19.5" customHeight="1" x14ac:dyDescent="0.25">
      <c r="B149" s="4"/>
      <c r="C149" s="4"/>
      <c r="D149" s="4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  <c r="BQ149" s="5"/>
      <c r="BR149" s="5"/>
      <c r="BS149" s="5"/>
      <c r="BT149" s="5"/>
      <c r="BU149" s="5"/>
      <c r="BV149" s="5"/>
      <c r="BW149" s="5"/>
      <c r="BX149" s="5"/>
      <c r="BY149" s="5"/>
      <c r="BZ149" s="5"/>
    </row>
    <row r="150" spans="2:78" ht="19.5" customHeight="1" x14ac:dyDescent="0.25">
      <c r="B150" s="4"/>
      <c r="C150" s="4"/>
      <c r="D150" s="4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  <c r="BQ150" s="5"/>
      <c r="BR150" s="5"/>
      <c r="BS150" s="5"/>
      <c r="BT150" s="5"/>
      <c r="BU150" s="5"/>
      <c r="BV150" s="5"/>
      <c r="BW150" s="5"/>
      <c r="BX150" s="5"/>
      <c r="BY150" s="5"/>
      <c r="BZ150" s="5"/>
    </row>
    <row r="151" spans="2:78" ht="19.5" customHeight="1" x14ac:dyDescent="0.25">
      <c r="B151" s="4"/>
      <c r="C151" s="4"/>
      <c r="D151" s="4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  <c r="BQ151" s="5"/>
      <c r="BR151" s="5"/>
      <c r="BS151" s="5"/>
      <c r="BT151" s="5"/>
      <c r="BU151" s="5"/>
      <c r="BV151" s="5"/>
      <c r="BW151" s="5"/>
      <c r="BX151" s="5"/>
      <c r="BY151" s="5"/>
      <c r="BZ151" s="5"/>
    </row>
    <row r="152" spans="2:78" ht="19.5" customHeight="1" x14ac:dyDescent="0.25">
      <c r="B152" s="4"/>
      <c r="C152" s="4"/>
      <c r="D152" s="4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  <c r="BQ152" s="5"/>
      <c r="BR152" s="5"/>
      <c r="BS152" s="5"/>
      <c r="BT152" s="5"/>
      <c r="BU152" s="5"/>
      <c r="BV152" s="5"/>
      <c r="BW152" s="5"/>
      <c r="BX152" s="5"/>
      <c r="BY152" s="5"/>
      <c r="BZ152" s="5"/>
    </row>
    <row r="153" spans="2:78" ht="19.5" customHeight="1" x14ac:dyDescent="0.25">
      <c r="B153" s="4"/>
      <c r="C153" s="4"/>
      <c r="D153" s="4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  <c r="BQ153" s="5"/>
      <c r="BR153" s="5"/>
      <c r="BS153" s="5"/>
      <c r="BT153" s="5"/>
      <c r="BU153" s="5"/>
      <c r="BV153" s="5"/>
      <c r="BW153" s="5"/>
      <c r="BX153" s="5"/>
      <c r="BY153" s="5"/>
      <c r="BZ153" s="5"/>
    </row>
    <row r="154" spans="2:78" ht="19.5" customHeight="1" x14ac:dyDescent="0.25">
      <c r="B154" s="4"/>
      <c r="C154" s="4"/>
      <c r="D154" s="4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  <c r="BQ154" s="5"/>
      <c r="BR154" s="5"/>
      <c r="BS154" s="5"/>
      <c r="BT154" s="5"/>
      <c r="BU154" s="5"/>
      <c r="BV154" s="5"/>
      <c r="BW154" s="5"/>
      <c r="BX154" s="5"/>
      <c r="BY154" s="5"/>
      <c r="BZ154" s="5"/>
    </row>
    <row r="155" spans="2:78" ht="19.5" customHeight="1" x14ac:dyDescent="0.25">
      <c r="B155" s="4"/>
      <c r="C155" s="4"/>
      <c r="D155" s="4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  <c r="BQ155" s="5"/>
      <c r="BR155" s="5"/>
      <c r="BS155" s="5"/>
      <c r="BT155" s="5"/>
      <c r="BU155" s="5"/>
      <c r="BV155" s="5"/>
      <c r="BW155" s="5"/>
      <c r="BX155" s="5"/>
      <c r="BY155" s="5"/>
      <c r="BZ155" s="5"/>
    </row>
    <row r="156" spans="2:78" ht="19.5" customHeight="1" x14ac:dyDescent="0.25">
      <c r="B156" s="4"/>
      <c r="C156" s="4"/>
      <c r="D156" s="4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  <c r="BQ156" s="5"/>
      <c r="BR156" s="5"/>
      <c r="BS156" s="5"/>
      <c r="BT156" s="5"/>
      <c r="BU156" s="5"/>
      <c r="BV156" s="5"/>
      <c r="BW156" s="5"/>
      <c r="BX156" s="5"/>
      <c r="BY156" s="5"/>
      <c r="BZ156" s="5"/>
    </row>
    <row r="157" spans="2:78" ht="19.5" customHeight="1" x14ac:dyDescent="0.25">
      <c r="B157" s="4"/>
      <c r="C157" s="4"/>
      <c r="D157" s="4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  <c r="BQ157" s="5"/>
      <c r="BR157" s="5"/>
      <c r="BS157" s="5"/>
      <c r="BT157" s="5"/>
      <c r="BU157" s="5"/>
      <c r="BV157" s="5"/>
      <c r="BW157" s="5"/>
      <c r="BX157" s="5"/>
      <c r="BY157" s="5"/>
      <c r="BZ157" s="5"/>
    </row>
    <row r="158" spans="2:78" ht="19.5" customHeight="1" x14ac:dyDescent="0.25">
      <c r="B158" s="4"/>
      <c r="C158" s="4"/>
      <c r="D158" s="4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  <c r="BQ158" s="5"/>
      <c r="BR158" s="5"/>
      <c r="BS158" s="5"/>
      <c r="BT158" s="5"/>
      <c r="BU158" s="5"/>
      <c r="BV158" s="5"/>
      <c r="BW158" s="5"/>
      <c r="BX158" s="5"/>
      <c r="BY158" s="5"/>
      <c r="BZ158" s="5"/>
    </row>
    <row r="159" spans="2:78" ht="19.5" customHeight="1" x14ac:dyDescent="0.25">
      <c r="B159" s="4"/>
      <c r="C159" s="4"/>
      <c r="D159" s="4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  <c r="BQ159" s="5"/>
      <c r="BR159" s="5"/>
      <c r="BS159" s="5"/>
      <c r="BT159" s="5"/>
      <c r="BU159" s="5"/>
      <c r="BV159" s="5"/>
      <c r="BW159" s="5"/>
      <c r="BX159" s="5"/>
      <c r="BY159" s="5"/>
      <c r="BZ159" s="5"/>
    </row>
    <row r="160" spans="2:78" ht="19.5" customHeight="1" x14ac:dyDescent="0.25">
      <c r="B160" s="4"/>
      <c r="C160" s="4"/>
      <c r="D160" s="4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  <c r="BQ160" s="5"/>
      <c r="BR160" s="5"/>
      <c r="BS160" s="5"/>
      <c r="BT160" s="5"/>
      <c r="BU160" s="5"/>
      <c r="BV160" s="5"/>
      <c r="BW160" s="5"/>
      <c r="BX160" s="5"/>
      <c r="BY160" s="5"/>
      <c r="BZ160" s="5"/>
    </row>
    <row r="161" spans="2:78" ht="19.5" customHeight="1" x14ac:dyDescent="0.25">
      <c r="B161" s="4"/>
      <c r="C161" s="4"/>
      <c r="D161" s="4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  <c r="BQ161" s="5"/>
      <c r="BR161" s="5"/>
      <c r="BS161" s="5"/>
      <c r="BT161" s="5"/>
      <c r="BU161" s="5"/>
      <c r="BV161" s="5"/>
      <c r="BW161" s="5"/>
      <c r="BX161" s="5"/>
      <c r="BY161" s="5"/>
      <c r="BZ161" s="5"/>
    </row>
    <row r="162" spans="2:78" ht="19.5" customHeight="1" x14ac:dyDescent="0.25">
      <c r="B162" s="4"/>
      <c r="C162" s="4"/>
      <c r="D162" s="4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  <c r="BQ162" s="5"/>
      <c r="BR162" s="5"/>
      <c r="BS162" s="5"/>
      <c r="BT162" s="5"/>
      <c r="BU162" s="5"/>
      <c r="BV162" s="5"/>
      <c r="BW162" s="5"/>
      <c r="BX162" s="5"/>
      <c r="BY162" s="5"/>
      <c r="BZ162" s="5"/>
    </row>
    <row r="163" spans="2:78" ht="19.5" customHeight="1" x14ac:dyDescent="0.25">
      <c r="B163" s="4"/>
      <c r="C163" s="4"/>
      <c r="D163" s="4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  <c r="BQ163" s="5"/>
      <c r="BR163" s="5"/>
      <c r="BS163" s="5"/>
      <c r="BT163" s="5"/>
      <c r="BU163" s="5"/>
      <c r="BV163" s="5"/>
      <c r="BW163" s="5"/>
      <c r="BX163" s="5"/>
      <c r="BY163" s="5"/>
      <c r="BZ163" s="5"/>
    </row>
    <row r="164" spans="2:78" ht="19.5" customHeight="1" x14ac:dyDescent="0.25">
      <c r="B164" s="4"/>
      <c r="C164" s="4"/>
      <c r="D164" s="4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  <c r="BQ164" s="5"/>
      <c r="BR164" s="5"/>
      <c r="BS164" s="5"/>
      <c r="BT164" s="5"/>
      <c r="BU164" s="5"/>
      <c r="BV164" s="5"/>
      <c r="BW164" s="5"/>
      <c r="BX164" s="5"/>
      <c r="BY164" s="5"/>
      <c r="BZ164" s="5"/>
    </row>
    <row r="165" spans="2:78" ht="19.5" customHeight="1" x14ac:dyDescent="0.25">
      <c r="B165" s="4"/>
      <c r="C165" s="4"/>
      <c r="D165" s="4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  <c r="BQ165" s="5"/>
      <c r="BR165" s="5"/>
      <c r="BS165" s="5"/>
      <c r="BT165" s="5"/>
      <c r="BU165" s="5"/>
      <c r="BV165" s="5"/>
      <c r="BW165" s="5"/>
      <c r="BX165" s="5"/>
      <c r="BY165" s="5"/>
      <c r="BZ165" s="5"/>
    </row>
    <row r="166" spans="2:78" ht="19.5" customHeight="1" x14ac:dyDescent="0.25">
      <c r="B166" s="4"/>
      <c r="C166" s="4"/>
      <c r="D166" s="4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  <c r="BQ166" s="5"/>
      <c r="BR166" s="5"/>
      <c r="BS166" s="5"/>
      <c r="BT166" s="5"/>
      <c r="BU166" s="5"/>
      <c r="BV166" s="5"/>
      <c r="BW166" s="5"/>
      <c r="BX166" s="5"/>
      <c r="BY166" s="5"/>
      <c r="BZ166" s="5"/>
    </row>
    <row r="167" spans="2:78" ht="19.5" customHeight="1" x14ac:dyDescent="0.25">
      <c r="B167" s="4"/>
      <c r="C167" s="4"/>
      <c r="D167" s="4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  <c r="BQ167" s="5"/>
      <c r="BR167" s="5"/>
      <c r="BS167" s="5"/>
      <c r="BT167" s="5"/>
      <c r="BU167" s="5"/>
      <c r="BV167" s="5"/>
      <c r="BW167" s="5"/>
      <c r="BX167" s="5"/>
      <c r="BY167" s="5"/>
      <c r="BZ167" s="5"/>
    </row>
    <row r="168" spans="2:78" ht="19.5" customHeight="1" x14ac:dyDescent="0.25">
      <c r="B168" s="4"/>
      <c r="C168" s="4"/>
      <c r="D168" s="4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  <c r="BQ168" s="5"/>
      <c r="BR168" s="5"/>
      <c r="BS168" s="5"/>
      <c r="BT168" s="5"/>
      <c r="BU168" s="5"/>
      <c r="BV168" s="5"/>
      <c r="BW168" s="5"/>
      <c r="BX168" s="5"/>
      <c r="BY168" s="5"/>
      <c r="BZ168" s="5"/>
    </row>
    <row r="169" spans="2:78" ht="19.5" customHeight="1" x14ac:dyDescent="0.25">
      <c r="B169" s="4"/>
      <c r="C169" s="4"/>
      <c r="D169" s="4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  <c r="BQ169" s="5"/>
      <c r="BR169" s="5"/>
      <c r="BS169" s="5"/>
      <c r="BT169" s="5"/>
      <c r="BU169" s="5"/>
      <c r="BV169" s="5"/>
      <c r="BW169" s="5"/>
      <c r="BX169" s="5"/>
      <c r="BY169" s="5"/>
      <c r="BZ169" s="5"/>
    </row>
    <row r="170" spans="2:78" ht="19.5" customHeight="1" x14ac:dyDescent="0.25">
      <c r="B170" s="4"/>
      <c r="C170" s="4"/>
      <c r="D170" s="4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  <c r="BQ170" s="5"/>
      <c r="BR170" s="5"/>
      <c r="BS170" s="5"/>
      <c r="BT170" s="5"/>
      <c r="BU170" s="5"/>
      <c r="BV170" s="5"/>
      <c r="BW170" s="5"/>
      <c r="BX170" s="5"/>
      <c r="BY170" s="5"/>
      <c r="BZ170" s="5"/>
    </row>
    <row r="171" spans="2:78" ht="19.5" customHeight="1" x14ac:dyDescent="0.25">
      <c r="B171" s="4"/>
      <c r="C171" s="4"/>
      <c r="D171" s="4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  <c r="BQ171" s="5"/>
      <c r="BR171" s="5"/>
      <c r="BS171" s="5"/>
      <c r="BT171" s="5"/>
      <c r="BU171" s="5"/>
      <c r="BV171" s="5"/>
      <c r="BW171" s="5"/>
      <c r="BX171" s="5"/>
      <c r="BY171" s="5"/>
      <c r="BZ171" s="5"/>
    </row>
    <row r="172" spans="2:78" ht="19.5" customHeight="1" x14ac:dyDescent="0.25">
      <c r="B172" s="4"/>
      <c r="C172" s="4"/>
      <c r="D172" s="4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  <c r="BQ172" s="5"/>
      <c r="BR172" s="5"/>
      <c r="BS172" s="5"/>
      <c r="BT172" s="5"/>
      <c r="BU172" s="5"/>
      <c r="BV172" s="5"/>
      <c r="BW172" s="5"/>
      <c r="BX172" s="5"/>
      <c r="BY172" s="5"/>
      <c r="BZ172" s="5"/>
    </row>
    <row r="173" spans="2:78" ht="19.5" customHeight="1" x14ac:dyDescent="0.25">
      <c r="B173" s="4"/>
      <c r="C173" s="4"/>
      <c r="D173" s="4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  <c r="BQ173" s="5"/>
      <c r="BR173" s="5"/>
      <c r="BS173" s="5"/>
      <c r="BT173" s="5"/>
      <c r="BU173" s="5"/>
      <c r="BV173" s="5"/>
      <c r="BW173" s="5"/>
      <c r="BX173" s="5"/>
      <c r="BY173" s="5"/>
      <c r="BZ173" s="5"/>
    </row>
    <row r="174" spans="2:78" ht="19.5" customHeight="1" x14ac:dyDescent="0.25">
      <c r="B174" s="4"/>
      <c r="C174" s="4"/>
      <c r="D174" s="4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  <c r="BQ174" s="5"/>
      <c r="BR174" s="5"/>
      <c r="BS174" s="5"/>
      <c r="BT174" s="5"/>
      <c r="BU174" s="5"/>
      <c r="BV174" s="5"/>
      <c r="BW174" s="5"/>
      <c r="BX174" s="5"/>
      <c r="BY174" s="5"/>
      <c r="BZ174" s="5"/>
    </row>
    <row r="175" spans="2:78" ht="19.5" customHeight="1" x14ac:dyDescent="0.25">
      <c r="B175" s="4"/>
      <c r="C175" s="4"/>
      <c r="D175" s="4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  <c r="BQ175" s="5"/>
      <c r="BR175" s="5"/>
      <c r="BS175" s="5"/>
      <c r="BT175" s="5"/>
      <c r="BU175" s="5"/>
      <c r="BV175" s="5"/>
      <c r="BW175" s="5"/>
      <c r="BX175" s="5"/>
      <c r="BY175" s="5"/>
      <c r="BZ175" s="5"/>
    </row>
    <row r="176" spans="2:78" ht="19.5" customHeight="1" x14ac:dyDescent="0.25">
      <c r="B176" s="4"/>
      <c r="C176" s="4"/>
      <c r="D176" s="4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  <c r="BQ176" s="5"/>
      <c r="BR176" s="5"/>
      <c r="BS176" s="5"/>
      <c r="BT176" s="5"/>
      <c r="BU176" s="5"/>
      <c r="BV176" s="5"/>
      <c r="BW176" s="5"/>
      <c r="BX176" s="5"/>
      <c r="BY176" s="5"/>
      <c r="BZ176" s="5"/>
    </row>
    <row r="177" spans="2:78" ht="19.5" customHeight="1" x14ac:dyDescent="0.25">
      <c r="B177" s="4"/>
      <c r="C177" s="4"/>
      <c r="D177" s="4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  <c r="BQ177" s="5"/>
      <c r="BR177" s="5"/>
      <c r="BS177" s="5"/>
      <c r="BT177" s="5"/>
      <c r="BU177" s="5"/>
      <c r="BV177" s="5"/>
      <c r="BW177" s="5"/>
      <c r="BX177" s="5"/>
      <c r="BY177" s="5"/>
      <c r="BZ177" s="5"/>
    </row>
    <row r="178" spans="2:78" ht="19.5" customHeight="1" x14ac:dyDescent="0.25">
      <c r="B178" s="4"/>
      <c r="C178" s="4"/>
      <c r="D178" s="4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  <c r="BQ178" s="5"/>
      <c r="BR178" s="5"/>
      <c r="BS178" s="5"/>
      <c r="BT178" s="5"/>
      <c r="BU178" s="5"/>
      <c r="BV178" s="5"/>
      <c r="BW178" s="5"/>
      <c r="BX178" s="5"/>
      <c r="BY178" s="5"/>
      <c r="BZ178" s="5"/>
    </row>
    <row r="179" spans="2:78" ht="19.5" customHeight="1" x14ac:dyDescent="0.25">
      <c r="B179" s="4"/>
      <c r="C179" s="4"/>
      <c r="D179" s="4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  <c r="BQ179" s="5"/>
      <c r="BR179" s="5"/>
      <c r="BS179" s="5"/>
      <c r="BT179" s="5"/>
      <c r="BU179" s="5"/>
      <c r="BV179" s="5"/>
      <c r="BW179" s="5"/>
      <c r="BX179" s="5"/>
      <c r="BY179" s="5"/>
      <c r="BZ179" s="5"/>
    </row>
    <row r="180" spans="2:78" ht="19.5" customHeight="1" x14ac:dyDescent="0.25">
      <c r="B180" s="4"/>
      <c r="C180" s="4"/>
      <c r="D180" s="4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  <c r="BQ180" s="5"/>
      <c r="BR180" s="5"/>
      <c r="BS180" s="5"/>
      <c r="BT180" s="5"/>
      <c r="BU180" s="5"/>
      <c r="BV180" s="5"/>
      <c r="BW180" s="5"/>
      <c r="BX180" s="5"/>
      <c r="BY180" s="5"/>
      <c r="BZ180" s="5"/>
    </row>
    <row r="181" spans="2:78" ht="19.5" customHeight="1" x14ac:dyDescent="0.25">
      <c r="B181" s="4"/>
      <c r="C181" s="4"/>
      <c r="D181" s="4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  <c r="BQ181" s="5"/>
      <c r="BR181" s="5"/>
      <c r="BS181" s="5"/>
      <c r="BT181" s="5"/>
      <c r="BU181" s="5"/>
      <c r="BV181" s="5"/>
      <c r="BW181" s="5"/>
      <c r="BX181" s="5"/>
      <c r="BY181" s="5"/>
      <c r="BZ181" s="5"/>
    </row>
    <row r="182" spans="2:78" ht="19.5" customHeight="1" x14ac:dyDescent="0.25">
      <c r="B182" s="4"/>
      <c r="C182" s="4"/>
      <c r="D182" s="4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  <c r="BQ182" s="5"/>
      <c r="BR182" s="5"/>
      <c r="BS182" s="5"/>
      <c r="BT182" s="5"/>
      <c r="BU182" s="5"/>
      <c r="BV182" s="5"/>
      <c r="BW182" s="5"/>
      <c r="BX182" s="5"/>
      <c r="BY182" s="5"/>
      <c r="BZ182" s="5"/>
    </row>
    <row r="183" spans="2:78" ht="19.5" customHeight="1" x14ac:dyDescent="0.25">
      <c r="B183" s="4"/>
      <c r="C183" s="4"/>
      <c r="D183" s="4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  <c r="BQ183" s="5"/>
      <c r="BR183" s="5"/>
      <c r="BS183" s="5"/>
      <c r="BT183" s="5"/>
      <c r="BU183" s="5"/>
      <c r="BV183" s="5"/>
      <c r="BW183" s="5"/>
      <c r="BX183" s="5"/>
      <c r="BY183" s="5"/>
      <c r="BZ183" s="5"/>
    </row>
    <row r="184" spans="2:78" ht="19.5" customHeight="1" x14ac:dyDescent="0.25">
      <c r="B184" s="4"/>
      <c r="C184" s="4"/>
      <c r="D184" s="4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  <c r="BQ184" s="5"/>
      <c r="BR184" s="5"/>
      <c r="BS184" s="5"/>
      <c r="BT184" s="5"/>
      <c r="BU184" s="5"/>
      <c r="BV184" s="5"/>
      <c r="BW184" s="5"/>
      <c r="BX184" s="5"/>
      <c r="BY184" s="5"/>
      <c r="BZ184" s="5"/>
    </row>
    <row r="185" spans="2:78" ht="19.5" customHeight="1" x14ac:dyDescent="0.25">
      <c r="B185" s="4"/>
      <c r="C185" s="4"/>
      <c r="D185" s="4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  <c r="BQ185" s="5"/>
      <c r="BR185" s="5"/>
      <c r="BS185" s="5"/>
      <c r="BT185" s="5"/>
      <c r="BU185" s="5"/>
      <c r="BV185" s="5"/>
      <c r="BW185" s="5"/>
      <c r="BX185" s="5"/>
      <c r="BY185" s="5"/>
      <c r="BZ185" s="5"/>
    </row>
    <row r="186" spans="2:78" ht="19.5" customHeight="1" x14ac:dyDescent="0.25">
      <c r="B186" s="4"/>
      <c r="C186" s="4"/>
      <c r="D186" s="4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  <c r="BQ186" s="5"/>
      <c r="BR186" s="5"/>
      <c r="BS186" s="5"/>
      <c r="BT186" s="5"/>
      <c r="BU186" s="5"/>
      <c r="BV186" s="5"/>
      <c r="BW186" s="5"/>
      <c r="BX186" s="5"/>
      <c r="BY186" s="5"/>
      <c r="BZ186" s="5"/>
    </row>
    <row r="187" spans="2:78" ht="19.5" customHeight="1" x14ac:dyDescent="0.25">
      <c r="B187" s="4"/>
      <c r="C187" s="4"/>
      <c r="D187" s="4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  <c r="BQ187" s="5"/>
      <c r="BR187" s="5"/>
      <c r="BS187" s="5"/>
      <c r="BT187" s="5"/>
      <c r="BU187" s="5"/>
      <c r="BV187" s="5"/>
      <c r="BW187" s="5"/>
      <c r="BX187" s="5"/>
      <c r="BY187" s="5"/>
      <c r="BZ187" s="5"/>
    </row>
    <row r="188" spans="2:78" ht="19.5" customHeight="1" x14ac:dyDescent="0.25">
      <c r="B188" s="4"/>
      <c r="C188" s="4"/>
      <c r="D188" s="4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  <c r="BQ188" s="5"/>
      <c r="BR188" s="5"/>
      <c r="BS188" s="5"/>
      <c r="BT188" s="5"/>
      <c r="BU188" s="5"/>
      <c r="BV188" s="5"/>
      <c r="BW188" s="5"/>
      <c r="BX188" s="5"/>
      <c r="BY188" s="5"/>
      <c r="BZ188" s="5"/>
    </row>
    <row r="189" spans="2:78" ht="19.5" customHeight="1" x14ac:dyDescent="0.25">
      <c r="B189" s="4"/>
      <c r="C189" s="4"/>
      <c r="D189" s="4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  <c r="BQ189" s="5"/>
      <c r="BR189" s="5"/>
      <c r="BS189" s="5"/>
      <c r="BT189" s="5"/>
      <c r="BU189" s="5"/>
      <c r="BV189" s="5"/>
      <c r="BW189" s="5"/>
      <c r="BX189" s="5"/>
      <c r="BY189" s="5"/>
      <c r="BZ189" s="5"/>
    </row>
    <row r="190" spans="2:78" ht="19.5" customHeight="1" x14ac:dyDescent="0.25">
      <c r="B190" s="4"/>
      <c r="C190" s="4"/>
      <c r="D190" s="4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  <c r="BQ190" s="5"/>
      <c r="BR190" s="5"/>
      <c r="BS190" s="5"/>
      <c r="BT190" s="5"/>
      <c r="BU190" s="5"/>
      <c r="BV190" s="5"/>
      <c r="BW190" s="5"/>
      <c r="BX190" s="5"/>
      <c r="BY190" s="5"/>
      <c r="BZ190" s="5"/>
    </row>
    <row r="191" spans="2:78" ht="19.5" customHeight="1" x14ac:dyDescent="0.25">
      <c r="B191" s="4"/>
      <c r="C191" s="4"/>
      <c r="D191" s="4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  <c r="BQ191" s="5"/>
      <c r="BR191" s="5"/>
      <c r="BS191" s="5"/>
      <c r="BT191" s="5"/>
      <c r="BU191" s="5"/>
      <c r="BV191" s="5"/>
      <c r="BW191" s="5"/>
      <c r="BX191" s="5"/>
      <c r="BY191" s="5"/>
      <c r="BZ191" s="5"/>
    </row>
    <row r="192" spans="2:78" ht="19.5" customHeight="1" x14ac:dyDescent="0.25">
      <c r="B192" s="4"/>
      <c r="C192" s="4"/>
      <c r="D192" s="4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  <c r="BQ192" s="5"/>
      <c r="BR192" s="5"/>
      <c r="BS192" s="5"/>
      <c r="BT192" s="5"/>
      <c r="BU192" s="5"/>
      <c r="BV192" s="5"/>
      <c r="BW192" s="5"/>
      <c r="BX192" s="5"/>
      <c r="BY192" s="5"/>
      <c r="BZ192" s="5"/>
    </row>
    <row r="193" spans="2:78" ht="19.5" customHeight="1" x14ac:dyDescent="0.25">
      <c r="B193" s="4"/>
      <c r="C193" s="4"/>
      <c r="D193" s="4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  <c r="BQ193" s="5"/>
      <c r="BR193" s="5"/>
      <c r="BS193" s="5"/>
      <c r="BT193" s="5"/>
      <c r="BU193" s="5"/>
      <c r="BV193" s="5"/>
      <c r="BW193" s="5"/>
      <c r="BX193" s="5"/>
      <c r="BY193" s="5"/>
      <c r="BZ193" s="5"/>
    </row>
    <row r="194" spans="2:78" ht="19.5" customHeight="1" x14ac:dyDescent="0.25">
      <c r="B194" s="4"/>
      <c r="C194" s="4"/>
      <c r="D194" s="4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  <c r="BQ194" s="5"/>
      <c r="BR194" s="5"/>
      <c r="BS194" s="5"/>
      <c r="BT194" s="5"/>
      <c r="BU194" s="5"/>
      <c r="BV194" s="5"/>
      <c r="BW194" s="5"/>
      <c r="BX194" s="5"/>
      <c r="BY194" s="5"/>
      <c r="BZ194" s="5"/>
    </row>
    <row r="195" spans="2:78" ht="19.5" customHeight="1" x14ac:dyDescent="0.25">
      <c r="B195" s="4"/>
      <c r="C195" s="4"/>
      <c r="D195" s="4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  <c r="BQ195" s="5"/>
      <c r="BR195" s="5"/>
      <c r="BS195" s="5"/>
      <c r="BT195" s="5"/>
      <c r="BU195" s="5"/>
      <c r="BV195" s="5"/>
      <c r="BW195" s="5"/>
      <c r="BX195" s="5"/>
      <c r="BY195" s="5"/>
      <c r="BZ195" s="5"/>
    </row>
    <row r="196" spans="2:78" ht="19.5" customHeight="1" x14ac:dyDescent="0.25">
      <c r="B196" s="4"/>
      <c r="C196" s="4"/>
      <c r="D196" s="4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  <c r="BQ196" s="5"/>
      <c r="BR196" s="5"/>
      <c r="BS196" s="5"/>
      <c r="BT196" s="5"/>
      <c r="BU196" s="5"/>
      <c r="BV196" s="5"/>
      <c r="BW196" s="5"/>
      <c r="BX196" s="5"/>
      <c r="BY196" s="5"/>
      <c r="BZ196" s="5"/>
    </row>
    <row r="197" spans="2:78" ht="19.5" customHeight="1" x14ac:dyDescent="0.25">
      <c r="B197" s="4"/>
      <c r="C197" s="4"/>
      <c r="D197" s="4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  <c r="BQ197" s="5"/>
      <c r="BR197" s="5"/>
      <c r="BS197" s="5"/>
      <c r="BT197" s="5"/>
      <c r="BU197" s="5"/>
      <c r="BV197" s="5"/>
      <c r="BW197" s="5"/>
      <c r="BX197" s="5"/>
      <c r="BY197" s="5"/>
      <c r="BZ197" s="5"/>
    </row>
    <row r="198" spans="2:78" ht="19.5" customHeight="1" x14ac:dyDescent="0.25">
      <c r="B198" s="4"/>
      <c r="C198" s="4"/>
      <c r="D198" s="4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  <c r="BQ198" s="5"/>
      <c r="BR198" s="5"/>
      <c r="BS198" s="5"/>
      <c r="BT198" s="5"/>
      <c r="BU198" s="5"/>
      <c r="BV198" s="5"/>
      <c r="BW198" s="5"/>
      <c r="BX198" s="5"/>
      <c r="BY198" s="5"/>
      <c r="BZ198" s="5"/>
    </row>
    <row r="199" spans="2:78" ht="19.5" customHeight="1" x14ac:dyDescent="0.25">
      <c r="B199" s="4"/>
      <c r="C199" s="4"/>
      <c r="D199" s="4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  <c r="BQ199" s="5"/>
      <c r="BR199" s="5"/>
      <c r="BS199" s="5"/>
      <c r="BT199" s="5"/>
      <c r="BU199" s="5"/>
      <c r="BV199" s="5"/>
      <c r="BW199" s="5"/>
      <c r="BX199" s="5"/>
      <c r="BY199" s="5"/>
      <c r="BZ199" s="5"/>
    </row>
    <row r="200" spans="2:78" ht="19.5" customHeight="1" x14ac:dyDescent="0.25">
      <c r="B200" s="4"/>
      <c r="C200" s="4"/>
      <c r="D200" s="4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  <c r="BQ200" s="5"/>
      <c r="BR200" s="5"/>
      <c r="BS200" s="5"/>
      <c r="BT200" s="5"/>
      <c r="BU200" s="5"/>
      <c r="BV200" s="5"/>
      <c r="BW200" s="5"/>
      <c r="BX200" s="5"/>
      <c r="BY200" s="5"/>
      <c r="BZ200" s="5"/>
    </row>
    <row r="201" spans="2:78" ht="19.5" customHeight="1" x14ac:dyDescent="0.25">
      <c r="B201" s="4"/>
      <c r="C201" s="4"/>
      <c r="D201" s="4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  <c r="BQ201" s="5"/>
      <c r="BR201" s="5"/>
      <c r="BS201" s="5"/>
      <c r="BT201" s="5"/>
      <c r="BU201" s="5"/>
      <c r="BV201" s="5"/>
      <c r="BW201" s="5"/>
      <c r="BX201" s="5"/>
      <c r="BY201" s="5"/>
      <c r="BZ201" s="5"/>
    </row>
    <row r="202" spans="2:78" x14ac:dyDescent="0.25">
      <c r="B202" s="4"/>
      <c r="C202" s="4"/>
      <c r="D202" s="4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  <c r="BQ202" s="5"/>
      <c r="BR202" s="5"/>
      <c r="BS202" s="5"/>
      <c r="BT202" s="5"/>
      <c r="BU202" s="5"/>
      <c r="BV202" s="5"/>
      <c r="BW202" s="5"/>
      <c r="BX202" s="5"/>
      <c r="BY202" s="5"/>
      <c r="BZ202" s="5"/>
    </row>
    <row r="203" spans="2:78" x14ac:dyDescent="0.25">
      <c r="B203" s="4"/>
      <c r="C203" s="4"/>
      <c r="D203" s="4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  <c r="BQ203" s="5"/>
      <c r="BR203" s="5"/>
      <c r="BS203" s="5"/>
      <c r="BT203" s="5"/>
      <c r="BU203" s="5"/>
      <c r="BV203" s="5"/>
      <c r="BW203" s="5"/>
      <c r="BX203" s="5"/>
      <c r="BY203" s="5"/>
      <c r="BZ203" s="5"/>
    </row>
    <row r="204" spans="2:78" x14ac:dyDescent="0.25">
      <c r="B204" s="4"/>
      <c r="C204" s="4"/>
      <c r="D204" s="4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  <c r="BQ204" s="5"/>
      <c r="BR204" s="5"/>
      <c r="BS204" s="5"/>
      <c r="BT204" s="5"/>
      <c r="BU204" s="5"/>
      <c r="BV204" s="5"/>
      <c r="BW204" s="5"/>
      <c r="BX204" s="5"/>
      <c r="BY204" s="5"/>
      <c r="BZ204" s="5"/>
    </row>
    <row r="205" spans="2:78" x14ac:dyDescent="0.25">
      <c r="B205" s="4"/>
      <c r="C205" s="4"/>
      <c r="D205" s="4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  <c r="BQ205" s="5"/>
      <c r="BR205" s="5"/>
      <c r="BS205" s="5"/>
      <c r="BT205" s="5"/>
      <c r="BU205" s="5"/>
      <c r="BV205" s="5"/>
      <c r="BW205" s="5"/>
      <c r="BX205" s="5"/>
      <c r="BY205" s="5"/>
      <c r="BZ205" s="5"/>
    </row>
    <row r="206" spans="2:78" x14ac:dyDescent="0.25">
      <c r="B206" s="4"/>
      <c r="C206" s="4"/>
      <c r="D206" s="4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  <c r="BQ206" s="5"/>
      <c r="BR206" s="5"/>
      <c r="BS206" s="5"/>
      <c r="BT206" s="5"/>
      <c r="BU206" s="5"/>
      <c r="BV206" s="5"/>
      <c r="BW206" s="5"/>
      <c r="BX206" s="5"/>
      <c r="BY206" s="5"/>
      <c r="BZ206" s="5"/>
    </row>
    <row r="207" spans="2:78" x14ac:dyDescent="0.25">
      <c r="B207" s="4"/>
      <c r="C207" s="4"/>
      <c r="D207" s="4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  <c r="BQ207" s="5"/>
      <c r="BR207" s="5"/>
      <c r="BS207" s="5"/>
      <c r="BT207" s="5"/>
      <c r="BU207" s="5"/>
      <c r="BV207" s="5"/>
      <c r="BW207" s="5"/>
      <c r="BX207" s="5"/>
      <c r="BY207" s="5"/>
      <c r="BZ207" s="5"/>
    </row>
    <row r="208" spans="2:78" x14ac:dyDescent="0.25">
      <c r="B208" s="4"/>
      <c r="C208" s="4"/>
      <c r="D208" s="4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  <c r="BQ208" s="5"/>
      <c r="BR208" s="5"/>
      <c r="BS208" s="5"/>
      <c r="BT208" s="5"/>
      <c r="BU208" s="5"/>
      <c r="BV208" s="5"/>
      <c r="BW208" s="5"/>
      <c r="BX208" s="5"/>
      <c r="BY208" s="5"/>
      <c r="BZ208" s="5"/>
    </row>
    <row r="209" spans="2:78" x14ac:dyDescent="0.25">
      <c r="B209" s="4"/>
      <c r="C209" s="4"/>
      <c r="D209" s="4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</row>
    <row r="210" spans="2:78" x14ac:dyDescent="0.25">
      <c r="B210" s="4"/>
      <c r="C210" s="4"/>
      <c r="D210" s="4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  <c r="BZ210" s="5"/>
    </row>
    <row r="211" spans="2:78" x14ac:dyDescent="0.25">
      <c r="B211" s="4"/>
      <c r="C211" s="4"/>
      <c r="D211" s="4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  <c r="BQ211" s="5"/>
      <c r="BR211" s="5"/>
      <c r="BS211" s="5"/>
      <c r="BT211" s="5"/>
      <c r="BU211" s="5"/>
      <c r="BV211" s="5"/>
      <c r="BW211" s="5"/>
      <c r="BX211" s="5"/>
      <c r="BY211" s="5"/>
      <c r="BZ211" s="5"/>
    </row>
    <row r="212" spans="2:78" x14ac:dyDescent="0.25">
      <c r="B212" s="4"/>
      <c r="C212" s="4"/>
      <c r="D212" s="4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  <c r="BQ212" s="5"/>
      <c r="BR212" s="5"/>
      <c r="BS212" s="5"/>
      <c r="BT212" s="5"/>
      <c r="BU212" s="5"/>
      <c r="BV212" s="5"/>
      <c r="BW212" s="5"/>
      <c r="BX212" s="5"/>
      <c r="BY212" s="5"/>
      <c r="BZ212" s="5"/>
    </row>
    <row r="213" spans="2:78" x14ac:dyDescent="0.25">
      <c r="B213" s="4"/>
      <c r="C213" s="4"/>
      <c r="D213" s="4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  <c r="BQ213" s="5"/>
      <c r="BR213" s="5"/>
      <c r="BS213" s="5"/>
      <c r="BT213" s="5"/>
      <c r="BU213" s="5"/>
      <c r="BV213" s="5"/>
      <c r="BW213" s="5"/>
      <c r="BX213" s="5"/>
      <c r="BY213" s="5"/>
      <c r="BZ213" s="5"/>
    </row>
    <row r="214" spans="2:78" x14ac:dyDescent="0.25">
      <c r="B214" s="4"/>
      <c r="C214" s="4"/>
      <c r="D214" s="4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  <c r="BQ214" s="5"/>
      <c r="BR214" s="5"/>
      <c r="BS214" s="5"/>
      <c r="BT214" s="5"/>
      <c r="BU214" s="5"/>
      <c r="BV214" s="5"/>
      <c r="BW214" s="5"/>
      <c r="BX214" s="5"/>
      <c r="BY214" s="5"/>
      <c r="BZ214" s="5"/>
    </row>
    <row r="215" spans="2:78" x14ac:dyDescent="0.25">
      <c r="B215" s="4"/>
      <c r="C215" s="4"/>
      <c r="D215" s="4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  <c r="BQ215" s="5"/>
      <c r="BR215" s="5"/>
      <c r="BS215" s="5"/>
      <c r="BT215" s="5"/>
      <c r="BU215" s="5"/>
      <c r="BV215" s="5"/>
      <c r="BW215" s="5"/>
      <c r="BX215" s="5"/>
      <c r="BY215" s="5"/>
      <c r="BZ215" s="5"/>
    </row>
    <row r="216" spans="2:78" x14ac:dyDescent="0.25">
      <c r="B216" s="4"/>
      <c r="C216" s="4"/>
      <c r="D216" s="4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  <c r="BQ216" s="5"/>
      <c r="BR216" s="5"/>
      <c r="BS216" s="5"/>
      <c r="BT216" s="5"/>
      <c r="BU216" s="5"/>
      <c r="BV216" s="5"/>
      <c r="BW216" s="5"/>
      <c r="BX216" s="5"/>
      <c r="BY216" s="5"/>
      <c r="BZ216" s="5"/>
    </row>
    <row r="217" spans="2:78" x14ac:dyDescent="0.25">
      <c r="B217" s="4"/>
      <c r="C217" s="4"/>
      <c r="D217" s="4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  <c r="BQ217" s="5"/>
      <c r="BR217" s="5"/>
      <c r="BS217" s="5"/>
      <c r="BT217" s="5"/>
      <c r="BU217" s="5"/>
      <c r="BV217" s="5"/>
      <c r="BW217" s="5"/>
      <c r="BX217" s="5"/>
      <c r="BY217" s="5"/>
      <c r="BZ217" s="5"/>
    </row>
    <row r="218" spans="2:78" x14ac:dyDescent="0.25">
      <c r="B218" s="4"/>
      <c r="C218" s="4"/>
      <c r="D218" s="4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  <c r="BQ218" s="5"/>
      <c r="BR218" s="5"/>
      <c r="BS218" s="5"/>
      <c r="BT218" s="5"/>
      <c r="BU218" s="5"/>
      <c r="BV218" s="5"/>
      <c r="BW218" s="5"/>
      <c r="BX218" s="5"/>
      <c r="BY218" s="5"/>
      <c r="BZ218" s="5"/>
    </row>
    <row r="219" spans="2:78" x14ac:dyDescent="0.25">
      <c r="B219" s="4"/>
      <c r="C219" s="4"/>
      <c r="D219" s="4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  <c r="BQ219" s="5"/>
      <c r="BR219" s="5"/>
      <c r="BS219" s="5"/>
      <c r="BT219" s="5"/>
      <c r="BU219" s="5"/>
      <c r="BV219" s="5"/>
      <c r="BW219" s="5"/>
      <c r="BX219" s="5"/>
      <c r="BY219" s="5"/>
      <c r="BZ219" s="5"/>
    </row>
    <row r="220" spans="2:78" x14ac:dyDescent="0.25">
      <c r="B220" s="4"/>
      <c r="C220" s="4"/>
      <c r="D220" s="4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  <c r="BQ220" s="5"/>
      <c r="BR220" s="5"/>
      <c r="BS220" s="5"/>
      <c r="BT220" s="5"/>
      <c r="BU220" s="5"/>
      <c r="BV220" s="5"/>
      <c r="BW220" s="5"/>
      <c r="BX220" s="5"/>
      <c r="BY220" s="5"/>
      <c r="BZ220" s="5"/>
    </row>
    <row r="221" spans="2:78" x14ac:dyDescent="0.25">
      <c r="B221" s="4"/>
      <c r="C221" s="4"/>
      <c r="D221" s="4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  <c r="BQ221" s="5"/>
      <c r="BR221" s="5"/>
      <c r="BS221" s="5"/>
      <c r="BT221" s="5"/>
      <c r="BU221" s="5"/>
      <c r="BV221" s="5"/>
      <c r="BW221" s="5"/>
      <c r="BX221" s="5"/>
      <c r="BY221" s="5"/>
      <c r="BZ221" s="5"/>
    </row>
    <row r="222" spans="2:78" x14ac:dyDescent="0.25">
      <c r="B222" s="4"/>
      <c r="C222" s="4"/>
      <c r="D222" s="4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  <c r="BQ222" s="5"/>
      <c r="BR222" s="5"/>
      <c r="BS222" s="5"/>
      <c r="BT222" s="5"/>
      <c r="BU222" s="5"/>
      <c r="BV222" s="5"/>
      <c r="BW222" s="5"/>
      <c r="BX222" s="5"/>
      <c r="BY222" s="5"/>
      <c r="BZ222" s="5"/>
    </row>
    <row r="223" spans="2:78" x14ac:dyDescent="0.25">
      <c r="B223" s="4"/>
      <c r="C223" s="4"/>
      <c r="D223" s="4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  <c r="BQ223" s="5"/>
      <c r="BR223" s="5"/>
      <c r="BS223" s="5"/>
      <c r="BT223" s="5"/>
      <c r="BU223" s="5"/>
      <c r="BV223" s="5"/>
      <c r="BW223" s="5"/>
      <c r="BX223" s="5"/>
      <c r="BY223" s="5"/>
      <c r="BZ223" s="5"/>
    </row>
    <row r="224" spans="2:78" x14ac:dyDescent="0.25">
      <c r="B224" s="4"/>
      <c r="C224" s="4"/>
      <c r="D224" s="4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  <c r="BQ224" s="5"/>
      <c r="BR224" s="5"/>
      <c r="BS224" s="5"/>
      <c r="BT224" s="5"/>
      <c r="BU224" s="5"/>
      <c r="BV224" s="5"/>
      <c r="BW224" s="5"/>
      <c r="BX224" s="5"/>
      <c r="BY224" s="5"/>
      <c r="BZ224" s="5"/>
    </row>
    <row r="225" spans="2:78" x14ac:dyDescent="0.25">
      <c r="B225" s="4"/>
      <c r="C225" s="4"/>
      <c r="D225" s="4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W225" s="5"/>
      <c r="BX225" s="5"/>
      <c r="BY225" s="5"/>
      <c r="BZ225" s="5"/>
    </row>
    <row r="226" spans="2:78" x14ac:dyDescent="0.25">
      <c r="B226" s="4"/>
      <c r="C226" s="4"/>
      <c r="D226" s="4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  <c r="BQ226" s="5"/>
      <c r="BR226" s="5"/>
      <c r="BS226" s="5"/>
      <c r="BT226" s="5"/>
      <c r="BU226" s="5"/>
      <c r="BV226" s="5"/>
      <c r="BW226" s="5"/>
      <c r="BX226" s="5"/>
      <c r="BY226" s="5"/>
      <c r="BZ226" s="5"/>
    </row>
    <row r="227" spans="2:78" x14ac:dyDescent="0.25">
      <c r="B227" s="4"/>
      <c r="C227" s="4"/>
      <c r="D227" s="4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  <c r="BQ227" s="5"/>
      <c r="BR227" s="5"/>
      <c r="BS227" s="5"/>
      <c r="BT227" s="5"/>
      <c r="BU227" s="5"/>
      <c r="BV227" s="5"/>
      <c r="BW227" s="5"/>
      <c r="BX227" s="5"/>
      <c r="BY227" s="5"/>
      <c r="BZ227" s="5"/>
    </row>
    <row r="228" spans="2:78" x14ac:dyDescent="0.25">
      <c r="B228" s="4"/>
      <c r="C228" s="4"/>
      <c r="D228" s="4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  <c r="BQ228" s="5"/>
      <c r="BR228" s="5"/>
      <c r="BS228" s="5"/>
      <c r="BT228" s="5"/>
      <c r="BU228" s="5"/>
      <c r="BV228" s="5"/>
      <c r="BW228" s="5"/>
      <c r="BX228" s="5"/>
      <c r="BY228" s="5"/>
      <c r="BZ228" s="5"/>
    </row>
    <row r="229" spans="2:78" x14ac:dyDescent="0.25">
      <c r="B229" s="4"/>
      <c r="C229" s="4"/>
      <c r="D229" s="4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  <c r="BQ229" s="5"/>
      <c r="BR229" s="5"/>
      <c r="BS229" s="5"/>
      <c r="BT229" s="5"/>
      <c r="BU229" s="5"/>
      <c r="BV229" s="5"/>
      <c r="BW229" s="5"/>
      <c r="BX229" s="5"/>
      <c r="BY229" s="5"/>
      <c r="BZ229" s="5"/>
    </row>
    <row r="230" spans="2:78" x14ac:dyDescent="0.25">
      <c r="B230" s="4"/>
      <c r="C230" s="4"/>
      <c r="D230" s="4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  <c r="BQ230" s="5"/>
      <c r="BR230" s="5"/>
      <c r="BS230" s="5"/>
      <c r="BT230" s="5"/>
      <c r="BU230" s="5"/>
      <c r="BV230" s="5"/>
      <c r="BW230" s="5"/>
      <c r="BX230" s="5"/>
      <c r="BY230" s="5"/>
      <c r="BZ230" s="5"/>
    </row>
    <row r="231" spans="2:78" x14ac:dyDescent="0.25">
      <c r="B231" s="4"/>
      <c r="C231" s="4"/>
      <c r="D231" s="4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  <c r="BQ231" s="5"/>
      <c r="BR231" s="5"/>
      <c r="BS231" s="5"/>
      <c r="BT231" s="5"/>
      <c r="BU231" s="5"/>
      <c r="BV231" s="5"/>
      <c r="BW231" s="5"/>
      <c r="BX231" s="5"/>
      <c r="BY231" s="5"/>
      <c r="BZ231" s="5"/>
    </row>
    <row r="232" spans="2:78" x14ac:dyDescent="0.25">
      <c r="B232" s="4"/>
      <c r="C232" s="4"/>
      <c r="D232" s="4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  <c r="BQ232" s="5"/>
      <c r="BR232" s="5"/>
      <c r="BS232" s="5"/>
      <c r="BT232" s="5"/>
      <c r="BU232" s="5"/>
      <c r="BV232" s="5"/>
      <c r="BW232" s="5"/>
      <c r="BX232" s="5"/>
      <c r="BY232" s="5"/>
      <c r="BZ232" s="5"/>
    </row>
    <row r="233" spans="2:78" x14ac:dyDescent="0.25">
      <c r="B233" s="4"/>
      <c r="C233" s="4"/>
      <c r="D233" s="4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  <c r="BQ233" s="5"/>
      <c r="BR233" s="5"/>
      <c r="BS233" s="5"/>
      <c r="BT233" s="5"/>
      <c r="BU233" s="5"/>
      <c r="BV233" s="5"/>
      <c r="BW233" s="5"/>
      <c r="BX233" s="5"/>
      <c r="BY233" s="5"/>
      <c r="BZ233" s="5"/>
    </row>
    <row r="234" spans="2:78" x14ac:dyDescent="0.25">
      <c r="B234" s="4"/>
      <c r="C234" s="4"/>
      <c r="D234" s="4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  <c r="BQ234" s="5"/>
      <c r="BR234" s="5"/>
      <c r="BS234" s="5"/>
      <c r="BT234" s="5"/>
      <c r="BU234" s="5"/>
      <c r="BV234" s="5"/>
      <c r="BW234" s="5"/>
      <c r="BX234" s="5"/>
      <c r="BY234" s="5"/>
      <c r="BZ234" s="5"/>
    </row>
    <row r="235" spans="2:78" x14ac:dyDescent="0.25">
      <c r="B235" s="4"/>
      <c r="C235" s="4"/>
      <c r="D235" s="4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  <c r="BQ235" s="5"/>
      <c r="BR235" s="5"/>
      <c r="BS235" s="5"/>
      <c r="BT235" s="5"/>
      <c r="BU235" s="5"/>
      <c r="BV235" s="5"/>
      <c r="BW235" s="5"/>
      <c r="BX235" s="5"/>
      <c r="BY235" s="5"/>
      <c r="BZ235" s="5"/>
    </row>
    <row r="236" spans="2:78" x14ac:dyDescent="0.25">
      <c r="B236" s="4"/>
      <c r="C236" s="4"/>
      <c r="D236" s="4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  <c r="BQ236" s="5"/>
      <c r="BR236" s="5"/>
      <c r="BS236" s="5"/>
      <c r="BT236" s="5"/>
      <c r="BU236" s="5"/>
      <c r="BV236" s="5"/>
      <c r="BW236" s="5"/>
      <c r="BX236" s="5"/>
      <c r="BY236" s="5"/>
      <c r="BZ236" s="5"/>
    </row>
    <row r="237" spans="2:78" x14ac:dyDescent="0.25">
      <c r="B237" s="4"/>
      <c r="C237" s="4"/>
      <c r="D237" s="4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  <c r="BQ237" s="5"/>
      <c r="BR237" s="5"/>
      <c r="BS237" s="5"/>
      <c r="BT237" s="5"/>
      <c r="BU237" s="5"/>
      <c r="BV237" s="5"/>
      <c r="BW237" s="5"/>
      <c r="BX237" s="5"/>
      <c r="BY237" s="5"/>
      <c r="BZ237" s="5"/>
    </row>
    <row r="238" spans="2:78" x14ac:dyDescent="0.25">
      <c r="B238" s="4"/>
      <c r="C238" s="4"/>
      <c r="D238" s="4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  <c r="BQ238" s="5"/>
      <c r="BR238" s="5"/>
      <c r="BS238" s="5"/>
      <c r="BT238" s="5"/>
      <c r="BU238" s="5"/>
      <c r="BV238" s="5"/>
      <c r="BW238" s="5"/>
      <c r="BX238" s="5"/>
      <c r="BY238" s="5"/>
      <c r="BZ238" s="5"/>
    </row>
    <row r="239" spans="2:78" x14ac:dyDescent="0.25">
      <c r="B239" s="4"/>
      <c r="C239" s="4"/>
      <c r="D239" s="4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  <c r="BQ239" s="5"/>
      <c r="BR239" s="5"/>
      <c r="BS239" s="5"/>
      <c r="BT239" s="5"/>
      <c r="BU239" s="5"/>
      <c r="BV239" s="5"/>
      <c r="BW239" s="5"/>
      <c r="BX239" s="5"/>
      <c r="BY239" s="5"/>
      <c r="BZ239" s="5"/>
    </row>
    <row r="240" spans="2:78" x14ac:dyDescent="0.25">
      <c r="B240" s="4"/>
      <c r="C240" s="4"/>
      <c r="D240" s="4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  <c r="BQ240" s="5"/>
      <c r="BR240" s="5"/>
      <c r="BS240" s="5"/>
      <c r="BT240" s="5"/>
      <c r="BU240" s="5"/>
      <c r="BV240" s="5"/>
      <c r="BW240" s="5"/>
      <c r="BX240" s="5"/>
      <c r="BY240" s="5"/>
      <c r="BZ240" s="5"/>
    </row>
    <row r="241" spans="2:78" x14ac:dyDescent="0.25">
      <c r="B241" s="4"/>
      <c r="C241" s="4"/>
      <c r="D241" s="4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  <c r="BQ241" s="5"/>
      <c r="BR241" s="5"/>
      <c r="BS241" s="5"/>
      <c r="BT241" s="5"/>
      <c r="BU241" s="5"/>
      <c r="BV241" s="5"/>
      <c r="BW241" s="5"/>
      <c r="BX241" s="5"/>
      <c r="BY241" s="5"/>
      <c r="BZ241" s="5"/>
    </row>
    <row r="242" spans="2:78" x14ac:dyDescent="0.25">
      <c r="B242" s="4"/>
      <c r="C242" s="4"/>
      <c r="D242" s="4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  <c r="BQ242" s="5"/>
      <c r="BR242" s="5"/>
      <c r="BS242" s="5"/>
      <c r="BT242" s="5"/>
      <c r="BU242" s="5"/>
      <c r="BV242" s="5"/>
      <c r="BW242" s="5"/>
      <c r="BX242" s="5"/>
      <c r="BY242" s="5"/>
      <c r="BZ242" s="5"/>
    </row>
    <row r="243" spans="2:78" x14ac:dyDescent="0.25">
      <c r="B243" s="4"/>
      <c r="C243" s="4"/>
      <c r="D243" s="4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  <c r="BQ243" s="5"/>
      <c r="BR243" s="5"/>
      <c r="BS243" s="5"/>
      <c r="BT243" s="5"/>
      <c r="BU243" s="5"/>
      <c r="BV243" s="5"/>
      <c r="BW243" s="5"/>
      <c r="BX243" s="5"/>
      <c r="BY243" s="5"/>
      <c r="BZ243" s="5"/>
    </row>
    <row r="244" spans="2:78" x14ac:dyDescent="0.25">
      <c r="B244" s="4"/>
      <c r="C244" s="4"/>
      <c r="D244" s="4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  <c r="BQ244" s="5"/>
      <c r="BR244" s="5"/>
      <c r="BS244" s="5"/>
      <c r="BT244" s="5"/>
      <c r="BU244" s="5"/>
      <c r="BV244" s="5"/>
      <c r="BW244" s="5"/>
      <c r="BX244" s="5"/>
      <c r="BY244" s="5"/>
      <c r="BZ244" s="5"/>
    </row>
    <row r="245" spans="2:78" x14ac:dyDescent="0.25">
      <c r="B245" s="4"/>
      <c r="C245" s="4"/>
      <c r="D245" s="4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  <c r="BQ245" s="5"/>
      <c r="BR245" s="5"/>
      <c r="BS245" s="5"/>
      <c r="BT245" s="5"/>
      <c r="BU245" s="5"/>
      <c r="BV245" s="5"/>
      <c r="BW245" s="5"/>
      <c r="BX245" s="5"/>
      <c r="BY245" s="5"/>
      <c r="BZ245" s="5"/>
    </row>
    <row r="246" spans="2:78" x14ac:dyDescent="0.25">
      <c r="B246" s="4"/>
      <c r="C246" s="4"/>
      <c r="D246" s="4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  <c r="BQ246" s="5"/>
      <c r="BR246" s="5"/>
      <c r="BS246" s="5"/>
      <c r="BT246" s="5"/>
      <c r="BU246" s="5"/>
      <c r="BV246" s="5"/>
      <c r="BW246" s="5"/>
      <c r="BX246" s="5"/>
      <c r="BY246" s="5"/>
      <c r="BZ246" s="5"/>
    </row>
    <row r="247" spans="2:78" x14ac:dyDescent="0.25">
      <c r="B247" s="4"/>
      <c r="C247" s="4"/>
      <c r="D247" s="4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  <c r="BQ247" s="5"/>
      <c r="BR247" s="5"/>
      <c r="BS247" s="5"/>
      <c r="BT247" s="5"/>
      <c r="BU247" s="5"/>
      <c r="BV247" s="5"/>
      <c r="BW247" s="5"/>
      <c r="BX247" s="5"/>
      <c r="BY247" s="5"/>
      <c r="BZ247" s="5"/>
    </row>
    <row r="248" spans="2:78" x14ac:dyDescent="0.25">
      <c r="B248" s="4"/>
      <c r="C248" s="4"/>
      <c r="D248" s="4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  <c r="BQ248" s="5"/>
      <c r="BR248" s="5"/>
      <c r="BS248" s="5"/>
      <c r="BT248" s="5"/>
      <c r="BU248" s="5"/>
      <c r="BV248" s="5"/>
      <c r="BW248" s="5"/>
      <c r="BX248" s="5"/>
      <c r="BY248" s="5"/>
      <c r="BZ248" s="5"/>
    </row>
    <row r="249" spans="2:78" x14ac:dyDescent="0.25">
      <c r="B249" s="4"/>
      <c r="C249" s="4"/>
      <c r="D249" s="4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  <c r="BQ249" s="5"/>
      <c r="BR249" s="5"/>
      <c r="BS249" s="5"/>
      <c r="BT249" s="5"/>
      <c r="BU249" s="5"/>
      <c r="BV249" s="5"/>
      <c r="BW249" s="5"/>
      <c r="BX249" s="5"/>
      <c r="BY249" s="5"/>
      <c r="BZ249" s="5"/>
    </row>
    <row r="250" spans="2:78" x14ac:dyDescent="0.25">
      <c r="B250" s="4"/>
      <c r="C250" s="4"/>
      <c r="D250" s="4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  <c r="BQ250" s="5"/>
      <c r="BR250" s="5"/>
      <c r="BS250" s="5"/>
      <c r="BT250" s="5"/>
      <c r="BU250" s="5"/>
      <c r="BV250" s="5"/>
      <c r="BW250" s="5"/>
      <c r="BX250" s="5"/>
      <c r="BY250" s="5"/>
      <c r="BZ250" s="5"/>
    </row>
    <row r="251" spans="2:78" x14ac:dyDescent="0.25">
      <c r="B251" s="4"/>
      <c r="C251" s="4"/>
      <c r="D251" s="4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  <c r="BQ251" s="5"/>
      <c r="BR251" s="5"/>
      <c r="BS251" s="5"/>
      <c r="BT251" s="5"/>
      <c r="BU251" s="5"/>
      <c r="BV251" s="5"/>
      <c r="BW251" s="5"/>
      <c r="BX251" s="5"/>
      <c r="BY251" s="5"/>
      <c r="BZ251" s="5"/>
    </row>
    <row r="252" spans="2:78" x14ac:dyDescent="0.25">
      <c r="B252" s="4"/>
      <c r="C252" s="4"/>
      <c r="D252" s="4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  <c r="BQ252" s="5"/>
      <c r="BR252" s="5"/>
      <c r="BS252" s="5"/>
      <c r="BT252" s="5"/>
      <c r="BU252" s="5"/>
      <c r="BV252" s="5"/>
      <c r="BW252" s="5"/>
      <c r="BX252" s="5"/>
      <c r="BY252" s="5"/>
      <c r="BZ252" s="5"/>
    </row>
    <row r="253" spans="2:78" x14ac:dyDescent="0.25">
      <c r="B253" s="4"/>
      <c r="C253" s="4"/>
      <c r="D253" s="4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  <c r="BQ253" s="5"/>
      <c r="BR253" s="5"/>
      <c r="BS253" s="5"/>
      <c r="BT253" s="5"/>
      <c r="BU253" s="5"/>
      <c r="BV253" s="5"/>
      <c r="BW253" s="5"/>
      <c r="BX253" s="5"/>
      <c r="BY253" s="5"/>
      <c r="BZ253" s="5"/>
    </row>
    <row r="254" spans="2:78" x14ac:dyDescent="0.25">
      <c r="B254" s="4"/>
      <c r="C254" s="4"/>
      <c r="D254" s="4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  <c r="BQ254" s="5"/>
      <c r="BR254" s="5"/>
      <c r="BS254" s="5"/>
      <c r="BT254" s="5"/>
      <c r="BU254" s="5"/>
      <c r="BV254" s="5"/>
      <c r="BW254" s="5"/>
      <c r="BX254" s="5"/>
      <c r="BY254" s="5"/>
      <c r="BZ254" s="5"/>
    </row>
    <row r="255" spans="2:78" x14ac:dyDescent="0.25">
      <c r="B255" s="4"/>
      <c r="C255" s="4"/>
      <c r="D255" s="4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  <c r="BQ255" s="5"/>
      <c r="BR255" s="5"/>
      <c r="BS255" s="5"/>
      <c r="BT255" s="5"/>
      <c r="BU255" s="5"/>
      <c r="BV255" s="5"/>
      <c r="BW255" s="5"/>
      <c r="BX255" s="5"/>
      <c r="BY255" s="5"/>
      <c r="BZ255" s="5"/>
    </row>
    <row r="256" spans="2:78" x14ac:dyDescent="0.25">
      <c r="B256" s="4"/>
      <c r="C256" s="4"/>
      <c r="D256" s="4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  <c r="BQ256" s="5"/>
      <c r="BR256" s="5"/>
      <c r="BS256" s="5"/>
      <c r="BT256" s="5"/>
      <c r="BU256" s="5"/>
      <c r="BV256" s="5"/>
      <c r="BW256" s="5"/>
      <c r="BX256" s="5"/>
      <c r="BY256" s="5"/>
      <c r="BZ256" s="5"/>
    </row>
    <row r="257" spans="2:78" x14ac:dyDescent="0.25">
      <c r="B257" s="4"/>
      <c r="C257" s="4"/>
      <c r="D257" s="4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  <c r="BQ257" s="5"/>
      <c r="BR257" s="5"/>
      <c r="BS257" s="5"/>
      <c r="BT257" s="5"/>
      <c r="BU257" s="5"/>
      <c r="BV257" s="5"/>
      <c r="BW257" s="5"/>
      <c r="BX257" s="5"/>
      <c r="BY257" s="5"/>
      <c r="BZ257" s="5"/>
    </row>
    <row r="258" spans="2:78" x14ac:dyDescent="0.25">
      <c r="B258" s="4"/>
      <c r="D258" s="4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  <c r="BQ258" s="5"/>
      <c r="BR258" s="5"/>
      <c r="BS258" s="5"/>
      <c r="BT258" s="5"/>
      <c r="BU258" s="5"/>
      <c r="BV258" s="5"/>
      <c r="BW258" s="5"/>
      <c r="BX258" s="5"/>
      <c r="BY258" s="5"/>
      <c r="BZ258" s="5"/>
    </row>
    <row r="259" spans="2:78" x14ac:dyDescent="0.25">
      <c r="B259" s="4"/>
      <c r="D259" s="4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  <c r="BQ259" s="5"/>
      <c r="BR259" s="5"/>
      <c r="BS259" s="5"/>
      <c r="BT259" s="5"/>
      <c r="BU259" s="5"/>
      <c r="BV259" s="5"/>
      <c r="BW259" s="5"/>
      <c r="BX259" s="5"/>
      <c r="BY259" s="5"/>
      <c r="BZ259" s="5"/>
    </row>
    <row r="260" spans="2:78" x14ac:dyDescent="0.25">
      <c r="B260" s="4"/>
      <c r="D260" s="4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  <c r="BQ260" s="5"/>
      <c r="BR260" s="5"/>
      <c r="BS260" s="5"/>
      <c r="BT260" s="5"/>
      <c r="BU260" s="5"/>
      <c r="BV260" s="5"/>
      <c r="BW260" s="5"/>
      <c r="BX260" s="5"/>
      <c r="BY260" s="5"/>
      <c r="BZ260" s="5"/>
    </row>
    <row r="261" spans="2:78" x14ac:dyDescent="0.25">
      <c r="B261" s="4"/>
      <c r="D261" s="4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  <c r="BQ261" s="5"/>
      <c r="BR261" s="5"/>
      <c r="BS261" s="5"/>
      <c r="BT261" s="5"/>
      <c r="BU261" s="5"/>
      <c r="BV261" s="5"/>
      <c r="BW261" s="5"/>
      <c r="BX261" s="5"/>
      <c r="BY261" s="5"/>
      <c r="BZ261" s="5"/>
    </row>
    <row r="262" spans="2:78" x14ac:dyDescent="0.25">
      <c r="B262" s="4"/>
      <c r="D262" s="4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  <c r="BQ262" s="5"/>
      <c r="BR262" s="5"/>
      <c r="BS262" s="5"/>
      <c r="BT262" s="5"/>
      <c r="BU262" s="5"/>
      <c r="BV262" s="5"/>
      <c r="BW262" s="5"/>
      <c r="BX262" s="5"/>
      <c r="BY262" s="5"/>
      <c r="BZ262" s="5"/>
    </row>
    <row r="263" spans="2:78" x14ac:dyDescent="0.25">
      <c r="B263" s="4"/>
      <c r="D263" s="4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  <c r="BQ263" s="5"/>
      <c r="BR263" s="5"/>
      <c r="BS263" s="5"/>
      <c r="BT263" s="5"/>
      <c r="BU263" s="5"/>
      <c r="BV263" s="5"/>
      <c r="BW263" s="5"/>
      <c r="BX263" s="5"/>
      <c r="BY263" s="5"/>
      <c r="BZ263" s="5"/>
    </row>
    <row r="264" spans="2:78" x14ac:dyDescent="0.25">
      <c r="B264" s="4"/>
      <c r="D264" s="4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  <c r="BQ264" s="5"/>
      <c r="BR264" s="5"/>
      <c r="BS264" s="5"/>
      <c r="BT264" s="5"/>
      <c r="BU264" s="5"/>
      <c r="BV264" s="5"/>
      <c r="BW264" s="5"/>
      <c r="BX264" s="5"/>
      <c r="BY264" s="5"/>
      <c r="BZ264" s="5"/>
    </row>
    <row r="265" spans="2:78" x14ac:dyDescent="0.25">
      <c r="B265" s="4"/>
      <c r="D265" s="4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  <c r="BQ265" s="5"/>
      <c r="BR265" s="5"/>
      <c r="BS265" s="5"/>
      <c r="BT265" s="5"/>
      <c r="BU265" s="5"/>
      <c r="BV265" s="5"/>
      <c r="BW265" s="5"/>
      <c r="BX265" s="5"/>
      <c r="BY265" s="5"/>
      <c r="BZ265" s="5"/>
    </row>
    <row r="266" spans="2:78" x14ac:dyDescent="0.25">
      <c r="B266" s="4"/>
      <c r="D266" s="4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  <c r="BQ266" s="5"/>
      <c r="BR266" s="5"/>
      <c r="BS266" s="5"/>
      <c r="BT266" s="5"/>
      <c r="BU266" s="5"/>
      <c r="BV266" s="5"/>
      <c r="BW266" s="5"/>
      <c r="BX266" s="5"/>
      <c r="BY266" s="5"/>
      <c r="BZ266" s="5"/>
    </row>
    <row r="267" spans="2:78" x14ac:dyDescent="0.25">
      <c r="B267" s="4"/>
      <c r="D267" s="4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  <c r="BQ267" s="5"/>
      <c r="BR267" s="5"/>
      <c r="BS267" s="5"/>
      <c r="BT267" s="5"/>
      <c r="BU267" s="5"/>
      <c r="BV267" s="5"/>
      <c r="BW267" s="5"/>
      <c r="BX267" s="5"/>
      <c r="BY267" s="5"/>
      <c r="BZ267" s="5"/>
    </row>
    <row r="268" spans="2:78" x14ac:dyDescent="0.25">
      <c r="B268" s="4"/>
      <c r="D268" s="4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  <c r="BQ268" s="5"/>
      <c r="BR268" s="5"/>
      <c r="BS268" s="5"/>
      <c r="BT268" s="5"/>
      <c r="BU268" s="5"/>
      <c r="BV268" s="5"/>
      <c r="BW268" s="5"/>
      <c r="BX268" s="5"/>
      <c r="BY268" s="5"/>
      <c r="BZ268" s="5"/>
    </row>
    <row r="269" spans="2:78" x14ac:dyDescent="0.25">
      <c r="B269" s="4"/>
      <c r="D269" s="4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  <c r="BQ269" s="5"/>
      <c r="BR269" s="5"/>
      <c r="BS269" s="5"/>
      <c r="BT269" s="5"/>
      <c r="BU269" s="5"/>
      <c r="BV269" s="5"/>
      <c r="BW269" s="5"/>
      <c r="BX269" s="5"/>
      <c r="BY269" s="5"/>
      <c r="BZ269" s="5"/>
    </row>
    <row r="270" spans="2:78" x14ac:dyDescent="0.25">
      <c r="B270" s="4"/>
      <c r="D270" s="4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  <c r="BQ270" s="5"/>
      <c r="BR270" s="5"/>
      <c r="BS270" s="5"/>
      <c r="BT270" s="5"/>
      <c r="BU270" s="5"/>
      <c r="BV270" s="5"/>
      <c r="BW270" s="5"/>
      <c r="BX270" s="5"/>
      <c r="BY270" s="5"/>
      <c r="BZ270" s="5"/>
    </row>
    <row r="271" spans="2:78" x14ac:dyDescent="0.25">
      <c r="B271" s="4"/>
      <c r="D271" s="4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  <c r="BQ271" s="5"/>
      <c r="BR271" s="5"/>
      <c r="BS271" s="5"/>
      <c r="BT271" s="5"/>
      <c r="BU271" s="5"/>
      <c r="BV271" s="5"/>
      <c r="BW271" s="5"/>
      <c r="BX271" s="5"/>
      <c r="BY271" s="5"/>
      <c r="BZ271" s="5"/>
    </row>
    <row r="272" spans="2:78" x14ac:dyDescent="0.25">
      <c r="B272" s="4"/>
      <c r="D272" s="4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  <c r="BQ272" s="5"/>
      <c r="BR272" s="5"/>
      <c r="BS272" s="5"/>
      <c r="BT272" s="5"/>
      <c r="BU272" s="5"/>
      <c r="BV272" s="5"/>
      <c r="BW272" s="5"/>
      <c r="BX272" s="5"/>
      <c r="BY272" s="5"/>
      <c r="BZ272" s="5"/>
    </row>
    <row r="273" spans="2:78" x14ac:dyDescent="0.25">
      <c r="B273" s="4"/>
      <c r="D273" s="4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  <c r="BQ273" s="5"/>
      <c r="BR273" s="5"/>
      <c r="BS273" s="5"/>
      <c r="BT273" s="5"/>
      <c r="BU273" s="5"/>
      <c r="BV273" s="5"/>
      <c r="BW273" s="5"/>
      <c r="BX273" s="5"/>
      <c r="BY273" s="5"/>
      <c r="BZ273" s="5"/>
    </row>
    <row r="274" spans="2:78" x14ac:dyDescent="0.25">
      <c r="B274" s="4"/>
      <c r="D274" s="4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  <c r="BQ274" s="5"/>
      <c r="BR274" s="5"/>
      <c r="BS274" s="5"/>
      <c r="BT274" s="5"/>
      <c r="BU274" s="5"/>
      <c r="BV274" s="5"/>
      <c r="BW274" s="5"/>
      <c r="BX274" s="5"/>
      <c r="BY274" s="5"/>
      <c r="BZ274" s="5"/>
    </row>
    <row r="275" spans="2:78" x14ac:dyDescent="0.25">
      <c r="B275" s="4"/>
      <c r="D275" s="4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  <c r="BQ275" s="5"/>
      <c r="BR275" s="5"/>
      <c r="BS275" s="5"/>
      <c r="BT275" s="5"/>
      <c r="BU275" s="5"/>
      <c r="BV275" s="5"/>
      <c r="BW275" s="5"/>
      <c r="BX275" s="5"/>
      <c r="BY275" s="5"/>
      <c r="BZ275" s="5"/>
    </row>
    <row r="276" spans="2:78" x14ac:dyDescent="0.25">
      <c r="B276" s="4"/>
      <c r="D276" s="4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  <c r="BQ276" s="5"/>
      <c r="BR276" s="5"/>
      <c r="BS276" s="5"/>
      <c r="BT276" s="5"/>
      <c r="BU276" s="5"/>
      <c r="BV276" s="5"/>
      <c r="BW276" s="5"/>
      <c r="BX276" s="5"/>
      <c r="BY276" s="5"/>
      <c r="BZ276" s="5"/>
    </row>
    <row r="277" spans="2:78" x14ac:dyDescent="0.25">
      <c r="B277" s="4"/>
      <c r="D277" s="4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  <c r="BQ277" s="5"/>
      <c r="BR277" s="5"/>
      <c r="BS277" s="5"/>
      <c r="BT277" s="5"/>
      <c r="BU277" s="5"/>
      <c r="BV277" s="5"/>
      <c r="BW277" s="5"/>
      <c r="BX277" s="5"/>
      <c r="BY277" s="5"/>
      <c r="BZ277" s="5"/>
    </row>
    <row r="278" spans="2:78" x14ac:dyDescent="0.25">
      <c r="B278" s="4"/>
      <c r="D278" s="4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  <c r="BQ278" s="5"/>
      <c r="BR278" s="5"/>
      <c r="BS278" s="5"/>
      <c r="BT278" s="5"/>
      <c r="BU278" s="5"/>
      <c r="BV278" s="5"/>
      <c r="BW278" s="5"/>
      <c r="BX278" s="5"/>
      <c r="BY278" s="5"/>
      <c r="BZ278" s="5"/>
    </row>
    <row r="279" spans="2:78" x14ac:dyDescent="0.25">
      <c r="B279" s="4"/>
      <c r="D279" s="4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  <c r="BQ279" s="5"/>
      <c r="BR279" s="5"/>
      <c r="BS279" s="5"/>
      <c r="BT279" s="5"/>
      <c r="BU279" s="5"/>
      <c r="BV279" s="5"/>
      <c r="BW279" s="5"/>
      <c r="BX279" s="5"/>
      <c r="BY279" s="5"/>
      <c r="BZ279" s="5"/>
    </row>
    <row r="280" spans="2:78" x14ac:dyDescent="0.25">
      <c r="B280" s="4"/>
      <c r="D280" s="4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  <c r="BQ280" s="5"/>
      <c r="BR280" s="5"/>
      <c r="BS280" s="5"/>
      <c r="BT280" s="5"/>
      <c r="BU280" s="5"/>
      <c r="BV280" s="5"/>
      <c r="BW280" s="5"/>
      <c r="BX280" s="5"/>
      <c r="BY280" s="5"/>
      <c r="BZ280" s="5"/>
    </row>
    <row r="281" spans="2:78" x14ac:dyDescent="0.25">
      <c r="B281" s="4"/>
      <c r="D281" s="4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  <c r="BQ281" s="5"/>
      <c r="BR281" s="5"/>
      <c r="BS281" s="5"/>
      <c r="BT281" s="5"/>
      <c r="BU281" s="5"/>
      <c r="BV281" s="5"/>
      <c r="BW281" s="5"/>
      <c r="BX281" s="5"/>
      <c r="BY281" s="5"/>
      <c r="BZ281" s="5"/>
    </row>
    <row r="282" spans="2:78" x14ac:dyDescent="0.25">
      <c r="B282" s="4"/>
      <c r="D282" s="4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  <c r="BQ282" s="5"/>
      <c r="BR282" s="5"/>
      <c r="BS282" s="5"/>
      <c r="BT282" s="5"/>
      <c r="BU282" s="5"/>
      <c r="BV282" s="5"/>
      <c r="BW282" s="5"/>
      <c r="BX282" s="5"/>
      <c r="BY282" s="5"/>
      <c r="BZ282" s="5"/>
    </row>
    <row r="283" spans="2:78" x14ac:dyDescent="0.25">
      <c r="B283" s="4"/>
      <c r="D283" s="4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  <c r="BQ283" s="5"/>
      <c r="BR283" s="5"/>
      <c r="BS283" s="5"/>
      <c r="BT283" s="5"/>
      <c r="BU283" s="5"/>
      <c r="BV283" s="5"/>
      <c r="BW283" s="5"/>
      <c r="BX283" s="5"/>
      <c r="BY283" s="5"/>
      <c r="BZ283" s="5"/>
    </row>
    <row r="284" spans="2:78" x14ac:dyDescent="0.25">
      <c r="B284" s="4"/>
      <c r="D284" s="4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  <c r="BQ284" s="5"/>
      <c r="BR284" s="5"/>
      <c r="BS284" s="5"/>
      <c r="BT284" s="5"/>
      <c r="BU284" s="5"/>
      <c r="BV284" s="5"/>
      <c r="BW284" s="5"/>
      <c r="BX284" s="5"/>
      <c r="BY284" s="5"/>
      <c r="BZ284" s="5"/>
    </row>
    <row r="285" spans="2:78" x14ac:dyDescent="0.25">
      <c r="B285" s="4"/>
      <c r="D285" s="4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  <c r="BQ285" s="5"/>
      <c r="BR285" s="5"/>
      <c r="BS285" s="5"/>
      <c r="BT285" s="5"/>
      <c r="BU285" s="5"/>
      <c r="BV285" s="5"/>
      <c r="BW285" s="5"/>
      <c r="BX285" s="5"/>
      <c r="BY285" s="5"/>
      <c r="BZ285" s="5"/>
    </row>
    <row r="286" spans="2:78" x14ac:dyDescent="0.25">
      <c r="B286" s="4"/>
      <c r="D286" s="4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  <c r="BQ286" s="5"/>
      <c r="BR286" s="5"/>
      <c r="BS286" s="5"/>
      <c r="BT286" s="5"/>
      <c r="BU286" s="5"/>
      <c r="BV286" s="5"/>
      <c r="BW286" s="5"/>
      <c r="BX286" s="5"/>
      <c r="BY286" s="5"/>
      <c r="BZ286" s="5"/>
    </row>
    <row r="287" spans="2:78" x14ac:dyDescent="0.25">
      <c r="B287" s="4"/>
      <c r="D287" s="4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  <c r="BQ287" s="5"/>
      <c r="BR287" s="5"/>
      <c r="BS287" s="5"/>
      <c r="BT287" s="5"/>
      <c r="BU287" s="5"/>
      <c r="BV287" s="5"/>
      <c r="BW287" s="5"/>
      <c r="BX287" s="5"/>
      <c r="BY287" s="5"/>
      <c r="BZ287" s="5"/>
    </row>
    <row r="288" spans="2:78" x14ac:dyDescent="0.25">
      <c r="B288" s="4"/>
      <c r="D288" s="4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  <c r="BQ288" s="5"/>
      <c r="BR288" s="5"/>
      <c r="BS288" s="5"/>
      <c r="BT288" s="5"/>
      <c r="BU288" s="5"/>
      <c r="BV288" s="5"/>
      <c r="BW288" s="5"/>
      <c r="BX288" s="5"/>
      <c r="BY288" s="5"/>
      <c r="BZ288" s="5"/>
    </row>
    <row r="289" spans="2:78" x14ac:dyDescent="0.25">
      <c r="B289" s="4"/>
      <c r="D289" s="4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  <c r="BQ289" s="5"/>
      <c r="BR289" s="5"/>
      <c r="BS289" s="5"/>
      <c r="BT289" s="5"/>
      <c r="BU289" s="5"/>
      <c r="BV289" s="5"/>
      <c r="BW289" s="5"/>
      <c r="BX289" s="5"/>
      <c r="BY289" s="5"/>
      <c r="BZ289" s="5"/>
    </row>
    <row r="290" spans="2:78" x14ac:dyDescent="0.25">
      <c r="B290" s="4"/>
      <c r="D290" s="4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  <c r="BQ290" s="5"/>
      <c r="BR290" s="5"/>
      <c r="BS290" s="5"/>
      <c r="BT290" s="5"/>
      <c r="BU290" s="5"/>
      <c r="BV290" s="5"/>
      <c r="BW290" s="5"/>
      <c r="BX290" s="5"/>
      <c r="BY290" s="5"/>
      <c r="BZ290" s="5"/>
    </row>
    <row r="291" spans="2:78" x14ac:dyDescent="0.25">
      <c r="B291" s="4"/>
      <c r="D291" s="4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  <c r="BQ291" s="5"/>
      <c r="BR291" s="5"/>
      <c r="BS291" s="5"/>
      <c r="BT291" s="5"/>
      <c r="BU291" s="5"/>
      <c r="BV291" s="5"/>
      <c r="BW291" s="5"/>
      <c r="BX291" s="5"/>
      <c r="BY291" s="5"/>
      <c r="BZ291" s="5"/>
    </row>
    <row r="292" spans="2:78" x14ac:dyDescent="0.25">
      <c r="B292" s="4"/>
      <c r="D292" s="4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  <c r="BQ292" s="5"/>
      <c r="BR292" s="5"/>
      <c r="BS292" s="5"/>
      <c r="BT292" s="5"/>
      <c r="BU292" s="5"/>
      <c r="BV292" s="5"/>
      <c r="BW292" s="5"/>
      <c r="BX292" s="5"/>
      <c r="BY292" s="5"/>
      <c r="BZ292" s="5"/>
    </row>
    <row r="293" spans="2:78" x14ac:dyDescent="0.25">
      <c r="B293" s="4"/>
      <c r="D293" s="4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  <c r="BQ293" s="5"/>
      <c r="BR293" s="5"/>
      <c r="BS293" s="5"/>
      <c r="BT293" s="5"/>
      <c r="BU293" s="5"/>
      <c r="BV293" s="5"/>
      <c r="BW293" s="5"/>
      <c r="BX293" s="5"/>
      <c r="BY293" s="5"/>
      <c r="BZ293" s="5"/>
    </row>
    <row r="294" spans="2:78" x14ac:dyDescent="0.25">
      <c r="B294" s="4"/>
      <c r="D294" s="4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  <c r="BQ294" s="5"/>
      <c r="BR294" s="5"/>
      <c r="BS294" s="5"/>
      <c r="BT294" s="5"/>
      <c r="BU294" s="5"/>
      <c r="BV294" s="5"/>
      <c r="BW294" s="5"/>
      <c r="BX294" s="5"/>
      <c r="BY294" s="5"/>
      <c r="BZ294" s="5"/>
    </row>
    <row r="295" spans="2:78" x14ac:dyDescent="0.25">
      <c r="B295" s="4"/>
      <c r="D295" s="4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  <c r="BQ295" s="5"/>
      <c r="BR295" s="5"/>
      <c r="BS295" s="5"/>
      <c r="BT295" s="5"/>
      <c r="BU295" s="5"/>
      <c r="BV295" s="5"/>
      <c r="BW295" s="5"/>
      <c r="BX295" s="5"/>
      <c r="BY295" s="5"/>
      <c r="BZ295" s="5"/>
    </row>
    <row r="296" spans="2:78" x14ac:dyDescent="0.25">
      <c r="B296" s="4"/>
      <c r="D296" s="4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  <c r="BQ296" s="5"/>
      <c r="BR296" s="5"/>
      <c r="BS296" s="5"/>
      <c r="BT296" s="5"/>
      <c r="BU296" s="5"/>
      <c r="BV296" s="5"/>
      <c r="BW296" s="5"/>
      <c r="BX296" s="5"/>
      <c r="BY296" s="5"/>
      <c r="BZ296" s="5"/>
    </row>
    <row r="297" spans="2:78" x14ac:dyDescent="0.25">
      <c r="B297" s="4"/>
      <c r="D297" s="4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  <c r="BG297" s="5"/>
      <c r="BH297" s="5"/>
      <c r="BI297" s="5"/>
      <c r="BJ297" s="5"/>
      <c r="BK297" s="5"/>
      <c r="BL297" s="5"/>
      <c r="BM297" s="5"/>
      <c r="BN297" s="5"/>
      <c r="BO297" s="5"/>
      <c r="BP297" s="5"/>
      <c r="BQ297" s="5"/>
      <c r="BR297" s="5"/>
      <c r="BS297" s="5"/>
      <c r="BT297" s="5"/>
      <c r="BU297" s="5"/>
      <c r="BV297" s="5"/>
      <c r="BW297" s="5"/>
      <c r="BX297" s="5"/>
      <c r="BY297" s="5"/>
      <c r="BZ297" s="5"/>
    </row>
    <row r="298" spans="2:78" x14ac:dyDescent="0.25">
      <c r="B298" s="4"/>
      <c r="D298" s="4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  <c r="BG298" s="5"/>
      <c r="BH298" s="5"/>
      <c r="BI298" s="5"/>
      <c r="BJ298" s="5"/>
      <c r="BK298" s="5"/>
      <c r="BL298" s="5"/>
      <c r="BM298" s="5"/>
      <c r="BN298" s="5"/>
      <c r="BO298" s="5"/>
      <c r="BP298" s="5"/>
      <c r="BQ298" s="5"/>
      <c r="BR298" s="5"/>
      <c r="BS298" s="5"/>
      <c r="BT298" s="5"/>
      <c r="BU298" s="5"/>
      <c r="BV298" s="5"/>
      <c r="BW298" s="5"/>
      <c r="BX298" s="5"/>
      <c r="BY298" s="5"/>
      <c r="BZ298" s="5"/>
    </row>
    <row r="299" spans="2:78" x14ac:dyDescent="0.25">
      <c r="B299" s="4"/>
      <c r="D299" s="4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  <c r="BG299" s="5"/>
      <c r="BH299" s="5"/>
      <c r="BI299" s="5"/>
      <c r="BJ299" s="5"/>
      <c r="BK299" s="5"/>
      <c r="BL299" s="5"/>
      <c r="BM299" s="5"/>
      <c r="BN299" s="5"/>
      <c r="BO299" s="5"/>
      <c r="BP299" s="5"/>
      <c r="BQ299" s="5"/>
      <c r="BR299" s="5"/>
      <c r="BS299" s="5"/>
      <c r="BT299" s="5"/>
      <c r="BU299" s="5"/>
      <c r="BV299" s="5"/>
      <c r="BW299" s="5"/>
      <c r="BX299" s="5"/>
      <c r="BY299" s="5"/>
      <c r="BZ299" s="5"/>
    </row>
    <row r="300" spans="2:78" x14ac:dyDescent="0.25">
      <c r="B300" s="4"/>
      <c r="D300" s="4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  <c r="BG300" s="5"/>
      <c r="BH300" s="5"/>
      <c r="BI300" s="5"/>
      <c r="BJ300" s="5"/>
      <c r="BK300" s="5"/>
      <c r="BL300" s="5"/>
      <c r="BM300" s="5"/>
      <c r="BN300" s="5"/>
      <c r="BO300" s="5"/>
      <c r="BP300" s="5"/>
      <c r="BQ300" s="5"/>
      <c r="BR300" s="5"/>
      <c r="BS300" s="5"/>
      <c r="BT300" s="5"/>
      <c r="BU300" s="5"/>
      <c r="BV300" s="5"/>
      <c r="BW300" s="5"/>
      <c r="BX300" s="5"/>
      <c r="BY300" s="5"/>
      <c r="BZ300" s="5"/>
    </row>
    <row r="301" spans="2:78" x14ac:dyDescent="0.25">
      <c r="B301" s="4"/>
      <c r="D301" s="4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  <c r="BG301" s="5"/>
      <c r="BH301" s="5"/>
      <c r="BI301" s="5"/>
      <c r="BJ301" s="5"/>
      <c r="BK301" s="5"/>
      <c r="BL301" s="5"/>
      <c r="BM301" s="5"/>
      <c r="BN301" s="5"/>
      <c r="BO301" s="5"/>
      <c r="BP301" s="5"/>
      <c r="BQ301" s="5"/>
      <c r="BR301" s="5"/>
      <c r="BS301" s="5"/>
      <c r="BT301" s="5"/>
      <c r="BU301" s="5"/>
      <c r="BV301" s="5"/>
      <c r="BW301" s="5"/>
      <c r="BX301" s="5"/>
      <c r="BY301" s="5"/>
      <c r="BZ301" s="5"/>
    </row>
    <row r="302" spans="2:78" x14ac:dyDescent="0.25">
      <c r="B302" s="4"/>
      <c r="D302" s="4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  <c r="BG302" s="5"/>
      <c r="BH302" s="5"/>
      <c r="BI302" s="5"/>
      <c r="BJ302" s="5"/>
      <c r="BK302" s="5"/>
      <c r="BL302" s="5"/>
      <c r="BM302" s="5"/>
      <c r="BN302" s="5"/>
      <c r="BO302" s="5"/>
      <c r="BP302" s="5"/>
      <c r="BQ302" s="5"/>
      <c r="BR302" s="5"/>
      <c r="BS302" s="5"/>
      <c r="BT302" s="5"/>
      <c r="BU302" s="5"/>
      <c r="BV302" s="5"/>
      <c r="BW302" s="5"/>
      <c r="BX302" s="5"/>
      <c r="BY302" s="5"/>
      <c r="BZ302" s="5"/>
    </row>
    <row r="303" spans="2:78" x14ac:dyDescent="0.25">
      <c r="B303" s="4"/>
      <c r="D303" s="4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  <c r="BG303" s="5"/>
      <c r="BH303" s="5"/>
      <c r="BI303" s="5"/>
      <c r="BJ303" s="5"/>
      <c r="BK303" s="5"/>
      <c r="BL303" s="5"/>
      <c r="BM303" s="5"/>
      <c r="BN303" s="5"/>
      <c r="BO303" s="5"/>
      <c r="BP303" s="5"/>
      <c r="BQ303" s="5"/>
      <c r="BR303" s="5"/>
      <c r="BS303" s="5"/>
      <c r="BT303" s="5"/>
      <c r="BU303" s="5"/>
      <c r="BV303" s="5"/>
      <c r="BW303" s="5"/>
      <c r="BX303" s="5"/>
      <c r="BY303" s="5"/>
      <c r="BZ303" s="5"/>
    </row>
    <row r="304" spans="2:78" x14ac:dyDescent="0.25">
      <c r="B304" s="4"/>
      <c r="D304" s="4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  <c r="BG304" s="5"/>
      <c r="BH304" s="5"/>
      <c r="BI304" s="5"/>
      <c r="BJ304" s="5"/>
      <c r="BK304" s="5"/>
      <c r="BL304" s="5"/>
      <c r="BM304" s="5"/>
      <c r="BN304" s="5"/>
      <c r="BO304" s="5"/>
      <c r="BP304" s="5"/>
      <c r="BQ304" s="5"/>
      <c r="BR304" s="5"/>
      <c r="BS304" s="5"/>
      <c r="BT304" s="5"/>
      <c r="BU304" s="5"/>
      <c r="BV304" s="5"/>
      <c r="BW304" s="5"/>
      <c r="BX304" s="5"/>
      <c r="BY304" s="5"/>
      <c r="BZ304" s="5"/>
    </row>
    <row r="305" spans="2:78" x14ac:dyDescent="0.25">
      <c r="B305" s="4"/>
      <c r="D305" s="4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  <c r="BG305" s="5"/>
      <c r="BH305" s="5"/>
      <c r="BI305" s="5"/>
      <c r="BJ305" s="5"/>
      <c r="BK305" s="5"/>
      <c r="BL305" s="5"/>
      <c r="BM305" s="5"/>
      <c r="BN305" s="5"/>
      <c r="BO305" s="5"/>
      <c r="BP305" s="5"/>
      <c r="BQ305" s="5"/>
      <c r="BR305" s="5"/>
      <c r="BS305" s="5"/>
      <c r="BT305" s="5"/>
      <c r="BU305" s="5"/>
      <c r="BV305" s="5"/>
      <c r="BW305" s="5"/>
      <c r="BX305" s="5"/>
      <c r="BY305" s="5"/>
      <c r="BZ305" s="5"/>
    </row>
    <row r="306" spans="2:78" x14ac:dyDescent="0.25">
      <c r="B306" s="4"/>
      <c r="D306" s="4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  <c r="BG306" s="5"/>
      <c r="BH306" s="5"/>
      <c r="BI306" s="5"/>
      <c r="BJ306" s="5"/>
      <c r="BK306" s="5"/>
      <c r="BL306" s="5"/>
      <c r="BM306" s="5"/>
      <c r="BN306" s="5"/>
      <c r="BO306" s="5"/>
      <c r="BP306" s="5"/>
      <c r="BQ306" s="5"/>
      <c r="BR306" s="5"/>
      <c r="BS306" s="5"/>
      <c r="BT306" s="5"/>
      <c r="BU306" s="5"/>
      <c r="BV306" s="5"/>
      <c r="BW306" s="5"/>
      <c r="BX306" s="5"/>
      <c r="BY306" s="5"/>
      <c r="BZ306" s="5"/>
    </row>
    <row r="307" spans="2:78" x14ac:dyDescent="0.25">
      <c r="B307" s="4"/>
      <c r="D307" s="4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  <c r="BG307" s="5"/>
      <c r="BH307" s="5"/>
      <c r="BI307" s="5"/>
      <c r="BJ307" s="5"/>
      <c r="BK307" s="5"/>
      <c r="BL307" s="5"/>
      <c r="BM307" s="5"/>
      <c r="BN307" s="5"/>
      <c r="BO307" s="5"/>
      <c r="BP307" s="5"/>
      <c r="BQ307" s="5"/>
      <c r="BR307" s="5"/>
      <c r="BS307" s="5"/>
      <c r="BT307" s="5"/>
      <c r="BU307" s="5"/>
      <c r="BV307" s="5"/>
      <c r="BW307" s="5"/>
      <c r="BX307" s="5"/>
      <c r="BY307" s="5"/>
      <c r="BZ307" s="5"/>
    </row>
    <row r="308" spans="2:78" x14ac:dyDescent="0.25">
      <c r="B308" s="4"/>
      <c r="D308" s="4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  <c r="BG308" s="5"/>
      <c r="BH308" s="5"/>
      <c r="BI308" s="5"/>
      <c r="BJ308" s="5"/>
      <c r="BK308" s="5"/>
      <c r="BL308" s="5"/>
      <c r="BM308" s="5"/>
      <c r="BN308" s="5"/>
      <c r="BO308" s="5"/>
      <c r="BP308" s="5"/>
      <c r="BQ308" s="5"/>
      <c r="BR308" s="5"/>
      <c r="BS308" s="5"/>
      <c r="BT308" s="5"/>
      <c r="BU308" s="5"/>
      <c r="BV308" s="5"/>
      <c r="BW308" s="5"/>
      <c r="BX308" s="5"/>
      <c r="BY308" s="5"/>
      <c r="BZ308" s="5"/>
    </row>
    <row r="309" spans="2:78" x14ac:dyDescent="0.25">
      <c r="B309" s="4"/>
      <c r="D309" s="4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5"/>
      <c r="AT309" s="5"/>
      <c r="AU309" s="5"/>
      <c r="AV309" s="5"/>
      <c r="AW309" s="5"/>
      <c r="AX309" s="5"/>
      <c r="AY309" s="5"/>
      <c r="AZ309" s="5"/>
      <c r="BA309" s="5"/>
      <c r="BB309" s="5"/>
      <c r="BC309" s="5"/>
      <c r="BD309" s="5"/>
      <c r="BE309" s="5"/>
      <c r="BF309" s="5"/>
      <c r="BG309" s="5"/>
      <c r="BH309" s="5"/>
      <c r="BI309" s="5"/>
      <c r="BJ309" s="5"/>
      <c r="BK309" s="5"/>
      <c r="BL309" s="5"/>
      <c r="BM309" s="5"/>
      <c r="BN309" s="5"/>
      <c r="BO309" s="5"/>
      <c r="BP309" s="5"/>
      <c r="BQ309" s="5"/>
      <c r="BR309" s="5"/>
      <c r="BS309" s="5"/>
      <c r="BT309" s="5"/>
      <c r="BU309" s="5"/>
      <c r="BV309" s="5"/>
      <c r="BW309" s="5"/>
      <c r="BX309" s="5"/>
      <c r="BY309" s="5"/>
      <c r="BZ309" s="5"/>
    </row>
    <row r="310" spans="2:78" x14ac:dyDescent="0.25">
      <c r="B310" s="4"/>
      <c r="D310" s="4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5"/>
      <c r="AT310" s="5"/>
      <c r="AU310" s="5"/>
      <c r="AV310" s="5"/>
      <c r="AW310" s="5"/>
      <c r="AX310" s="5"/>
      <c r="AY310" s="5"/>
      <c r="AZ310" s="5"/>
      <c r="BA310" s="5"/>
      <c r="BB310" s="5"/>
      <c r="BC310" s="5"/>
      <c r="BD310" s="5"/>
      <c r="BE310" s="5"/>
      <c r="BF310" s="5"/>
      <c r="BG310" s="5"/>
      <c r="BH310" s="5"/>
      <c r="BI310" s="5"/>
      <c r="BJ310" s="5"/>
      <c r="BK310" s="5"/>
      <c r="BL310" s="5"/>
      <c r="BM310" s="5"/>
      <c r="BN310" s="5"/>
      <c r="BO310" s="5"/>
      <c r="BP310" s="5"/>
      <c r="BQ310" s="5"/>
      <c r="BR310" s="5"/>
      <c r="BS310" s="5"/>
      <c r="BT310" s="5"/>
      <c r="BU310" s="5"/>
      <c r="BV310" s="5"/>
      <c r="BW310" s="5"/>
      <c r="BX310" s="5"/>
      <c r="BY310" s="5"/>
      <c r="BZ310" s="5"/>
    </row>
    <row r="311" spans="2:78" x14ac:dyDescent="0.25">
      <c r="B311" s="4"/>
      <c r="D311" s="4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5"/>
      <c r="AT311" s="5"/>
      <c r="AU311" s="5"/>
      <c r="AV311" s="5"/>
      <c r="AW311" s="5"/>
      <c r="AX311" s="5"/>
      <c r="AY311" s="5"/>
      <c r="AZ311" s="5"/>
      <c r="BA311" s="5"/>
      <c r="BB311" s="5"/>
      <c r="BC311" s="5"/>
      <c r="BD311" s="5"/>
      <c r="BE311" s="5"/>
      <c r="BF311" s="5"/>
      <c r="BG311" s="5"/>
      <c r="BH311" s="5"/>
      <c r="BI311" s="5"/>
      <c r="BJ311" s="5"/>
      <c r="BK311" s="5"/>
      <c r="BL311" s="5"/>
      <c r="BM311" s="5"/>
      <c r="BN311" s="5"/>
      <c r="BO311" s="5"/>
      <c r="BP311" s="5"/>
      <c r="BQ311" s="5"/>
      <c r="BR311" s="5"/>
      <c r="BS311" s="5"/>
      <c r="BT311" s="5"/>
      <c r="BU311" s="5"/>
      <c r="BV311" s="5"/>
      <c r="BW311" s="5"/>
      <c r="BX311" s="5"/>
      <c r="BY311" s="5"/>
      <c r="BZ311" s="5"/>
    </row>
    <row r="312" spans="2:78" x14ac:dyDescent="0.25">
      <c r="B312" s="4"/>
      <c r="D312" s="4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5"/>
      <c r="AT312" s="5"/>
      <c r="AU312" s="5"/>
      <c r="AV312" s="5"/>
      <c r="AW312" s="5"/>
      <c r="AX312" s="5"/>
      <c r="AY312" s="5"/>
      <c r="AZ312" s="5"/>
      <c r="BA312" s="5"/>
      <c r="BB312" s="5"/>
      <c r="BC312" s="5"/>
      <c r="BD312" s="5"/>
      <c r="BE312" s="5"/>
      <c r="BF312" s="5"/>
      <c r="BG312" s="5"/>
      <c r="BH312" s="5"/>
      <c r="BI312" s="5"/>
      <c r="BJ312" s="5"/>
      <c r="BK312" s="5"/>
      <c r="BL312" s="5"/>
      <c r="BM312" s="5"/>
      <c r="BN312" s="5"/>
      <c r="BO312" s="5"/>
      <c r="BP312" s="5"/>
      <c r="BQ312" s="5"/>
      <c r="BR312" s="5"/>
      <c r="BS312" s="5"/>
      <c r="BT312" s="5"/>
      <c r="BU312" s="5"/>
      <c r="BV312" s="5"/>
      <c r="BW312" s="5"/>
      <c r="BX312" s="5"/>
      <c r="BY312" s="5"/>
      <c r="BZ312" s="5"/>
    </row>
    <row r="313" spans="2:78" x14ac:dyDescent="0.25">
      <c r="B313" s="4"/>
      <c r="D313" s="4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5"/>
      <c r="AT313" s="5"/>
      <c r="AU313" s="5"/>
      <c r="AV313" s="5"/>
      <c r="AW313" s="5"/>
      <c r="AX313" s="5"/>
      <c r="AY313" s="5"/>
      <c r="AZ313" s="5"/>
      <c r="BA313" s="5"/>
      <c r="BB313" s="5"/>
      <c r="BC313" s="5"/>
      <c r="BD313" s="5"/>
      <c r="BE313" s="5"/>
      <c r="BF313" s="5"/>
      <c r="BG313" s="5"/>
      <c r="BH313" s="5"/>
      <c r="BI313" s="5"/>
      <c r="BJ313" s="5"/>
      <c r="BK313" s="5"/>
      <c r="BL313" s="5"/>
      <c r="BM313" s="5"/>
      <c r="BN313" s="5"/>
      <c r="BO313" s="5"/>
      <c r="BP313" s="5"/>
      <c r="BQ313" s="5"/>
      <c r="BR313" s="5"/>
      <c r="BS313" s="5"/>
      <c r="BT313" s="5"/>
      <c r="BU313" s="5"/>
      <c r="BV313" s="5"/>
      <c r="BW313" s="5"/>
      <c r="BX313" s="5"/>
      <c r="BY313" s="5"/>
      <c r="BZ313" s="5"/>
    </row>
    <row r="314" spans="2:78" x14ac:dyDescent="0.25">
      <c r="B314" s="4"/>
      <c r="D314" s="4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5"/>
      <c r="AT314" s="5"/>
      <c r="AU314" s="5"/>
      <c r="AV314" s="5"/>
      <c r="AW314" s="5"/>
      <c r="AX314" s="5"/>
      <c r="AY314" s="5"/>
      <c r="AZ314" s="5"/>
      <c r="BA314" s="5"/>
      <c r="BB314" s="5"/>
      <c r="BC314" s="5"/>
      <c r="BD314" s="5"/>
      <c r="BE314" s="5"/>
      <c r="BF314" s="5"/>
      <c r="BG314" s="5"/>
      <c r="BH314" s="5"/>
      <c r="BI314" s="5"/>
      <c r="BJ314" s="5"/>
      <c r="BK314" s="5"/>
      <c r="BL314" s="5"/>
      <c r="BM314" s="5"/>
      <c r="BN314" s="5"/>
      <c r="BO314" s="5"/>
      <c r="BP314" s="5"/>
      <c r="BQ314" s="5"/>
      <c r="BR314" s="5"/>
      <c r="BS314" s="5"/>
      <c r="BT314" s="5"/>
      <c r="BU314" s="5"/>
      <c r="BV314" s="5"/>
      <c r="BW314" s="5"/>
      <c r="BX314" s="5"/>
      <c r="BY314" s="5"/>
      <c r="BZ314" s="5"/>
    </row>
    <row r="315" spans="2:78" x14ac:dyDescent="0.25">
      <c r="B315" s="4"/>
      <c r="D315" s="4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  <c r="AV315" s="5"/>
      <c r="AW315" s="5"/>
      <c r="AX315" s="5"/>
      <c r="AY315" s="5"/>
      <c r="AZ315" s="5"/>
      <c r="BA315" s="5"/>
      <c r="BB315" s="5"/>
      <c r="BC315" s="5"/>
      <c r="BD315" s="5"/>
      <c r="BE315" s="5"/>
      <c r="BF315" s="5"/>
      <c r="BG315" s="5"/>
      <c r="BH315" s="5"/>
      <c r="BI315" s="5"/>
      <c r="BJ315" s="5"/>
      <c r="BK315" s="5"/>
      <c r="BL315" s="5"/>
      <c r="BM315" s="5"/>
      <c r="BN315" s="5"/>
      <c r="BO315" s="5"/>
      <c r="BP315" s="5"/>
      <c r="BQ315" s="5"/>
      <c r="BR315" s="5"/>
      <c r="BS315" s="5"/>
      <c r="BT315" s="5"/>
      <c r="BU315" s="5"/>
      <c r="BV315" s="5"/>
      <c r="BW315" s="5"/>
      <c r="BX315" s="5"/>
      <c r="BY315" s="5"/>
      <c r="BZ315" s="5"/>
    </row>
    <row r="316" spans="2:78" x14ac:dyDescent="0.25">
      <c r="B316" s="4"/>
      <c r="D316" s="4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  <c r="AV316" s="5"/>
      <c r="AW316" s="5"/>
      <c r="AX316" s="5"/>
      <c r="AY316" s="5"/>
      <c r="AZ316" s="5"/>
      <c r="BA316" s="5"/>
      <c r="BB316" s="5"/>
      <c r="BC316" s="5"/>
      <c r="BD316" s="5"/>
      <c r="BE316" s="5"/>
      <c r="BF316" s="5"/>
      <c r="BG316" s="5"/>
      <c r="BH316" s="5"/>
      <c r="BI316" s="5"/>
      <c r="BJ316" s="5"/>
      <c r="BK316" s="5"/>
      <c r="BL316" s="5"/>
      <c r="BM316" s="5"/>
      <c r="BN316" s="5"/>
      <c r="BO316" s="5"/>
      <c r="BP316" s="5"/>
      <c r="BQ316" s="5"/>
      <c r="BR316" s="5"/>
      <c r="BS316" s="5"/>
      <c r="BT316" s="5"/>
      <c r="BU316" s="5"/>
      <c r="BV316" s="5"/>
      <c r="BW316" s="5"/>
      <c r="BX316" s="5"/>
      <c r="BY316" s="5"/>
      <c r="BZ316" s="5"/>
    </row>
    <row r="317" spans="2:78" x14ac:dyDescent="0.25">
      <c r="B317" s="4"/>
      <c r="D317" s="4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5"/>
      <c r="AT317" s="5"/>
      <c r="AU317" s="5"/>
      <c r="AV317" s="5"/>
      <c r="AW317" s="5"/>
      <c r="AX317" s="5"/>
      <c r="AY317" s="5"/>
      <c r="AZ317" s="5"/>
      <c r="BA317" s="5"/>
      <c r="BB317" s="5"/>
      <c r="BC317" s="5"/>
      <c r="BD317" s="5"/>
      <c r="BE317" s="5"/>
      <c r="BF317" s="5"/>
      <c r="BG317" s="5"/>
      <c r="BH317" s="5"/>
      <c r="BI317" s="5"/>
      <c r="BJ317" s="5"/>
      <c r="BK317" s="5"/>
      <c r="BL317" s="5"/>
      <c r="BM317" s="5"/>
      <c r="BN317" s="5"/>
      <c r="BO317" s="5"/>
      <c r="BP317" s="5"/>
      <c r="BQ317" s="5"/>
      <c r="BR317" s="5"/>
      <c r="BS317" s="5"/>
      <c r="BT317" s="5"/>
      <c r="BU317" s="5"/>
      <c r="BV317" s="5"/>
      <c r="BW317" s="5"/>
      <c r="BX317" s="5"/>
      <c r="BY317" s="5"/>
      <c r="BZ317" s="5"/>
    </row>
    <row r="318" spans="2:78" x14ac:dyDescent="0.25">
      <c r="B318" s="4"/>
      <c r="D318" s="4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5"/>
      <c r="AT318" s="5"/>
      <c r="AU318" s="5"/>
      <c r="AV318" s="5"/>
      <c r="AW318" s="5"/>
      <c r="AX318" s="5"/>
      <c r="AY318" s="5"/>
      <c r="AZ318" s="5"/>
      <c r="BA318" s="5"/>
      <c r="BB318" s="5"/>
      <c r="BC318" s="5"/>
      <c r="BD318" s="5"/>
      <c r="BE318" s="5"/>
      <c r="BF318" s="5"/>
      <c r="BG318" s="5"/>
      <c r="BH318" s="5"/>
      <c r="BI318" s="5"/>
      <c r="BJ318" s="5"/>
      <c r="BK318" s="5"/>
      <c r="BL318" s="5"/>
      <c r="BM318" s="5"/>
      <c r="BN318" s="5"/>
      <c r="BO318" s="5"/>
      <c r="BP318" s="5"/>
      <c r="BQ318" s="5"/>
      <c r="BR318" s="5"/>
      <c r="BS318" s="5"/>
      <c r="BT318" s="5"/>
      <c r="BU318" s="5"/>
      <c r="BV318" s="5"/>
      <c r="BW318" s="5"/>
      <c r="BX318" s="5"/>
      <c r="BY318" s="5"/>
      <c r="BZ318" s="5"/>
    </row>
    <row r="319" spans="2:78" x14ac:dyDescent="0.25">
      <c r="B319" s="4"/>
      <c r="D319" s="4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5"/>
      <c r="AT319" s="5"/>
      <c r="AU319" s="5"/>
      <c r="AV319" s="5"/>
      <c r="AW319" s="5"/>
      <c r="AX319" s="5"/>
      <c r="AY319" s="5"/>
      <c r="AZ319" s="5"/>
      <c r="BA319" s="5"/>
      <c r="BB319" s="5"/>
      <c r="BC319" s="5"/>
      <c r="BD319" s="5"/>
      <c r="BE319" s="5"/>
      <c r="BF319" s="5"/>
      <c r="BG319" s="5"/>
      <c r="BH319" s="5"/>
      <c r="BI319" s="5"/>
      <c r="BJ319" s="5"/>
      <c r="BK319" s="5"/>
      <c r="BL319" s="5"/>
      <c r="BM319" s="5"/>
      <c r="BN319" s="5"/>
      <c r="BO319" s="5"/>
      <c r="BP319" s="5"/>
      <c r="BQ319" s="5"/>
      <c r="BR319" s="5"/>
      <c r="BS319" s="5"/>
      <c r="BT319" s="5"/>
      <c r="BU319" s="5"/>
      <c r="BV319" s="5"/>
      <c r="BW319" s="5"/>
      <c r="BX319" s="5"/>
      <c r="BY319" s="5"/>
      <c r="BZ319" s="5"/>
    </row>
    <row r="320" spans="2:78" x14ac:dyDescent="0.25">
      <c r="B320" s="4"/>
      <c r="D320" s="4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5"/>
      <c r="AT320" s="5"/>
      <c r="AU320" s="5"/>
      <c r="AV320" s="5"/>
      <c r="AW320" s="5"/>
      <c r="AX320" s="5"/>
      <c r="AY320" s="5"/>
      <c r="AZ320" s="5"/>
      <c r="BA320" s="5"/>
      <c r="BB320" s="5"/>
      <c r="BC320" s="5"/>
      <c r="BD320" s="5"/>
      <c r="BE320" s="5"/>
      <c r="BF320" s="5"/>
      <c r="BG320" s="5"/>
      <c r="BH320" s="5"/>
      <c r="BI320" s="5"/>
      <c r="BJ320" s="5"/>
      <c r="BK320" s="5"/>
      <c r="BL320" s="5"/>
      <c r="BM320" s="5"/>
      <c r="BN320" s="5"/>
      <c r="BO320" s="5"/>
      <c r="BP320" s="5"/>
      <c r="BQ320" s="5"/>
      <c r="BR320" s="5"/>
      <c r="BS320" s="5"/>
      <c r="BT320" s="5"/>
      <c r="BU320" s="5"/>
      <c r="BV320" s="5"/>
      <c r="BW320" s="5"/>
      <c r="BX320" s="5"/>
      <c r="BY320" s="5"/>
      <c r="BZ320" s="5"/>
    </row>
    <row r="321" spans="2:78" x14ac:dyDescent="0.25">
      <c r="B321" s="4"/>
      <c r="D321" s="4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5"/>
      <c r="AT321" s="5"/>
      <c r="AU321" s="5"/>
      <c r="AV321" s="5"/>
      <c r="AW321" s="5"/>
      <c r="AX321" s="5"/>
      <c r="AY321" s="5"/>
      <c r="AZ321" s="5"/>
      <c r="BA321" s="5"/>
      <c r="BB321" s="5"/>
      <c r="BC321" s="5"/>
      <c r="BD321" s="5"/>
      <c r="BE321" s="5"/>
      <c r="BF321" s="5"/>
      <c r="BG321" s="5"/>
      <c r="BH321" s="5"/>
      <c r="BI321" s="5"/>
      <c r="BJ321" s="5"/>
      <c r="BK321" s="5"/>
      <c r="BL321" s="5"/>
      <c r="BM321" s="5"/>
      <c r="BN321" s="5"/>
      <c r="BO321" s="5"/>
      <c r="BP321" s="5"/>
      <c r="BQ321" s="5"/>
      <c r="BR321" s="5"/>
      <c r="BS321" s="5"/>
      <c r="BT321" s="5"/>
      <c r="BU321" s="5"/>
      <c r="BV321" s="5"/>
      <c r="BW321" s="5"/>
      <c r="BX321" s="5"/>
      <c r="BY321" s="5"/>
      <c r="BZ321" s="5"/>
    </row>
    <row r="322" spans="2:78" x14ac:dyDescent="0.25">
      <c r="B322" s="4"/>
      <c r="D322" s="4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5"/>
      <c r="AT322" s="5"/>
      <c r="AU322" s="5"/>
      <c r="AV322" s="5"/>
      <c r="AW322" s="5"/>
      <c r="AX322" s="5"/>
      <c r="AY322" s="5"/>
      <c r="AZ322" s="5"/>
      <c r="BA322" s="5"/>
      <c r="BB322" s="5"/>
      <c r="BC322" s="5"/>
      <c r="BD322" s="5"/>
      <c r="BE322" s="5"/>
      <c r="BF322" s="5"/>
      <c r="BG322" s="5"/>
      <c r="BH322" s="5"/>
      <c r="BI322" s="5"/>
      <c r="BJ322" s="5"/>
      <c r="BK322" s="5"/>
      <c r="BL322" s="5"/>
      <c r="BM322" s="5"/>
      <c r="BN322" s="5"/>
      <c r="BO322" s="5"/>
      <c r="BP322" s="5"/>
      <c r="BQ322" s="5"/>
      <c r="BR322" s="5"/>
      <c r="BS322" s="5"/>
      <c r="BT322" s="5"/>
      <c r="BU322" s="5"/>
      <c r="BV322" s="5"/>
      <c r="BW322" s="5"/>
      <c r="BX322" s="5"/>
      <c r="BY322" s="5"/>
      <c r="BZ322" s="5"/>
    </row>
    <row r="323" spans="2:78" x14ac:dyDescent="0.25">
      <c r="B323" s="4"/>
      <c r="D323" s="4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5"/>
      <c r="AT323" s="5"/>
      <c r="AU323" s="5"/>
      <c r="AV323" s="5"/>
      <c r="AW323" s="5"/>
      <c r="AX323" s="5"/>
      <c r="AY323" s="5"/>
      <c r="AZ323" s="5"/>
      <c r="BA323" s="5"/>
      <c r="BB323" s="5"/>
      <c r="BC323" s="5"/>
      <c r="BD323" s="5"/>
      <c r="BE323" s="5"/>
      <c r="BF323" s="5"/>
      <c r="BG323" s="5"/>
      <c r="BH323" s="5"/>
      <c r="BI323" s="5"/>
      <c r="BJ323" s="5"/>
      <c r="BK323" s="5"/>
      <c r="BL323" s="5"/>
      <c r="BM323" s="5"/>
      <c r="BN323" s="5"/>
      <c r="BO323" s="5"/>
      <c r="BP323" s="5"/>
      <c r="BQ323" s="5"/>
      <c r="BR323" s="5"/>
      <c r="BS323" s="5"/>
      <c r="BT323" s="5"/>
      <c r="BU323" s="5"/>
      <c r="BV323" s="5"/>
      <c r="BW323" s="5"/>
      <c r="BX323" s="5"/>
      <c r="BY323" s="5"/>
      <c r="BZ323" s="5"/>
    </row>
    <row r="324" spans="2:78" x14ac:dyDescent="0.25">
      <c r="B324" s="4"/>
      <c r="D324" s="4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5"/>
      <c r="AT324" s="5"/>
      <c r="AU324" s="5"/>
      <c r="AV324" s="5"/>
      <c r="AW324" s="5"/>
      <c r="AX324" s="5"/>
      <c r="AY324" s="5"/>
      <c r="AZ324" s="5"/>
      <c r="BA324" s="5"/>
      <c r="BB324" s="5"/>
      <c r="BC324" s="5"/>
      <c r="BD324" s="5"/>
      <c r="BE324" s="5"/>
      <c r="BF324" s="5"/>
      <c r="BG324" s="5"/>
      <c r="BH324" s="5"/>
      <c r="BI324" s="5"/>
      <c r="BJ324" s="5"/>
      <c r="BK324" s="5"/>
      <c r="BL324" s="5"/>
      <c r="BM324" s="5"/>
      <c r="BN324" s="5"/>
      <c r="BO324" s="5"/>
      <c r="BP324" s="5"/>
      <c r="BQ324" s="5"/>
      <c r="BR324" s="5"/>
      <c r="BS324" s="5"/>
      <c r="BT324" s="5"/>
      <c r="BU324" s="5"/>
      <c r="BV324" s="5"/>
      <c r="BW324" s="5"/>
      <c r="BX324" s="5"/>
      <c r="BY324" s="5"/>
      <c r="BZ324" s="5"/>
    </row>
    <row r="325" spans="2:78" x14ac:dyDescent="0.25">
      <c r="B325" s="4"/>
      <c r="D325" s="4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5"/>
      <c r="AT325" s="5"/>
      <c r="AU325" s="5"/>
      <c r="AV325" s="5"/>
      <c r="AW325" s="5"/>
      <c r="AX325" s="5"/>
      <c r="AY325" s="5"/>
      <c r="AZ325" s="5"/>
      <c r="BA325" s="5"/>
      <c r="BB325" s="5"/>
      <c r="BC325" s="5"/>
      <c r="BD325" s="5"/>
      <c r="BE325" s="5"/>
      <c r="BF325" s="5"/>
      <c r="BG325" s="5"/>
      <c r="BH325" s="5"/>
      <c r="BI325" s="5"/>
      <c r="BJ325" s="5"/>
      <c r="BK325" s="5"/>
      <c r="BL325" s="5"/>
      <c r="BM325" s="5"/>
      <c r="BN325" s="5"/>
      <c r="BO325" s="5"/>
      <c r="BP325" s="5"/>
      <c r="BQ325" s="5"/>
      <c r="BR325" s="5"/>
      <c r="BS325" s="5"/>
      <c r="BT325" s="5"/>
      <c r="BU325" s="5"/>
      <c r="BV325" s="5"/>
      <c r="BW325" s="5"/>
      <c r="BX325" s="5"/>
      <c r="BY325" s="5"/>
      <c r="BZ325" s="5"/>
    </row>
    <row r="326" spans="2:78" x14ac:dyDescent="0.25">
      <c r="B326" s="4"/>
      <c r="D326" s="4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5"/>
      <c r="AT326" s="5"/>
      <c r="AU326" s="5"/>
      <c r="AV326" s="5"/>
      <c r="AW326" s="5"/>
      <c r="AX326" s="5"/>
      <c r="AY326" s="5"/>
      <c r="AZ326" s="5"/>
      <c r="BA326" s="5"/>
      <c r="BB326" s="5"/>
      <c r="BC326" s="5"/>
      <c r="BD326" s="5"/>
      <c r="BE326" s="5"/>
      <c r="BF326" s="5"/>
      <c r="BG326" s="5"/>
      <c r="BH326" s="5"/>
      <c r="BI326" s="5"/>
      <c r="BJ326" s="5"/>
      <c r="BK326" s="5"/>
      <c r="BL326" s="5"/>
      <c r="BM326" s="5"/>
      <c r="BN326" s="5"/>
      <c r="BO326" s="5"/>
      <c r="BP326" s="5"/>
      <c r="BQ326" s="5"/>
      <c r="BR326" s="5"/>
      <c r="BS326" s="5"/>
      <c r="BT326" s="5"/>
      <c r="BU326" s="5"/>
      <c r="BV326" s="5"/>
      <c r="BW326" s="5"/>
      <c r="BX326" s="5"/>
      <c r="BY326" s="5"/>
      <c r="BZ326" s="5"/>
    </row>
    <row r="327" spans="2:78" x14ac:dyDescent="0.25">
      <c r="B327" s="4"/>
      <c r="D327" s="4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5"/>
      <c r="AT327" s="5"/>
      <c r="AU327" s="5"/>
      <c r="AV327" s="5"/>
      <c r="AW327" s="5"/>
      <c r="AX327" s="5"/>
      <c r="AY327" s="5"/>
      <c r="AZ327" s="5"/>
      <c r="BA327" s="5"/>
      <c r="BB327" s="5"/>
      <c r="BC327" s="5"/>
      <c r="BD327" s="5"/>
      <c r="BE327" s="5"/>
      <c r="BF327" s="5"/>
      <c r="BG327" s="5"/>
      <c r="BH327" s="5"/>
      <c r="BI327" s="5"/>
      <c r="BJ327" s="5"/>
      <c r="BK327" s="5"/>
      <c r="BL327" s="5"/>
      <c r="BM327" s="5"/>
      <c r="BN327" s="5"/>
      <c r="BO327" s="5"/>
      <c r="BP327" s="5"/>
      <c r="BQ327" s="5"/>
      <c r="BR327" s="5"/>
      <c r="BS327" s="5"/>
      <c r="BT327" s="5"/>
      <c r="BU327" s="5"/>
      <c r="BV327" s="5"/>
      <c r="BW327" s="5"/>
      <c r="BX327" s="5"/>
      <c r="BY327" s="5"/>
      <c r="BZ327" s="5"/>
    </row>
    <row r="328" spans="2:78" x14ac:dyDescent="0.25">
      <c r="B328" s="4"/>
      <c r="D328" s="4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5"/>
      <c r="AT328" s="5"/>
      <c r="AU328" s="5"/>
      <c r="AV328" s="5"/>
      <c r="AW328" s="5"/>
      <c r="AX328" s="5"/>
      <c r="AY328" s="5"/>
      <c r="AZ328" s="5"/>
      <c r="BA328" s="5"/>
      <c r="BB328" s="5"/>
      <c r="BC328" s="5"/>
      <c r="BD328" s="5"/>
      <c r="BE328" s="5"/>
      <c r="BF328" s="5"/>
      <c r="BG328" s="5"/>
      <c r="BH328" s="5"/>
      <c r="BI328" s="5"/>
      <c r="BJ328" s="5"/>
      <c r="BK328" s="5"/>
      <c r="BL328" s="5"/>
      <c r="BM328" s="5"/>
      <c r="BN328" s="5"/>
      <c r="BO328" s="5"/>
      <c r="BP328" s="5"/>
      <c r="BQ328" s="5"/>
      <c r="BR328" s="5"/>
      <c r="BS328" s="5"/>
      <c r="BT328" s="5"/>
      <c r="BU328" s="5"/>
      <c r="BV328" s="5"/>
      <c r="BW328" s="5"/>
      <c r="BX328" s="5"/>
      <c r="BY328" s="5"/>
      <c r="BZ328" s="5"/>
    </row>
    <row r="329" spans="2:78" x14ac:dyDescent="0.25">
      <c r="B329" s="4"/>
      <c r="D329" s="4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5"/>
      <c r="AT329" s="5"/>
      <c r="AU329" s="5"/>
      <c r="AV329" s="5"/>
      <c r="AW329" s="5"/>
      <c r="AX329" s="5"/>
      <c r="AY329" s="5"/>
      <c r="AZ329" s="5"/>
      <c r="BA329" s="5"/>
      <c r="BB329" s="5"/>
      <c r="BC329" s="5"/>
      <c r="BD329" s="5"/>
      <c r="BE329" s="5"/>
      <c r="BF329" s="5"/>
      <c r="BG329" s="5"/>
      <c r="BH329" s="5"/>
      <c r="BI329" s="5"/>
      <c r="BJ329" s="5"/>
      <c r="BK329" s="5"/>
      <c r="BL329" s="5"/>
      <c r="BM329" s="5"/>
      <c r="BN329" s="5"/>
      <c r="BO329" s="5"/>
      <c r="BP329" s="5"/>
      <c r="BQ329" s="5"/>
      <c r="BR329" s="5"/>
      <c r="BS329" s="5"/>
      <c r="BT329" s="5"/>
      <c r="BU329" s="5"/>
      <c r="BV329" s="5"/>
      <c r="BW329" s="5"/>
      <c r="BX329" s="5"/>
      <c r="BY329" s="5"/>
      <c r="BZ329" s="5"/>
    </row>
    <row r="330" spans="2:78" x14ac:dyDescent="0.25">
      <c r="B330" s="4"/>
      <c r="D330" s="4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5"/>
      <c r="AT330" s="5"/>
      <c r="AU330" s="5"/>
      <c r="AV330" s="5"/>
      <c r="AW330" s="5"/>
      <c r="AX330" s="5"/>
      <c r="AY330" s="5"/>
      <c r="AZ330" s="5"/>
      <c r="BA330" s="5"/>
      <c r="BB330" s="5"/>
      <c r="BC330" s="5"/>
      <c r="BD330" s="5"/>
      <c r="BE330" s="5"/>
      <c r="BF330" s="5"/>
      <c r="BG330" s="5"/>
      <c r="BH330" s="5"/>
      <c r="BI330" s="5"/>
      <c r="BJ330" s="5"/>
      <c r="BK330" s="5"/>
      <c r="BL330" s="5"/>
      <c r="BM330" s="5"/>
      <c r="BN330" s="5"/>
      <c r="BO330" s="5"/>
      <c r="BP330" s="5"/>
      <c r="BQ330" s="5"/>
      <c r="BR330" s="5"/>
      <c r="BS330" s="5"/>
      <c r="BT330" s="5"/>
      <c r="BU330" s="5"/>
      <c r="BV330" s="5"/>
      <c r="BW330" s="5"/>
      <c r="BX330" s="5"/>
      <c r="BY330" s="5"/>
      <c r="BZ330" s="5"/>
    </row>
    <row r="331" spans="2:78" x14ac:dyDescent="0.25">
      <c r="B331" s="4"/>
      <c r="D331" s="4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5"/>
      <c r="AT331" s="5"/>
      <c r="AU331" s="5"/>
      <c r="AV331" s="5"/>
      <c r="AW331" s="5"/>
      <c r="AX331" s="5"/>
      <c r="AY331" s="5"/>
      <c r="AZ331" s="5"/>
      <c r="BA331" s="5"/>
      <c r="BB331" s="5"/>
      <c r="BC331" s="5"/>
      <c r="BD331" s="5"/>
      <c r="BE331" s="5"/>
      <c r="BF331" s="5"/>
      <c r="BG331" s="5"/>
      <c r="BH331" s="5"/>
      <c r="BI331" s="5"/>
      <c r="BJ331" s="5"/>
      <c r="BK331" s="5"/>
      <c r="BL331" s="5"/>
      <c r="BM331" s="5"/>
      <c r="BN331" s="5"/>
      <c r="BO331" s="5"/>
      <c r="BP331" s="5"/>
      <c r="BQ331" s="5"/>
      <c r="BR331" s="5"/>
      <c r="BS331" s="5"/>
      <c r="BT331" s="5"/>
      <c r="BU331" s="5"/>
      <c r="BV331" s="5"/>
      <c r="BW331" s="5"/>
      <c r="BX331" s="5"/>
      <c r="BY331" s="5"/>
      <c r="BZ331" s="5"/>
    </row>
    <row r="332" spans="2:78" x14ac:dyDescent="0.25">
      <c r="B332" s="4"/>
      <c r="D332" s="4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5"/>
      <c r="AT332" s="5"/>
      <c r="AU332" s="5"/>
      <c r="AV332" s="5"/>
      <c r="AW332" s="5"/>
      <c r="AX332" s="5"/>
      <c r="AY332" s="5"/>
      <c r="AZ332" s="5"/>
      <c r="BA332" s="5"/>
      <c r="BB332" s="5"/>
      <c r="BC332" s="5"/>
      <c r="BD332" s="5"/>
      <c r="BE332" s="5"/>
      <c r="BF332" s="5"/>
      <c r="BG332" s="5"/>
      <c r="BH332" s="5"/>
      <c r="BI332" s="5"/>
      <c r="BJ332" s="5"/>
      <c r="BK332" s="5"/>
      <c r="BL332" s="5"/>
      <c r="BM332" s="5"/>
      <c r="BN332" s="5"/>
      <c r="BO332" s="5"/>
      <c r="BP332" s="5"/>
      <c r="BQ332" s="5"/>
      <c r="BR332" s="5"/>
      <c r="BS332" s="5"/>
      <c r="BT332" s="5"/>
      <c r="BU332" s="5"/>
      <c r="BV332" s="5"/>
      <c r="BW332" s="5"/>
      <c r="BX332" s="5"/>
      <c r="BY332" s="5"/>
      <c r="BZ332" s="5"/>
    </row>
    <row r="333" spans="2:78" x14ac:dyDescent="0.25">
      <c r="B333" s="4"/>
      <c r="D333" s="4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5"/>
      <c r="AT333" s="5"/>
      <c r="AU333" s="5"/>
      <c r="AV333" s="5"/>
      <c r="AW333" s="5"/>
      <c r="AX333" s="5"/>
      <c r="AY333" s="5"/>
      <c r="AZ333" s="5"/>
      <c r="BA333" s="5"/>
      <c r="BB333" s="5"/>
      <c r="BC333" s="5"/>
      <c r="BD333" s="5"/>
      <c r="BE333" s="5"/>
      <c r="BF333" s="5"/>
      <c r="BG333" s="5"/>
      <c r="BH333" s="5"/>
      <c r="BI333" s="5"/>
      <c r="BJ333" s="5"/>
      <c r="BK333" s="5"/>
      <c r="BL333" s="5"/>
      <c r="BM333" s="5"/>
      <c r="BN333" s="5"/>
      <c r="BO333" s="5"/>
      <c r="BP333" s="5"/>
      <c r="BQ333" s="5"/>
      <c r="BR333" s="5"/>
      <c r="BS333" s="5"/>
      <c r="BT333" s="5"/>
      <c r="BU333" s="5"/>
      <c r="BV333" s="5"/>
      <c r="BW333" s="5"/>
      <c r="BX333" s="5"/>
      <c r="BY333" s="5"/>
      <c r="BZ333" s="5"/>
    </row>
    <row r="334" spans="2:78" x14ac:dyDescent="0.25">
      <c r="B334" s="4"/>
      <c r="D334" s="4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5"/>
      <c r="AT334" s="5"/>
      <c r="AU334" s="5"/>
      <c r="AV334" s="5"/>
      <c r="AW334" s="5"/>
      <c r="AX334" s="5"/>
      <c r="AY334" s="5"/>
      <c r="AZ334" s="5"/>
      <c r="BA334" s="5"/>
      <c r="BB334" s="5"/>
      <c r="BC334" s="5"/>
      <c r="BD334" s="5"/>
      <c r="BE334" s="5"/>
      <c r="BF334" s="5"/>
      <c r="BG334" s="5"/>
      <c r="BH334" s="5"/>
      <c r="BI334" s="5"/>
      <c r="BJ334" s="5"/>
      <c r="BK334" s="5"/>
      <c r="BL334" s="5"/>
      <c r="BM334" s="5"/>
      <c r="BN334" s="5"/>
      <c r="BO334" s="5"/>
      <c r="BP334" s="5"/>
      <c r="BQ334" s="5"/>
      <c r="BR334" s="5"/>
      <c r="BS334" s="5"/>
      <c r="BT334" s="5"/>
      <c r="BU334" s="5"/>
      <c r="BV334" s="5"/>
      <c r="BW334" s="5"/>
      <c r="BX334" s="5"/>
      <c r="BY334" s="5"/>
      <c r="BZ334" s="5"/>
    </row>
    <row r="335" spans="2:78" x14ac:dyDescent="0.25">
      <c r="B335" s="4"/>
      <c r="D335" s="4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5"/>
      <c r="AT335" s="5"/>
      <c r="AU335" s="5"/>
      <c r="AV335" s="5"/>
      <c r="AW335" s="5"/>
      <c r="AX335" s="5"/>
      <c r="AY335" s="5"/>
      <c r="AZ335" s="5"/>
      <c r="BA335" s="5"/>
      <c r="BB335" s="5"/>
      <c r="BC335" s="5"/>
      <c r="BD335" s="5"/>
      <c r="BE335" s="5"/>
      <c r="BF335" s="5"/>
      <c r="BG335" s="5"/>
      <c r="BH335" s="5"/>
      <c r="BI335" s="5"/>
      <c r="BJ335" s="5"/>
      <c r="BK335" s="5"/>
      <c r="BL335" s="5"/>
      <c r="BM335" s="5"/>
      <c r="BN335" s="5"/>
      <c r="BO335" s="5"/>
      <c r="BP335" s="5"/>
      <c r="BQ335" s="5"/>
      <c r="BR335" s="5"/>
      <c r="BS335" s="5"/>
      <c r="BT335" s="5"/>
      <c r="BU335" s="5"/>
      <c r="BV335" s="5"/>
      <c r="BW335" s="5"/>
      <c r="BX335" s="5"/>
      <c r="BY335" s="5"/>
      <c r="BZ335" s="5"/>
    </row>
    <row r="336" spans="2:78" x14ac:dyDescent="0.25">
      <c r="B336" s="4"/>
      <c r="D336" s="4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5"/>
      <c r="AT336" s="5"/>
      <c r="AU336" s="5"/>
      <c r="AV336" s="5"/>
      <c r="AW336" s="5"/>
      <c r="AX336" s="5"/>
      <c r="AY336" s="5"/>
      <c r="AZ336" s="5"/>
      <c r="BA336" s="5"/>
      <c r="BB336" s="5"/>
      <c r="BC336" s="5"/>
      <c r="BD336" s="5"/>
      <c r="BE336" s="5"/>
      <c r="BF336" s="5"/>
      <c r="BG336" s="5"/>
      <c r="BH336" s="5"/>
      <c r="BI336" s="5"/>
      <c r="BJ336" s="5"/>
      <c r="BK336" s="5"/>
      <c r="BL336" s="5"/>
      <c r="BM336" s="5"/>
      <c r="BN336" s="5"/>
      <c r="BO336" s="5"/>
      <c r="BP336" s="5"/>
      <c r="BQ336" s="5"/>
      <c r="BR336" s="5"/>
      <c r="BS336" s="5"/>
      <c r="BT336" s="5"/>
      <c r="BU336" s="5"/>
      <c r="BV336" s="5"/>
      <c r="BW336" s="5"/>
      <c r="BX336" s="5"/>
      <c r="BY336" s="5"/>
      <c r="BZ336" s="5"/>
    </row>
    <row r="337" spans="2:78" x14ac:dyDescent="0.25">
      <c r="B337" s="4"/>
      <c r="D337" s="4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5"/>
      <c r="AT337" s="5"/>
      <c r="AU337" s="5"/>
      <c r="AV337" s="5"/>
      <c r="AW337" s="5"/>
      <c r="AX337" s="5"/>
      <c r="AY337" s="5"/>
      <c r="AZ337" s="5"/>
      <c r="BA337" s="5"/>
      <c r="BB337" s="5"/>
      <c r="BC337" s="5"/>
      <c r="BD337" s="5"/>
      <c r="BE337" s="5"/>
      <c r="BF337" s="5"/>
      <c r="BG337" s="5"/>
      <c r="BH337" s="5"/>
      <c r="BI337" s="5"/>
      <c r="BJ337" s="5"/>
      <c r="BK337" s="5"/>
      <c r="BL337" s="5"/>
      <c r="BM337" s="5"/>
      <c r="BN337" s="5"/>
      <c r="BO337" s="5"/>
      <c r="BP337" s="5"/>
      <c r="BQ337" s="5"/>
      <c r="BR337" s="5"/>
      <c r="BS337" s="5"/>
      <c r="BT337" s="5"/>
      <c r="BU337" s="5"/>
      <c r="BV337" s="5"/>
      <c r="BW337" s="5"/>
      <c r="BX337" s="5"/>
      <c r="BY337" s="5"/>
      <c r="BZ337" s="5"/>
    </row>
    <row r="338" spans="2:78" x14ac:dyDescent="0.25">
      <c r="B338" s="4"/>
      <c r="D338" s="4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5"/>
      <c r="AT338" s="5"/>
      <c r="AU338" s="5"/>
      <c r="AV338" s="5"/>
      <c r="AW338" s="5"/>
      <c r="AX338" s="5"/>
      <c r="AY338" s="5"/>
      <c r="AZ338" s="5"/>
      <c r="BA338" s="5"/>
      <c r="BB338" s="5"/>
      <c r="BC338" s="5"/>
      <c r="BD338" s="5"/>
      <c r="BE338" s="5"/>
      <c r="BF338" s="5"/>
      <c r="BG338" s="5"/>
      <c r="BH338" s="5"/>
      <c r="BI338" s="5"/>
      <c r="BJ338" s="5"/>
      <c r="BK338" s="5"/>
      <c r="BL338" s="5"/>
      <c r="BM338" s="5"/>
      <c r="BN338" s="5"/>
      <c r="BO338" s="5"/>
      <c r="BP338" s="5"/>
      <c r="BQ338" s="5"/>
      <c r="BR338" s="5"/>
      <c r="BS338" s="5"/>
      <c r="BT338" s="5"/>
      <c r="BU338" s="5"/>
      <c r="BV338" s="5"/>
      <c r="BW338" s="5"/>
      <c r="BX338" s="5"/>
      <c r="BY338" s="5"/>
      <c r="BZ338" s="5"/>
    </row>
    <row r="339" spans="2:78" x14ac:dyDescent="0.25">
      <c r="B339" s="4"/>
      <c r="D339" s="4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5"/>
      <c r="AT339" s="5"/>
      <c r="AU339" s="5"/>
      <c r="AV339" s="5"/>
      <c r="AW339" s="5"/>
      <c r="AX339" s="5"/>
      <c r="AY339" s="5"/>
      <c r="AZ339" s="5"/>
      <c r="BA339" s="5"/>
      <c r="BB339" s="5"/>
      <c r="BC339" s="5"/>
      <c r="BD339" s="5"/>
      <c r="BE339" s="5"/>
      <c r="BF339" s="5"/>
      <c r="BG339" s="5"/>
      <c r="BH339" s="5"/>
      <c r="BI339" s="5"/>
      <c r="BJ339" s="5"/>
      <c r="BK339" s="5"/>
      <c r="BL339" s="5"/>
      <c r="BM339" s="5"/>
      <c r="BN339" s="5"/>
      <c r="BO339" s="5"/>
      <c r="BP339" s="5"/>
      <c r="BQ339" s="5"/>
      <c r="BR339" s="5"/>
      <c r="BS339" s="5"/>
      <c r="BT339" s="5"/>
      <c r="BU339" s="5"/>
      <c r="BV339" s="5"/>
      <c r="BW339" s="5"/>
      <c r="BX339" s="5"/>
      <c r="BY339" s="5"/>
      <c r="BZ339" s="5"/>
    </row>
    <row r="340" spans="2:78" x14ac:dyDescent="0.25">
      <c r="B340" s="4"/>
      <c r="D340" s="4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5"/>
      <c r="AT340" s="5"/>
      <c r="AU340" s="5"/>
      <c r="AV340" s="5"/>
      <c r="AW340" s="5"/>
      <c r="AX340" s="5"/>
      <c r="AY340" s="5"/>
      <c r="AZ340" s="5"/>
      <c r="BA340" s="5"/>
      <c r="BB340" s="5"/>
      <c r="BC340" s="5"/>
      <c r="BD340" s="5"/>
      <c r="BE340" s="5"/>
      <c r="BF340" s="5"/>
      <c r="BG340" s="5"/>
      <c r="BH340" s="5"/>
      <c r="BI340" s="5"/>
      <c r="BJ340" s="5"/>
      <c r="BK340" s="5"/>
      <c r="BL340" s="5"/>
      <c r="BM340" s="5"/>
      <c r="BN340" s="5"/>
      <c r="BO340" s="5"/>
      <c r="BP340" s="5"/>
      <c r="BQ340" s="5"/>
      <c r="BR340" s="5"/>
      <c r="BS340" s="5"/>
      <c r="BT340" s="5"/>
      <c r="BU340" s="5"/>
      <c r="BV340" s="5"/>
      <c r="BW340" s="5"/>
      <c r="BX340" s="5"/>
      <c r="BY340" s="5"/>
      <c r="BZ340" s="5"/>
    </row>
    <row r="341" spans="2:78" x14ac:dyDescent="0.25">
      <c r="B341" s="4"/>
      <c r="D341" s="4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  <c r="AR341" s="5"/>
      <c r="AS341" s="5"/>
      <c r="AT341" s="5"/>
      <c r="AU341" s="5"/>
      <c r="AV341" s="5"/>
      <c r="AW341" s="5"/>
      <c r="AX341" s="5"/>
      <c r="AY341" s="5"/>
      <c r="AZ341" s="5"/>
      <c r="BA341" s="5"/>
      <c r="BB341" s="5"/>
      <c r="BC341" s="5"/>
      <c r="BD341" s="5"/>
      <c r="BE341" s="5"/>
      <c r="BF341" s="5"/>
      <c r="BG341" s="5"/>
      <c r="BH341" s="5"/>
      <c r="BI341" s="5"/>
      <c r="BJ341" s="5"/>
      <c r="BK341" s="5"/>
      <c r="BL341" s="5"/>
      <c r="BM341" s="5"/>
      <c r="BN341" s="5"/>
      <c r="BO341" s="5"/>
      <c r="BP341" s="5"/>
      <c r="BQ341" s="5"/>
      <c r="BR341" s="5"/>
      <c r="BS341" s="5"/>
      <c r="BT341" s="5"/>
      <c r="BU341" s="5"/>
      <c r="BV341" s="5"/>
      <c r="BW341" s="5"/>
      <c r="BX341" s="5"/>
      <c r="BY341" s="5"/>
      <c r="BZ341" s="5"/>
    </row>
    <row r="342" spans="2:78" x14ac:dyDescent="0.25">
      <c r="B342" s="4"/>
      <c r="D342" s="4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  <c r="AR342" s="5"/>
      <c r="AS342" s="5"/>
      <c r="AT342" s="5"/>
      <c r="AU342" s="5"/>
      <c r="AV342" s="5"/>
      <c r="AW342" s="5"/>
      <c r="AX342" s="5"/>
      <c r="AY342" s="5"/>
      <c r="AZ342" s="5"/>
      <c r="BA342" s="5"/>
      <c r="BB342" s="5"/>
      <c r="BC342" s="5"/>
      <c r="BD342" s="5"/>
      <c r="BE342" s="5"/>
      <c r="BF342" s="5"/>
      <c r="BG342" s="5"/>
      <c r="BH342" s="5"/>
      <c r="BI342" s="5"/>
      <c r="BJ342" s="5"/>
      <c r="BK342" s="5"/>
      <c r="BL342" s="5"/>
      <c r="BM342" s="5"/>
      <c r="BN342" s="5"/>
      <c r="BO342" s="5"/>
      <c r="BP342" s="5"/>
      <c r="BQ342" s="5"/>
      <c r="BR342" s="5"/>
      <c r="BS342" s="5"/>
      <c r="BT342" s="5"/>
      <c r="BU342" s="5"/>
      <c r="BV342" s="5"/>
      <c r="BW342" s="5"/>
      <c r="BX342" s="5"/>
      <c r="BY342" s="5"/>
      <c r="BZ342" s="5"/>
    </row>
    <row r="343" spans="2:78" x14ac:dyDescent="0.25">
      <c r="B343" s="4"/>
      <c r="D343" s="4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/>
      <c r="AR343" s="5"/>
      <c r="AS343" s="5"/>
      <c r="AT343" s="5"/>
      <c r="AU343" s="5"/>
      <c r="AV343" s="5"/>
      <c r="AW343" s="5"/>
      <c r="AX343" s="5"/>
      <c r="AY343" s="5"/>
      <c r="AZ343" s="5"/>
      <c r="BA343" s="5"/>
      <c r="BB343" s="5"/>
      <c r="BC343" s="5"/>
      <c r="BD343" s="5"/>
      <c r="BE343" s="5"/>
      <c r="BF343" s="5"/>
      <c r="BG343" s="5"/>
      <c r="BH343" s="5"/>
      <c r="BI343" s="5"/>
      <c r="BJ343" s="5"/>
      <c r="BK343" s="5"/>
      <c r="BL343" s="5"/>
      <c r="BM343" s="5"/>
      <c r="BN343" s="5"/>
      <c r="BO343" s="5"/>
      <c r="BP343" s="5"/>
      <c r="BQ343" s="5"/>
      <c r="BR343" s="5"/>
      <c r="BS343" s="5"/>
      <c r="BT343" s="5"/>
      <c r="BU343" s="5"/>
      <c r="BV343" s="5"/>
      <c r="BW343" s="5"/>
      <c r="BX343" s="5"/>
      <c r="BY343" s="5"/>
      <c r="BZ343" s="5"/>
    </row>
    <row r="344" spans="2:78" x14ac:dyDescent="0.25">
      <c r="B344" s="4"/>
      <c r="D344" s="4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/>
      <c r="AP344" s="5"/>
      <c r="AQ344" s="5"/>
      <c r="AR344" s="5"/>
      <c r="AS344" s="5"/>
      <c r="AT344" s="5"/>
      <c r="AU344" s="5"/>
      <c r="AV344" s="5"/>
      <c r="AW344" s="5"/>
      <c r="AX344" s="5"/>
      <c r="AY344" s="5"/>
      <c r="AZ344" s="5"/>
      <c r="BA344" s="5"/>
      <c r="BB344" s="5"/>
      <c r="BC344" s="5"/>
      <c r="BD344" s="5"/>
      <c r="BE344" s="5"/>
      <c r="BF344" s="5"/>
      <c r="BG344" s="5"/>
      <c r="BH344" s="5"/>
      <c r="BI344" s="5"/>
      <c r="BJ344" s="5"/>
      <c r="BK344" s="5"/>
      <c r="BL344" s="5"/>
      <c r="BM344" s="5"/>
      <c r="BN344" s="5"/>
      <c r="BO344" s="5"/>
      <c r="BP344" s="5"/>
      <c r="BQ344" s="5"/>
      <c r="BR344" s="5"/>
      <c r="BS344" s="5"/>
      <c r="BT344" s="5"/>
      <c r="BU344" s="5"/>
      <c r="BV344" s="5"/>
      <c r="BW344" s="5"/>
      <c r="BX344" s="5"/>
      <c r="BY344" s="5"/>
      <c r="BZ344" s="5"/>
    </row>
    <row r="345" spans="2:78" x14ac:dyDescent="0.25">
      <c r="B345" s="4"/>
      <c r="D345" s="4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  <c r="AM345" s="5"/>
      <c r="AN345" s="5"/>
      <c r="AO345" s="5"/>
      <c r="AP345" s="5"/>
      <c r="AQ345" s="5"/>
      <c r="AR345" s="5"/>
      <c r="AS345" s="5"/>
      <c r="AT345" s="5"/>
      <c r="AU345" s="5"/>
      <c r="AV345" s="5"/>
      <c r="AW345" s="5"/>
      <c r="AX345" s="5"/>
      <c r="AY345" s="5"/>
      <c r="AZ345" s="5"/>
      <c r="BA345" s="5"/>
      <c r="BB345" s="5"/>
      <c r="BC345" s="5"/>
      <c r="BD345" s="5"/>
      <c r="BE345" s="5"/>
      <c r="BF345" s="5"/>
      <c r="BG345" s="5"/>
      <c r="BH345" s="5"/>
      <c r="BI345" s="5"/>
      <c r="BJ345" s="5"/>
      <c r="BK345" s="5"/>
      <c r="BL345" s="5"/>
      <c r="BM345" s="5"/>
      <c r="BN345" s="5"/>
      <c r="BO345" s="5"/>
      <c r="BP345" s="5"/>
      <c r="BQ345" s="5"/>
      <c r="BR345" s="5"/>
      <c r="BS345" s="5"/>
      <c r="BT345" s="5"/>
      <c r="BU345" s="5"/>
      <c r="BV345" s="5"/>
      <c r="BW345" s="5"/>
      <c r="BX345" s="5"/>
      <c r="BY345" s="5"/>
      <c r="BZ345" s="5"/>
    </row>
    <row r="346" spans="2:78" x14ac:dyDescent="0.25">
      <c r="B346" s="4"/>
      <c r="D346" s="4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  <c r="AR346" s="5"/>
      <c r="AS346" s="5"/>
      <c r="AT346" s="5"/>
      <c r="AU346" s="5"/>
      <c r="AV346" s="5"/>
      <c r="AW346" s="5"/>
      <c r="AX346" s="5"/>
      <c r="AY346" s="5"/>
      <c r="AZ346" s="5"/>
      <c r="BA346" s="5"/>
      <c r="BB346" s="5"/>
      <c r="BC346" s="5"/>
      <c r="BD346" s="5"/>
      <c r="BE346" s="5"/>
      <c r="BF346" s="5"/>
      <c r="BG346" s="5"/>
      <c r="BH346" s="5"/>
      <c r="BI346" s="5"/>
      <c r="BJ346" s="5"/>
      <c r="BK346" s="5"/>
      <c r="BL346" s="5"/>
      <c r="BM346" s="5"/>
      <c r="BN346" s="5"/>
      <c r="BO346" s="5"/>
      <c r="BP346" s="5"/>
      <c r="BQ346" s="5"/>
      <c r="BR346" s="5"/>
      <c r="BS346" s="5"/>
      <c r="BT346" s="5"/>
      <c r="BU346" s="5"/>
      <c r="BV346" s="5"/>
      <c r="BW346" s="5"/>
      <c r="BX346" s="5"/>
      <c r="BY346" s="5"/>
      <c r="BZ346" s="5"/>
    </row>
    <row r="347" spans="2:78" x14ac:dyDescent="0.25">
      <c r="B347" s="4"/>
      <c r="D347" s="4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  <c r="AM347" s="5"/>
      <c r="AN347" s="5"/>
      <c r="AO347" s="5"/>
      <c r="AP347" s="5"/>
      <c r="AQ347" s="5"/>
      <c r="AR347" s="5"/>
      <c r="AS347" s="5"/>
      <c r="AT347" s="5"/>
      <c r="AU347" s="5"/>
      <c r="AV347" s="5"/>
      <c r="AW347" s="5"/>
      <c r="AX347" s="5"/>
      <c r="AY347" s="5"/>
      <c r="AZ347" s="5"/>
      <c r="BA347" s="5"/>
      <c r="BB347" s="5"/>
      <c r="BC347" s="5"/>
      <c r="BD347" s="5"/>
      <c r="BE347" s="5"/>
      <c r="BF347" s="5"/>
      <c r="BG347" s="5"/>
      <c r="BH347" s="5"/>
      <c r="BI347" s="5"/>
      <c r="BJ347" s="5"/>
      <c r="BK347" s="5"/>
      <c r="BL347" s="5"/>
      <c r="BM347" s="5"/>
      <c r="BN347" s="5"/>
      <c r="BO347" s="5"/>
      <c r="BP347" s="5"/>
      <c r="BQ347" s="5"/>
      <c r="BR347" s="5"/>
      <c r="BS347" s="5"/>
      <c r="BT347" s="5"/>
      <c r="BU347" s="5"/>
      <c r="BV347" s="5"/>
      <c r="BW347" s="5"/>
      <c r="BX347" s="5"/>
      <c r="BY347" s="5"/>
      <c r="BZ347" s="5"/>
    </row>
    <row r="348" spans="2:78" x14ac:dyDescent="0.25">
      <c r="B348" s="4"/>
      <c r="D348" s="4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  <c r="AN348" s="5"/>
      <c r="AO348" s="5"/>
      <c r="AP348" s="5"/>
      <c r="AQ348" s="5"/>
      <c r="AR348" s="5"/>
      <c r="AS348" s="5"/>
      <c r="AT348" s="5"/>
      <c r="AU348" s="5"/>
      <c r="AV348" s="5"/>
      <c r="AW348" s="5"/>
      <c r="AX348" s="5"/>
      <c r="AY348" s="5"/>
      <c r="AZ348" s="5"/>
      <c r="BA348" s="5"/>
      <c r="BB348" s="5"/>
      <c r="BC348" s="5"/>
      <c r="BD348" s="5"/>
      <c r="BE348" s="5"/>
      <c r="BF348" s="5"/>
      <c r="BG348" s="5"/>
      <c r="BH348" s="5"/>
      <c r="BI348" s="5"/>
      <c r="BJ348" s="5"/>
      <c r="BK348" s="5"/>
      <c r="BL348" s="5"/>
      <c r="BM348" s="5"/>
      <c r="BN348" s="5"/>
      <c r="BO348" s="5"/>
      <c r="BP348" s="5"/>
      <c r="BQ348" s="5"/>
      <c r="BR348" s="5"/>
      <c r="BS348" s="5"/>
      <c r="BT348" s="5"/>
      <c r="BU348" s="5"/>
      <c r="BV348" s="5"/>
      <c r="BW348" s="5"/>
      <c r="BX348" s="5"/>
      <c r="BY348" s="5"/>
      <c r="BZ348" s="5"/>
    </row>
    <row r="349" spans="2:78" x14ac:dyDescent="0.25">
      <c r="B349" s="4"/>
      <c r="D349" s="4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  <c r="AM349" s="5"/>
      <c r="AN349" s="5"/>
      <c r="AO349" s="5"/>
      <c r="AP349" s="5"/>
      <c r="AQ349" s="5"/>
      <c r="AR349" s="5"/>
      <c r="AS349" s="5"/>
      <c r="AT349" s="5"/>
      <c r="AU349" s="5"/>
      <c r="AV349" s="5"/>
      <c r="AW349" s="5"/>
      <c r="AX349" s="5"/>
      <c r="AY349" s="5"/>
      <c r="AZ349" s="5"/>
      <c r="BA349" s="5"/>
      <c r="BB349" s="5"/>
      <c r="BC349" s="5"/>
      <c r="BD349" s="5"/>
      <c r="BE349" s="5"/>
      <c r="BF349" s="5"/>
      <c r="BG349" s="5"/>
      <c r="BH349" s="5"/>
      <c r="BI349" s="5"/>
      <c r="BJ349" s="5"/>
      <c r="BK349" s="5"/>
      <c r="BL349" s="5"/>
      <c r="BM349" s="5"/>
      <c r="BN349" s="5"/>
      <c r="BO349" s="5"/>
      <c r="BP349" s="5"/>
      <c r="BQ349" s="5"/>
      <c r="BR349" s="5"/>
      <c r="BS349" s="5"/>
      <c r="BT349" s="5"/>
      <c r="BU349" s="5"/>
      <c r="BV349" s="5"/>
      <c r="BW349" s="5"/>
      <c r="BX349" s="5"/>
      <c r="BY349" s="5"/>
      <c r="BZ349" s="5"/>
    </row>
    <row r="350" spans="2:78" x14ac:dyDescent="0.25">
      <c r="B350" s="4"/>
      <c r="D350" s="4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  <c r="AM350" s="5"/>
      <c r="AN350" s="5"/>
      <c r="AO350" s="5"/>
      <c r="AP350" s="5"/>
      <c r="AQ350" s="5"/>
      <c r="AR350" s="5"/>
      <c r="AS350" s="5"/>
      <c r="AT350" s="5"/>
      <c r="AU350" s="5"/>
      <c r="AV350" s="5"/>
      <c r="AW350" s="5"/>
      <c r="AX350" s="5"/>
      <c r="AY350" s="5"/>
      <c r="AZ350" s="5"/>
      <c r="BA350" s="5"/>
      <c r="BB350" s="5"/>
      <c r="BC350" s="5"/>
      <c r="BD350" s="5"/>
      <c r="BE350" s="5"/>
      <c r="BF350" s="5"/>
      <c r="BG350" s="5"/>
      <c r="BH350" s="5"/>
      <c r="BI350" s="5"/>
      <c r="BJ350" s="5"/>
      <c r="BK350" s="5"/>
      <c r="BL350" s="5"/>
      <c r="BM350" s="5"/>
      <c r="BN350" s="5"/>
      <c r="BO350" s="5"/>
      <c r="BP350" s="5"/>
      <c r="BQ350" s="5"/>
      <c r="BR350" s="5"/>
      <c r="BS350" s="5"/>
      <c r="BT350" s="5"/>
      <c r="BU350" s="5"/>
      <c r="BV350" s="5"/>
      <c r="BW350" s="5"/>
      <c r="BX350" s="5"/>
      <c r="BY350" s="5"/>
      <c r="BZ350" s="5"/>
    </row>
    <row r="351" spans="2:78" x14ac:dyDescent="0.25">
      <c r="B351" s="4"/>
      <c r="D351" s="4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  <c r="AM351" s="5"/>
      <c r="AN351" s="5"/>
      <c r="AO351" s="5"/>
      <c r="AP351" s="5"/>
      <c r="AQ351" s="5"/>
      <c r="AR351" s="5"/>
      <c r="AS351" s="5"/>
      <c r="AT351" s="5"/>
      <c r="AU351" s="5"/>
      <c r="AV351" s="5"/>
      <c r="AW351" s="5"/>
      <c r="AX351" s="5"/>
      <c r="AY351" s="5"/>
      <c r="AZ351" s="5"/>
      <c r="BA351" s="5"/>
      <c r="BB351" s="5"/>
      <c r="BC351" s="5"/>
      <c r="BD351" s="5"/>
      <c r="BE351" s="5"/>
      <c r="BF351" s="5"/>
      <c r="BG351" s="5"/>
      <c r="BH351" s="5"/>
      <c r="BI351" s="5"/>
      <c r="BJ351" s="5"/>
      <c r="BK351" s="5"/>
      <c r="BL351" s="5"/>
      <c r="BM351" s="5"/>
      <c r="BN351" s="5"/>
      <c r="BO351" s="5"/>
      <c r="BP351" s="5"/>
      <c r="BQ351" s="5"/>
      <c r="BR351" s="5"/>
      <c r="BS351" s="5"/>
      <c r="BT351" s="5"/>
      <c r="BU351" s="5"/>
      <c r="BV351" s="5"/>
      <c r="BW351" s="5"/>
      <c r="BX351" s="5"/>
      <c r="BY351" s="5"/>
      <c r="BZ351" s="5"/>
    </row>
    <row r="352" spans="2:78" x14ac:dyDescent="0.25">
      <c r="B352" s="4"/>
      <c r="D352" s="4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  <c r="AM352" s="5"/>
      <c r="AN352" s="5"/>
      <c r="AO352" s="5"/>
      <c r="AP352" s="5"/>
      <c r="AQ352" s="5"/>
      <c r="AR352" s="5"/>
      <c r="AS352" s="5"/>
      <c r="AT352" s="5"/>
      <c r="AU352" s="5"/>
      <c r="AV352" s="5"/>
      <c r="AW352" s="5"/>
      <c r="AX352" s="5"/>
      <c r="AY352" s="5"/>
      <c r="AZ352" s="5"/>
      <c r="BA352" s="5"/>
      <c r="BB352" s="5"/>
      <c r="BC352" s="5"/>
      <c r="BD352" s="5"/>
      <c r="BE352" s="5"/>
      <c r="BF352" s="5"/>
      <c r="BG352" s="5"/>
      <c r="BH352" s="5"/>
      <c r="BI352" s="5"/>
      <c r="BJ352" s="5"/>
      <c r="BK352" s="5"/>
      <c r="BL352" s="5"/>
      <c r="BM352" s="5"/>
      <c r="BN352" s="5"/>
      <c r="BO352" s="5"/>
      <c r="BP352" s="5"/>
      <c r="BQ352" s="5"/>
      <c r="BR352" s="5"/>
      <c r="BS352" s="5"/>
      <c r="BT352" s="5"/>
      <c r="BU352" s="5"/>
      <c r="BV352" s="5"/>
      <c r="BW352" s="5"/>
      <c r="BX352" s="5"/>
      <c r="BY352" s="5"/>
      <c r="BZ352" s="5"/>
    </row>
    <row r="353" spans="2:78" x14ac:dyDescent="0.25">
      <c r="B353" s="4"/>
      <c r="D353" s="4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  <c r="AN353" s="5"/>
      <c r="AO353" s="5"/>
      <c r="AP353" s="5"/>
      <c r="AQ353" s="5"/>
      <c r="AR353" s="5"/>
      <c r="AS353" s="5"/>
      <c r="AT353" s="5"/>
      <c r="AU353" s="5"/>
      <c r="AV353" s="5"/>
      <c r="AW353" s="5"/>
      <c r="AX353" s="5"/>
      <c r="AY353" s="5"/>
      <c r="AZ353" s="5"/>
      <c r="BA353" s="5"/>
      <c r="BB353" s="5"/>
      <c r="BC353" s="5"/>
      <c r="BD353" s="5"/>
      <c r="BE353" s="5"/>
      <c r="BF353" s="5"/>
      <c r="BG353" s="5"/>
      <c r="BH353" s="5"/>
      <c r="BI353" s="5"/>
      <c r="BJ353" s="5"/>
      <c r="BK353" s="5"/>
      <c r="BL353" s="5"/>
      <c r="BM353" s="5"/>
      <c r="BN353" s="5"/>
      <c r="BO353" s="5"/>
      <c r="BP353" s="5"/>
      <c r="BQ353" s="5"/>
      <c r="BR353" s="5"/>
      <c r="BS353" s="5"/>
      <c r="BT353" s="5"/>
      <c r="BU353" s="5"/>
      <c r="BV353" s="5"/>
      <c r="BW353" s="5"/>
      <c r="BX353" s="5"/>
      <c r="BY353" s="5"/>
      <c r="BZ353" s="5"/>
    </row>
    <row r="354" spans="2:78" x14ac:dyDescent="0.25">
      <c r="B354" s="4"/>
      <c r="D354" s="4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  <c r="AM354" s="5"/>
      <c r="AN354" s="5"/>
      <c r="AO354" s="5"/>
      <c r="AP354" s="5"/>
      <c r="AQ354" s="5"/>
      <c r="AR354" s="5"/>
      <c r="AS354" s="5"/>
      <c r="AT354" s="5"/>
      <c r="AU354" s="5"/>
      <c r="AV354" s="5"/>
      <c r="AW354" s="5"/>
      <c r="AX354" s="5"/>
      <c r="AY354" s="5"/>
      <c r="AZ354" s="5"/>
      <c r="BA354" s="5"/>
      <c r="BB354" s="5"/>
      <c r="BC354" s="5"/>
      <c r="BD354" s="5"/>
      <c r="BE354" s="5"/>
      <c r="BF354" s="5"/>
      <c r="BG354" s="5"/>
      <c r="BH354" s="5"/>
      <c r="BI354" s="5"/>
      <c r="BJ354" s="5"/>
      <c r="BK354" s="5"/>
      <c r="BL354" s="5"/>
      <c r="BM354" s="5"/>
      <c r="BN354" s="5"/>
      <c r="BO354" s="5"/>
      <c r="BP354" s="5"/>
      <c r="BQ354" s="5"/>
      <c r="BR354" s="5"/>
      <c r="BS354" s="5"/>
      <c r="BT354" s="5"/>
      <c r="BU354" s="5"/>
      <c r="BV354" s="5"/>
      <c r="BW354" s="5"/>
      <c r="BX354" s="5"/>
      <c r="BY354" s="5"/>
      <c r="BZ354" s="5"/>
    </row>
    <row r="355" spans="2:78" x14ac:dyDescent="0.25">
      <c r="B355" s="4"/>
      <c r="D355" s="4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  <c r="AR355" s="5"/>
      <c r="AS355" s="5"/>
      <c r="AT355" s="5"/>
      <c r="AU355" s="5"/>
      <c r="AV355" s="5"/>
      <c r="AW355" s="5"/>
      <c r="AX355" s="5"/>
      <c r="AY355" s="5"/>
      <c r="AZ355" s="5"/>
      <c r="BA355" s="5"/>
      <c r="BB355" s="5"/>
      <c r="BC355" s="5"/>
      <c r="BD355" s="5"/>
      <c r="BE355" s="5"/>
      <c r="BF355" s="5"/>
      <c r="BG355" s="5"/>
      <c r="BH355" s="5"/>
      <c r="BI355" s="5"/>
      <c r="BJ355" s="5"/>
      <c r="BK355" s="5"/>
      <c r="BL355" s="5"/>
      <c r="BM355" s="5"/>
      <c r="BN355" s="5"/>
      <c r="BO355" s="5"/>
      <c r="BP355" s="5"/>
      <c r="BQ355" s="5"/>
      <c r="BR355" s="5"/>
      <c r="BS355" s="5"/>
      <c r="BT355" s="5"/>
      <c r="BU355" s="5"/>
      <c r="BV355" s="5"/>
      <c r="BW355" s="5"/>
      <c r="BX355" s="5"/>
      <c r="BY355" s="5"/>
      <c r="BZ355" s="5"/>
    </row>
    <row r="356" spans="2:78" x14ac:dyDescent="0.25">
      <c r="B356" s="4"/>
      <c r="D356" s="4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  <c r="AM356" s="5"/>
      <c r="AN356" s="5"/>
      <c r="AO356" s="5"/>
      <c r="AP356" s="5"/>
      <c r="AQ356" s="5"/>
      <c r="AR356" s="5"/>
      <c r="AS356" s="5"/>
      <c r="AT356" s="5"/>
      <c r="AU356" s="5"/>
      <c r="AV356" s="5"/>
      <c r="AW356" s="5"/>
      <c r="AX356" s="5"/>
      <c r="AY356" s="5"/>
      <c r="AZ356" s="5"/>
      <c r="BA356" s="5"/>
      <c r="BB356" s="5"/>
      <c r="BC356" s="5"/>
      <c r="BD356" s="5"/>
      <c r="BE356" s="5"/>
      <c r="BF356" s="5"/>
      <c r="BG356" s="5"/>
      <c r="BH356" s="5"/>
      <c r="BI356" s="5"/>
      <c r="BJ356" s="5"/>
      <c r="BK356" s="5"/>
      <c r="BL356" s="5"/>
      <c r="BM356" s="5"/>
      <c r="BN356" s="5"/>
      <c r="BO356" s="5"/>
      <c r="BP356" s="5"/>
      <c r="BQ356" s="5"/>
      <c r="BR356" s="5"/>
      <c r="BS356" s="5"/>
      <c r="BT356" s="5"/>
      <c r="BU356" s="5"/>
      <c r="BV356" s="5"/>
      <c r="BW356" s="5"/>
      <c r="BX356" s="5"/>
      <c r="BY356" s="5"/>
      <c r="BZ356" s="5"/>
    </row>
    <row r="357" spans="2:78" x14ac:dyDescent="0.25">
      <c r="B357" s="4"/>
      <c r="D357" s="4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  <c r="AM357" s="5"/>
      <c r="AN357" s="5"/>
      <c r="AO357" s="5"/>
      <c r="AP357" s="5"/>
      <c r="AQ357" s="5"/>
      <c r="AR357" s="5"/>
      <c r="AS357" s="5"/>
      <c r="AT357" s="5"/>
      <c r="AU357" s="5"/>
      <c r="AV357" s="5"/>
      <c r="AW357" s="5"/>
      <c r="AX357" s="5"/>
      <c r="AY357" s="5"/>
      <c r="AZ357" s="5"/>
      <c r="BA357" s="5"/>
      <c r="BB357" s="5"/>
      <c r="BC357" s="5"/>
      <c r="BD357" s="5"/>
      <c r="BE357" s="5"/>
      <c r="BF357" s="5"/>
      <c r="BG357" s="5"/>
      <c r="BH357" s="5"/>
      <c r="BI357" s="5"/>
      <c r="BJ357" s="5"/>
      <c r="BK357" s="5"/>
      <c r="BL357" s="5"/>
      <c r="BM357" s="5"/>
      <c r="BN357" s="5"/>
      <c r="BO357" s="5"/>
      <c r="BP357" s="5"/>
      <c r="BQ357" s="5"/>
      <c r="BR357" s="5"/>
      <c r="BS357" s="5"/>
      <c r="BT357" s="5"/>
      <c r="BU357" s="5"/>
      <c r="BV357" s="5"/>
      <c r="BW357" s="5"/>
      <c r="BX357" s="5"/>
      <c r="BY357" s="5"/>
      <c r="BZ357" s="5"/>
    </row>
    <row r="358" spans="2:78" x14ac:dyDescent="0.25">
      <c r="B358" s="4"/>
      <c r="D358" s="4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5"/>
      <c r="AT358" s="5"/>
      <c r="AU358" s="5"/>
      <c r="AV358" s="5"/>
      <c r="AW358" s="5"/>
      <c r="AX358" s="5"/>
      <c r="AY358" s="5"/>
      <c r="AZ358" s="5"/>
      <c r="BA358" s="5"/>
      <c r="BB358" s="5"/>
      <c r="BC358" s="5"/>
      <c r="BD358" s="5"/>
      <c r="BE358" s="5"/>
      <c r="BF358" s="5"/>
      <c r="BG358" s="5"/>
      <c r="BH358" s="5"/>
      <c r="BI358" s="5"/>
      <c r="BJ358" s="5"/>
      <c r="BK358" s="5"/>
      <c r="BL358" s="5"/>
      <c r="BM358" s="5"/>
      <c r="BN358" s="5"/>
      <c r="BO358" s="5"/>
      <c r="BP358" s="5"/>
      <c r="BQ358" s="5"/>
      <c r="BR358" s="5"/>
      <c r="BS358" s="5"/>
      <c r="BT358" s="5"/>
      <c r="BU358" s="5"/>
      <c r="BV358" s="5"/>
      <c r="BW358" s="5"/>
      <c r="BX358" s="5"/>
      <c r="BY358" s="5"/>
      <c r="BZ358" s="5"/>
    </row>
    <row r="359" spans="2:78" x14ac:dyDescent="0.25">
      <c r="B359" s="4"/>
      <c r="D359" s="4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/>
      <c r="AR359" s="5"/>
      <c r="AS359" s="5"/>
      <c r="AT359" s="5"/>
      <c r="AU359" s="5"/>
      <c r="AV359" s="5"/>
      <c r="AW359" s="5"/>
      <c r="AX359" s="5"/>
      <c r="AY359" s="5"/>
      <c r="AZ359" s="5"/>
      <c r="BA359" s="5"/>
      <c r="BB359" s="5"/>
      <c r="BC359" s="5"/>
      <c r="BD359" s="5"/>
      <c r="BE359" s="5"/>
      <c r="BF359" s="5"/>
      <c r="BG359" s="5"/>
      <c r="BH359" s="5"/>
      <c r="BI359" s="5"/>
      <c r="BJ359" s="5"/>
      <c r="BK359" s="5"/>
      <c r="BL359" s="5"/>
      <c r="BM359" s="5"/>
      <c r="BN359" s="5"/>
      <c r="BO359" s="5"/>
      <c r="BP359" s="5"/>
      <c r="BQ359" s="5"/>
      <c r="BR359" s="5"/>
      <c r="BS359" s="5"/>
      <c r="BT359" s="5"/>
      <c r="BU359" s="5"/>
      <c r="BV359" s="5"/>
      <c r="BW359" s="5"/>
      <c r="BX359" s="5"/>
      <c r="BY359" s="5"/>
      <c r="BZ359" s="5"/>
    </row>
    <row r="360" spans="2:78" x14ac:dyDescent="0.25">
      <c r="B360" s="4"/>
      <c r="D360" s="4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  <c r="AR360" s="5"/>
      <c r="AS360" s="5"/>
      <c r="AT360" s="5"/>
      <c r="AU360" s="5"/>
      <c r="AV360" s="5"/>
      <c r="AW360" s="5"/>
      <c r="AX360" s="5"/>
      <c r="AY360" s="5"/>
      <c r="AZ360" s="5"/>
      <c r="BA360" s="5"/>
      <c r="BB360" s="5"/>
      <c r="BC360" s="5"/>
      <c r="BD360" s="5"/>
      <c r="BE360" s="5"/>
      <c r="BF360" s="5"/>
      <c r="BG360" s="5"/>
      <c r="BH360" s="5"/>
      <c r="BI360" s="5"/>
      <c r="BJ360" s="5"/>
      <c r="BK360" s="5"/>
      <c r="BL360" s="5"/>
      <c r="BM360" s="5"/>
      <c r="BN360" s="5"/>
      <c r="BO360" s="5"/>
      <c r="BP360" s="5"/>
      <c r="BQ360" s="5"/>
      <c r="BR360" s="5"/>
      <c r="BS360" s="5"/>
      <c r="BT360" s="5"/>
      <c r="BU360" s="5"/>
      <c r="BV360" s="5"/>
      <c r="BW360" s="5"/>
      <c r="BX360" s="5"/>
      <c r="BY360" s="5"/>
      <c r="BZ360" s="5"/>
    </row>
    <row r="361" spans="2:78" x14ac:dyDescent="0.25">
      <c r="B361" s="4"/>
      <c r="D361" s="4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  <c r="AR361" s="5"/>
      <c r="AS361" s="5"/>
      <c r="AT361" s="5"/>
      <c r="AU361" s="5"/>
      <c r="AV361" s="5"/>
      <c r="AW361" s="5"/>
      <c r="AX361" s="5"/>
      <c r="AY361" s="5"/>
      <c r="AZ361" s="5"/>
      <c r="BA361" s="5"/>
      <c r="BB361" s="5"/>
      <c r="BC361" s="5"/>
      <c r="BD361" s="5"/>
      <c r="BE361" s="5"/>
      <c r="BF361" s="5"/>
      <c r="BG361" s="5"/>
      <c r="BH361" s="5"/>
      <c r="BI361" s="5"/>
      <c r="BJ361" s="5"/>
      <c r="BK361" s="5"/>
      <c r="BL361" s="5"/>
      <c r="BM361" s="5"/>
      <c r="BN361" s="5"/>
      <c r="BO361" s="5"/>
      <c r="BP361" s="5"/>
      <c r="BQ361" s="5"/>
      <c r="BR361" s="5"/>
      <c r="BS361" s="5"/>
      <c r="BT361" s="5"/>
      <c r="BU361" s="5"/>
      <c r="BV361" s="5"/>
      <c r="BW361" s="5"/>
      <c r="BX361" s="5"/>
      <c r="BY361" s="5"/>
      <c r="BZ361" s="5"/>
    </row>
    <row r="362" spans="2:78" x14ac:dyDescent="0.25">
      <c r="B362" s="4"/>
      <c r="D362" s="4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5"/>
      <c r="AT362" s="5"/>
      <c r="AU362" s="5"/>
      <c r="AV362" s="5"/>
      <c r="AW362" s="5"/>
      <c r="AX362" s="5"/>
      <c r="AY362" s="5"/>
      <c r="AZ362" s="5"/>
      <c r="BA362" s="5"/>
      <c r="BB362" s="5"/>
      <c r="BC362" s="5"/>
      <c r="BD362" s="5"/>
      <c r="BE362" s="5"/>
      <c r="BF362" s="5"/>
      <c r="BG362" s="5"/>
      <c r="BH362" s="5"/>
      <c r="BI362" s="5"/>
      <c r="BJ362" s="5"/>
      <c r="BK362" s="5"/>
      <c r="BL362" s="5"/>
      <c r="BM362" s="5"/>
      <c r="BN362" s="5"/>
      <c r="BO362" s="5"/>
      <c r="BP362" s="5"/>
      <c r="BQ362" s="5"/>
      <c r="BR362" s="5"/>
      <c r="BS362" s="5"/>
      <c r="BT362" s="5"/>
      <c r="BU362" s="5"/>
      <c r="BV362" s="5"/>
      <c r="BW362" s="5"/>
      <c r="BX362" s="5"/>
      <c r="BY362" s="5"/>
      <c r="BZ362" s="5"/>
    </row>
    <row r="363" spans="2:78" x14ac:dyDescent="0.25">
      <c r="B363" s="4"/>
      <c r="D363" s="4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5"/>
      <c r="AT363" s="5"/>
      <c r="AU363" s="5"/>
      <c r="AV363" s="5"/>
      <c r="AW363" s="5"/>
      <c r="AX363" s="5"/>
      <c r="AY363" s="5"/>
      <c r="AZ363" s="5"/>
      <c r="BA363" s="5"/>
      <c r="BB363" s="5"/>
      <c r="BC363" s="5"/>
      <c r="BD363" s="5"/>
      <c r="BE363" s="5"/>
      <c r="BF363" s="5"/>
      <c r="BG363" s="5"/>
      <c r="BH363" s="5"/>
      <c r="BI363" s="5"/>
      <c r="BJ363" s="5"/>
      <c r="BK363" s="5"/>
      <c r="BL363" s="5"/>
      <c r="BM363" s="5"/>
      <c r="BN363" s="5"/>
      <c r="BO363" s="5"/>
      <c r="BP363" s="5"/>
      <c r="BQ363" s="5"/>
      <c r="BR363" s="5"/>
      <c r="BS363" s="5"/>
      <c r="BT363" s="5"/>
      <c r="BU363" s="5"/>
      <c r="BV363" s="5"/>
      <c r="BW363" s="5"/>
      <c r="BX363" s="5"/>
      <c r="BY363" s="5"/>
      <c r="BZ363" s="5"/>
    </row>
    <row r="364" spans="2:78" x14ac:dyDescent="0.25">
      <c r="B364" s="4"/>
      <c r="D364" s="4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5"/>
      <c r="AT364" s="5"/>
      <c r="AU364" s="5"/>
      <c r="AV364" s="5"/>
      <c r="AW364" s="5"/>
      <c r="AX364" s="5"/>
      <c r="AY364" s="5"/>
      <c r="AZ364" s="5"/>
      <c r="BA364" s="5"/>
      <c r="BB364" s="5"/>
      <c r="BC364" s="5"/>
      <c r="BD364" s="5"/>
      <c r="BE364" s="5"/>
      <c r="BF364" s="5"/>
      <c r="BG364" s="5"/>
      <c r="BH364" s="5"/>
      <c r="BI364" s="5"/>
      <c r="BJ364" s="5"/>
      <c r="BK364" s="5"/>
      <c r="BL364" s="5"/>
      <c r="BM364" s="5"/>
      <c r="BN364" s="5"/>
      <c r="BO364" s="5"/>
      <c r="BP364" s="5"/>
      <c r="BQ364" s="5"/>
      <c r="BR364" s="5"/>
      <c r="BS364" s="5"/>
      <c r="BT364" s="5"/>
      <c r="BU364" s="5"/>
      <c r="BV364" s="5"/>
      <c r="BW364" s="5"/>
      <c r="BX364" s="5"/>
      <c r="BY364" s="5"/>
      <c r="BZ364" s="5"/>
    </row>
    <row r="365" spans="2:78" x14ac:dyDescent="0.25">
      <c r="B365" s="4"/>
      <c r="D365" s="4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  <c r="AR365" s="5"/>
      <c r="AS365" s="5"/>
      <c r="AT365" s="5"/>
      <c r="AU365" s="5"/>
      <c r="AV365" s="5"/>
      <c r="AW365" s="5"/>
      <c r="AX365" s="5"/>
      <c r="AY365" s="5"/>
      <c r="AZ365" s="5"/>
      <c r="BA365" s="5"/>
      <c r="BB365" s="5"/>
      <c r="BC365" s="5"/>
      <c r="BD365" s="5"/>
      <c r="BE365" s="5"/>
      <c r="BF365" s="5"/>
      <c r="BG365" s="5"/>
      <c r="BH365" s="5"/>
      <c r="BI365" s="5"/>
      <c r="BJ365" s="5"/>
      <c r="BK365" s="5"/>
      <c r="BL365" s="5"/>
      <c r="BM365" s="5"/>
      <c r="BN365" s="5"/>
      <c r="BO365" s="5"/>
      <c r="BP365" s="5"/>
      <c r="BQ365" s="5"/>
      <c r="BR365" s="5"/>
      <c r="BS365" s="5"/>
      <c r="BT365" s="5"/>
      <c r="BU365" s="5"/>
      <c r="BV365" s="5"/>
      <c r="BW365" s="5"/>
      <c r="BX365" s="5"/>
      <c r="BY365" s="5"/>
      <c r="BZ365" s="5"/>
    </row>
    <row r="366" spans="2:78" x14ac:dyDescent="0.25">
      <c r="B366" s="4"/>
      <c r="D366" s="4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/>
      <c r="AR366" s="5"/>
      <c r="AS366" s="5"/>
      <c r="AT366" s="5"/>
      <c r="AU366" s="5"/>
      <c r="AV366" s="5"/>
      <c r="AW366" s="5"/>
      <c r="AX366" s="5"/>
      <c r="AY366" s="5"/>
      <c r="AZ366" s="5"/>
      <c r="BA366" s="5"/>
      <c r="BB366" s="5"/>
      <c r="BC366" s="5"/>
      <c r="BD366" s="5"/>
      <c r="BE366" s="5"/>
      <c r="BF366" s="5"/>
      <c r="BG366" s="5"/>
      <c r="BH366" s="5"/>
      <c r="BI366" s="5"/>
      <c r="BJ366" s="5"/>
      <c r="BK366" s="5"/>
      <c r="BL366" s="5"/>
      <c r="BM366" s="5"/>
      <c r="BN366" s="5"/>
      <c r="BO366" s="5"/>
      <c r="BP366" s="5"/>
      <c r="BQ366" s="5"/>
      <c r="BR366" s="5"/>
      <c r="BS366" s="5"/>
      <c r="BT366" s="5"/>
      <c r="BU366" s="5"/>
      <c r="BV366" s="5"/>
      <c r="BW366" s="5"/>
      <c r="BX366" s="5"/>
      <c r="BY366" s="5"/>
      <c r="BZ366" s="5"/>
    </row>
    <row r="367" spans="2:78" x14ac:dyDescent="0.25">
      <c r="B367" s="4"/>
      <c r="D367" s="4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  <c r="AM367" s="5"/>
      <c r="AN367" s="5"/>
      <c r="AO367" s="5"/>
      <c r="AP367" s="5"/>
      <c r="AQ367" s="5"/>
      <c r="AR367" s="5"/>
      <c r="AS367" s="5"/>
      <c r="AT367" s="5"/>
      <c r="AU367" s="5"/>
      <c r="AV367" s="5"/>
      <c r="AW367" s="5"/>
      <c r="AX367" s="5"/>
      <c r="AY367" s="5"/>
      <c r="AZ367" s="5"/>
      <c r="BA367" s="5"/>
      <c r="BB367" s="5"/>
      <c r="BC367" s="5"/>
      <c r="BD367" s="5"/>
      <c r="BE367" s="5"/>
      <c r="BF367" s="5"/>
      <c r="BG367" s="5"/>
      <c r="BH367" s="5"/>
      <c r="BI367" s="5"/>
      <c r="BJ367" s="5"/>
      <c r="BK367" s="5"/>
      <c r="BL367" s="5"/>
      <c r="BM367" s="5"/>
      <c r="BN367" s="5"/>
      <c r="BO367" s="5"/>
      <c r="BP367" s="5"/>
      <c r="BQ367" s="5"/>
      <c r="BR367" s="5"/>
      <c r="BS367" s="5"/>
      <c r="BT367" s="5"/>
      <c r="BU367" s="5"/>
      <c r="BV367" s="5"/>
      <c r="BW367" s="5"/>
      <c r="BX367" s="5"/>
      <c r="BY367" s="5"/>
      <c r="BZ367" s="5"/>
    </row>
    <row r="368" spans="2:78" x14ac:dyDescent="0.25">
      <c r="B368" s="4"/>
      <c r="D368" s="4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  <c r="AM368" s="5"/>
      <c r="AN368" s="5"/>
      <c r="AO368" s="5"/>
      <c r="AP368" s="5"/>
      <c r="AQ368" s="5"/>
      <c r="AR368" s="5"/>
      <c r="AS368" s="5"/>
      <c r="AT368" s="5"/>
      <c r="AU368" s="5"/>
      <c r="AV368" s="5"/>
      <c r="AW368" s="5"/>
      <c r="AX368" s="5"/>
      <c r="AY368" s="5"/>
      <c r="AZ368" s="5"/>
      <c r="BA368" s="5"/>
      <c r="BB368" s="5"/>
      <c r="BC368" s="5"/>
      <c r="BD368" s="5"/>
      <c r="BE368" s="5"/>
      <c r="BF368" s="5"/>
      <c r="BG368" s="5"/>
      <c r="BH368" s="5"/>
      <c r="BI368" s="5"/>
      <c r="BJ368" s="5"/>
      <c r="BK368" s="5"/>
      <c r="BL368" s="5"/>
      <c r="BM368" s="5"/>
      <c r="BN368" s="5"/>
      <c r="BO368" s="5"/>
      <c r="BP368" s="5"/>
      <c r="BQ368" s="5"/>
      <c r="BR368" s="5"/>
      <c r="BS368" s="5"/>
      <c r="BT368" s="5"/>
      <c r="BU368" s="5"/>
      <c r="BV368" s="5"/>
      <c r="BW368" s="5"/>
      <c r="BX368" s="5"/>
      <c r="BY368" s="5"/>
      <c r="BZ368" s="5"/>
    </row>
    <row r="369" spans="2:78" x14ac:dyDescent="0.25">
      <c r="B369" s="4"/>
      <c r="D369" s="4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  <c r="AM369" s="5"/>
      <c r="AN369" s="5"/>
      <c r="AO369" s="5"/>
      <c r="AP369" s="5"/>
      <c r="AQ369" s="5"/>
      <c r="AR369" s="5"/>
      <c r="AS369" s="5"/>
      <c r="AT369" s="5"/>
      <c r="AU369" s="5"/>
      <c r="AV369" s="5"/>
      <c r="AW369" s="5"/>
      <c r="AX369" s="5"/>
      <c r="AY369" s="5"/>
      <c r="AZ369" s="5"/>
      <c r="BA369" s="5"/>
      <c r="BB369" s="5"/>
      <c r="BC369" s="5"/>
      <c r="BD369" s="5"/>
      <c r="BE369" s="5"/>
      <c r="BF369" s="5"/>
      <c r="BG369" s="5"/>
      <c r="BH369" s="5"/>
      <c r="BI369" s="5"/>
      <c r="BJ369" s="5"/>
      <c r="BK369" s="5"/>
      <c r="BL369" s="5"/>
      <c r="BM369" s="5"/>
      <c r="BN369" s="5"/>
      <c r="BO369" s="5"/>
      <c r="BP369" s="5"/>
      <c r="BQ369" s="5"/>
      <c r="BR369" s="5"/>
      <c r="BS369" s="5"/>
      <c r="BT369" s="5"/>
      <c r="BU369" s="5"/>
      <c r="BV369" s="5"/>
      <c r="BW369" s="5"/>
      <c r="BX369" s="5"/>
      <c r="BY369" s="5"/>
      <c r="BZ369" s="5"/>
    </row>
    <row r="370" spans="2:78" x14ac:dyDescent="0.25">
      <c r="B370" s="4"/>
      <c r="D370" s="4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  <c r="AM370" s="5"/>
      <c r="AN370" s="5"/>
      <c r="AO370" s="5"/>
      <c r="AP370" s="5"/>
      <c r="AQ370" s="5"/>
      <c r="AR370" s="5"/>
      <c r="AS370" s="5"/>
      <c r="AT370" s="5"/>
      <c r="AU370" s="5"/>
      <c r="AV370" s="5"/>
      <c r="AW370" s="5"/>
      <c r="AX370" s="5"/>
      <c r="AY370" s="5"/>
      <c r="AZ370" s="5"/>
      <c r="BA370" s="5"/>
      <c r="BB370" s="5"/>
      <c r="BC370" s="5"/>
      <c r="BD370" s="5"/>
      <c r="BE370" s="5"/>
      <c r="BF370" s="5"/>
      <c r="BG370" s="5"/>
      <c r="BH370" s="5"/>
      <c r="BI370" s="5"/>
      <c r="BJ370" s="5"/>
      <c r="BK370" s="5"/>
      <c r="BL370" s="5"/>
      <c r="BM370" s="5"/>
      <c r="BN370" s="5"/>
      <c r="BO370" s="5"/>
      <c r="BP370" s="5"/>
      <c r="BQ370" s="5"/>
      <c r="BR370" s="5"/>
      <c r="BS370" s="5"/>
      <c r="BT370" s="5"/>
      <c r="BU370" s="5"/>
      <c r="BV370" s="5"/>
      <c r="BW370" s="5"/>
      <c r="BX370" s="5"/>
      <c r="BY370" s="5"/>
      <c r="BZ370" s="5"/>
    </row>
    <row r="371" spans="2:78" x14ac:dyDescent="0.25">
      <c r="B371" s="4"/>
      <c r="D371" s="4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  <c r="AM371" s="5"/>
      <c r="AN371" s="5"/>
      <c r="AO371" s="5"/>
      <c r="AP371" s="5"/>
      <c r="AQ371" s="5"/>
      <c r="AR371" s="5"/>
      <c r="AS371" s="5"/>
      <c r="AT371" s="5"/>
      <c r="AU371" s="5"/>
      <c r="AV371" s="5"/>
      <c r="AW371" s="5"/>
      <c r="AX371" s="5"/>
      <c r="AY371" s="5"/>
      <c r="AZ371" s="5"/>
      <c r="BA371" s="5"/>
      <c r="BB371" s="5"/>
      <c r="BC371" s="5"/>
      <c r="BD371" s="5"/>
      <c r="BE371" s="5"/>
      <c r="BF371" s="5"/>
      <c r="BG371" s="5"/>
      <c r="BH371" s="5"/>
      <c r="BI371" s="5"/>
      <c r="BJ371" s="5"/>
      <c r="BK371" s="5"/>
      <c r="BL371" s="5"/>
      <c r="BM371" s="5"/>
      <c r="BN371" s="5"/>
      <c r="BO371" s="5"/>
      <c r="BP371" s="5"/>
      <c r="BQ371" s="5"/>
      <c r="BR371" s="5"/>
      <c r="BS371" s="5"/>
      <c r="BT371" s="5"/>
      <c r="BU371" s="5"/>
      <c r="BV371" s="5"/>
      <c r="BW371" s="5"/>
      <c r="BX371" s="5"/>
      <c r="BY371" s="5"/>
      <c r="BZ371" s="5"/>
    </row>
    <row r="372" spans="2:78" x14ac:dyDescent="0.25">
      <c r="B372" s="4"/>
      <c r="D372" s="4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  <c r="AM372" s="5"/>
      <c r="AN372" s="5"/>
      <c r="AO372" s="5"/>
      <c r="AP372" s="5"/>
      <c r="AQ372" s="5"/>
      <c r="AR372" s="5"/>
      <c r="AS372" s="5"/>
      <c r="AT372" s="5"/>
      <c r="AU372" s="5"/>
      <c r="AV372" s="5"/>
      <c r="AW372" s="5"/>
      <c r="AX372" s="5"/>
      <c r="AY372" s="5"/>
      <c r="AZ372" s="5"/>
      <c r="BA372" s="5"/>
      <c r="BB372" s="5"/>
      <c r="BC372" s="5"/>
      <c r="BD372" s="5"/>
      <c r="BE372" s="5"/>
      <c r="BF372" s="5"/>
      <c r="BG372" s="5"/>
      <c r="BH372" s="5"/>
      <c r="BI372" s="5"/>
      <c r="BJ372" s="5"/>
      <c r="BK372" s="5"/>
      <c r="BL372" s="5"/>
      <c r="BM372" s="5"/>
      <c r="BN372" s="5"/>
      <c r="BO372" s="5"/>
      <c r="BP372" s="5"/>
      <c r="BQ372" s="5"/>
      <c r="BR372" s="5"/>
      <c r="BS372" s="5"/>
      <c r="BT372" s="5"/>
      <c r="BU372" s="5"/>
      <c r="BV372" s="5"/>
      <c r="BW372" s="5"/>
      <c r="BX372" s="5"/>
      <c r="BY372" s="5"/>
      <c r="BZ372" s="5"/>
    </row>
    <row r="373" spans="2:78" x14ac:dyDescent="0.25">
      <c r="B373" s="4"/>
      <c r="D373" s="4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  <c r="AM373" s="5"/>
      <c r="AN373" s="5"/>
      <c r="AO373" s="5"/>
      <c r="AP373" s="5"/>
      <c r="AQ373" s="5"/>
      <c r="AR373" s="5"/>
      <c r="AS373" s="5"/>
      <c r="AT373" s="5"/>
      <c r="AU373" s="5"/>
      <c r="AV373" s="5"/>
      <c r="AW373" s="5"/>
      <c r="AX373" s="5"/>
      <c r="AY373" s="5"/>
      <c r="AZ373" s="5"/>
      <c r="BA373" s="5"/>
      <c r="BB373" s="5"/>
      <c r="BC373" s="5"/>
      <c r="BD373" s="5"/>
      <c r="BE373" s="5"/>
      <c r="BF373" s="5"/>
      <c r="BG373" s="5"/>
      <c r="BH373" s="5"/>
      <c r="BI373" s="5"/>
      <c r="BJ373" s="5"/>
      <c r="BK373" s="5"/>
      <c r="BL373" s="5"/>
      <c r="BM373" s="5"/>
      <c r="BN373" s="5"/>
      <c r="BO373" s="5"/>
      <c r="BP373" s="5"/>
      <c r="BQ373" s="5"/>
      <c r="BR373" s="5"/>
      <c r="BS373" s="5"/>
      <c r="BT373" s="5"/>
      <c r="BU373" s="5"/>
      <c r="BV373" s="5"/>
      <c r="BW373" s="5"/>
      <c r="BX373" s="5"/>
      <c r="BY373" s="5"/>
      <c r="BZ373" s="5"/>
    </row>
    <row r="374" spans="2:78" x14ac:dyDescent="0.25">
      <c r="B374" s="4"/>
      <c r="D374" s="4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/>
      <c r="AL374" s="5"/>
      <c r="AM374" s="5"/>
      <c r="AN374" s="5"/>
      <c r="AO374" s="5"/>
      <c r="AP374" s="5"/>
      <c r="AQ374" s="5"/>
      <c r="AR374" s="5"/>
      <c r="AS374" s="5"/>
      <c r="AT374" s="5"/>
      <c r="AU374" s="5"/>
      <c r="AV374" s="5"/>
      <c r="AW374" s="5"/>
      <c r="AX374" s="5"/>
      <c r="AY374" s="5"/>
      <c r="AZ374" s="5"/>
      <c r="BA374" s="5"/>
      <c r="BB374" s="5"/>
      <c r="BC374" s="5"/>
      <c r="BD374" s="5"/>
      <c r="BE374" s="5"/>
      <c r="BF374" s="5"/>
      <c r="BG374" s="5"/>
      <c r="BH374" s="5"/>
      <c r="BI374" s="5"/>
      <c r="BJ374" s="5"/>
      <c r="BK374" s="5"/>
      <c r="BL374" s="5"/>
      <c r="BM374" s="5"/>
      <c r="BN374" s="5"/>
      <c r="BO374" s="5"/>
      <c r="BP374" s="5"/>
      <c r="BQ374" s="5"/>
      <c r="BR374" s="5"/>
      <c r="BS374" s="5"/>
      <c r="BT374" s="5"/>
      <c r="BU374" s="5"/>
      <c r="BV374" s="5"/>
      <c r="BW374" s="5"/>
      <c r="BX374" s="5"/>
      <c r="BY374" s="5"/>
      <c r="BZ374" s="5"/>
    </row>
    <row r="375" spans="2:78" x14ac:dyDescent="0.25">
      <c r="B375" s="4"/>
      <c r="D375" s="4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  <c r="AM375" s="5"/>
      <c r="AN375" s="5"/>
      <c r="AO375" s="5"/>
      <c r="AP375" s="5"/>
      <c r="AQ375" s="5"/>
      <c r="AR375" s="5"/>
      <c r="AS375" s="5"/>
      <c r="AT375" s="5"/>
      <c r="AU375" s="5"/>
      <c r="AV375" s="5"/>
      <c r="AW375" s="5"/>
      <c r="AX375" s="5"/>
      <c r="AY375" s="5"/>
      <c r="AZ375" s="5"/>
      <c r="BA375" s="5"/>
      <c r="BB375" s="5"/>
      <c r="BC375" s="5"/>
      <c r="BD375" s="5"/>
      <c r="BE375" s="5"/>
      <c r="BF375" s="5"/>
      <c r="BG375" s="5"/>
      <c r="BH375" s="5"/>
      <c r="BI375" s="5"/>
      <c r="BJ375" s="5"/>
      <c r="BK375" s="5"/>
      <c r="BL375" s="5"/>
      <c r="BM375" s="5"/>
      <c r="BN375" s="5"/>
      <c r="BO375" s="5"/>
      <c r="BP375" s="5"/>
      <c r="BQ375" s="5"/>
      <c r="BR375" s="5"/>
      <c r="BS375" s="5"/>
      <c r="BT375" s="5"/>
      <c r="BU375" s="5"/>
      <c r="BV375" s="5"/>
      <c r="BW375" s="5"/>
      <c r="BX375" s="5"/>
      <c r="BY375" s="5"/>
      <c r="BZ375" s="5"/>
    </row>
    <row r="376" spans="2:78" x14ac:dyDescent="0.25">
      <c r="B376" s="4"/>
      <c r="D376" s="4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  <c r="AM376" s="5"/>
      <c r="AN376" s="5"/>
      <c r="AO376" s="5"/>
      <c r="AP376" s="5"/>
      <c r="AQ376" s="5"/>
      <c r="AR376" s="5"/>
      <c r="AS376" s="5"/>
      <c r="AT376" s="5"/>
      <c r="AU376" s="5"/>
      <c r="AV376" s="5"/>
      <c r="AW376" s="5"/>
      <c r="AX376" s="5"/>
      <c r="AY376" s="5"/>
      <c r="AZ376" s="5"/>
      <c r="BA376" s="5"/>
      <c r="BB376" s="5"/>
      <c r="BC376" s="5"/>
      <c r="BD376" s="5"/>
      <c r="BE376" s="5"/>
      <c r="BF376" s="5"/>
      <c r="BG376" s="5"/>
      <c r="BH376" s="5"/>
      <c r="BI376" s="5"/>
      <c r="BJ376" s="5"/>
      <c r="BK376" s="5"/>
      <c r="BL376" s="5"/>
      <c r="BM376" s="5"/>
      <c r="BN376" s="5"/>
      <c r="BO376" s="5"/>
      <c r="BP376" s="5"/>
      <c r="BQ376" s="5"/>
      <c r="BR376" s="5"/>
      <c r="BS376" s="5"/>
      <c r="BT376" s="5"/>
      <c r="BU376" s="5"/>
      <c r="BV376" s="5"/>
      <c r="BW376" s="5"/>
      <c r="BX376" s="5"/>
      <c r="BY376" s="5"/>
      <c r="BZ376" s="5"/>
    </row>
    <row r="377" spans="2:78" x14ac:dyDescent="0.25">
      <c r="B377" s="4"/>
      <c r="D377" s="4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/>
      <c r="AM377" s="5"/>
      <c r="AN377" s="5"/>
      <c r="AO377" s="5"/>
      <c r="AP377" s="5"/>
      <c r="AQ377" s="5"/>
      <c r="AR377" s="5"/>
      <c r="AS377" s="5"/>
      <c r="AT377" s="5"/>
      <c r="AU377" s="5"/>
      <c r="AV377" s="5"/>
      <c r="AW377" s="5"/>
      <c r="AX377" s="5"/>
      <c r="AY377" s="5"/>
      <c r="AZ377" s="5"/>
      <c r="BA377" s="5"/>
      <c r="BB377" s="5"/>
      <c r="BC377" s="5"/>
      <c r="BD377" s="5"/>
      <c r="BE377" s="5"/>
      <c r="BF377" s="5"/>
      <c r="BG377" s="5"/>
      <c r="BH377" s="5"/>
      <c r="BI377" s="5"/>
      <c r="BJ377" s="5"/>
      <c r="BK377" s="5"/>
      <c r="BL377" s="5"/>
      <c r="BM377" s="5"/>
      <c r="BN377" s="5"/>
      <c r="BO377" s="5"/>
      <c r="BP377" s="5"/>
      <c r="BQ377" s="5"/>
      <c r="BR377" s="5"/>
      <c r="BS377" s="5"/>
      <c r="BT377" s="5"/>
      <c r="BU377" s="5"/>
      <c r="BV377" s="5"/>
      <c r="BW377" s="5"/>
      <c r="BX377" s="5"/>
      <c r="BY377" s="5"/>
      <c r="BZ377" s="5"/>
    </row>
    <row r="378" spans="2:78" x14ac:dyDescent="0.25">
      <c r="B378" s="4"/>
      <c r="D378" s="4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  <c r="AM378" s="5"/>
      <c r="AN378" s="5"/>
      <c r="AO378" s="5"/>
      <c r="AP378" s="5"/>
      <c r="AQ378" s="5"/>
      <c r="AR378" s="5"/>
      <c r="AS378" s="5"/>
      <c r="AT378" s="5"/>
      <c r="AU378" s="5"/>
      <c r="AV378" s="5"/>
      <c r="AW378" s="5"/>
      <c r="AX378" s="5"/>
      <c r="AY378" s="5"/>
      <c r="AZ378" s="5"/>
      <c r="BA378" s="5"/>
      <c r="BB378" s="5"/>
      <c r="BC378" s="5"/>
      <c r="BD378" s="5"/>
      <c r="BE378" s="5"/>
      <c r="BF378" s="5"/>
      <c r="BG378" s="5"/>
      <c r="BH378" s="5"/>
      <c r="BI378" s="5"/>
      <c r="BJ378" s="5"/>
      <c r="BK378" s="5"/>
      <c r="BL378" s="5"/>
      <c r="BM378" s="5"/>
      <c r="BN378" s="5"/>
      <c r="BO378" s="5"/>
      <c r="BP378" s="5"/>
      <c r="BQ378" s="5"/>
      <c r="BR378" s="5"/>
      <c r="BS378" s="5"/>
      <c r="BT378" s="5"/>
      <c r="BU378" s="5"/>
      <c r="BV378" s="5"/>
      <c r="BW378" s="5"/>
      <c r="BX378" s="5"/>
      <c r="BY378" s="5"/>
      <c r="BZ378" s="5"/>
    </row>
    <row r="379" spans="2:78" x14ac:dyDescent="0.25">
      <c r="B379" s="4"/>
      <c r="D379" s="4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/>
      <c r="AK379" s="5"/>
      <c r="AL379" s="5"/>
      <c r="AM379" s="5"/>
      <c r="AN379" s="5"/>
      <c r="AO379" s="5"/>
      <c r="AP379" s="5"/>
      <c r="AQ379" s="5"/>
      <c r="AR379" s="5"/>
      <c r="AS379" s="5"/>
      <c r="AT379" s="5"/>
      <c r="AU379" s="5"/>
      <c r="AV379" s="5"/>
      <c r="AW379" s="5"/>
      <c r="AX379" s="5"/>
      <c r="AY379" s="5"/>
      <c r="AZ379" s="5"/>
      <c r="BA379" s="5"/>
      <c r="BB379" s="5"/>
      <c r="BC379" s="5"/>
      <c r="BD379" s="5"/>
      <c r="BE379" s="5"/>
      <c r="BF379" s="5"/>
      <c r="BG379" s="5"/>
      <c r="BH379" s="5"/>
      <c r="BI379" s="5"/>
      <c r="BJ379" s="5"/>
      <c r="BK379" s="5"/>
      <c r="BL379" s="5"/>
      <c r="BM379" s="5"/>
      <c r="BN379" s="5"/>
      <c r="BO379" s="5"/>
      <c r="BP379" s="5"/>
      <c r="BQ379" s="5"/>
      <c r="BR379" s="5"/>
      <c r="BS379" s="5"/>
      <c r="BT379" s="5"/>
      <c r="BU379" s="5"/>
      <c r="BV379" s="5"/>
      <c r="BW379" s="5"/>
      <c r="BX379" s="5"/>
      <c r="BY379" s="5"/>
      <c r="BZ379" s="5"/>
    </row>
    <row r="380" spans="2:78" x14ac:dyDescent="0.25">
      <c r="B380" s="4"/>
      <c r="D380" s="4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  <c r="AM380" s="5"/>
      <c r="AN380" s="5"/>
      <c r="AO380" s="5"/>
      <c r="AP380" s="5"/>
      <c r="AQ380" s="5"/>
      <c r="AR380" s="5"/>
      <c r="AS380" s="5"/>
      <c r="AT380" s="5"/>
      <c r="AU380" s="5"/>
      <c r="AV380" s="5"/>
      <c r="AW380" s="5"/>
      <c r="AX380" s="5"/>
      <c r="AY380" s="5"/>
      <c r="AZ380" s="5"/>
      <c r="BA380" s="5"/>
      <c r="BB380" s="5"/>
      <c r="BC380" s="5"/>
      <c r="BD380" s="5"/>
      <c r="BE380" s="5"/>
      <c r="BF380" s="5"/>
      <c r="BG380" s="5"/>
      <c r="BH380" s="5"/>
      <c r="BI380" s="5"/>
      <c r="BJ380" s="5"/>
      <c r="BK380" s="5"/>
      <c r="BL380" s="5"/>
      <c r="BM380" s="5"/>
      <c r="BN380" s="5"/>
      <c r="BO380" s="5"/>
      <c r="BP380" s="5"/>
      <c r="BQ380" s="5"/>
      <c r="BR380" s="5"/>
      <c r="BS380" s="5"/>
      <c r="BT380" s="5"/>
      <c r="BU380" s="5"/>
      <c r="BV380" s="5"/>
      <c r="BW380" s="5"/>
      <c r="BX380" s="5"/>
      <c r="BY380" s="5"/>
      <c r="BZ380" s="5"/>
    </row>
    <row r="381" spans="2:78" x14ac:dyDescent="0.25">
      <c r="B381" s="4"/>
      <c r="D381" s="4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  <c r="AM381" s="5"/>
      <c r="AN381" s="5"/>
      <c r="AO381" s="5"/>
      <c r="AP381" s="5"/>
      <c r="AQ381" s="5"/>
      <c r="AR381" s="5"/>
      <c r="AS381" s="5"/>
      <c r="AT381" s="5"/>
      <c r="AU381" s="5"/>
      <c r="AV381" s="5"/>
      <c r="AW381" s="5"/>
      <c r="AX381" s="5"/>
      <c r="AY381" s="5"/>
      <c r="AZ381" s="5"/>
      <c r="BA381" s="5"/>
      <c r="BB381" s="5"/>
      <c r="BC381" s="5"/>
      <c r="BD381" s="5"/>
      <c r="BE381" s="5"/>
      <c r="BF381" s="5"/>
      <c r="BG381" s="5"/>
      <c r="BH381" s="5"/>
      <c r="BI381" s="5"/>
      <c r="BJ381" s="5"/>
      <c r="BK381" s="5"/>
      <c r="BL381" s="5"/>
      <c r="BM381" s="5"/>
      <c r="BN381" s="5"/>
      <c r="BO381" s="5"/>
      <c r="BP381" s="5"/>
      <c r="BQ381" s="5"/>
      <c r="BR381" s="5"/>
      <c r="BS381" s="5"/>
      <c r="BT381" s="5"/>
      <c r="BU381" s="5"/>
      <c r="BV381" s="5"/>
      <c r="BW381" s="5"/>
      <c r="BX381" s="5"/>
      <c r="BY381" s="5"/>
      <c r="BZ381" s="5"/>
    </row>
    <row r="382" spans="2:78" x14ac:dyDescent="0.25">
      <c r="B382" s="4"/>
      <c r="D382" s="4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  <c r="AM382" s="5"/>
      <c r="AN382" s="5"/>
      <c r="AO382" s="5"/>
      <c r="AP382" s="5"/>
      <c r="AQ382" s="5"/>
      <c r="AR382" s="5"/>
      <c r="AS382" s="5"/>
      <c r="AT382" s="5"/>
      <c r="AU382" s="5"/>
      <c r="AV382" s="5"/>
      <c r="AW382" s="5"/>
      <c r="AX382" s="5"/>
      <c r="AY382" s="5"/>
      <c r="AZ382" s="5"/>
      <c r="BA382" s="5"/>
      <c r="BB382" s="5"/>
      <c r="BC382" s="5"/>
      <c r="BD382" s="5"/>
      <c r="BE382" s="5"/>
      <c r="BF382" s="5"/>
      <c r="BG382" s="5"/>
      <c r="BH382" s="5"/>
      <c r="BI382" s="5"/>
      <c r="BJ382" s="5"/>
      <c r="BK382" s="5"/>
      <c r="BL382" s="5"/>
      <c r="BM382" s="5"/>
      <c r="BN382" s="5"/>
      <c r="BO382" s="5"/>
      <c r="BP382" s="5"/>
      <c r="BQ382" s="5"/>
      <c r="BR382" s="5"/>
      <c r="BS382" s="5"/>
      <c r="BT382" s="5"/>
      <c r="BU382" s="5"/>
      <c r="BV382" s="5"/>
      <c r="BW382" s="5"/>
      <c r="BX382" s="5"/>
      <c r="BY382" s="5"/>
      <c r="BZ382" s="5"/>
    </row>
    <row r="383" spans="2:78" x14ac:dyDescent="0.25">
      <c r="B383" s="4"/>
      <c r="D383" s="4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  <c r="AM383" s="5"/>
      <c r="AN383" s="5"/>
      <c r="AO383" s="5"/>
      <c r="AP383" s="5"/>
      <c r="AQ383" s="5"/>
      <c r="AR383" s="5"/>
      <c r="AS383" s="5"/>
      <c r="AT383" s="5"/>
      <c r="AU383" s="5"/>
      <c r="AV383" s="5"/>
      <c r="AW383" s="5"/>
      <c r="AX383" s="5"/>
      <c r="AY383" s="5"/>
      <c r="AZ383" s="5"/>
      <c r="BA383" s="5"/>
      <c r="BB383" s="5"/>
      <c r="BC383" s="5"/>
      <c r="BD383" s="5"/>
      <c r="BE383" s="5"/>
      <c r="BF383" s="5"/>
      <c r="BG383" s="5"/>
      <c r="BH383" s="5"/>
      <c r="BI383" s="5"/>
      <c r="BJ383" s="5"/>
      <c r="BK383" s="5"/>
      <c r="BL383" s="5"/>
      <c r="BM383" s="5"/>
      <c r="BN383" s="5"/>
      <c r="BO383" s="5"/>
      <c r="BP383" s="5"/>
      <c r="BQ383" s="5"/>
      <c r="BR383" s="5"/>
      <c r="BS383" s="5"/>
      <c r="BT383" s="5"/>
      <c r="BU383" s="5"/>
      <c r="BV383" s="5"/>
      <c r="BW383" s="5"/>
      <c r="BX383" s="5"/>
      <c r="BY383" s="5"/>
      <c r="BZ383" s="5"/>
    </row>
    <row r="384" spans="2:78" x14ac:dyDescent="0.25">
      <c r="B384" s="4"/>
      <c r="D384" s="4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  <c r="AM384" s="5"/>
      <c r="AN384" s="5"/>
      <c r="AO384" s="5"/>
      <c r="AP384" s="5"/>
      <c r="AQ384" s="5"/>
      <c r="AR384" s="5"/>
      <c r="AS384" s="5"/>
      <c r="AT384" s="5"/>
      <c r="AU384" s="5"/>
      <c r="AV384" s="5"/>
      <c r="AW384" s="5"/>
      <c r="AX384" s="5"/>
      <c r="AY384" s="5"/>
      <c r="AZ384" s="5"/>
      <c r="BA384" s="5"/>
      <c r="BB384" s="5"/>
      <c r="BC384" s="5"/>
      <c r="BD384" s="5"/>
      <c r="BE384" s="5"/>
      <c r="BF384" s="5"/>
      <c r="BG384" s="5"/>
      <c r="BH384" s="5"/>
      <c r="BI384" s="5"/>
      <c r="BJ384" s="5"/>
      <c r="BK384" s="5"/>
      <c r="BL384" s="5"/>
      <c r="BM384" s="5"/>
      <c r="BN384" s="5"/>
      <c r="BO384" s="5"/>
      <c r="BP384" s="5"/>
      <c r="BQ384" s="5"/>
      <c r="BR384" s="5"/>
      <c r="BS384" s="5"/>
      <c r="BT384" s="5"/>
      <c r="BU384" s="5"/>
      <c r="BV384" s="5"/>
      <c r="BW384" s="5"/>
      <c r="BX384" s="5"/>
      <c r="BY384" s="5"/>
      <c r="BZ384" s="5"/>
    </row>
    <row r="385" spans="2:78" x14ac:dyDescent="0.25">
      <c r="B385" s="4"/>
      <c r="D385" s="4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5"/>
      <c r="AT385" s="5"/>
      <c r="AU385" s="5"/>
      <c r="AV385" s="5"/>
      <c r="AW385" s="5"/>
      <c r="AX385" s="5"/>
      <c r="AY385" s="5"/>
      <c r="AZ385" s="5"/>
      <c r="BA385" s="5"/>
      <c r="BB385" s="5"/>
      <c r="BC385" s="5"/>
      <c r="BD385" s="5"/>
      <c r="BE385" s="5"/>
      <c r="BF385" s="5"/>
      <c r="BG385" s="5"/>
      <c r="BH385" s="5"/>
      <c r="BI385" s="5"/>
      <c r="BJ385" s="5"/>
      <c r="BK385" s="5"/>
      <c r="BL385" s="5"/>
      <c r="BM385" s="5"/>
      <c r="BN385" s="5"/>
      <c r="BO385" s="5"/>
      <c r="BP385" s="5"/>
      <c r="BQ385" s="5"/>
      <c r="BR385" s="5"/>
      <c r="BS385" s="5"/>
      <c r="BT385" s="5"/>
      <c r="BU385" s="5"/>
      <c r="BV385" s="5"/>
      <c r="BW385" s="5"/>
      <c r="BX385" s="5"/>
      <c r="BY385" s="5"/>
      <c r="BZ385" s="5"/>
    </row>
    <row r="386" spans="2:78" x14ac:dyDescent="0.25">
      <c r="B386" s="4"/>
      <c r="D386" s="4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  <c r="AH386" s="5"/>
      <c r="AI386" s="5"/>
      <c r="AJ386" s="5"/>
      <c r="AK386" s="5"/>
      <c r="AL386" s="5"/>
      <c r="AM386" s="5"/>
      <c r="AN386" s="5"/>
      <c r="AO386" s="5"/>
      <c r="AP386" s="5"/>
      <c r="AQ386" s="5"/>
      <c r="AR386" s="5"/>
      <c r="AS386" s="5"/>
      <c r="AT386" s="5"/>
      <c r="AU386" s="5"/>
      <c r="AV386" s="5"/>
      <c r="AW386" s="5"/>
      <c r="AX386" s="5"/>
      <c r="AY386" s="5"/>
      <c r="AZ386" s="5"/>
      <c r="BA386" s="5"/>
      <c r="BB386" s="5"/>
      <c r="BC386" s="5"/>
      <c r="BD386" s="5"/>
      <c r="BE386" s="5"/>
      <c r="BF386" s="5"/>
      <c r="BG386" s="5"/>
      <c r="BH386" s="5"/>
      <c r="BI386" s="5"/>
      <c r="BJ386" s="5"/>
      <c r="BK386" s="5"/>
      <c r="BL386" s="5"/>
      <c r="BM386" s="5"/>
      <c r="BN386" s="5"/>
      <c r="BO386" s="5"/>
      <c r="BP386" s="5"/>
      <c r="BQ386" s="5"/>
      <c r="BR386" s="5"/>
      <c r="BS386" s="5"/>
      <c r="BT386" s="5"/>
      <c r="BU386" s="5"/>
      <c r="BV386" s="5"/>
      <c r="BW386" s="5"/>
      <c r="BX386" s="5"/>
      <c r="BY386" s="5"/>
      <c r="BZ386" s="5"/>
    </row>
    <row r="387" spans="2:78" x14ac:dyDescent="0.25">
      <c r="B387" s="4"/>
      <c r="D387" s="4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  <c r="AM387" s="5"/>
      <c r="AN387" s="5"/>
      <c r="AO387" s="5"/>
      <c r="AP387" s="5"/>
      <c r="AQ387" s="5"/>
      <c r="AR387" s="5"/>
      <c r="AS387" s="5"/>
      <c r="AT387" s="5"/>
      <c r="AU387" s="5"/>
      <c r="AV387" s="5"/>
      <c r="AW387" s="5"/>
      <c r="AX387" s="5"/>
      <c r="AY387" s="5"/>
      <c r="AZ387" s="5"/>
      <c r="BA387" s="5"/>
      <c r="BB387" s="5"/>
      <c r="BC387" s="5"/>
      <c r="BD387" s="5"/>
      <c r="BE387" s="5"/>
      <c r="BF387" s="5"/>
      <c r="BG387" s="5"/>
      <c r="BH387" s="5"/>
      <c r="BI387" s="5"/>
      <c r="BJ387" s="5"/>
      <c r="BK387" s="5"/>
      <c r="BL387" s="5"/>
      <c r="BM387" s="5"/>
      <c r="BN387" s="5"/>
      <c r="BO387" s="5"/>
      <c r="BP387" s="5"/>
      <c r="BQ387" s="5"/>
      <c r="BR387" s="5"/>
      <c r="BS387" s="5"/>
      <c r="BT387" s="5"/>
      <c r="BU387" s="5"/>
      <c r="BV387" s="5"/>
      <c r="BW387" s="5"/>
      <c r="BX387" s="5"/>
      <c r="BY387" s="5"/>
      <c r="BZ387" s="5"/>
    </row>
    <row r="388" spans="2:78" x14ac:dyDescent="0.25">
      <c r="B388" s="4"/>
      <c r="D388" s="4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  <c r="AM388" s="5"/>
      <c r="AN388" s="5"/>
      <c r="AO388" s="5"/>
      <c r="AP388" s="5"/>
      <c r="AQ388" s="5"/>
      <c r="AR388" s="5"/>
      <c r="AS388" s="5"/>
      <c r="AT388" s="5"/>
      <c r="AU388" s="5"/>
      <c r="AV388" s="5"/>
      <c r="AW388" s="5"/>
      <c r="AX388" s="5"/>
      <c r="AY388" s="5"/>
      <c r="AZ388" s="5"/>
      <c r="BA388" s="5"/>
      <c r="BB388" s="5"/>
      <c r="BC388" s="5"/>
      <c r="BD388" s="5"/>
      <c r="BE388" s="5"/>
      <c r="BF388" s="5"/>
      <c r="BG388" s="5"/>
      <c r="BH388" s="5"/>
      <c r="BI388" s="5"/>
      <c r="BJ388" s="5"/>
      <c r="BK388" s="5"/>
      <c r="BL388" s="5"/>
      <c r="BM388" s="5"/>
      <c r="BN388" s="5"/>
      <c r="BO388" s="5"/>
      <c r="BP388" s="5"/>
      <c r="BQ388" s="5"/>
      <c r="BR388" s="5"/>
      <c r="BS388" s="5"/>
      <c r="BT388" s="5"/>
      <c r="BU388" s="5"/>
      <c r="BV388" s="5"/>
      <c r="BW388" s="5"/>
      <c r="BX388" s="5"/>
      <c r="BY388" s="5"/>
      <c r="BZ388" s="5"/>
    </row>
    <row r="389" spans="2:78" ht="150.75" customHeight="1" x14ac:dyDescent="1.05">
      <c r="B389" s="4"/>
      <c r="D389" s="4"/>
      <c r="E389" s="5"/>
      <c r="F389" s="32" t="s">
        <v>34</v>
      </c>
      <c r="G389" s="32" t="s">
        <v>35</v>
      </c>
      <c r="H389" s="32" t="s">
        <v>36</v>
      </c>
      <c r="I389" s="32" t="s">
        <v>37</v>
      </c>
      <c r="J389" s="32" t="s">
        <v>38</v>
      </c>
      <c r="K389" s="32" t="s">
        <v>39</v>
      </c>
      <c r="L389" s="32" t="s">
        <v>33</v>
      </c>
      <c r="M389" s="32" t="s">
        <v>40</v>
      </c>
      <c r="N389" s="32" t="s">
        <v>110</v>
      </c>
      <c r="O389" s="32" t="s">
        <v>41</v>
      </c>
      <c r="P389" s="33" t="s">
        <v>43</v>
      </c>
      <c r="Q389" s="33" t="s">
        <v>44</v>
      </c>
      <c r="R389" s="33" t="s">
        <v>45</v>
      </c>
      <c r="S389" s="33" t="s">
        <v>46</v>
      </c>
      <c r="T389" s="32" t="s">
        <v>42</v>
      </c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  <c r="AM389" s="5"/>
      <c r="AN389" s="5"/>
      <c r="AO389" s="5"/>
      <c r="AP389" s="5"/>
      <c r="AQ389" s="5"/>
      <c r="AR389" s="5"/>
      <c r="AS389" s="5"/>
      <c r="AT389" s="5"/>
      <c r="AU389" s="5"/>
      <c r="AV389" s="5"/>
      <c r="AW389" s="5"/>
      <c r="AX389" s="5"/>
      <c r="AY389" s="5"/>
      <c r="AZ389" s="5"/>
      <c r="BA389" s="5"/>
      <c r="BB389" s="5"/>
      <c r="BC389" s="5"/>
      <c r="BD389" s="5"/>
      <c r="BE389" s="5"/>
      <c r="BF389" s="5"/>
      <c r="BG389" s="5"/>
      <c r="BH389" s="5"/>
      <c r="BI389" s="5"/>
      <c r="BJ389" s="5"/>
      <c r="BK389" s="5"/>
      <c r="BL389" s="5"/>
      <c r="BM389" s="5"/>
      <c r="BN389" s="5"/>
      <c r="BO389" s="5"/>
      <c r="BP389" s="5"/>
      <c r="BQ389" s="5"/>
      <c r="BR389" s="5"/>
      <c r="BS389" s="5"/>
      <c r="BT389" s="5"/>
      <c r="BU389" s="5"/>
      <c r="BV389" s="5"/>
      <c r="BW389" s="5"/>
      <c r="BX389" s="5"/>
      <c r="BY389" s="5"/>
      <c r="BZ389" s="5"/>
    </row>
    <row r="390" spans="2:78" ht="150.75" customHeight="1" x14ac:dyDescent="0.25">
      <c r="B390" s="4"/>
      <c r="D390" s="4"/>
      <c r="E390" s="5"/>
      <c r="F390" s="32">
        <v>686236</v>
      </c>
      <c r="G390" s="54" t="s">
        <v>139</v>
      </c>
      <c r="H390" s="34">
        <v>0.22916666666666666</v>
      </c>
      <c r="I390" s="34">
        <v>0.23591435185185183</v>
      </c>
      <c r="J390" s="35">
        <v>0.16194444444444422</v>
      </c>
      <c r="K390" s="32" t="s">
        <v>22</v>
      </c>
      <c r="L390" s="36" t="s">
        <v>54</v>
      </c>
      <c r="M390" s="32"/>
      <c r="N390" s="32"/>
      <c r="O390" s="36"/>
      <c r="P390" s="32"/>
      <c r="Q390" s="32"/>
      <c r="R390" s="32"/>
      <c r="S390" s="32"/>
      <c r="T390" s="32">
        <v>0</v>
      </c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  <c r="AM390" s="5"/>
      <c r="AN390" s="5"/>
      <c r="AO390" s="5"/>
      <c r="AP390" s="5"/>
      <c r="AQ390" s="5"/>
      <c r="AR390" s="5"/>
      <c r="AS390" s="5"/>
      <c r="AT390" s="5"/>
      <c r="AU390" s="5"/>
      <c r="AV390" s="5"/>
      <c r="AW390" s="5"/>
      <c r="AX390" s="5"/>
      <c r="AY390" s="5"/>
      <c r="AZ390" s="5"/>
      <c r="BA390" s="5"/>
      <c r="BB390" s="5"/>
      <c r="BC390" s="5"/>
      <c r="BD390" s="5"/>
      <c r="BE390" s="5"/>
      <c r="BF390" s="5"/>
      <c r="BG390" s="5"/>
      <c r="BH390" s="5"/>
      <c r="BI390" s="5"/>
      <c r="BJ390" s="5"/>
      <c r="BK390" s="5"/>
      <c r="BL390" s="5"/>
      <c r="BM390" s="5"/>
      <c r="BN390" s="5"/>
      <c r="BO390" s="5"/>
      <c r="BP390" s="5"/>
      <c r="BQ390" s="5"/>
      <c r="BR390" s="5"/>
      <c r="BS390" s="5"/>
      <c r="BT390" s="5"/>
      <c r="BU390" s="5"/>
      <c r="BV390" s="5"/>
      <c r="BW390" s="5"/>
      <c r="BX390" s="5"/>
      <c r="BY390" s="5"/>
      <c r="BZ390" s="5"/>
    </row>
    <row r="391" spans="2:78" ht="150.75" customHeight="1" x14ac:dyDescent="0.25">
      <c r="B391" s="4"/>
      <c r="D391" s="4"/>
      <c r="E391" s="5"/>
      <c r="F391" s="32">
        <v>686236</v>
      </c>
      <c r="G391" s="54" t="s">
        <v>139</v>
      </c>
      <c r="H391" s="34">
        <v>0.23591435185185183</v>
      </c>
      <c r="I391" s="34">
        <v>0.27875</v>
      </c>
      <c r="J391" s="35">
        <v>1.0280555555555559</v>
      </c>
      <c r="K391" s="32" t="s">
        <v>32</v>
      </c>
      <c r="L391" s="36" t="s">
        <v>130</v>
      </c>
      <c r="M391" s="32" t="s">
        <v>126</v>
      </c>
      <c r="N391" s="32"/>
      <c r="O391" s="36"/>
      <c r="P391" s="32"/>
      <c r="Q391" s="32"/>
      <c r="R391" s="32"/>
      <c r="S391" s="32"/>
      <c r="T391" s="32">
        <v>0</v>
      </c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  <c r="AN391" s="5"/>
      <c r="AO391" s="5"/>
      <c r="AP391" s="5"/>
      <c r="AQ391" s="5"/>
      <c r="AR391" s="5"/>
      <c r="AS391" s="5"/>
      <c r="AT391" s="5"/>
      <c r="AU391" s="5"/>
      <c r="AV391" s="5"/>
      <c r="AW391" s="5"/>
      <c r="AX391" s="5"/>
      <c r="AY391" s="5"/>
      <c r="AZ391" s="5"/>
      <c r="BA391" s="5"/>
      <c r="BB391" s="5"/>
      <c r="BC391" s="5"/>
      <c r="BD391" s="5"/>
      <c r="BE391" s="5"/>
      <c r="BF391" s="5"/>
      <c r="BG391" s="5"/>
      <c r="BH391" s="5"/>
      <c r="BI391" s="5"/>
      <c r="BJ391" s="5"/>
      <c r="BK391" s="5"/>
      <c r="BL391" s="5"/>
      <c r="BM391" s="5"/>
      <c r="BN391" s="5"/>
      <c r="BO391" s="5"/>
      <c r="BP391" s="5"/>
      <c r="BQ391" s="5"/>
      <c r="BR391" s="5"/>
      <c r="BS391" s="5"/>
      <c r="BT391" s="5"/>
      <c r="BU391" s="5"/>
      <c r="BV391" s="5"/>
      <c r="BW391" s="5"/>
      <c r="BX391" s="5"/>
      <c r="BY391" s="5"/>
      <c r="BZ391" s="5"/>
    </row>
    <row r="392" spans="2:78" ht="150.75" customHeight="1" x14ac:dyDescent="0.25">
      <c r="B392" s="4"/>
      <c r="D392" s="4"/>
      <c r="E392" s="5"/>
      <c r="F392" s="32">
        <v>686236</v>
      </c>
      <c r="G392" s="54" t="s">
        <v>139</v>
      </c>
      <c r="H392" s="34">
        <v>0.27875</v>
      </c>
      <c r="I392" s="34">
        <v>0.29848379629629629</v>
      </c>
      <c r="J392" s="35">
        <v>0.47361111111111098</v>
      </c>
      <c r="K392" s="32" t="s">
        <v>53</v>
      </c>
      <c r="L392" s="36"/>
      <c r="M392" s="32"/>
      <c r="N392" s="32"/>
      <c r="O392" s="36"/>
      <c r="P392" s="32"/>
      <c r="Q392" s="32"/>
      <c r="R392" s="32"/>
      <c r="S392" s="32"/>
      <c r="T392" s="32">
        <v>0</v>
      </c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  <c r="AM392" s="5"/>
      <c r="AN392" s="5"/>
      <c r="AO392" s="5"/>
      <c r="AP392" s="5"/>
      <c r="AQ392" s="5"/>
      <c r="AR392" s="5"/>
      <c r="AS392" s="5"/>
      <c r="AT392" s="5"/>
      <c r="AU392" s="5"/>
      <c r="AV392" s="5"/>
      <c r="AW392" s="5"/>
      <c r="AX392" s="5"/>
      <c r="AY392" s="5"/>
      <c r="AZ392" s="5"/>
      <c r="BA392" s="5"/>
      <c r="BB392" s="5"/>
      <c r="BC392" s="5"/>
      <c r="BD392" s="5"/>
      <c r="BE392" s="5"/>
      <c r="BF392" s="5"/>
      <c r="BG392" s="5"/>
      <c r="BH392" s="5"/>
      <c r="BI392" s="5"/>
      <c r="BJ392" s="5"/>
      <c r="BK392" s="5"/>
      <c r="BL392" s="5"/>
      <c r="BM392" s="5"/>
      <c r="BN392" s="5"/>
      <c r="BO392" s="5"/>
      <c r="BP392" s="5"/>
      <c r="BQ392" s="5"/>
      <c r="BR392" s="5"/>
      <c r="BS392" s="5"/>
      <c r="BT392" s="5"/>
      <c r="BU392" s="5"/>
      <c r="BV392" s="5"/>
      <c r="BW392" s="5"/>
      <c r="BX392" s="5"/>
      <c r="BY392" s="5"/>
      <c r="BZ392" s="5"/>
    </row>
    <row r="393" spans="2:78" ht="150.75" customHeight="1" x14ac:dyDescent="0.25">
      <c r="B393" s="4"/>
      <c r="D393" s="4"/>
      <c r="E393" s="5"/>
      <c r="F393" s="32">
        <v>686236</v>
      </c>
      <c r="G393" s="54" t="s">
        <v>139</v>
      </c>
      <c r="H393" s="34">
        <v>0.29848379629629629</v>
      </c>
      <c r="I393" s="34">
        <v>0.30127314814814815</v>
      </c>
      <c r="J393" s="35">
        <v>6.6944444444444695E-2</v>
      </c>
      <c r="K393" s="32" t="s">
        <v>98</v>
      </c>
      <c r="L393" s="36" t="s">
        <v>132</v>
      </c>
      <c r="M393" s="32"/>
      <c r="N393" s="32" t="s">
        <v>140</v>
      </c>
      <c r="O393" s="36"/>
      <c r="P393" s="32"/>
      <c r="Q393" s="32"/>
      <c r="R393" s="32"/>
      <c r="S393" s="32"/>
      <c r="T393" s="32">
        <v>0</v>
      </c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  <c r="AM393" s="5"/>
      <c r="AN393" s="5"/>
      <c r="AO393" s="5"/>
      <c r="AP393" s="5"/>
      <c r="AQ393" s="5"/>
      <c r="AR393" s="5"/>
      <c r="AS393" s="5"/>
      <c r="AT393" s="5"/>
      <c r="AU393" s="5"/>
      <c r="AV393" s="5"/>
      <c r="AW393" s="5"/>
      <c r="AX393" s="5"/>
      <c r="AY393" s="5"/>
      <c r="AZ393" s="5"/>
      <c r="BA393" s="5"/>
      <c r="BB393" s="5"/>
      <c r="BC393" s="5"/>
      <c r="BD393" s="5"/>
      <c r="BE393" s="5"/>
      <c r="BF393" s="5"/>
      <c r="BG393" s="5"/>
      <c r="BH393" s="5"/>
      <c r="BI393" s="5"/>
      <c r="BJ393" s="5"/>
      <c r="BK393" s="5"/>
      <c r="BL393" s="5"/>
      <c r="BM393" s="5"/>
      <c r="BN393" s="5"/>
      <c r="BO393" s="5"/>
      <c r="BP393" s="5"/>
      <c r="BQ393" s="5"/>
      <c r="BR393" s="5"/>
      <c r="BS393" s="5"/>
      <c r="BT393" s="5"/>
      <c r="BU393" s="5"/>
      <c r="BV393" s="5"/>
      <c r="BW393" s="5"/>
      <c r="BX393" s="5"/>
      <c r="BY393" s="5"/>
      <c r="BZ393" s="5"/>
    </row>
    <row r="394" spans="2:78" ht="150.75" customHeight="1" x14ac:dyDescent="0.25">
      <c r="B394" s="4"/>
      <c r="D394" s="4"/>
      <c r="E394" s="5"/>
      <c r="F394" s="32">
        <v>686236</v>
      </c>
      <c r="G394" s="54" t="s">
        <v>139</v>
      </c>
      <c r="H394" s="34">
        <v>0.30127314814814815</v>
      </c>
      <c r="I394" s="34">
        <v>0.37473379629629627</v>
      </c>
      <c r="J394" s="35">
        <v>1.7630555555555549</v>
      </c>
      <c r="K394" s="32" t="s">
        <v>53</v>
      </c>
      <c r="L394" s="36"/>
      <c r="M394" s="32"/>
      <c r="N394" s="32"/>
      <c r="O394" s="36"/>
      <c r="P394" s="32"/>
      <c r="Q394" s="32"/>
      <c r="R394" s="32"/>
      <c r="S394" s="32"/>
      <c r="T394" s="32">
        <v>0</v>
      </c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  <c r="AM394" s="5"/>
      <c r="AN394" s="5"/>
      <c r="AO394" s="5"/>
      <c r="AP394" s="5"/>
      <c r="AQ394" s="5"/>
      <c r="AR394" s="5"/>
      <c r="AS394" s="5"/>
      <c r="AT394" s="5"/>
      <c r="AU394" s="5"/>
      <c r="AV394" s="5"/>
      <c r="AW394" s="5"/>
      <c r="AX394" s="5"/>
      <c r="AY394" s="5"/>
      <c r="AZ394" s="5"/>
      <c r="BA394" s="5"/>
      <c r="BB394" s="5"/>
      <c r="BC394" s="5"/>
      <c r="BD394" s="5"/>
      <c r="BE394" s="5"/>
      <c r="BF394" s="5"/>
      <c r="BG394" s="5"/>
      <c r="BH394" s="5"/>
      <c r="BI394" s="5"/>
      <c r="BJ394" s="5"/>
      <c r="BK394" s="5"/>
      <c r="BL394" s="5"/>
      <c r="BM394" s="5"/>
      <c r="BN394" s="5"/>
      <c r="BO394" s="5"/>
      <c r="BP394" s="5"/>
      <c r="BQ394" s="5"/>
      <c r="BR394" s="5"/>
      <c r="BS394" s="5"/>
      <c r="BT394" s="5"/>
      <c r="BU394" s="5"/>
      <c r="BV394" s="5"/>
      <c r="BW394" s="5"/>
      <c r="BX394" s="5"/>
      <c r="BY394" s="5"/>
      <c r="BZ394" s="5"/>
    </row>
    <row r="395" spans="2:78" ht="150.75" customHeight="1" x14ac:dyDescent="0.25">
      <c r="B395" s="4"/>
      <c r="D395" s="4"/>
      <c r="E395" s="5"/>
      <c r="F395" s="32">
        <v>686236</v>
      </c>
      <c r="G395" s="54" t="s">
        <v>139</v>
      </c>
      <c r="H395" s="34">
        <v>0.37473379629629627</v>
      </c>
      <c r="I395" s="34">
        <v>0.39803240740740736</v>
      </c>
      <c r="J395" s="35">
        <v>0.55916666666666615</v>
      </c>
      <c r="K395" s="32" t="s">
        <v>22</v>
      </c>
      <c r="L395" s="36" t="s">
        <v>55</v>
      </c>
      <c r="M395" s="32"/>
      <c r="N395" s="32" t="s">
        <v>123</v>
      </c>
      <c r="O395" s="36"/>
      <c r="P395" s="32"/>
      <c r="Q395" s="32"/>
      <c r="R395" s="32"/>
      <c r="S395" s="32"/>
      <c r="T395" s="32">
        <v>0</v>
      </c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  <c r="AM395" s="5"/>
      <c r="AN395" s="5"/>
      <c r="AO395" s="5"/>
      <c r="AP395" s="5"/>
      <c r="AQ395" s="5"/>
      <c r="AR395" s="5"/>
      <c r="AS395" s="5"/>
      <c r="AT395" s="5"/>
      <c r="AU395" s="5"/>
      <c r="AV395" s="5"/>
      <c r="AW395" s="5"/>
      <c r="AX395" s="5"/>
      <c r="AY395" s="5"/>
      <c r="AZ395" s="5"/>
      <c r="BA395" s="5"/>
      <c r="BB395" s="5"/>
      <c r="BC395" s="5"/>
      <c r="BD395" s="5"/>
      <c r="BE395" s="5"/>
      <c r="BF395" s="5"/>
      <c r="BG395" s="5"/>
      <c r="BH395" s="5"/>
      <c r="BI395" s="5"/>
      <c r="BJ395" s="5"/>
      <c r="BK395" s="5"/>
      <c r="BL395" s="5"/>
      <c r="BM395" s="5"/>
      <c r="BN395" s="5"/>
      <c r="BO395" s="5"/>
      <c r="BP395" s="5"/>
      <c r="BQ395" s="5"/>
      <c r="BR395" s="5"/>
      <c r="BS395" s="5"/>
      <c r="BT395" s="5"/>
      <c r="BU395" s="5"/>
      <c r="BV395" s="5"/>
      <c r="BW395" s="5"/>
      <c r="BX395" s="5"/>
      <c r="BY395" s="5"/>
      <c r="BZ395" s="5"/>
    </row>
    <row r="396" spans="2:78" ht="150.75" customHeight="1" x14ac:dyDescent="0.25">
      <c r="B396" s="4"/>
      <c r="D396" s="4"/>
      <c r="E396" s="5"/>
      <c r="F396" s="32">
        <v>686236</v>
      </c>
      <c r="G396" s="54" t="s">
        <v>139</v>
      </c>
      <c r="H396" s="34">
        <v>0.39803240740740736</v>
      </c>
      <c r="I396" s="34">
        <v>0.43865740740740744</v>
      </c>
      <c r="J396" s="35">
        <v>0.97500000000000187</v>
      </c>
      <c r="K396" s="32" t="s">
        <v>53</v>
      </c>
      <c r="L396" s="36"/>
      <c r="M396" s="32"/>
      <c r="N396" s="32"/>
      <c r="O396" s="36"/>
      <c r="P396" s="32"/>
      <c r="Q396" s="32"/>
      <c r="R396" s="32"/>
      <c r="S396" s="32"/>
      <c r="T396" s="32">
        <v>0</v>
      </c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  <c r="AM396" s="5"/>
      <c r="AN396" s="5"/>
      <c r="AO396" s="5"/>
      <c r="AP396" s="5"/>
      <c r="AQ396" s="5"/>
      <c r="AR396" s="5"/>
      <c r="AS396" s="5"/>
      <c r="AT396" s="5"/>
      <c r="AU396" s="5"/>
      <c r="AV396" s="5"/>
      <c r="AW396" s="5"/>
      <c r="AX396" s="5"/>
      <c r="AY396" s="5"/>
      <c r="AZ396" s="5"/>
      <c r="BA396" s="5"/>
      <c r="BB396" s="5"/>
      <c r="BC396" s="5"/>
      <c r="BD396" s="5"/>
      <c r="BE396" s="5"/>
      <c r="BF396" s="5"/>
      <c r="BG396" s="5"/>
      <c r="BH396" s="5"/>
      <c r="BI396" s="5"/>
      <c r="BJ396" s="5"/>
      <c r="BK396" s="5"/>
      <c r="BL396" s="5"/>
      <c r="BM396" s="5"/>
      <c r="BN396" s="5"/>
      <c r="BO396" s="5"/>
      <c r="BP396" s="5"/>
      <c r="BQ396" s="5"/>
      <c r="BR396" s="5"/>
      <c r="BS396" s="5"/>
      <c r="BT396" s="5"/>
      <c r="BU396" s="5"/>
      <c r="BV396" s="5"/>
      <c r="BW396" s="5"/>
      <c r="BX396" s="5"/>
      <c r="BY396" s="5"/>
      <c r="BZ396" s="5"/>
    </row>
    <row r="397" spans="2:78" ht="150.75" customHeight="1" x14ac:dyDescent="0.25">
      <c r="B397" s="4"/>
      <c r="D397" s="4"/>
      <c r="E397" s="5"/>
      <c r="F397" s="32">
        <v>686236</v>
      </c>
      <c r="G397" s="54" t="s">
        <v>139</v>
      </c>
      <c r="H397" s="34">
        <v>0.43865740740740744</v>
      </c>
      <c r="I397" s="34">
        <v>0.45432870370370365</v>
      </c>
      <c r="J397" s="35">
        <v>0.37611111111110906</v>
      </c>
      <c r="K397" s="32" t="s">
        <v>32</v>
      </c>
      <c r="L397" s="36" t="s">
        <v>61</v>
      </c>
      <c r="M397" s="32" t="s">
        <v>127</v>
      </c>
      <c r="N397" s="32"/>
      <c r="O397" s="36"/>
      <c r="P397" s="32"/>
      <c r="Q397" s="32"/>
      <c r="R397" s="32"/>
      <c r="S397" s="32"/>
      <c r="T397" s="32">
        <v>1</v>
      </c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  <c r="AM397" s="5"/>
      <c r="AN397" s="5"/>
      <c r="AO397" s="5"/>
      <c r="AP397" s="5"/>
      <c r="AQ397" s="5"/>
      <c r="AR397" s="5"/>
      <c r="AS397" s="5"/>
      <c r="AT397" s="5"/>
      <c r="AU397" s="5"/>
      <c r="AV397" s="5"/>
      <c r="AW397" s="5"/>
      <c r="AX397" s="5"/>
      <c r="AY397" s="5"/>
      <c r="AZ397" s="5"/>
      <c r="BA397" s="5"/>
      <c r="BB397" s="5"/>
      <c r="BC397" s="5"/>
      <c r="BD397" s="5"/>
      <c r="BE397" s="5"/>
      <c r="BF397" s="5"/>
      <c r="BG397" s="5"/>
      <c r="BH397" s="5"/>
      <c r="BI397" s="5"/>
      <c r="BJ397" s="5"/>
      <c r="BK397" s="5"/>
      <c r="BL397" s="5"/>
      <c r="BM397" s="5"/>
      <c r="BN397" s="5"/>
      <c r="BO397" s="5"/>
      <c r="BP397" s="5"/>
      <c r="BQ397" s="5"/>
      <c r="BR397" s="5"/>
      <c r="BS397" s="5"/>
      <c r="BT397" s="5"/>
      <c r="BU397" s="5"/>
      <c r="BV397" s="5"/>
      <c r="BW397" s="5"/>
      <c r="BX397" s="5"/>
      <c r="BY397" s="5"/>
      <c r="BZ397" s="5"/>
    </row>
    <row r="398" spans="2:78" ht="150.75" customHeight="1" x14ac:dyDescent="0.25">
      <c r="B398" s="4"/>
      <c r="D398" s="4"/>
      <c r="E398" s="5"/>
      <c r="F398" s="32">
        <v>686236</v>
      </c>
      <c r="G398" s="54" t="s">
        <v>139</v>
      </c>
      <c r="H398" s="34">
        <v>0.45432870370370365</v>
      </c>
      <c r="I398" s="34">
        <v>0.47070601851851851</v>
      </c>
      <c r="J398" s="35">
        <v>0.3930555555555566</v>
      </c>
      <c r="K398" s="32" t="s">
        <v>32</v>
      </c>
      <c r="L398" s="36" t="s">
        <v>61</v>
      </c>
      <c r="M398" s="32"/>
      <c r="N398" s="32"/>
      <c r="O398" s="36"/>
      <c r="P398" s="32"/>
      <c r="Q398" s="32"/>
      <c r="R398" s="32"/>
      <c r="S398" s="32"/>
      <c r="T398" s="32">
        <v>1</v>
      </c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/>
      <c r="AR398" s="5"/>
      <c r="AS398" s="5"/>
      <c r="AT398" s="5"/>
      <c r="AU398" s="5"/>
      <c r="AV398" s="5"/>
      <c r="AW398" s="5"/>
      <c r="AX398" s="5"/>
      <c r="AY398" s="5"/>
      <c r="AZ398" s="5"/>
      <c r="BA398" s="5"/>
      <c r="BB398" s="5"/>
      <c r="BC398" s="5"/>
      <c r="BD398" s="5"/>
      <c r="BE398" s="5"/>
      <c r="BF398" s="5"/>
      <c r="BG398" s="5"/>
      <c r="BH398" s="5"/>
      <c r="BI398" s="5"/>
      <c r="BJ398" s="5"/>
      <c r="BK398" s="5"/>
      <c r="BL398" s="5"/>
      <c r="BM398" s="5"/>
      <c r="BN398" s="5"/>
      <c r="BO398" s="5"/>
      <c r="BP398" s="5"/>
      <c r="BQ398" s="5"/>
      <c r="BR398" s="5"/>
      <c r="BS398" s="5"/>
      <c r="BT398" s="5"/>
      <c r="BU398" s="5"/>
      <c r="BV398" s="5"/>
      <c r="BW398" s="5"/>
      <c r="BX398" s="5"/>
      <c r="BY398" s="5"/>
      <c r="BZ398" s="5"/>
    </row>
    <row r="399" spans="2:78" ht="150.75" customHeight="1" x14ac:dyDescent="0.25">
      <c r="B399" s="4"/>
      <c r="D399" s="4"/>
      <c r="E399" s="5"/>
      <c r="F399" s="32">
        <v>686032</v>
      </c>
      <c r="G399" s="54" t="s">
        <v>138</v>
      </c>
      <c r="H399" s="34">
        <v>0.47070601851851851</v>
      </c>
      <c r="I399" s="34">
        <v>0.47269675925925925</v>
      </c>
      <c r="J399" s="35">
        <v>4.7777777777777697E-2</v>
      </c>
      <c r="K399" s="32" t="s">
        <v>32</v>
      </c>
      <c r="L399" s="36" t="s">
        <v>122</v>
      </c>
      <c r="M399" s="32" t="s">
        <v>124</v>
      </c>
      <c r="N399" s="32"/>
      <c r="O399" s="36"/>
      <c r="P399" s="32"/>
      <c r="Q399" s="32"/>
      <c r="R399" s="32"/>
      <c r="S399" s="32"/>
      <c r="T399" s="32">
        <v>1</v>
      </c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  <c r="AM399" s="5"/>
      <c r="AN399" s="5"/>
      <c r="AO399" s="5"/>
      <c r="AP399" s="5"/>
      <c r="AQ399" s="5"/>
      <c r="AR399" s="5"/>
      <c r="AS399" s="5"/>
      <c r="AT399" s="5"/>
      <c r="AU399" s="5"/>
      <c r="AV399" s="5"/>
      <c r="AW399" s="5"/>
      <c r="AX399" s="5"/>
      <c r="AY399" s="5"/>
      <c r="AZ399" s="5"/>
      <c r="BA399" s="5"/>
      <c r="BB399" s="5"/>
      <c r="BC399" s="5"/>
      <c r="BD399" s="5"/>
      <c r="BE399" s="5"/>
      <c r="BF399" s="5"/>
      <c r="BG399" s="5"/>
      <c r="BH399" s="5"/>
      <c r="BI399" s="5"/>
      <c r="BJ399" s="5"/>
      <c r="BK399" s="5"/>
      <c r="BL399" s="5"/>
      <c r="BM399" s="5"/>
      <c r="BN399" s="5"/>
      <c r="BO399" s="5"/>
      <c r="BP399" s="5"/>
      <c r="BQ399" s="5"/>
      <c r="BR399" s="5"/>
      <c r="BS399" s="5"/>
      <c r="BT399" s="5"/>
      <c r="BU399" s="5"/>
      <c r="BV399" s="5"/>
      <c r="BW399" s="5"/>
      <c r="BX399" s="5"/>
      <c r="BY399" s="5"/>
      <c r="BZ399" s="5"/>
    </row>
    <row r="400" spans="2:78" ht="150.75" customHeight="1" x14ac:dyDescent="0.25">
      <c r="B400" s="4"/>
      <c r="D400" s="4"/>
      <c r="E400" s="5"/>
      <c r="F400" s="32">
        <v>686032</v>
      </c>
      <c r="G400" s="54" t="s">
        <v>138</v>
      </c>
      <c r="H400" s="34">
        <v>0.47269675925925925</v>
      </c>
      <c r="I400" s="34">
        <v>0.52038194444444441</v>
      </c>
      <c r="J400" s="35">
        <v>1.1444444444444439</v>
      </c>
      <c r="K400" s="32" t="s">
        <v>98</v>
      </c>
      <c r="L400" s="36" t="s">
        <v>133</v>
      </c>
      <c r="M400" s="32"/>
      <c r="N400" s="32" t="s">
        <v>141</v>
      </c>
      <c r="O400" s="36"/>
      <c r="P400" s="32"/>
      <c r="Q400" s="32"/>
      <c r="R400" s="32"/>
      <c r="S400" s="32"/>
      <c r="T400" s="32">
        <v>1</v>
      </c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  <c r="AG400" s="5"/>
      <c r="AH400" s="5"/>
      <c r="AI400" s="5"/>
      <c r="AJ400" s="5"/>
      <c r="AK400" s="5"/>
      <c r="AL400" s="5"/>
      <c r="AM400" s="5"/>
      <c r="AN400" s="5"/>
      <c r="AO400" s="5"/>
      <c r="AP400" s="5"/>
      <c r="AQ400" s="5"/>
      <c r="AR400" s="5"/>
      <c r="AS400" s="5"/>
      <c r="AT400" s="5"/>
      <c r="AU400" s="5"/>
      <c r="AV400" s="5"/>
      <c r="AW400" s="5"/>
      <c r="AX400" s="5"/>
      <c r="AY400" s="5"/>
      <c r="AZ400" s="5"/>
      <c r="BA400" s="5"/>
      <c r="BB400" s="5"/>
      <c r="BC400" s="5"/>
      <c r="BD400" s="5"/>
      <c r="BE400" s="5"/>
      <c r="BF400" s="5"/>
      <c r="BG400" s="5"/>
      <c r="BH400" s="5"/>
      <c r="BI400" s="5"/>
      <c r="BJ400" s="5"/>
      <c r="BK400" s="5"/>
      <c r="BL400" s="5"/>
      <c r="BM400" s="5"/>
      <c r="BN400" s="5"/>
      <c r="BO400" s="5"/>
      <c r="BP400" s="5"/>
      <c r="BQ400" s="5"/>
      <c r="BR400" s="5"/>
      <c r="BS400" s="5"/>
      <c r="BT400" s="5"/>
      <c r="BU400" s="5"/>
      <c r="BV400" s="5"/>
      <c r="BW400" s="5"/>
      <c r="BX400" s="5"/>
      <c r="BY400" s="5"/>
      <c r="BZ400" s="5"/>
    </row>
    <row r="401" spans="2:78" ht="150.75" customHeight="1" x14ac:dyDescent="0.25">
      <c r="B401" s="4"/>
      <c r="D401" s="4"/>
      <c r="E401" s="5"/>
      <c r="F401" s="32">
        <v>686032</v>
      </c>
      <c r="G401" s="54" t="s">
        <v>138</v>
      </c>
      <c r="H401" s="34">
        <v>0.52038194444444441</v>
      </c>
      <c r="I401" s="34">
        <v>0.52065972222222223</v>
      </c>
      <c r="J401" s="35">
        <v>6.6666666666677088E-3</v>
      </c>
      <c r="K401" s="32" t="s">
        <v>32</v>
      </c>
      <c r="L401" s="36" t="s">
        <v>136</v>
      </c>
      <c r="M401" s="32"/>
      <c r="N401" s="32"/>
      <c r="O401" s="36"/>
      <c r="P401" s="32"/>
      <c r="Q401" s="32"/>
      <c r="R401" s="32"/>
      <c r="S401" s="32"/>
      <c r="T401" s="32">
        <v>1</v>
      </c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  <c r="AM401" s="5"/>
      <c r="AN401" s="5"/>
      <c r="AO401" s="5"/>
      <c r="AP401" s="5"/>
      <c r="AQ401" s="5"/>
      <c r="AR401" s="5"/>
      <c r="AS401" s="5"/>
      <c r="AT401" s="5"/>
      <c r="AU401" s="5"/>
      <c r="AV401" s="5"/>
      <c r="AW401" s="5"/>
      <c r="AX401" s="5"/>
      <c r="AY401" s="5"/>
      <c r="AZ401" s="5"/>
      <c r="BA401" s="5"/>
      <c r="BB401" s="5"/>
      <c r="BC401" s="5"/>
      <c r="BD401" s="5"/>
      <c r="BE401" s="5"/>
      <c r="BF401" s="5"/>
      <c r="BG401" s="5"/>
      <c r="BH401" s="5"/>
      <c r="BI401" s="5"/>
      <c r="BJ401" s="5"/>
      <c r="BK401" s="5"/>
      <c r="BL401" s="5"/>
      <c r="BM401" s="5"/>
      <c r="BN401" s="5"/>
      <c r="BO401" s="5"/>
      <c r="BP401" s="5"/>
      <c r="BQ401" s="5"/>
      <c r="BR401" s="5"/>
      <c r="BS401" s="5"/>
      <c r="BT401" s="5"/>
      <c r="BU401" s="5"/>
      <c r="BV401" s="5"/>
      <c r="BW401" s="5"/>
      <c r="BX401" s="5"/>
      <c r="BY401" s="5"/>
      <c r="BZ401" s="5"/>
    </row>
    <row r="402" spans="2:78" ht="150.75" customHeight="1" x14ac:dyDescent="0.25">
      <c r="B402" s="4"/>
      <c r="D402" s="4"/>
      <c r="E402" s="5"/>
      <c r="F402" s="32">
        <v>686032</v>
      </c>
      <c r="G402" s="54" t="s">
        <v>138</v>
      </c>
      <c r="H402" s="34">
        <v>0.52065972222222223</v>
      </c>
      <c r="I402" s="34">
        <v>0.53403935185185192</v>
      </c>
      <c r="J402" s="35">
        <v>0.32111111111111246</v>
      </c>
      <c r="K402" s="32" t="s">
        <v>32</v>
      </c>
      <c r="L402" s="36" t="s">
        <v>130</v>
      </c>
      <c r="M402" s="32"/>
      <c r="N402" s="32" t="s">
        <v>123</v>
      </c>
      <c r="O402" s="36"/>
      <c r="P402" s="32"/>
      <c r="Q402" s="32"/>
      <c r="R402" s="32"/>
      <c r="S402" s="32"/>
      <c r="T402" s="32">
        <v>1</v>
      </c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  <c r="AM402" s="5"/>
      <c r="AN402" s="5"/>
      <c r="AO402" s="5"/>
      <c r="AP402" s="5"/>
      <c r="AQ402" s="5"/>
      <c r="AR402" s="5"/>
      <c r="AS402" s="5"/>
      <c r="AT402" s="5"/>
      <c r="AU402" s="5"/>
      <c r="AV402" s="5"/>
      <c r="AW402" s="5"/>
      <c r="AX402" s="5"/>
      <c r="AY402" s="5"/>
      <c r="AZ402" s="5"/>
      <c r="BA402" s="5"/>
      <c r="BB402" s="5"/>
      <c r="BC402" s="5"/>
      <c r="BD402" s="5"/>
      <c r="BE402" s="5"/>
      <c r="BF402" s="5"/>
      <c r="BG402" s="5"/>
      <c r="BH402" s="5"/>
      <c r="BI402" s="5"/>
      <c r="BJ402" s="5"/>
      <c r="BK402" s="5"/>
      <c r="BL402" s="5"/>
      <c r="BM402" s="5"/>
      <c r="BN402" s="5"/>
      <c r="BO402" s="5"/>
      <c r="BP402" s="5"/>
      <c r="BQ402" s="5"/>
      <c r="BR402" s="5"/>
      <c r="BS402" s="5"/>
      <c r="BT402" s="5"/>
      <c r="BU402" s="5"/>
      <c r="BV402" s="5"/>
      <c r="BW402" s="5"/>
      <c r="BX402" s="5"/>
      <c r="BY402" s="5"/>
      <c r="BZ402" s="5"/>
    </row>
    <row r="403" spans="2:78" ht="150.75" customHeight="1" x14ac:dyDescent="0.25">
      <c r="B403" s="4"/>
      <c r="D403" s="4"/>
      <c r="E403" s="5"/>
      <c r="F403" s="32">
        <v>686032</v>
      </c>
      <c r="G403" s="54" t="s">
        <v>138</v>
      </c>
      <c r="H403" s="34">
        <v>0.53403935185185192</v>
      </c>
      <c r="I403" s="34">
        <v>0.54788194444444438</v>
      </c>
      <c r="J403" s="35">
        <v>0.33222222222221909</v>
      </c>
      <c r="K403" s="32" t="s">
        <v>22</v>
      </c>
      <c r="L403" s="36" t="s">
        <v>117</v>
      </c>
      <c r="M403" s="32" t="s">
        <v>128</v>
      </c>
      <c r="N403" s="32"/>
      <c r="O403" s="36"/>
      <c r="P403" s="32"/>
      <c r="Q403" s="32"/>
      <c r="R403" s="32"/>
      <c r="S403" s="32"/>
      <c r="T403" s="32">
        <v>1</v>
      </c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  <c r="AG403" s="5"/>
      <c r="AH403" s="5"/>
      <c r="AI403" s="5"/>
      <c r="AJ403" s="5"/>
      <c r="AK403" s="5"/>
      <c r="AL403" s="5"/>
      <c r="AM403" s="5"/>
      <c r="AN403" s="5"/>
      <c r="AO403" s="5"/>
      <c r="AP403" s="5"/>
      <c r="AQ403" s="5"/>
      <c r="AR403" s="5"/>
      <c r="AS403" s="5"/>
      <c r="AT403" s="5"/>
      <c r="AU403" s="5"/>
      <c r="AV403" s="5"/>
      <c r="AW403" s="5"/>
      <c r="AX403" s="5"/>
      <c r="AY403" s="5"/>
      <c r="AZ403" s="5"/>
      <c r="BA403" s="5"/>
      <c r="BB403" s="5"/>
      <c r="BC403" s="5"/>
      <c r="BD403" s="5"/>
      <c r="BE403" s="5"/>
      <c r="BF403" s="5"/>
      <c r="BG403" s="5"/>
      <c r="BH403" s="5"/>
      <c r="BI403" s="5"/>
      <c r="BJ403" s="5"/>
      <c r="BK403" s="5"/>
      <c r="BL403" s="5"/>
      <c r="BM403" s="5"/>
      <c r="BN403" s="5"/>
      <c r="BO403" s="5"/>
      <c r="BP403" s="5"/>
      <c r="BQ403" s="5"/>
      <c r="BR403" s="5"/>
      <c r="BS403" s="5"/>
      <c r="BT403" s="5"/>
      <c r="BU403" s="5"/>
      <c r="BV403" s="5"/>
      <c r="BW403" s="5"/>
      <c r="BX403" s="5"/>
      <c r="BY403" s="5"/>
      <c r="BZ403" s="5"/>
    </row>
    <row r="404" spans="2:78" ht="150.75" customHeight="1" x14ac:dyDescent="0.25">
      <c r="B404" s="4"/>
      <c r="D404" s="4"/>
      <c r="E404" s="5"/>
      <c r="F404" s="32">
        <v>686032</v>
      </c>
      <c r="G404" s="54" t="s">
        <v>138</v>
      </c>
      <c r="H404" s="34">
        <v>0.54788194444444438</v>
      </c>
      <c r="I404" s="34">
        <v>0.55842592592592599</v>
      </c>
      <c r="J404" s="35">
        <v>0.2530555555555587</v>
      </c>
      <c r="K404" s="32" t="s">
        <v>32</v>
      </c>
      <c r="L404" s="36" t="s">
        <v>120</v>
      </c>
      <c r="M404" s="32" t="s">
        <v>126</v>
      </c>
      <c r="N404" s="32"/>
      <c r="O404" s="36"/>
      <c r="P404" s="32"/>
      <c r="Q404" s="32"/>
      <c r="R404" s="32"/>
      <c r="S404" s="32"/>
      <c r="T404" s="32">
        <v>1</v>
      </c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  <c r="AM404" s="5"/>
      <c r="AN404" s="5"/>
      <c r="AO404" s="5"/>
      <c r="AP404" s="5"/>
      <c r="AQ404" s="5"/>
      <c r="AR404" s="5"/>
      <c r="AS404" s="5"/>
      <c r="AT404" s="5"/>
      <c r="AU404" s="5"/>
      <c r="AV404" s="5"/>
      <c r="AW404" s="5"/>
      <c r="AX404" s="5"/>
      <c r="AY404" s="5"/>
      <c r="AZ404" s="5"/>
      <c r="BA404" s="5"/>
      <c r="BB404" s="5"/>
      <c r="BC404" s="5"/>
      <c r="BD404" s="5"/>
      <c r="BE404" s="5"/>
      <c r="BF404" s="5"/>
      <c r="BG404" s="5"/>
      <c r="BH404" s="5"/>
      <c r="BI404" s="5"/>
      <c r="BJ404" s="5"/>
      <c r="BK404" s="5"/>
      <c r="BL404" s="5"/>
      <c r="BM404" s="5"/>
      <c r="BN404" s="5"/>
      <c r="BO404" s="5"/>
      <c r="BP404" s="5"/>
      <c r="BQ404" s="5"/>
      <c r="BR404" s="5"/>
      <c r="BS404" s="5"/>
      <c r="BT404" s="5"/>
      <c r="BU404" s="5"/>
      <c r="BV404" s="5"/>
      <c r="BW404" s="5"/>
      <c r="BX404" s="5"/>
      <c r="BY404" s="5"/>
      <c r="BZ404" s="5"/>
    </row>
    <row r="405" spans="2:78" ht="150.75" customHeight="1" x14ac:dyDescent="0.25">
      <c r="B405" s="4"/>
      <c r="D405" s="4"/>
      <c r="E405" s="5"/>
      <c r="F405" s="32">
        <v>686032</v>
      </c>
      <c r="G405" s="54" t="s">
        <v>138</v>
      </c>
      <c r="H405" s="34">
        <v>0.55842592592592599</v>
      </c>
      <c r="I405" s="34">
        <v>0.60496527777777775</v>
      </c>
      <c r="J405" s="35">
        <v>1.1169444444444423</v>
      </c>
      <c r="K405" s="32" t="s">
        <v>53</v>
      </c>
      <c r="L405" s="36"/>
      <c r="M405" s="32"/>
      <c r="N405" s="32"/>
      <c r="O405" s="36"/>
      <c r="P405" s="32"/>
      <c r="Q405" s="32"/>
      <c r="R405" s="32"/>
      <c r="S405" s="32"/>
      <c r="T405" s="32">
        <v>1</v>
      </c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  <c r="AM405" s="5"/>
      <c r="AN405" s="5"/>
      <c r="AO405" s="5"/>
      <c r="AP405" s="5"/>
      <c r="AQ405" s="5"/>
      <c r="AR405" s="5"/>
      <c r="AS405" s="5"/>
      <c r="AT405" s="5"/>
      <c r="AU405" s="5"/>
      <c r="AV405" s="5"/>
      <c r="AW405" s="5"/>
      <c r="AX405" s="5"/>
      <c r="AY405" s="5"/>
      <c r="AZ405" s="5"/>
      <c r="BA405" s="5"/>
      <c r="BB405" s="5"/>
      <c r="BC405" s="5"/>
      <c r="BD405" s="5"/>
      <c r="BE405" s="5"/>
      <c r="BF405" s="5"/>
      <c r="BG405" s="5"/>
      <c r="BH405" s="5"/>
      <c r="BI405" s="5"/>
      <c r="BJ405" s="5"/>
      <c r="BK405" s="5"/>
      <c r="BL405" s="5"/>
      <c r="BM405" s="5"/>
      <c r="BN405" s="5"/>
      <c r="BO405" s="5"/>
      <c r="BP405" s="5"/>
      <c r="BQ405" s="5"/>
      <c r="BR405" s="5"/>
      <c r="BS405" s="5"/>
      <c r="BT405" s="5"/>
      <c r="BU405" s="5"/>
      <c r="BV405" s="5"/>
      <c r="BW405" s="5"/>
      <c r="BX405" s="5"/>
      <c r="BY405" s="5"/>
      <c r="BZ405" s="5"/>
    </row>
    <row r="406" spans="2:78" ht="150.75" customHeight="1" x14ac:dyDescent="0.25">
      <c r="B406" s="4"/>
      <c r="D406" s="4"/>
      <c r="E406" s="5"/>
      <c r="F406" s="32">
        <v>686032</v>
      </c>
      <c r="G406" s="54" t="s">
        <v>138</v>
      </c>
      <c r="H406" s="34">
        <v>0.60496527777777775</v>
      </c>
      <c r="I406" s="34">
        <v>0.60620370370370369</v>
      </c>
      <c r="J406" s="35">
        <v>2.9722222222222427E-2</v>
      </c>
      <c r="K406" s="32" t="s">
        <v>98</v>
      </c>
      <c r="L406" s="36" t="s">
        <v>119</v>
      </c>
      <c r="M406" s="32"/>
      <c r="N406" s="32" t="s">
        <v>131</v>
      </c>
      <c r="O406" s="36"/>
      <c r="P406" s="32"/>
      <c r="Q406" s="32"/>
      <c r="R406" s="32"/>
      <c r="S406" s="32"/>
      <c r="T406" s="32">
        <v>1</v>
      </c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  <c r="AM406" s="5"/>
      <c r="AN406" s="5"/>
      <c r="AO406" s="5"/>
      <c r="AP406" s="5"/>
      <c r="AQ406" s="5"/>
      <c r="AR406" s="5"/>
      <c r="AS406" s="5"/>
      <c r="AT406" s="5"/>
      <c r="AU406" s="5"/>
      <c r="AV406" s="5"/>
      <c r="AW406" s="5"/>
      <c r="AX406" s="5"/>
      <c r="AY406" s="5"/>
      <c r="AZ406" s="5"/>
      <c r="BA406" s="5"/>
      <c r="BB406" s="5"/>
      <c r="BC406" s="5"/>
      <c r="BD406" s="5"/>
      <c r="BE406" s="5"/>
      <c r="BF406" s="5"/>
      <c r="BG406" s="5"/>
      <c r="BH406" s="5"/>
      <c r="BI406" s="5"/>
      <c r="BJ406" s="5"/>
      <c r="BK406" s="5"/>
      <c r="BL406" s="5"/>
      <c r="BM406" s="5"/>
      <c r="BN406" s="5"/>
      <c r="BO406" s="5"/>
      <c r="BP406" s="5"/>
      <c r="BQ406" s="5"/>
      <c r="BR406" s="5"/>
      <c r="BS406" s="5"/>
      <c r="BT406" s="5"/>
      <c r="BU406" s="5"/>
      <c r="BV406" s="5"/>
      <c r="BW406" s="5"/>
      <c r="BX406" s="5"/>
      <c r="BY406" s="5"/>
      <c r="BZ406" s="5"/>
    </row>
    <row r="407" spans="2:78" ht="150.75" customHeight="1" x14ac:dyDescent="0.25">
      <c r="B407" s="4"/>
      <c r="D407" s="4"/>
      <c r="E407" s="5"/>
      <c r="F407" s="32">
        <v>686032</v>
      </c>
      <c r="G407" s="54" t="s">
        <v>138</v>
      </c>
      <c r="H407" s="34">
        <v>0.60620370370370369</v>
      </c>
      <c r="I407" s="34">
        <v>0.68756944444444434</v>
      </c>
      <c r="J407" s="35">
        <v>1.9527777777777757</v>
      </c>
      <c r="K407" s="32" t="s">
        <v>53</v>
      </c>
      <c r="L407" s="36"/>
      <c r="M407" s="32"/>
      <c r="N407" s="32"/>
      <c r="O407" s="36"/>
      <c r="P407" s="32"/>
      <c r="Q407" s="32"/>
      <c r="R407" s="32"/>
      <c r="S407" s="32"/>
      <c r="T407" s="32">
        <v>1</v>
      </c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  <c r="AM407" s="5"/>
      <c r="AN407" s="5"/>
      <c r="AO407" s="5"/>
      <c r="AP407" s="5"/>
      <c r="AQ407" s="5"/>
      <c r="AR407" s="5"/>
      <c r="AS407" s="5"/>
      <c r="AT407" s="5"/>
      <c r="AU407" s="5"/>
      <c r="AV407" s="5"/>
      <c r="AW407" s="5"/>
      <c r="AX407" s="5"/>
      <c r="AY407" s="5"/>
      <c r="AZ407" s="5"/>
      <c r="BA407" s="5"/>
      <c r="BB407" s="5"/>
      <c r="BC407" s="5"/>
      <c r="BD407" s="5"/>
      <c r="BE407" s="5"/>
      <c r="BF407" s="5"/>
      <c r="BG407" s="5"/>
      <c r="BH407" s="5"/>
      <c r="BI407" s="5"/>
      <c r="BJ407" s="5"/>
      <c r="BK407" s="5"/>
      <c r="BL407" s="5"/>
      <c r="BM407" s="5"/>
      <c r="BN407" s="5"/>
      <c r="BO407" s="5"/>
      <c r="BP407" s="5"/>
      <c r="BQ407" s="5"/>
      <c r="BR407" s="5"/>
      <c r="BS407" s="5"/>
      <c r="BT407" s="5"/>
      <c r="BU407" s="5"/>
      <c r="BV407" s="5"/>
      <c r="BW407" s="5"/>
      <c r="BX407" s="5"/>
      <c r="BY407" s="5"/>
      <c r="BZ407" s="5"/>
    </row>
    <row r="408" spans="2:78" ht="150.75" customHeight="1" x14ac:dyDescent="0.25">
      <c r="B408" s="4"/>
      <c r="D408" s="4"/>
      <c r="E408" s="5"/>
      <c r="F408" s="32">
        <v>686032</v>
      </c>
      <c r="G408" s="54" t="s">
        <v>138</v>
      </c>
      <c r="H408" s="34">
        <v>0.68756944444444434</v>
      </c>
      <c r="I408" s="34">
        <v>0.70976851851851841</v>
      </c>
      <c r="J408" s="35">
        <v>0.53277777777777757</v>
      </c>
      <c r="K408" s="32" t="s">
        <v>22</v>
      </c>
      <c r="L408" s="36" t="s">
        <v>55</v>
      </c>
      <c r="M408" s="32"/>
      <c r="N408" s="32" t="s">
        <v>123</v>
      </c>
      <c r="O408" s="36"/>
      <c r="P408" s="32"/>
      <c r="Q408" s="32"/>
      <c r="R408" s="32"/>
      <c r="S408" s="32"/>
      <c r="T408" s="32">
        <v>1</v>
      </c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  <c r="AM408" s="5"/>
      <c r="AN408" s="5"/>
      <c r="AO408" s="5"/>
      <c r="AP408" s="5"/>
      <c r="AQ408" s="5"/>
      <c r="AR408" s="5"/>
      <c r="AS408" s="5"/>
      <c r="AT408" s="5"/>
      <c r="AU408" s="5"/>
      <c r="AV408" s="5"/>
      <c r="AW408" s="5"/>
      <c r="AX408" s="5"/>
      <c r="AY408" s="5"/>
      <c r="AZ408" s="5"/>
      <c r="BA408" s="5"/>
      <c r="BB408" s="5"/>
      <c r="BC408" s="5"/>
      <c r="BD408" s="5"/>
      <c r="BE408" s="5"/>
      <c r="BF408" s="5"/>
      <c r="BG408" s="5"/>
      <c r="BH408" s="5"/>
      <c r="BI408" s="5"/>
      <c r="BJ408" s="5"/>
      <c r="BK408" s="5"/>
      <c r="BL408" s="5"/>
      <c r="BM408" s="5"/>
      <c r="BN408" s="5"/>
      <c r="BO408" s="5"/>
      <c r="BP408" s="5"/>
      <c r="BQ408" s="5"/>
      <c r="BR408" s="5"/>
      <c r="BS408" s="5"/>
      <c r="BT408" s="5"/>
      <c r="BU408" s="5"/>
      <c r="BV408" s="5"/>
      <c r="BW408" s="5"/>
      <c r="BX408" s="5"/>
      <c r="BY408" s="5"/>
      <c r="BZ408" s="5"/>
    </row>
    <row r="409" spans="2:78" ht="150.75" customHeight="1" x14ac:dyDescent="0.25">
      <c r="B409" s="4"/>
      <c r="D409" s="4"/>
      <c r="E409" s="5"/>
      <c r="F409" s="32">
        <v>686032</v>
      </c>
      <c r="G409" s="54" t="s">
        <v>138</v>
      </c>
      <c r="H409" s="34">
        <v>0.70976851851851841</v>
      </c>
      <c r="I409" s="34">
        <v>0.812037037037037</v>
      </c>
      <c r="J409" s="35">
        <v>2.4544444444444462</v>
      </c>
      <c r="K409" s="32" t="s">
        <v>53</v>
      </c>
      <c r="L409" s="36"/>
      <c r="M409" s="32"/>
      <c r="N409" s="32"/>
      <c r="O409" s="36"/>
      <c r="P409" s="32"/>
      <c r="Q409" s="32"/>
      <c r="R409" s="32"/>
      <c r="S409" s="32"/>
      <c r="T409" s="32">
        <v>1</v>
      </c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  <c r="AM409" s="5"/>
      <c r="AN409" s="5"/>
      <c r="AO409" s="5"/>
      <c r="AP409" s="5"/>
      <c r="AQ409" s="5"/>
      <c r="AR409" s="5"/>
      <c r="AS409" s="5"/>
      <c r="AT409" s="5"/>
      <c r="AU409" s="5"/>
      <c r="AV409" s="5"/>
      <c r="AW409" s="5"/>
      <c r="AX409" s="5"/>
      <c r="AY409" s="5"/>
      <c r="AZ409" s="5"/>
      <c r="BA409" s="5"/>
      <c r="BB409" s="5"/>
      <c r="BC409" s="5"/>
      <c r="BD409" s="5"/>
      <c r="BE409" s="5"/>
      <c r="BF409" s="5"/>
      <c r="BG409" s="5"/>
      <c r="BH409" s="5"/>
      <c r="BI409" s="5"/>
      <c r="BJ409" s="5"/>
      <c r="BK409" s="5"/>
      <c r="BL409" s="5"/>
      <c r="BM409" s="5"/>
      <c r="BN409" s="5"/>
      <c r="BO409" s="5"/>
      <c r="BP409" s="5"/>
      <c r="BQ409" s="5"/>
      <c r="BR409" s="5"/>
      <c r="BS409" s="5"/>
      <c r="BT409" s="5"/>
      <c r="BU409" s="5"/>
      <c r="BV409" s="5"/>
      <c r="BW409" s="5"/>
      <c r="BX409" s="5"/>
      <c r="BY409" s="5"/>
      <c r="BZ409" s="5"/>
    </row>
    <row r="410" spans="2:78" ht="150.75" customHeight="1" x14ac:dyDescent="0.25">
      <c r="B410" s="4"/>
      <c r="D410" s="4"/>
      <c r="E410" s="5"/>
      <c r="F410" s="32">
        <v>686032</v>
      </c>
      <c r="G410" s="54" t="s">
        <v>138</v>
      </c>
      <c r="H410" s="34">
        <v>0.812037037037037</v>
      </c>
      <c r="I410" s="34">
        <v>0.82371527777777775</v>
      </c>
      <c r="J410" s="35">
        <v>0.28027777777777807</v>
      </c>
      <c r="K410" s="32" t="s">
        <v>32</v>
      </c>
      <c r="L410" s="36" t="s">
        <v>61</v>
      </c>
      <c r="M410" s="32" t="s">
        <v>127</v>
      </c>
      <c r="N410" s="32"/>
      <c r="O410" s="36"/>
      <c r="P410" s="32"/>
      <c r="Q410" s="32"/>
      <c r="R410" s="32"/>
      <c r="S410" s="32"/>
      <c r="T410" s="32">
        <v>2</v>
      </c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  <c r="AM410" s="5"/>
      <c r="AN410" s="5"/>
      <c r="AO410" s="5"/>
      <c r="AP410" s="5"/>
      <c r="AQ410" s="5"/>
      <c r="AR410" s="5"/>
      <c r="AS410" s="5"/>
      <c r="AT410" s="5"/>
      <c r="AU410" s="5"/>
      <c r="AV410" s="5"/>
      <c r="AW410" s="5"/>
      <c r="AX410" s="5"/>
      <c r="AY410" s="5"/>
      <c r="AZ410" s="5"/>
      <c r="BA410" s="5"/>
      <c r="BB410" s="5"/>
      <c r="BC410" s="5"/>
      <c r="BD410" s="5"/>
      <c r="BE410" s="5"/>
      <c r="BF410" s="5"/>
      <c r="BG410" s="5"/>
      <c r="BH410" s="5"/>
      <c r="BI410" s="5"/>
      <c r="BJ410" s="5"/>
      <c r="BK410" s="5"/>
      <c r="BL410" s="5"/>
      <c r="BM410" s="5"/>
      <c r="BN410" s="5"/>
      <c r="BO410" s="5"/>
      <c r="BP410" s="5"/>
      <c r="BQ410" s="5"/>
      <c r="BR410" s="5"/>
      <c r="BS410" s="5"/>
      <c r="BT410" s="5"/>
      <c r="BU410" s="5"/>
      <c r="BV410" s="5"/>
      <c r="BW410" s="5"/>
      <c r="BX410" s="5"/>
      <c r="BY410" s="5"/>
      <c r="BZ410" s="5"/>
    </row>
    <row r="411" spans="2:78" ht="150.75" customHeight="1" x14ac:dyDescent="0.25">
      <c r="B411" s="4"/>
      <c r="D411" s="4"/>
      <c r="E411" s="5"/>
      <c r="F411" s="32">
        <v>686032</v>
      </c>
      <c r="G411" s="54" t="s">
        <v>138</v>
      </c>
      <c r="H411" s="34">
        <v>0.82371527777777775</v>
      </c>
      <c r="I411" s="34">
        <v>0.82414351851851853</v>
      </c>
      <c r="J411" s="35">
        <v>1.0277777777778496E-2</v>
      </c>
      <c r="K411" s="32" t="s">
        <v>32</v>
      </c>
      <c r="L411" s="36" t="s">
        <v>61</v>
      </c>
      <c r="M411" s="32"/>
      <c r="N411" s="32"/>
      <c r="O411" s="36"/>
      <c r="P411" s="32"/>
      <c r="Q411" s="32"/>
      <c r="R411" s="32"/>
      <c r="S411" s="32"/>
      <c r="T411" s="32">
        <v>2</v>
      </c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  <c r="AM411" s="5"/>
      <c r="AN411" s="5"/>
      <c r="AO411" s="5"/>
      <c r="AP411" s="5"/>
      <c r="AQ411" s="5"/>
      <c r="AR411" s="5"/>
      <c r="AS411" s="5"/>
      <c r="AT411" s="5"/>
      <c r="AU411" s="5"/>
      <c r="AV411" s="5"/>
      <c r="AW411" s="5"/>
      <c r="AX411" s="5"/>
      <c r="AY411" s="5"/>
      <c r="AZ411" s="5"/>
      <c r="BA411" s="5"/>
      <c r="BB411" s="5"/>
      <c r="BC411" s="5"/>
      <c r="BD411" s="5"/>
      <c r="BE411" s="5"/>
      <c r="BF411" s="5"/>
      <c r="BG411" s="5"/>
      <c r="BH411" s="5"/>
      <c r="BI411" s="5"/>
      <c r="BJ411" s="5"/>
      <c r="BK411" s="5"/>
      <c r="BL411" s="5"/>
      <c r="BM411" s="5"/>
      <c r="BN411" s="5"/>
      <c r="BO411" s="5"/>
      <c r="BP411" s="5"/>
      <c r="BQ411" s="5"/>
      <c r="BR411" s="5"/>
      <c r="BS411" s="5"/>
      <c r="BT411" s="5"/>
      <c r="BU411" s="5"/>
      <c r="BV411" s="5"/>
      <c r="BW411" s="5"/>
      <c r="BX411" s="5"/>
      <c r="BY411" s="5"/>
      <c r="BZ411" s="5"/>
    </row>
    <row r="412" spans="2:78" ht="150.75" customHeight="1" x14ac:dyDescent="0.25">
      <c r="B412" s="4"/>
      <c r="D412" s="4"/>
      <c r="E412" s="5"/>
      <c r="F412" s="32">
        <v>686033</v>
      </c>
      <c r="G412" s="54" t="s">
        <v>137</v>
      </c>
      <c r="H412" s="34">
        <v>0.82414351851851853</v>
      </c>
      <c r="I412" s="34">
        <v>0.84392361111111114</v>
      </c>
      <c r="J412" s="35">
        <v>0.47472222222222271</v>
      </c>
      <c r="K412" s="32" t="s">
        <v>32</v>
      </c>
      <c r="L412" s="36" t="s">
        <v>121</v>
      </c>
      <c r="M412" s="32" t="s">
        <v>124</v>
      </c>
      <c r="N412" s="32"/>
      <c r="O412" s="36"/>
      <c r="P412" s="32"/>
      <c r="Q412" s="32"/>
      <c r="R412" s="32"/>
      <c r="S412" s="32"/>
      <c r="T412" s="32">
        <v>2</v>
      </c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  <c r="AG412" s="5"/>
      <c r="AH412" s="5"/>
      <c r="AI412" s="5"/>
      <c r="AJ412" s="5"/>
      <c r="AK412" s="5"/>
      <c r="AL412" s="5"/>
      <c r="AM412" s="5"/>
      <c r="AN412" s="5"/>
      <c r="AO412" s="5"/>
      <c r="AP412" s="5"/>
      <c r="AQ412" s="5"/>
      <c r="AR412" s="5"/>
      <c r="AS412" s="5"/>
      <c r="AT412" s="5"/>
      <c r="AU412" s="5"/>
      <c r="AV412" s="5"/>
      <c r="AW412" s="5"/>
      <c r="AX412" s="5"/>
      <c r="AY412" s="5"/>
      <c r="AZ412" s="5"/>
      <c r="BA412" s="5"/>
      <c r="BB412" s="5"/>
      <c r="BC412" s="5"/>
      <c r="BD412" s="5"/>
      <c r="BE412" s="5"/>
      <c r="BF412" s="5"/>
      <c r="BG412" s="5"/>
      <c r="BH412" s="5"/>
      <c r="BI412" s="5"/>
      <c r="BJ412" s="5"/>
      <c r="BK412" s="5"/>
      <c r="BL412" s="5"/>
      <c r="BM412" s="5"/>
      <c r="BN412" s="5"/>
      <c r="BO412" s="5"/>
      <c r="BP412" s="5"/>
      <c r="BQ412" s="5"/>
      <c r="BR412" s="5"/>
      <c r="BS412" s="5"/>
      <c r="BT412" s="5"/>
      <c r="BU412" s="5"/>
      <c r="BV412" s="5"/>
      <c r="BW412" s="5"/>
      <c r="BX412" s="5"/>
      <c r="BY412" s="5"/>
      <c r="BZ412" s="5"/>
    </row>
    <row r="413" spans="2:78" ht="150.75" customHeight="1" x14ac:dyDescent="0.25">
      <c r="B413" s="4"/>
      <c r="D413" s="4"/>
      <c r="E413" s="5"/>
      <c r="F413" s="32">
        <v>686033</v>
      </c>
      <c r="G413" s="54" t="s">
        <v>137</v>
      </c>
      <c r="H413" s="34">
        <v>0.84392361111111114</v>
      </c>
      <c r="I413" s="34">
        <v>0.84430555555555553</v>
      </c>
      <c r="J413" s="35">
        <v>9.1666666666654351E-3</v>
      </c>
      <c r="K413" s="32" t="s">
        <v>32</v>
      </c>
      <c r="L413" s="36" t="s">
        <v>121</v>
      </c>
      <c r="M413" s="32" t="s">
        <v>125</v>
      </c>
      <c r="N413" s="32"/>
      <c r="O413" s="36"/>
      <c r="P413" s="32"/>
      <c r="Q413" s="32"/>
      <c r="R413" s="32"/>
      <c r="S413" s="32"/>
      <c r="T413" s="32">
        <v>3</v>
      </c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  <c r="AM413" s="5"/>
      <c r="AN413" s="5"/>
      <c r="AO413" s="5"/>
      <c r="AP413" s="5"/>
      <c r="AQ413" s="5"/>
      <c r="AR413" s="5"/>
      <c r="AS413" s="5"/>
      <c r="AT413" s="5"/>
      <c r="AU413" s="5"/>
      <c r="AV413" s="5"/>
      <c r="AW413" s="5"/>
      <c r="AX413" s="5"/>
      <c r="AY413" s="5"/>
      <c r="AZ413" s="5"/>
      <c r="BA413" s="5"/>
      <c r="BB413" s="5"/>
      <c r="BC413" s="5"/>
      <c r="BD413" s="5"/>
      <c r="BE413" s="5"/>
      <c r="BF413" s="5"/>
      <c r="BG413" s="5"/>
      <c r="BH413" s="5"/>
      <c r="BI413" s="5"/>
      <c r="BJ413" s="5"/>
      <c r="BK413" s="5"/>
      <c r="BL413" s="5"/>
      <c r="BM413" s="5"/>
      <c r="BN413" s="5"/>
      <c r="BO413" s="5"/>
      <c r="BP413" s="5"/>
      <c r="BQ413" s="5"/>
      <c r="BR413" s="5"/>
      <c r="BS413" s="5"/>
      <c r="BT413" s="5"/>
      <c r="BU413" s="5"/>
      <c r="BV413" s="5"/>
      <c r="BW413" s="5"/>
      <c r="BX413" s="5"/>
      <c r="BY413" s="5"/>
      <c r="BZ413" s="5"/>
    </row>
    <row r="414" spans="2:78" ht="150.75" hidden="1" customHeight="1" x14ac:dyDescent="0.25">
      <c r="B414" s="4"/>
      <c r="D414" s="4"/>
      <c r="E414" s="5"/>
      <c r="F414" s="32"/>
      <c r="G414" s="54"/>
      <c r="H414" s="34"/>
      <c r="I414" s="34"/>
      <c r="J414" s="35"/>
      <c r="K414" s="32"/>
      <c r="L414" s="36"/>
      <c r="M414" s="32"/>
      <c r="N414" s="32"/>
      <c r="O414" s="36"/>
      <c r="P414" s="32"/>
      <c r="Q414" s="32"/>
      <c r="R414" s="32"/>
      <c r="S414" s="32"/>
      <c r="T414" s="32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  <c r="AG414" s="5"/>
      <c r="AH414" s="5"/>
      <c r="AI414" s="5"/>
      <c r="AJ414" s="5"/>
      <c r="AK414" s="5"/>
      <c r="AL414" s="5"/>
      <c r="AM414" s="5"/>
      <c r="AN414" s="5"/>
      <c r="AO414" s="5"/>
      <c r="AP414" s="5"/>
      <c r="AQ414" s="5"/>
      <c r="AR414" s="5"/>
      <c r="AS414" s="5"/>
      <c r="AT414" s="5"/>
      <c r="AU414" s="5"/>
      <c r="AV414" s="5"/>
      <c r="AW414" s="5"/>
      <c r="AX414" s="5"/>
      <c r="AY414" s="5"/>
      <c r="AZ414" s="5"/>
      <c r="BA414" s="5"/>
      <c r="BB414" s="5"/>
      <c r="BC414" s="5"/>
      <c r="BD414" s="5"/>
      <c r="BE414" s="5"/>
      <c r="BF414" s="5"/>
      <c r="BG414" s="5"/>
      <c r="BH414" s="5"/>
      <c r="BI414" s="5"/>
      <c r="BJ414" s="5"/>
      <c r="BK414" s="5"/>
      <c r="BL414" s="5"/>
      <c r="BM414" s="5"/>
      <c r="BN414" s="5"/>
      <c r="BO414" s="5"/>
      <c r="BP414" s="5"/>
      <c r="BQ414" s="5"/>
      <c r="BR414" s="5"/>
      <c r="BS414" s="5"/>
      <c r="BT414" s="5"/>
      <c r="BU414" s="5"/>
      <c r="BV414" s="5"/>
      <c r="BW414" s="5"/>
      <c r="BX414" s="5"/>
      <c r="BY414" s="5"/>
      <c r="BZ414" s="5"/>
    </row>
    <row r="415" spans="2:78" ht="150.75" hidden="1" customHeight="1" x14ac:dyDescent="0.25">
      <c r="B415" s="4"/>
      <c r="D415" s="4"/>
      <c r="E415" s="5"/>
      <c r="F415" s="32"/>
      <c r="G415" s="54"/>
      <c r="H415" s="34"/>
      <c r="I415" s="34"/>
      <c r="J415" s="35"/>
      <c r="K415" s="32"/>
      <c r="L415" s="36"/>
      <c r="M415" s="32"/>
      <c r="N415" s="32"/>
      <c r="O415" s="36"/>
      <c r="P415" s="32"/>
      <c r="Q415" s="32"/>
      <c r="R415" s="32"/>
      <c r="S415" s="32"/>
      <c r="T415" s="32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/>
      <c r="AL415" s="5"/>
      <c r="AM415" s="5"/>
      <c r="AN415" s="5"/>
      <c r="AO415" s="5"/>
      <c r="AP415" s="5"/>
      <c r="AQ415" s="5"/>
      <c r="AR415" s="5"/>
      <c r="AS415" s="5"/>
      <c r="AT415" s="5"/>
      <c r="AU415" s="5"/>
      <c r="AV415" s="5"/>
      <c r="AW415" s="5"/>
      <c r="AX415" s="5"/>
      <c r="AY415" s="5"/>
      <c r="AZ415" s="5"/>
      <c r="BA415" s="5"/>
      <c r="BB415" s="5"/>
      <c r="BC415" s="5"/>
      <c r="BD415" s="5"/>
      <c r="BE415" s="5"/>
      <c r="BF415" s="5"/>
      <c r="BG415" s="5"/>
      <c r="BH415" s="5"/>
      <c r="BI415" s="5"/>
      <c r="BJ415" s="5"/>
      <c r="BK415" s="5"/>
      <c r="BL415" s="5"/>
      <c r="BM415" s="5"/>
      <c r="BN415" s="5"/>
      <c r="BO415" s="5"/>
      <c r="BP415" s="5"/>
      <c r="BQ415" s="5"/>
      <c r="BR415" s="5"/>
      <c r="BS415" s="5"/>
      <c r="BT415" s="5"/>
      <c r="BU415" s="5"/>
      <c r="BV415" s="5"/>
      <c r="BW415" s="5"/>
      <c r="BX415" s="5"/>
      <c r="BY415" s="5"/>
      <c r="BZ415" s="5"/>
    </row>
    <row r="416" spans="2:78" ht="150.75" hidden="1" customHeight="1" x14ac:dyDescent="0.25">
      <c r="B416" s="4"/>
      <c r="D416" s="4"/>
      <c r="E416" s="5"/>
      <c r="F416" s="32"/>
      <c r="G416" s="54"/>
      <c r="H416" s="34"/>
      <c r="I416" s="34"/>
      <c r="J416" s="35"/>
      <c r="K416" s="32"/>
      <c r="L416" s="36"/>
      <c r="M416" s="32"/>
      <c r="N416" s="32"/>
      <c r="O416" s="36"/>
      <c r="P416" s="32"/>
      <c r="Q416" s="32"/>
      <c r="R416" s="32"/>
      <c r="S416" s="32"/>
      <c r="T416" s="32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  <c r="AM416" s="5"/>
      <c r="AN416" s="5"/>
      <c r="AO416" s="5"/>
      <c r="AP416" s="5"/>
      <c r="AQ416" s="5"/>
      <c r="AR416" s="5"/>
      <c r="AS416" s="5"/>
      <c r="AT416" s="5"/>
      <c r="AU416" s="5"/>
      <c r="AV416" s="5"/>
      <c r="AW416" s="5"/>
      <c r="AX416" s="5"/>
      <c r="AY416" s="5"/>
      <c r="AZ416" s="5"/>
      <c r="BA416" s="5"/>
      <c r="BB416" s="5"/>
      <c r="BC416" s="5"/>
      <c r="BD416" s="5"/>
      <c r="BE416" s="5"/>
      <c r="BF416" s="5"/>
      <c r="BG416" s="5"/>
      <c r="BH416" s="5"/>
      <c r="BI416" s="5"/>
      <c r="BJ416" s="5"/>
      <c r="BK416" s="5"/>
      <c r="BL416" s="5"/>
      <c r="BM416" s="5"/>
      <c r="BN416" s="5"/>
      <c r="BO416" s="5"/>
      <c r="BP416" s="5"/>
      <c r="BQ416" s="5"/>
      <c r="BR416" s="5"/>
      <c r="BS416" s="5"/>
      <c r="BT416" s="5"/>
      <c r="BU416" s="5"/>
      <c r="BV416" s="5"/>
      <c r="BW416" s="5"/>
      <c r="BX416" s="5"/>
      <c r="BY416" s="5"/>
      <c r="BZ416" s="5"/>
    </row>
    <row r="417" spans="2:78" ht="150.75" hidden="1" customHeight="1" x14ac:dyDescent="0.25">
      <c r="B417" s="4"/>
      <c r="D417" s="4"/>
      <c r="E417" s="5"/>
      <c r="F417" s="32"/>
      <c r="G417" s="54"/>
      <c r="H417" s="34"/>
      <c r="I417" s="34"/>
      <c r="J417" s="35"/>
      <c r="K417" s="32"/>
      <c r="L417" s="36"/>
      <c r="M417" s="32"/>
      <c r="N417" s="32"/>
      <c r="O417" s="36"/>
      <c r="P417" s="32"/>
      <c r="Q417" s="32"/>
      <c r="R417" s="32"/>
      <c r="S417" s="32"/>
      <c r="T417" s="32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  <c r="AM417" s="5"/>
      <c r="AN417" s="5"/>
      <c r="AO417" s="5"/>
      <c r="AP417" s="5"/>
      <c r="AQ417" s="5"/>
      <c r="AR417" s="5"/>
      <c r="AS417" s="5"/>
      <c r="AT417" s="5"/>
      <c r="AU417" s="5"/>
      <c r="AV417" s="5"/>
      <c r="AW417" s="5"/>
      <c r="AX417" s="5"/>
      <c r="AY417" s="5"/>
      <c r="AZ417" s="5"/>
      <c r="BA417" s="5"/>
      <c r="BB417" s="5"/>
      <c r="BC417" s="5"/>
      <c r="BD417" s="5"/>
      <c r="BE417" s="5"/>
      <c r="BF417" s="5"/>
      <c r="BG417" s="5"/>
      <c r="BH417" s="5"/>
      <c r="BI417" s="5"/>
      <c r="BJ417" s="5"/>
      <c r="BK417" s="5"/>
      <c r="BL417" s="5"/>
      <c r="BM417" s="5"/>
      <c r="BN417" s="5"/>
      <c r="BO417" s="5"/>
      <c r="BP417" s="5"/>
      <c r="BQ417" s="5"/>
      <c r="BR417" s="5"/>
      <c r="BS417" s="5"/>
      <c r="BT417" s="5"/>
      <c r="BU417" s="5"/>
      <c r="BV417" s="5"/>
      <c r="BW417" s="5"/>
      <c r="BX417" s="5"/>
      <c r="BY417" s="5"/>
      <c r="BZ417" s="5"/>
    </row>
    <row r="418" spans="2:78" ht="150.75" hidden="1" customHeight="1" x14ac:dyDescent="0.25">
      <c r="B418" s="4"/>
      <c r="D418" s="4"/>
      <c r="E418" s="5"/>
      <c r="F418" s="32"/>
      <c r="G418" s="54"/>
      <c r="H418" s="34"/>
      <c r="I418" s="34"/>
      <c r="J418" s="35"/>
      <c r="K418" s="32"/>
      <c r="L418" s="36"/>
      <c r="M418" s="32"/>
      <c r="N418" s="32"/>
      <c r="O418" s="36"/>
      <c r="P418" s="32"/>
      <c r="Q418" s="32"/>
      <c r="R418" s="32"/>
      <c r="S418" s="32"/>
      <c r="T418" s="32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  <c r="AM418" s="5"/>
      <c r="AN418" s="5"/>
      <c r="AO418" s="5"/>
      <c r="AP418" s="5"/>
      <c r="AQ418" s="5"/>
      <c r="AR418" s="5"/>
      <c r="AS418" s="5"/>
      <c r="AT418" s="5"/>
      <c r="AU418" s="5"/>
      <c r="AV418" s="5"/>
      <c r="AW418" s="5"/>
      <c r="AX418" s="5"/>
      <c r="AY418" s="5"/>
      <c r="AZ418" s="5"/>
      <c r="BA418" s="5"/>
      <c r="BB418" s="5"/>
      <c r="BC418" s="5"/>
      <c r="BD418" s="5"/>
      <c r="BE418" s="5"/>
      <c r="BF418" s="5"/>
      <c r="BG418" s="5"/>
      <c r="BH418" s="5"/>
      <c r="BI418" s="5"/>
      <c r="BJ418" s="5"/>
      <c r="BK418" s="5"/>
      <c r="BL418" s="5"/>
      <c r="BM418" s="5"/>
      <c r="BN418" s="5"/>
      <c r="BO418" s="5"/>
      <c r="BP418" s="5"/>
      <c r="BQ418" s="5"/>
      <c r="BR418" s="5"/>
      <c r="BS418" s="5"/>
      <c r="BT418" s="5"/>
      <c r="BU418" s="5"/>
      <c r="BV418" s="5"/>
      <c r="BW418" s="5"/>
      <c r="BX418" s="5"/>
      <c r="BY418" s="5"/>
      <c r="BZ418" s="5"/>
    </row>
    <row r="419" spans="2:78" ht="150.75" hidden="1" customHeight="1" x14ac:dyDescent="0.25">
      <c r="B419" s="4"/>
      <c r="D419" s="4"/>
      <c r="E419" s="5"/>
      <c r="F419" s="32"/>
      <c r="G419" s="54"/>
      <c r="H419" s="34"/>
      <c r="I419" s="34"/>
      <c r="J419" s="35"/>
      <c r="K419" s="32"/>
      <c r="L419" s="36"/>
      <c r="M419" s="32"/>
      <c r="N419" s="32"/>
      <c r="O419" s="36"/>
      <c r="P419" s="32"/>
      <c r="Q419" s="32"/>
      <c r="R419" s="32"/>
      <c r="S419" s="32"/>
      <c r="T419" s="32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  <c r="AM419" s="5"/>
      <c r="AN419" s="5"/>
      <c r="AO419" s="5"/>
      <c r="AP419" s="5"/>
      <c r="AQ419" s="5"/>
      <c r="AR419" s="5"/>
      <c r="AS419" s="5"/>
      <c r="AT419" s="5"/>
      <c r="AU419" s="5"/>
      <c r="AV419" s="5"/>
      <c r="AW419" s="5"/>
      <c r="AX419" s="5"/>
      <c r="AY419" s="5"/>
      <c r="AZ419" s="5"/>
      <c r="BA419" s="5"/>
      <c r="BB419" s="5"/>
      <c r="BC419" s="5"/>
      <c r="BD419" s="5"/>
      <c r="BE419" s="5"/>
      <c r="BF419" s="5"/>
      <c r="BG419" s="5"/>
      <c r="BH419" s="5"/>
      <c r="BI419" s="5"/>
      <c r="BJ419" s="5"/>
      <c r="BK419" s="5"/>
      <c r="BL419" s="5"/>
      <c r="BM419" s="5"/>
      <c r="BN419" s="5"/>
      <c r="BO419" s="5"/>
      <c r="BP419" s="5"/>
      <c r="BQ419" s="5"/>
      <c r="BR419" s="5"/>
      <c r="BS419" s="5"/>
      <c r="BT419" s="5"/>
      <c r="BU419" s="5"/>
      <c r="BV419" s="5"/>
      <c r="BW419" s="5"/>
      <c r="BX419" s="5"/>
      <c r="BY419" s="5"/>
      <c r="BZ419" s="5"/>
    </row>
    <row r="420" spans="2:78" ht="150.75" hidden="1" customHeight="1" x14ac:dyDescent="0.25">
      <c r="B420" s="4"/>
      <c r="D420" s="4"/>
      <c r="E420" s="5"/>
      <c r="F420" s="32"/>
      <c r="G420" s="54"/>
      <c r="H420" s="34"/>
      <c r="I420" s="34"/>
      <c r="J420" s="35"/>
      <c r="K420" s="32"/>
      <c r="L420" s="36"/>
      <c r="M420" s="32"/>
      <c r="N420" s="32"/>
      <c r="O420" s="36"/>
      <c r="P420" s="32"/>
      <c r="Q420" s="32"/>
      <c r="R420" s="32"/>
      <c r="S420" s="32"/>
      <c r="T420" s="32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  <c r="AM420" s="5"/>
      <c r="AN420" s="5"/>
      <c r="AO420" s="5"/>
      <c r="AP420" s="5"/>
      <c r="AQ420" s="5"/>
      <c r="AR420" s="5"/>
      <c r="AS420" s="5"/>
      <c r="AT420" s="5"/>
      <c r="AU420" s="5"/>
      <c r="AV420" s="5"/>
      <c r="AW420" s="5"/>
      <c r="AX420" s="5"/>
      <c r="AY420" s="5"/>
      <c r="AZ420" s="5"/>
      <c r="BA420" s="5"/>
      <c r="BB420" s="5"/>
      <c r="BC420" s="5"/>
      <c r="BD420" s="5"/>
      <c r="BE420" s="5"/>
      <c r="BF420" s="5"/>
      <c r="BG420" s="5"/>
      <c r="BH420" s="5"/>
      <c r="BI420" s="5"/>
      <c r="BJ420" s="5"/>
      <c r="BK420" s="5"/>
      <c r="BL420" s="5"/>
      <c r="BM420" s="5"/>
      <c r="BN420" s="5"/>
      <c r="BO420" s="5"/>
      <c r="BP420" s="5"/>
      <c r="BQ420" s="5"/>
      <c r="BR420" s="5"/>
      <c r="BS420" s="5"/>
      <c r="BT420" s="5"/>
      <c r="BU420" s="5"/>
      <c r="BV420" s="5"/>
      <c r="BW420" s="5"/>
      <c r="BX420" s="5"/>
      <c r="BY420" s="5"/>
      <c r="BZ420" s="5"/>
    </row>
    <row r="421" spans="2:78" ht="150.75" hidden="1" customHeight="1" x14ac:dyDescent="0.25">
      <c r="B421" s="4"/>
      <c r="D421" s="4"/>
      <c r="E421" s="5"/>
      <c r="F421" s="32"/>
      <c r="G421" s="54"/>
      <c r="H421" s="34"/>
      <c r="I421" s="34"/>
      <c r="J421" s="35"/>
      <c r="K421" s="32"/>
      <c r="L421" s="36"/>
      <c r="M421" s="32"/>
      <c r="N421" s="32"/>
      <c r="O421" s="36"/>
      <c r="P421" s="32"/>
      <c r="Q421" s="32"/>
      <c r="R421" s="32"/>
      <c r="S421" s="32"/>
      <c r="T421" s="32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  <c r="AG421" s="5"/>
      <c r="AH421" s="5"/>
      <c r="AI421" s="5"/>
      <c r="AJ421" s="5"/>
      <c r="AK421" s="5"/>
      <c r="AL421" s="5"/>
      <c r="AM421" s="5"/>
      <c r="AN421" s="5"/>
      <c r="AO421" s="5"/>
      <c r="AP421" s="5"/>
      <c r="AQ421" s="5"/>
      <c r="AR421" s="5"/>
      <c r="AS421" s="5"/>
      <c r="AT421" s="5"/>
      <c r="AU421" s="5"/>
      <c r="AV421" s="5"/>
      <c r="AW421" s="5"/>
      <c r="AX421" s="5"/>
      <c r="AY421" s="5"/>
      <c r="AZ421" s="5"/>
      <c r="BA421" s="5"/>
      <c r="BB421" s="5"/>
      <c r="BC421" s="5"/>
      <c r="BD421" s="5"/>
      <c r="BE421" s="5"/>
      <c r="BF421" s="5"/>
      <c r="BG421" s="5"/>
      <c r="BH421" s="5"/>
      <c r="BI421" s="5"/>
      <c r="BJ421" s="5"/>
      <c r="BK421" s="5"/>
      <c r="BL421" s="5"/>
      <c r="BM421" s="5"/>
      <c r="BN421" s="5"/>
      <c r="BO421" s="5"/>
      <c r="BP421" s="5"/>
      <c r="BQ421" s="5"/>
      <c r="BR421" s="5"/>
      <c r="BS421" s="5"/>
      <c r="BT421" s="5"/>
      <c r="BU421" s="5"/>
      <c r="BV421" s="5"/>
      <c r="BW421" s="5"/>
      <c r="BX421" s="5"/>
      <c r="BY421" s="5"/>
      <c r="BZ421" s="5"/>
    </row>
    <row r="422" spans="2:78" ht="150.75" hidden="1" customHeight="1" x14ac:dyDescent="0.25">
      <c r="B422" s="4"/>
      <c r="D422" s="4"/>
      <c r="E422" s="5"/>
      <c r="F422" s="32"/>
      <c r="G422" s="54"/>
      <c r="H422" s="34"/>
      <c r="I422" s="34"/>
      <c r="J422" s="35"/>
      <c r="K422" s="32"/>
      <c r="L422" s="36"/>
      <c r="M422" s="32"/>
      <c r="N422" s="32"/>
      <c r="O422" s="36"/>
      <c r="P422" s="32"/>
      <c r="Q422" s="32"/>
      <c r="R422" s="32"/>
      <c r="S422" s="32"/>
      <c r="T422" s="32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  <c r="AM422" s="5"/>
      <c r="AN422" s="5"/>
      <c r="AO422" s="5"/>
      <c r="AP422" s="5"/>
      <c r="AQ422" s="5"/>
      <c r="AR422" s="5"/>
      <c r="AS422" s="5"/>
      <c r="AT422" s="5"/>
      <c r="AU422" s="5"/>
      <c r="AV422" s="5"/>
      <c r="AW422" s="5"/>
      <c r="AX422" s="5"/>
      <c r="AY422" s="5"/>
      <c r="AZ422" s="5"/>
      <c r="BA422" s="5"/>
      <c r="BB422" s="5"/>
      <c r="BC422" s="5"/>
      <c r="BD422" s="5"/>
      <c r="BE422" s="5"/>
      <c r="BF422" s="5"/>
      <c r="BG422" s="5"/>
      <c r="BH422" s="5"/>
      <c r="BI422" s="5"/>
      <c r="BJ422" s="5"/>
      <c r="BK422" s="5"/>
      <c r="BL422" s="5"/>
      <c r="BM422" s="5"/>
      <c r="BN422" s="5"/>
      <c r="BO422" s="5"/>
      <c r="BP422" s="5"/>
      <c r="BQ422" s="5"/>
      <c r="BR422" s="5"/>
      <c r="BS422" s="5"/>
      <c r="BT422" s="5"/>
      <c r="BU422" s="5"/>
      <c r="BV422" s="5"/>
      <c r="BW422" s="5"/>
      <c r="BX422" s="5"/>
      <c r="BY422" s="5"/>
      <c r="BZ422" s="5"/>
    </row>
    <row r="423" spans="2:78" ht="150.75" hidden="1" customHeight="1" x14ac:dyDescent="0.25">
      <c r="B423" s="4"/>
      <c r="D423" s="4"/>
      <c r="E423" s="5"/>
      <c r="F423" s="32"/>
      <c r="G423" s="54"/>
      <c r="H423" s="34"/>
      <c r="I423" s="34"/>
      <c r="J423" s="35"/>
      <c r="K423" s="32"/>
      <c r="L423" s="36"/>
      <c r="M423" s="32"/>
      <c r="N423" s="32"/>
      <c r="O423" s="36"/>
      <c r="P423" s="32"/>
      <c r="Q423" s="32"/>
      <c r="R423" s="32"/>
      <c r="S423" s="32"/>
      <c r="T423" s="32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  <c r="AG423" s="5"/>
      <c r="AH423" s="5"/>
      <c r="AI423" s="5"/>
      <c r="AJ423" s="5"/>
      <c r="AK423" s="5"/>
      <c r="AL423" s="5"/>
      <c r="AM423" s="5"/>
      <c r="AN423" s="5"/>
      <c r="AO423" s="5"/>
      <c r="AP423" s="5"/>
      <c r="AQ423" s="5"/>
      <c r="AR423" s="5"/>
      <c r="AS423" s="5"/>
      <c r="AT423" s="5"/>
      <c r="AU423" s="5"/>
      <c r="AV423" s="5"/>
      <c r="AW423" s="5"/>
      <c r="AX423" s="5"/>
      <c r="AY423" s="5"/>
      <c r="AZ423" s="5"/>
      <c r="BA423" s="5"/>
      <c r="BB423" s="5"/>
      <c r="BC423" s="5"/>
      <c r="BD423" s="5"/>
      <c r="BE423" s="5"/>
      <c r="BF423" s="5"/>
      <c r="BG423" s="5"/>
      <c r="BH423" s="5"/>
      <c r="BI423" s="5"/>
      <c r="BJ423" s="5"/>
      <c r="BK423" s="5"/>
      <c r="BL423" s="5"/>
      <c r="BM423" s="5"/>
      <c r="BN423" s="5"/>
      <c r="BO423" s="5"/>
      <c r="BP423" s="5"/>
      <c r="BQ423" s="5"/>
      <c r="BR423" s="5"/>
      <c r="BS423" s="5"/>
      <c r="BT423" s="5"/>
      <c r="BU423" s="5"/>
      <c r="BV423" s="5"/>
      <c r="BW423" s="5"/>
      <c r="BX423" s="5"/>
      <c r="BY423" s="5"/>
      <c r="BZ423" s="5"/>
    </row>
    <row r="424" spans="2:78" ht="150.75" hidden="1" customHeight="1" x14ac:dyDescent="0.25">
      <c r="B424" s="4"/>
      <c r="D424" s="4"/>
      <c r="E424" s="5"/>
      <c r="F424" s="32"/>
      <c r="G424" s="54"/>
      <c r="H424" s="34"/>
      <c r="I424" s="34"/>
      <c r="J424" s="35"/>
      <c r="K424" s="32"/>
      <c r="L424" s="36"/>
      <c r="M424" s="32"/>
      <c r="N424" s="32"/>
      <c r="O424" s="36"/>
      <c r="P424" s="32"/>
      <c r="Q424" s="32"/>
      <c r="R424" s="32"/>
      <c r="S424" s="32"/>
      <c r="T424" s="32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  <c r="AM424" s="5"/>
      <c r="AN424" s="5"/>
      <c r="AO424" s="5"/>
      <c r="AP424" s="5"/>
      <c r="AQ424" s="5"/>
      <c r="AR424" s="5"/>
      <c r="AS424" s="5"/>
      <c r="AT424" s="5"/>
      <c r="AU424" s="5"/>
      <c r="AV424" s="5"/>
      <c r="AW424" s="5"/>
      <c r="AX424" s="5"/>
      <c r="AY424" s="5"/>
      <c r="AZ424" s="5"/>
      <c r="BA424" s="5"/>
      <c r="BB424" s="5"/>
      <c r="BC424" s="5"/>
      <c r="BD424" s="5"/>
      <c r="BE424" s="5"/>
      <c r="BF424" s="5"/>
      <c r="BG424" s="5"/>
      <c r="BH424" s="5"/>
      <c r="BI424" s="5"/>
      <c r="BJ424" s="5"/>
      <c r="BK424" s="5"/>
      <c r="BL424" s="5"/>
      <c r="BM424" s="5"/>
      <c r="BN424" s="5"/>
      <c r="BO424" s="5"/>
      <c r="BP424" s="5"/>
      <c r="BQ424" s="5"/>
      <c r="BR424" s="5"/>
      <c r="BS424" s="5"/>
      <c r="BT424" s="5"/>
      <c r="BU424" s="5"/>
      <c r="BV424" s="5"/>
      <c r="BW424" s="5"/>
      <c r="BX424" s="5"/>
      <c r="BY424" s="5"/>
      <c r="BZ424" s="5"/>
    </row>
    <row r="425" spans="2:78" ht="150.75" hidden="1" customHeight="1" x14ac:dyDescent="0.25">
      <c r="B425" s="4"/>
      <c r="D425" s="4"/>
      <c r="E425" s="5"/>
      <c r="F425" s="32"/>
      <c r="G425" s="54"/>
      <c r="H425" s="34"/>
      <c r="I425" s="34"/>
      <c r="J425" s="35"/>
      <c r="K425" s="32"/>
      <c r="L425" s="36"/>
      <c r="M425" s="32"/>
      <c r="N425" s="32"/>
      <c r="O425" s="36"/>
      <c r="P425" s="32"/>
      <c r="Q425" s="32"/>
      <c r="R425" s="32"/>
      <c r="S425" s="32"/>
      <c r="T425" s="32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  <c r="AM425" s="5"/>
      <c r="AN425" s="5"/>
      <c r="AO425" s="5"/>
      <c r="AP425" s="5"/>
      <c r="AQ425" s="5"/>
      <c r="AR425" s="5"/>
      <c r="AS425" s="5"/>
      <c r="AT425" s="5"/>
      <c r="AU425" s="5"/>
      <c r="AV425" s="5"/>
      <c r="AW425" s="5"/>
      <c r="AX425" s="5"/>
      <c r="AY425" s="5"/>
      <c r="AZ425" s="5"/>
      <c r="BA425" s="5"/>
      <c r="BB425" s="5"/>
      <c r="BC425" s="5"/>
      <c r="BD425" s="5"/>
      <c r="BE425" s="5"/>
      <c r="BF425" s="5"/>
      <c r="BG425" s="5"/>
      <c r="BH425" s="5"/>
      <c r="BI425" s="5"/>
      <c r="BJ425" s="5"/>
      <c r="BK425" s="5"/>
      <c r="BL425" s="5"/>
      <c r="BM425" s="5"/>
      <c r="BN425" s="5"/>
      <c r="BO425" s="5"/>
      <c r="BP425" s="5"/>
      <c r="BQ425" s="5"/>
      <c r="BR425" s="5"/>
      <c r="BS425" s="5"/>
      <c r="BT425" s="5"/>
      <c r="BU425" s="5"/>
      <c r="BV425" s="5"/>
      <c r="BW425" s="5"/>
      <c r="BX425" s="5"/>
      <c r="BY425" s="5"/>
      <c r="BZ425" s="5"/>
    </row>
    <row r="426" spans="2:78" ht="150.75" hidden="1" customHeight="1" x14ac:dyDescent="0.25">
      <c r="B426" s="4"/>
      <c r="D426" s="4"/>
      <c r="E426" s="5"/>
      <c r="F426" s="32"/>
      <c r="G426" s="54"/>
      <c r="H426" s="34"/>
      <c r="I426" s="34"/>
      <c r="J426" s="35"/>
      <c r="K426" s="32"/>
      <c r="L426" s="36"/>
      <c r="M426" s="32"/>
      <c r="N426" s="32"/>
      <c r="O426" s="36"/>
      <c r="P426" s="32"/>
      <c r="Q426" s="32"/>
      <c r="R426" s="32"/>
      <c r="S426" s="32"/>
      <c r="T426" s="32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  <c r="AH426" s="5"/>
      <c r="AI426" s="5"/>
      <c r="AJ426" s="5"/>
      <c r="AK426" s="5"/>
      <c r="AL426" s="5"/>
      <c r="AM426" s="5"/>
      <c r="AN426" s="5"/>
      <c r="AO426" s="5"/>
      <c r="AP426" s="5"/>
      <c r="AQ426" s="5"/>
      <c r="AR426" s="5"/>
      <c r="AS426" s="5"/>
      <c r="AT426" s="5"/>
      <c r="AU426" s="5"/>
      <c r="AV426" s="5"/>
      <c r="AW426" s="5"/>
      <c r="AX426" s="5"/>
      <c r="AY426" s="5"/>
      <c r="AZ426" s="5"/>
      <c r="BA426" s="5"/>
      <c r="BB426" s="5"/>
      <c r="BC426" s="5"/>
      <c r="BD426" s="5"/>
      <c r="BE426" s="5"/>
      <c r="BF426" s="5"/>
      <c r="BG426" s="5"/>
      <c r="BH426" s="5"/>
      <c r="BI426" s="5"/>
      <c r="BJ426" s="5"/>
      <c r="BK426" s="5"/>
      <c r="BL426" s="5"/>
      <c r="BM426" s="5"/>
      <c r="BN426" s="5"/>
      <c r="BO426" s="5"/>
      <c r="BP426" s="5"/>
      <c r="BQ426" s="5"/>
      <c r="BR426" s="5"/>
      <c r="BS426" s="5"/>
      <c r="BT426" s="5"/>
      <c r="BU426" s="5"/>
      <c r="BV426" s="5"/>
      <c r="BW426" s="5"/>
      <c r="BX426" s="5"/>
      <c r="BY426" s="5"/>
      <c r="BZ426" s="5"/>
    </row>
    <row r="427" spans="2:78" ht="150.75" hidden="1" customHeight="1" x14ac:dyDescent="0.25">
      <c r="B427" s="4"/>
      <c r="D427" s="4"/>
      <c r="E427" s="5"/>
      <c r="F427" s="32"/>
      <c r="G427" s="54"/>
      <c r="H427" s="34"/>
      <c r="I427" s="34"/>
      <c r="J427" s="35"/>
      <c r="K427" s="32"/>
      <c r="L427" s="36"/>
      <c r="M427" s="32"/>
      <c r="N427" s="32"/>
      <c r="O427" s="36"/>
      <c r="P427" s="32"/>
      <c r="Q427" s="32"/>
      <c r="R427" s="32"/>
      <c r="S427" s="32"/>
      <c r="T427" s="32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  <c r="AG427" s="5"/>
      <c r="AH427" s="5"/>
      <c r="AI427" s="5"/>
      <c r="AJ427" s="5"/>
      <c r="AK427" s="5"/>
      <c r="AL427" s="5"/>
      <c r="AM427" s="5"/>
      <c r="AN427" s="5"/>
      <c r="AO427" s="5"/>
      <c r="AP427" s="5"/>
      <c r="AQ427" s="5"/>
      <c r="AR427" s="5"/>
      <c r="AS427" s="5"/>
      <c r="AT427" s="5"/>
      <c r="AU427" s="5"/>
      <c r="AV427" s="5"/>
      <c r="AW427" s="5"/>
      <c r="AX427" s="5"/>
      <c r="AY427" s="5"/>
      <c r="AZ427" s="5"/>
      <c r="BA427" s="5"/>
      <c r="BB427" s="5"/>
      <c r="BC427" s="5"/>
      <c r="BD427" s="5"/>
      <c r="BE427" s="5"/>
      <c r="BF427" s="5"/>
      <c r="BG427" s="5"/>
      <c r="BH427" s="5"/>
      <c r="BI427" s="5"/>
      <c r="BJ427" s="5"/>
      <c r="BK427" s="5"/>
      <c r="BL427" s="5"/>
      <c r="BM427" s="5"/>
      <c r="BN427" s="5"/>
      <c r="BO427" s="5"/>
      <c r="BP427" s="5"/>
      <c r="BQ427" s="5"/>
      <c r="BR427" s="5"/>
      <c r="BS427" s="5"/>
      <c r="BT427" s="5"/>
      <c r="BU427" s="5"/>
      <c r="BV427" s="5"/>
      <c r="BW427" s="5"/>
      <c r="BX427" s="5"/>
      <c r="BY427" s="5"/>
      <c r="BZ427" s="5"/>
    </row>
    <row r="428" spans="2:78" ht="150.75" hidden="1" customHeight="1" x14ac:dyDescent="0.25">
      <c r="B428" s="4"/>
      <c r="D428" s="4"/>
      <c r="E428" s="5"/>
      <c r="F428" s="32"/>
      <c r="G428" s="54"/>
      <c r="H428" s="34"/>
      <c r="I428" s="34"/>
      <c r="J428" s="35"/>
      <c r="K428" s="32"/>
      <c r="L428" s="36"/>
      <c r="M428" s="32"/>
      <c r="N428" s="32"/>
      <c r="O428" s="36"/>
      <c r="P428" s="32"/>
      <c r="Q428" s="32"/>
      <c r="R428" s="32"/>
      <c r="S428" s="32"/>
      <c r="T428" s="32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  <c r="AM428" s="5"/>
      <c r="AN428" s="5"/>
      <c r="AO428" s="5"/>
      <c r="AP428" s="5"/>
      <c r="AQ428" s="5"/>
      <c r="AR428" s="5"/>
      <c r="AS428" s="5"/>
      <c r="AT428" s="5"/>
      <c r="AU428" s="5"/>
      <c r="AV428" s="5"/>
      <c r="AW428" s="5"/>
      <c r="AX428" s="5"/>
      <c r="AY428" s="5"/>
      <c r="AZ428" s="5"/>
      <c r="BA428" s="5"/>
      <c r="BB428" s="5"/>
      <c r="BC428" s="5"/>
      <c r="BD428" s="5"/>
      <c r="BE428" s="5"/>
      <c r="BF428" s="5"/>
      <c r="BG428" s="5"/>
      <c r="BH428" s="5"/>
      <c r="BI428" s="5"/>
      <c r="BJ428" s="5"/>
      <c r="BK428" s="5"/>
      <c r="BL428" s="5"/>
      <c r="BM428" s="5"/>
      <c r="BN428" s="5"/>
      <c r="BO428" s="5"/>
      <c r="BP428" s="5"/>
      <c r="BQ428" s="5"/>
      <c r="BR428" s="5"/>
      <c r="BS428" s="5"/>
      <c r="BT428" s="5"/>
      <c r="BU428" s="5"/>
      <c r="BV428" s="5"/>
      <c r="BW428" s="5"/>
      <c r="BX428" s="5"/>
      <c r="BY428" s="5"/>
      <c r="BZ428" s="5"/>
    </row>
    <row r="429" spans="2:78" ht="150.75" hidden="1" customHeight="1" x14ac:dyDescent="0.25">
      <c r="B429" s="4"/>
      <c r="D429" s="4"/>
      <c r="E429" s="5"/>
      <c r="F429" s="32"/>
      <c r="G429" s="54"/>
      <c r="H429" s="34"/>
      <c r="I429" s="34"/>
      <c r="J429" s="35"/>
      <c r="K429" s="32"/>
      <c r="L429" s="36"/>
      <c r="M429" s="32"/>
      <c r="N429" s="32"/>
      <c r="O429" s="36"/>
      <c r="P429" s="32"/>
      <c r="Q429" s="32"/>
      <c r="R429" s="32"/>
      <c r="S429" s="32"/>
      <c r="T429" s="32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  <c r="AM429" s="5"/>
      <c r="AN429" s="5"/>
      <c r="AO429" s="5"/>
      <c r="AP429" s="5"/>
      <c r="AQ429" s="5"/>
      <c r="AR429" s="5"/>
      <c r="AS429" s="5"/>
      <c r="AT429" s="5"/>
      <c r="AU429" s="5"/>
      <c r="AV429" s="5"/>
      <c r="AW429" s="5"/>
      <c r="AX429" s="5"/>
      <c r="AY429" s="5"/>
      <c r="AZ429" s="5"/>
      <c r="BA429" s="5"/>
      <c r="BB429" s="5"/>
      <c r="BC429" s="5"/>
      <c r="BD429" s="5"/>
      <c r="BE429" s="5"/>
      <c r="BF429" s="5"/>
      <c r="BG429" s="5"/>
      <c r="BH429" s="5"/>
      <c r="BI429" s="5"/>
      <c r="BJ429" s="5"/>
      <c r="BK429" s="5"/>
      <c r="BL429" s="5"/>
      <c r="BM429" s="5"/>
      <c r="BN429" s="5"/>
      <c r="BO429" s="5"/>
      <c r="BP429" s="5"/>
      <c r="BQ429" s="5"/>
      <c r="BR429" s="5"/>
      <c r="BS429" s="5"/>
      <c r="BT429" s="5"/>
      <c r="BU429" s="5"/>
      <c r="BV429" s="5"/>
      <c r="BW429" s="5"/>
      <c r="BX429" s="5"/>
      <c r="BY429" s="5"/>
      <c r="BZ429" s="5"/>
    </row>
    <row r="430" spans="2:78" ht="150.75" hidden="1" customHeight="1" x14ac:dyDescent="0.25">
      <c r="B430" s="4"/>
      <c r="D430" s="4"/>
      <c r="E430" s="5"/>
      <c r="F430" s="32"/>
      <c r="G430" s="54"/>
      <c r="H430" s="34"/>
      <c r="I430" s="34"/>
      <c r="J430" s="35"/>
      <c r="K430" s="32"/>
      <c r="L430" s="36"/>
      <c r="M430" s="32"/>
      <c r="N430" s="32"/>
      <c r="O430" s="36"/>
      <c r="P430" s="32"/>
      <c r="Q430" s="32"/>
      <c r="R430" s="32"/>
      <c r="S430" s="32"/>
      <c r="T430" s="32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  <c r="AG430" s="5"/>
      <c r="AH430" s="5"/>
      <c r="AI430" s="5"/>
      <c r="AJ430" s="5"/>
      <c r="AK430" s="5"/>
      <c r="AL430" s="5"/>
      <c r="AM430" s="5"/>
      <c r="AN430" s="5"/>
      <c r="AO430" s="5"/>
      <c r="AP430" s="5"/>
      <c r="AQ430" s="5"/>
      <c r="AR430" s="5"/>
      <c r="AS430" s="5"/>
      <c r="AT430" s="5"/>
      <c r="AU430" s="5"/>
      <c r="AV430" s="5"/>
      <c r="AW430" s="5"/>
      <c r="AX430" s="5"/>
      <c r="AY430" s="5"/>
      <c r="AZ430" s="5"/>
      <c r="BA430" s="5"/>
      <c r="BB430" s="5"/>
      <c r="BC430" s="5"/>
      <c r="BD430" s="5"/>
      <c r="BE430" s="5"/>
      <c r="BF430" s="5"/>
      <c r="BG430" s="5"/>
      <c r="BH430" s="5"/>
      <c r="BI430" s="5"/>
      <c r="BJ430" s="5"/>
      <c r="BK430" s="5"/>
      <c r="BL430" s="5"/>
      <c r="BM430" s="5"/>
      <c r="BN430" s="5"/>
      <c r="BO430" s="5"/>
      <c r="BP430" s="5"/>
      <c r="BQ430" s="5"/>
      <c r="BR430" s="5"/>
      <c r="BS430" s="5"/>
      <c r="BT430" s="5"/>
      <c r="BU430" s="5"/>
      <c r="BV430" s="5"/>
      <c r="BW430" s="5"/>
      <c r="BX430" s="5"/>
      <c r="BY430" s="5"/>
      <c r="BZ430" s="5"/>
    </row>
    <row r="431" spans="2:78" ht="150.75" hidden="1" customHeight="1" x14ac:dyDescent="0.25">
      <c r="B431" s="4"/>
      <c r="D431" s="4"/>
      <c r="E431" s="5"/>
      <c r="F431" s="32"/>
      <c r="G431" s="54"/>
      <c r="H431" s="34"/>
      <c r="I431" s="34"/>
      <c r="J431" s="35"/>
      <c r="K431" s="32"/>
      <c r="L431" s="36"/>
      <c r="M431" s="32"/>
      <c r="N431" s="32"/>
      <c r="O431" s="36"/>
      <c r="P431" s="32"/>
      <c r="Q431" s="32"/>
      <c r="R431" s="32"/>
      <c r="S431" s="32"/>
      <c r="T431" s="32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  <c r="AG431" s="5"/>
      <c r="AH431" s="5"/>
      <c r="AI431" s="5"/>
      <c r="AJ431" s="5"/>
      <c r="AK431" s="5"/>
      <c r="AL431" s="5"/>
      <c r="AM431" s="5"/>
      <c r="AN431" s="5"/>
      <c r="AO431" s="5"/>
      <c r="AP431" s="5"/>
      <c r="AQ431" s="5"/>
      <c r="AR431" s="5"/>
      <c r="AS431" s="5"/>
      <c r="AT431" s="5"/>
      <c r="AU431" s="5"/>
      <c r="AV431" s="5"/>
      <c r="AW431" s="5"/>
      <c r="AX431" s="5"/>
      <c r="AY431" s="5"/>
      <c r="AZ431" s="5"/>
      <c r="BA431" s="5"/>
      <c r="BB431" s="5"/>
      <c r="BC431" s="5"/>
      <c r="BD431" s="5"/>
      <c r="BE431" s="5"/>
      <c r="BF431" s="5"/>
      <c r="BG431" s="5"/>
      <c r="BH431" s="5"/>
      <c r="BI431" s="5"/>
      <c r="BJ431" s="5"/>
      <c r="BK431" s="5"/>
      <c r="BL431" s="5"/>
      <c r="BM431" s="5"/>
      <c r="BN431" s="5"/>
      <c r="BO431" s="5"/>
      <c r="BP431" s="5"/>
      <c r="BQ431" s="5"/>
      <c r="BR431" s="5"/>
      <c r="BS431" s="5"/>
      <c r="BT431" s="5"/>
      <c r="BU431" s="5"/>
      <c r="BV431" s="5"/>
      <c r="BW431" s="5"/>
      <c r="BX431" s="5"/>
      <c r="BY431" s="5"/>
      <c r="BZ431" s="5"/>
    </row>
    <row r="432" spans="2:78" ht="150.75" hidden="1" customHeight="1" x14ac:dyDescent="0.25">
      <c r="B432" s="4"/>
      <c r="D432" s="4"/>
      <c r="E432" s="5"/>
      <c r="F432" s="32"/>
      <c r="G432" s="54"/>
      <c r="H432" s="34"/>
      <c r="I432" s="34"/>
      <c r="J432" s="35"/>
      <c r="K432" s="32"/>
      <c r="L432" s="36"/>
      <c r="M432" s="32"/>
      <c r="N432" s="32"/>
      <c r="O432" s="36"/>
      <c r="P432" s="32"/>
      <c r="Q432" s="32"/>
      <c r="R432" s="32"/>
      <c r="S432" s="32"/>
      <c r="T432" s="32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/>
      <c r="AH432" s="5"/>
      <c r="AI432" s="5"/>
      <c r="AJ432" s="5"/>
      <c r="AK432" s="5"/>
      <c r="AL432" s="5"/>
      <c r="AM432" s="5"/>
      <c r="AN432" s="5"/>
      <c r="AO432" s="5"/>
      <c r="AP432" s="5"/>
      <c r="AQ432" s="5"/>
      <c r="AR432" s="5"/>
      <c r="AS432" s="5"/>
      <c r="AT432" s="5"/>
      <c r="AU432" s="5"/>
      <c r="AV432" s="5"/>
      <c r="AW432" s="5"/>
      <c r="AX432" s="5"/>
      <c r="AY432" s="5"/>
      <c r="AZ432" s="5"/>
      <c r="BA432" s="5"/>
      <c r="BB432" s="5"/>
      <c r="BC432" s="5"/>
      <c r="BD432" s="5"/>
      <c r="BE432" s="5"/>
      <c r="BF432" s="5"/>
      <c r="BG432" s="5"/>
      <c r="BH432" s="5"/>
      <c r="BI432" s="5"/>
      <c r="BJ432" s="5"/>
      <c r="BK432" s="5"/>
      <c r="BL432" s="5"/>
      <c r="BM432" s="5"/>
      <c r="BN432" s="5"/>
      <c r="BO432" s="5"/>
      <c r="BP432" s="5"/>
      <c r="BQ432" s="5"/>
      <c r="BR432" s="5"/>
      <c r="BS432" s="5"/>
      <c r="BT432" s="5"/>
      <c r="BU432" s="5"/>
      <c r="BV432" s="5"/>
      <c r="BW432" s="5"/>
      <c r="BX432" s="5"/>
      <c r="BY432" s="5"/>
      <c r="BZ432" s="5"/>
    </row>
    <row r="433" spans="2:78" ht="150.75" hidden="1" customHeight="1" x14ac:dyDescent="0.25">
      <c r="B433" s="4"/>
      <c r="D433" s="4"/>
      <c r="E433" s="5"/>
      <c r="F433" s="32"/>
      <c r="G433" s="54"/>
      <c r="H433" s="34"/>
      <c r="I433" s="34"/>
      <c r="J433" s="35"/>
      <c r="K433" s="32"/>
      <c r="L433" s="36"/>
      <c r="M433" s="32"/>
      <c r="N433" s="32"/>
      <c r="O433" s="36"/>
      <c r="P433" s="32"/>
      <c r="Q433" s="32"/>
      <c r="R433" s="32"/>
      <c r="S433" s="32"/>
      <c r="T433" s="32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  <c r="AG433" s="5"/>
      <c r="AH433" s="5"/>
      <c r="AI433" s="5"/>
      <c r="AJ433" s="5"/>
      <c r="AK433" s="5"/>
      <c r="AL433" s="5"/>
      <c r="AM433" s="5"/>
      <c r="AN433" s="5"/>
      <c r="AO433" s="5"/>
      <c r="AP433" s="5"/>
      <c r="AQ433" s="5"/>
      <c r="AR433" s="5"/>
      <c r="AS433" s="5"/>
      <c r="AT433" s="5"/>
      <c r="AU433" s="5"/>
      <c r="AV433" s="5"/>
      <c r="AW433" s="5"/>
      <c r="AX433" s="5"/>
      <c r="AY433" s="5"/>
      <c r="AZ433" s="5"/>
      <c r="BA433" s="5"/>
      <c r="BB433" s="5"/>
      <c r="BC433" s="5"/>
      <c r="BD433" s="5"/>
      <c r="BE433" s="5"/>
      <c r="BF433" s="5"/>
      <c r="BG433" s="5"/>
      <c r="BH433" s="5"/>
      <c r="BI433" s="5"/>
      <c r="BJ433" s="5"/>
      <c r="BK433" s="5"/>
      <c r="BL433" s="5"/>
      <c r="BM433" s="5"/>
      <c r="BN433" s="5"/>
      <c r="BO433" s="5"/>
      <c r="BP433" s="5"/>
      <c r="BQ433" s="5"/>
      <c r="BR433" s="5"/>
      <c r="BS433" s="5"/>
      <c r="BT433" s="5"/>
      <c r="BU433" s="5"/>
      <c r="BV433" s="5"/>
      <c r="BW433" s="5"/>
      <c r="BX433" s="5"/>
      <c r="BY433" s="5"/>
      <c r="BZ433" s="5"/>
    </row>
    <row r="434" spans="2:78" ht="150.75" hidden="1" customHeight="1" x14ac:dyDescent="0.25">
      <c r="B434" s="4"/>
      <c r="D434" s="4"/>
      <c r="E434" s="5"/>
      <c r="F434" s="32"/>
      <c r="G434" s="54"/>
      <c r="H434" s="34"/>
      <c r="I434" s="34"/>
      <c r="J434" s="35"/>
      <c r="K434" s="32"/>
      <c r="L434" s="36"/>
      <c r="M434" s="32"/>
      <c r="N434" s="32"/>
      <c r="O434" s="36"/>
      <c r="P434" s="32"/>
      <c r="Q434" s="32"/>
      <c r="R434" s="32"/>
      <c r="S434" s="32"/>
      <c r="T434" s="32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  <c r="AG434" s="5"/>
      <c r="AH434" s="5"/>
      <c r="AI434" s="5"/>
      <c r="AJ434" s="5"/>
      <c r="AK434" s="5"/>
      <c r="AL434" s="5"/>
      <c r="AM434" s="5"/>
      <c r="AN434" s="5"/>
      <c r="AO434" s="5"/>
      <c r="AP434" s="5"/>
      <c r="AQ434" s="5"/>
      <c r="AR434" s="5"/>
      <c r="AS434" s="5"/>
      <c r="AT434" s="5"/>
      <c r="AU434" s="5"/>
      <c r="AV434" s="5"/>
      <c r="AW434" s="5"/>
      <c r="AX434" s="5"/>
      <c r="AY434" s="5"/>
      <c r="AZ434" s="5"/>
      <c r="BA434" s="5"/>
      <c r="BB434" s="5"/>
      <c r="BC434" s="5"/>
      <c r="BD434" s="5"/>
      <c r="BE434" s="5"/>
      <c r="BF434" s="5"/>
      <c r="BG434" s="5"/>
      <c r="BH434" s="5"/>
      <c r="BI434" s="5"/>
      <c r="BJ434" s="5"/>
      <c r="BK434" s="5"/>
      <c r="BL434" s="5"/>
      <c r="BM434" s="5"/>
      <c r="BN434" s="5"/>
      <c r="BO434" s="5"/>
      <c r="BP434" s="5"/>
      <c r="BQ434" s="5"/>
      <c r="BR434" s="5"/>
      <c r="BS434" s="5"/>
      <c r="BT434" s="5"/>
      <c r="BU434" s="5"/>
      <c r="BV434" s="5"/>
      <c r="BW434" s="5"/>
      <c r="BX434" s="5"/>
      <c r="BY434" s="5"/>
      <c r="BZ434" s="5"/>
    </row>
    <row r="435" spans="2:78" ht="150.75" hidden="1" customHeight="1" x14ac:dyDescent="0.25">
      <c r="B435" s="4"/>
      <c r="D435" s="4"/>
      <c r="E435" s="5"/>
      <c r="F435" s="32"/>
      <c r="G435" s="54"/>
      <c r="H435" s="34"/>
      <c r="I435" s="34"/>
      <c r="J435" s="35"/>
      <c r="K435" s="32"/>
      <c r="L435" s="36"/>
      <c r="M435" s="32"/>
      <c r="N435" s="32"/>
      <c r="O435" s="36"/>
      <c r="P435" s="32"/>
      <c r="Q435" s="32"/>
      <c r="R435" s="32"/>
      <c r="S435" s="32"/>
      <c r="T435" s="32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  <c r="AG435" s="5"/>
      <c r="AH435" s="5"/>
      <c r="AI435" s="5"/>
      <c r="AJ435" s="5"/>
      <c r="AK435" s="5"/>
      <c r="AL435" s="5"/>
      <c r="AM435" s="5"/>
      <c r="AN435" s="5"/>
      <c r="AO435" s="5"/>
      <c r="AP435" s="5"/>
      <c r="AQ435" s="5"/>
      <c r="AR435" s="5"/>
      <c r="AS435" s="5"/>
      <c r="AT435" s="5"/>
      <c r="AU435" s="5"/>
      <c r="AV435" s="5"/>
      <c r="AW435" s="5"/>
      <c r="AX435" s="5"/>
      <c r="AY435" s="5"/>
      <c r="AZ435" s="5"/>
      <c r="BA435" s="5"/>
      <c r="BB435" s="5"/>
      <c r="BC435" s="5"/>
      <c r="BD435" s="5"/>
      <c r="BE435" s="5"/>
      <c r="BF435" s="5"/>
      <c r="BG435" s="5"/>
      <c r="BH435" s="5"/>
      <c r="BI435" s="5"/>
      <c r="BJ435" s="5"/>
      <c r="BK435" s="5"/>
      <c r="BL435" s="5"/>
      <c r="BM435" s="5"/>
      <c r="BN435" s="5"/>
      <c r="BO435" s="5"/>
      <c r="BP435" s="5"/>
      <c r="BQ435" s="5"/>
      <c r="BR435" s="5"/>
      <c r="BS435" s="5"/>
      <c r="BT435" s="5"/>
      <c r="BU435" s="5"/>
      <c r="BV435" s="5"/>
      <c r="BW435" s="5"/>
      <c r="BX435" s="5"/>
      <c r="BY435" s="5"/>
      <c r="BZ435" s="5"/>
    </row>
    <row r="436" spans="2:78" ht="150.75" hidden="1" customHeight="1" x14ac:dyDescent="0.25">
      <c r="B436" s="4"/>
      <c r="D436" s="4"/>
      <c r="E436" s="5"/>
      <c r="F436" s="32"/>
      <c r="G436" s="54"/>
      <c r="H436" s="34"/>
      <c r="I436" s="34"/>
      <c r="J436" s="35"/>
      <c r="K436" s="32"/>
      <c r="L436" s="36"/>
      <c r="M436" s="32"/>
      <c r="N436" s="32"/>
      <c r="O436" s="36"/>
      <c r="P436" s="32"/>
      <c r="Q436" s="32"/>
      <c r="R436" s="32"/>
      <c r="S436" s="32"/>
      <c r="T436" s="32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  <c r="AG436" s="5"/>
      <c r="AH436" s="5"/>
      <c r="AI436" s="5"/>
      <c r="AJ436" s="5"/>
      <c r="AK436" s="5"/>
      <c r="AL436" s="5"/>
      <c r="AM436" s="5"/>
      <c r="AN436" s="5"/>
      <c r="AO436" s="5"/>
      <c r="AP436" s="5"/>
      <c r="AQ436" s="5"/>
      <c r="AR436" s="5"/>
      <c r="AS436" s="5"/>
      <c r="AT436" s="5"/>
      <c r="AU436" s="5"/>
      <c r="AV436" s="5"/>
      <c r="AW436" s="5"/>
      <c r="AX436" s="5"/>
      <c r="AY436" s="5"/>
      <c r="AZ436" s="5"/>
      <c r="BA436" s="5"/>
      <c r="BB436" s="5"/>
      <c r="BC436" s="5"/>
      <c r="BD436" s="5"/>
      <c r="BE436" s="5"/>
      <c r="BF436" s="5"/>
      <c r="BG436" s="5"/>
      <c r="BH436" s="5"/>
      <c r="BI436" s="5"/>
      <c r="BJ436" s="5"/>
      <c r="BK436" s="5"/>
      <c r="BL436" s="5"/>
      <c r="BM436" s="5"/>
      <c r="BN436" s="5"/>
      <c r="BO436" s="5"/>
      <c r="BP436" s="5"/>
      <c r="BQ436" s="5"/>
      <c r="BR436" s="5"/>
      <c r="BS436" s="5"/>
      <c r="BT436" s="5"/>
      <c r="BU436" s="5"/>
      <c r="BV436" s="5"/>
      <c r="BW436" s="5"/>
      <c r="BX436" s="5"/>
      <c r="BY436" s="5"/>
      <c r="BZ436" s="5"/>
    </row>
    <row r="437" spans="2:78" ht="90.75" hidden="1" customHeight="1" x14ac:dyDescent="0.25">
      <c r="D437" s="4"/>
      <c r="E437" s="5"/>
      <c r="F437" s="26"/>
      <c r="G437" s="54"/>
      <c r="H437" s="27"/>
      <c r="I437" s="27"/>
      <c r="J437" s="28"/>
      <c r="K437" s="26"/>
      <c r="L437" s="37"/>
      <c r="M437" s="26"/>
      <c r="N437" s="26"/>
      <c r="O437" s="37"/>
      <c r="P437" s="26"/>
      <c r="Q437" s="26"/>
      <c r="R437" s="26"/>
      <c r="S437" s="26"/>
      <c r="T437" s="26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  <c r="AG437" s="5"/>
      <c r="AH437" s="5"/>
      <c r="AI437" s="5"/>
      <c r="AJ437" s="5"/>
      <c r="AK437" s="5"/>
      <c r="AL437" s="5"/>
      <c r="AM437" s="5"/>
      <c r="AN437" s="5"/>
      <c r="AO437" s="5"/>
      <c r="AP437" s="5"/>
      <c r="AQ437" s="5"/>
      <c r="AR437" s="5"/>
      <c r="AS437" s="5"/>
      <c r="AT437" s="5"/>
      <c r="AU437" s="5"/>
      <c r="AV437" s="5"/>
      <c r="AW437" s="5"/>
      <c r="AX437" s="5"/>
      <c r="AY437" s="5"/>
      <c r="AZ437" s="5"/>
      <c r="BA437" s="5"/>
      <c r="BB437" s="5"/>
      <c r="BC437" s="5"/>
      <c r="BD437" s="5"/>
      <c r="BE437" s="5"/>
      <c r="BF437" s="5"/>
      <c r="BG437" s="5"/>
      <c r="BH437" s="5"/>
      <c r="BI437" s="5"/>
      <c r="BJ437" s="5"/>
      <c r="BK437" s="5"/>
      <c r="BL437" s="5"/>
      <c r="BM437" s="5"/>
      <c r="BN437" s="5"/>
      <c r="BO437" s="5"/>
      <c r="BP437" s="5"/>
      <c r="BQ437" s="5"/>
      <c r="BR437" s="5"/>
      <c r="BS437" s="5"/>
      <c r="BT437" s="5"/>
      <c r="BU437" s="5"/>
      <c r="BV437" s="5"/>
      <c r="BW437" s="5"/>
      <c r="BX437" s="5"/>
      <c r="BY437" s="5"/>
      <c r="BZ437" s="5"/>
    </row>
    <row r="438" spans="2:78" ht="90.75" hidden="1" customHeight="1" x14ac:dyDescent="0.25">
      <c r="D438" s="4"/>
      <c r="E438" s="5"/>
      <c r="F438" s="26"/>
      <c r="G438" s="54"/>
      <c r="H438" s="27"/>
      <c r="I438" s="27"/>
      <c r="J438" s="28"/>
      <c r="K438" s="26"/>
      <c r="L438" s="37"/>
      <c r="M438" s="26"/>
      <c r="N438" s="26"/>
      <c r="O438" s="37"/>
      <c r="P438" s="26"/>
      <c r="Q438" s="26"/>
      <c r="R438" s="26"/>
      <c r="S438" s="26"/>
      <c r="T438" s="26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  <c r="AG438" s="5"/>
      <c r="AH438" s="5"/>
      <c r="AI438" s="5"/>
      <c r="AJ438" s="5"/>
      <c r="AK438" s="5"/>
      <c r="AL438" s="5"/>
      <c r="AM438" s="5"/>
      <c r="AN438" s="5"/>
      <c r="AO438" s="5"/>
      <c r="AP438" s="5"/>
      <c r="AQ438" s="5"/>
      <c r="AR438" s="5"/>
      <c r="AS438" s="5"/>
      <c r="AT438" s="5"/>
      <c r="AU438" s="5"/>
      <c r="AV438" s="5"/>
      <c r="AW438" s="5"/>
      <c r="AX438" s="5"/>
      <c r="AY438" s="5"/>
      <c r="AZ438" s="5"/>
      <c r="BA438" s="5"/>
      <c r="BB438" s="5"/>
      <c r="BC438" s="5"/>
      <c r="BD438" s="5"/>
      <c r="BE438" s="5"/>
      <c r="BF438" s="5"/>
      <c r="BG438" s="5"/>
      <c r="BH438" s="5"/>
      <c r="BI438" s="5"/>
      <c r="BJ438" s="5"/>
      <c r="BK438" s="5"/>
      <c r="BL438" s="5"/>
      <c r="BM438" s="5"/>
      <c r="BN438" s="5"/>
      <c r="BO438" s="5"/>
      <c r="BP438" s="5"/>
      <c r="BQ438" s="5"/>
      <c r="BR438" s="5"/>
      <c r="BS438" s="5"/>
      <c r="BT438" s="5"/>
      <c r="BU438" s="5"/>
      <c r="BV438" s="5"/>
      <c r="BW438" s="5"/>
      <c r="BX438" s="5"/>
      <c r="BY438" s="5"/>
      <c r="BZ438" s="5"/>
    </row>
    <row r="439" spans="2:78" ht="90.75" hidden="1" customHeight="1" x14ac:dyDescent="0.25">
      <c r="D439" s="4"/>
      <c r="E439" s="5"/>
      <c r="F439" s="26"/>
      <c r="G439" s="54"/>
      <c r="H439" s="27"/>
      <c r="I439" s="27"/>
      <c r="J439" s="28"/>
      <c r="K439" s="26"/>
      <c r="L439" s="37"/>
      <c r="M439" s="26"/>
      <c r="N439" s="26"/>
      <c r="O439" s="37"/>
      <c r="P439" s="26"/>
      <c r="Q439" s="26"/>
      <c r="R439" s="26"/>
      <c r="S439" s="26"/>
      <c r="T439" s="26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  <c r="AG439" s="5"/>
      <c r="AH439" s="5"/>
      <c r="AI439" s="5"/>
      <c r="AJ439" s="5"/>
      <c r="AK439" s="5"/>
      <c r="AL439" s="5"/>
      <c r="AM439" s="5"/>
      <c r="AN439" s="5"/>
      <c r="AO439" s="5"/>
      <c r="AP439" s="5"/>
      <c r="AQ439" s="5"/>
      <c r="AR439" s="5"/>
      <c r="AS439" s="5"/>
      <c r="AT439" s="5"/>
      <c r="AU439" s="5"/>
      <c r="AV439" s="5"/>
      <c r="AW439" s="5"/>
      <c r="AX439" s="5"/>
      <c r="AY439" s="5"/>
      <c r="AZ439" s="5"/>
      <c r="BA439" s="5"/>
      <c r="BB439" s="5"/>
      <c r="BC439" s="5"/>
      <c r="BD439" s="5"/>
      <c r="BE439" s="5"/>
      <c r="BF439" s="5"/>
      <c r="BG439" s="5"/>
      <c r="BH439" s="5"/>
      <c r="BI439" s="5"/>
      <c r="BJ439" s="5"/>
      <c r="BK439" s="5"/>
      <c r="BL439" s="5"/>
      <c r="BM439" s="5"/>
      <c r="BN439" s="5"/>
      <c r="BO439" s="5"/>
      <c r="BP439" s="5"/>
      <c r="BQ439" s="5"/>
      <c r="BR439" s="5"/>
      <c r="BS439" s="5"/>
      <c r="BT439" s="5"/>
      <c r="BU439" s="5"/>
      <c r="BV439" s="5"/>
      <c r="BW439" s="5"/>
      <c r="BX439" s="5"/>
      <c r="BY439" s="5"/>
      <c r="BZ439" s="5"/>
    </row>
    <row r="440" spans="2:78" ht="90.75" hidden="1" customHeight="1" x14ac:dyDescent="0.25">
      <c r="D440" s="4"/>
      <c r="E440" s="5"/>
      <c r="F440" s="26"/>
      <c r="G440" s="54"/>
      <c r="H440" s="27"/>
      <c r="I440" s="27"/>
      <c r="J440" s="28"/>
      <c r="K440" s="26"/>
      <c r="L440" s="37"/>
      <c r="M440" s="26"/>
      <c r="N440" s="26"/>
      <c r="O440" s="37"/>
      <c r="P440" s="26"/>
      <c r="Q440" s="26"/>
      <c r="R440" s="26"/>
      <c r="S440" s="26"/>
      <c r="T440" s="26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  <c r="AG440" s="5"/>
      <c r="AH440" s="5"/>
      <c r="AI440" s="5"/>
      <c r="AJ440" s="5"/>
      <c r="AK440" s="5"/>
      <c r="AL440" s="5"/>
      <c r="AM440" s="5"/>
      <c r="AN440" s="5"/>
      <c r="AO440" s="5"/>
      <c r="AP440" s="5"/>
      <c r="AQ440" s="5"/>
      <c r="AR440" s="5"/>
      <c r="AS440" s="5"/>
      <c r="AT440" s="5"/>
      <c r="AU440" s="5"/>
      <c r="AV440" s="5"/>
      <c r="AW440" s="5"/>
      <c r="AX440" s="5"/>
      <c r="AY440" s="5"/>
      <c r="AZ440" s="5"/>
      <c r="BA440" s="5"/>
      <c r="BB440" s="5"/>
      <c r="BC440" s="5"/>
      <c r="BD440" s="5"/>
      <c r="BE440" s="5"/>
      <c r="BF440" s="5"/>
      <c r="BG440" s="5"/>
      <c r="BH440" s="5"/>
      <c r="BI440" s="5"/>
      <c r="BJ440" s="5"/>
      <c r="BK440" s="5"/>
      <c r="BL440" s="5"/>
      <c r="BM440" s="5"/>
      <c r="BN440" s="5"/>
      <c r="BO440" s="5"/>
      <c r="BP440" s="5"/>
      <c r="BQ440" s="5"/>
      <c r="BR440" s="5"/>
      <c r="BS440" s="5"/>
      <c r="BT440" s="5"/>
      <c r="BU440" s="5"/>
      <c r="BV440" s="5"/>
      <c r="BW440" s="5"/>
      <c r="BX440" s="5"/>
      <c r="BY440" s="5"/>
      <c r="BZ440" s="5"/>
    </row>
    <row r="441" spans="2:78" ht="90.75" hidden="1" customHeight="1" x14ac:dyDescent="0.25">
      <c r="D441" s="4"/>
      <c r="E441" s="5"/>
      <c r="F441" s="26"/>
      <c r="G441" s="54"/>
      <c r="H441" s="27"/>
      <c r="I441" s="27"/>
      <c r="J441" s="28"/>
      <c r="K441" s="26"/>
      <c r="L441" s="37"/>
      <c r="M441" s="26"/>
      <c r="N441" s="26"/>
      <c r="O441" s="37"/>
      <c r="P441" s="26"/>
      <c r="Q441" s="26"/>
      <c r="R441" s="26"/>
      <c r="S441" s="26"/>
      <c r="T441" s="26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  <c r="AG441" s="5"/>
      <c r="AH441" s="5"/>
      <c r="AI441" s="5"/>
      <c r="AJ441" s="5"/>
      <c r="AK441" s="5"/>
      <c r="AL441" s="5"/>
      <c r="AM441" s="5"/>
      <c r="AN441" s="5"/>
      <c r="AO441" s="5"/>
      <c r="AP441" s="5"/>
      <c r="AQ441" s="5"/>
      <c r="AR441" s="5"/>
      <c r="AS441" s="5"/>
      <c r="AT441" s="5"/>
      <c r="AU441" s="5"/>
      <c r="AV441" s="5"/>
      <c r="AW441" s="5"/>
      <c r="AX441" s="5"/>
      <c r="AY441" s="5"/>
      <c r="AZ441" s="5"/>
      <c r="BA441" s="5"/>
      <c r="BB441" s="5"/>
      <c r="BC441" s="5"/>
      <c r="BD441" s="5"/>
      <c r="BE441" s="5"/>
      <c r="BF441" s="5"/>
      <c r="BG441" s="5"/>
      <c r="BH441" s="5"/>
      <c r="BI441" s="5"/>
      <c r="BJ441" s="5"/>
      <c r="BK441" s="5"/>
      <c r="BL441" s="5"/>
      <c r="BM441" s="5"/>
      <c r="BN441" s="5"/>
      <c r="BO441" s="5"/>
      <c r="BP441" s="5"/>
      <c r="BQ441" s="5"/>
      <c r="BR441" s="5"/>
      <c r="BS441" s="5"/>
      <c r="BT441" s="5"/>
      <c r="BU441" s="5"/>
      <c r="BV441" s="5"/>
      <c r="BW441" s="5"/>
      <c r="BX441" s="5"/>
      <c r="BY441" s="5"/>
      <c r="BZ441" s="5"/>
    </row>
    <row r="442" spans="2:78" ht="90.75" hidden="1" customHeight="1" x14ac:dyDescent="0.25">
      <c r="D442" s="4"/>
      <c r="E442" s="5"/>
      <c r="F442" s="26"/>
      <c r="G442" s="54"/>
      <c r="H442" s="27"/>
      <c r="I442" s="27"/>
      <c r="J442" s="28"/>
      <c r="K442" s="26"/>
      <c r="L442" s="37"/>
      <c r="M442" s="26"/>
      <c r="N442" s="26"/>
      <c r="O442" s="37"/>
      <c r="P442" s="26"/>
      <c r="Q442" s="26"/>
      <c r="R442" s="26"/>
      <c r="S442" s="26"/>
      <c r="T442" s="26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  <c r="AG442" s="5"/>
      <c r="AH442" s="5"/>
      <c r="AI442" s="5"/>
      <c r="AJ442" s="5"/>
      <c r="AK442" s="5"/>
      <c r="AL442" s="5"/>
      <c r="AM442" s="5"/>
      <c r="AN442" s="5"/>
      <c r="AO442" s="5"/>
      <c r="AP442" s="5"/>
      <c r="AQ442" s="5"/>
      <c r="AR442" s="5"/>
      <c r="AS442" s="5"/>
      <c r="AT442" s="5"/>
      <c r="AU442" s="5"/>
      <c r="AV442" s="5"/>
      <c r="AW442" s="5"/>
      <c r="AX442" s="5"/>
      <c r="AY442" s="5"/>
      <c r="AZ442" s="5"/>
      <c r="BA442" s="5"/>
      <c r="BB442" s="5"/>
      <c r="BC442" s="5"/>
      <c r="BD442" s="5"/>
      <c r="BE442" s="5"/>
      <c r="BF442" s="5"/>
      <c r="BG442" s="5"/>
      <c r="BH442" s="5"/>
      <c r="BI442" s="5"/>
      <c r="BJ442" s="5"/>
      <c r="BK442" s="5"/>
      <c r="BL442" s="5"/>
      <c r="BM442" s="5"/>
      <c r="BN442" s="5"/>
      <c r="BO442" s="5"/>
      <c r="BP442" s="5"/>
      <c r="BQ442" s="5"/>
      <c r="BR442" s="5"/>
      <c r="BS442" s="5"/>
      <c r="BT442" s="5"/>
      <c r="BU442" s="5"/>
      <c r="BV442" s="5"/>
      <c r="BW442" s="5"/>
      <c r="BX442" s="5"/>
      <c r="BY442" s="5"/>
      <c r="BZ442" s="5"/>
    </row>
    <row r="443" spans="2:78" ht="90.75" hidden="1" customHeight="1" x14ac:dyDescent="0.25">
      <c r="D443" s="4"/>
      <c r="E443" s="5"/>
      <c r="F443" s="26"/>
      <c r="G443" s="54"/>
      <c r="H443" s="27"/>
      <c r="I443" s="27"/>
      <c r="J443" s="28"/>
      <c r="K443" s="26"/>
      <c r="L443" s="37"/>
      <c r="M443" s="26"/>
      <c r="N443" s="26"/>
      <c r="O443" s="37"/>
      <c r="P443" s="26"/>
      <c r="Q443" s="26"/>
      <c r="R443" s="26"/>
      <c r="S443" s="26"/>
      <c r="T443" s="26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  <c r="AG443" s="5"/>
      <c r="AH443" s="5"/>
      <c r="AI443" s="5"/>
      <c r="AJ443" s="5"/>
      <c r="AK443" s="5"/>
      <c r="AL443" s="5"/>
      <c r="AM443" s="5"/>
      <c r="AN443" s="5"/>
      <c r="AO443" s="5"/>
      <c r="AP443" s="5"/>
      <c r="AQ443" s="5"/>
      <c r="AR443" s="5"/>
      <c r="AS443" s="5"/>
      <c r="AT443" s="5"/>
      <c r="AU443" s="5"/>
      <c r="AV443" s="5"/>
      <c r="AW443" s="5"/>
      <c r="AX443" s="5"/>
      <c r="AY443" s="5"/>
      <c r="AZ443" s="5"/>
      <c r="BA443" s="5"/>
      <c r="BB443" s="5"/>
      <c r="BC443" s="5"/>
      <c r="BD443" s="5"/>
      <c r="BE443" s="5"/>
      <c r="BF443" s="5"/>
      <c r="BG443" s="5"/>
      <c r="BH443" s="5"/>
      <c r="BI443" s="5"/>
      <c r="BJ443" s="5"/>
      <c r="BK443" s="5"/>
      <c r="BL443" s="5"/>
      <c r="BM443" s="5"/>
      <c r="BN443" s="5"/>
      <c r="BO443" s="5"/>
      <c r="BP443" s="5"/>
      <c r="BQ443" s="5"/>
      <c r="BR443" s="5"/>
      <c r="BS443" s="5"/>
      <c r="BT443" s="5"/>
      <c r="BU443" s="5"/>
      <c r="BV443" s="5"/>
      <c r="BW443" s="5"/>
      <c r="BX443" s="5"/>
      <c r="BY443" s="5"/>
      <c r="BZ443" s="5"/>
    </row>
    <row r="444" spans="2:78" ht="90.75" hidden="1" customHeight="1" x14ac:dyDescent="0.25">
      <c r="D444" s="4"/>
      <c r="E444" s="5"/>
      <c r="F444" s="26"/>
      <c r="G444" s="54"/>
      <c r="H444" s="27"/>
      <c r="I444" s="27"/>
      <c r="J444" s="28"/>
      <c r="K444" s="26"/>
      <c r="L444" s="37"/>
      <c r="M444" s="26"/>
      <c r="N444" s="26"/>
      <c r="O444" s="37"/>
      <c r="P444" s="26"/>
      <c r="Q444" s="26"/>
      <c r="R444" s="26"/>
      <c r="S444" s="26"/>
      <c r="T444" s="26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  <c r="AG444" s="5"/>
      <c r="AH444" s="5"/>
      <c r="AI444" s="5"/>
      <c r="AJ444" s="5"/>
      <c r="AK444" s="5"/>
      <c r="AL444" s="5"/>
      <c r="AM444" s="5"/>
      <c r="AN444" s="5"/>
      <c r="AO444" s="5"/>
      <c r="AP444" s="5"/>
      <c r="AQ444" s="5"/>
      <c r="AR444" s="5"/>
      <c r="AS444" s="5"/>
      <c r="AT444" s="5"/>
      <c r="AU444" s="5"/>
      <c r="AV444" s="5"/>
      <c r="AW444" s="5"/>
      <c r="AX444" s="5"/>
      <c r="AY444" s="5"/>
      <c r="AZ444" s="5"/>
      <c r="BA444" s="5"/>
      <c r="BB444" s="5"/>
      <c r="BC444" s="5"/>
      <c r="BD444" s="5"/>
      <c r="BE444" s="5"/>
      <c r="BF444" s="5"/>
      <c r="BG444" s="5"/>
      <c r="BH444" s="5"/>
      <c r="BI444" s="5"/>
      <c r="BJ444" s="5"/>
      <c r="BK444" s="5"/>
      <c r="BL444" s="5"/>
      <c r="BM444" s="5"/>
      <c r="BN444" s="5"/>
      <c r="BO444" s="5"/>
      <c r="BP444" s="5"/>
      <c r="BQ444" s="5"/>
      <c r="BR444" s="5"/>
      <c r="BS444" s="5"/>
      <c r="BT444" s="5"/>
      <c r="BU444" s="5"/>
      <c r="BV444" s="5"/>
      <c r="BW444" s="5"/>
      <c r="BX444" s="5"/>
      <c r="BY444" s="5"/>
      <c r="BZ444" s="5"/>
    </row>
    <row r="445" spans="2:78" ht="90.75" hidden="1" customHeight="1" x14ac:dyDescent="0.25">
      <c r="D445" s="4"/>
      <c r="E445" s="5"/>
      <c r="F445" s="26"/>
      <c r="G445" s="54"/>
      <c r="H445" s="27"/>
      <c r="I445" s="27"/>
      <c r="J445" s="28"/>
      <c r="K445" s="26"/>
      <c r="L445" s="37"/>
      <c r="M445" s="26"/>
      <c r="N445" s="26"/>
      <c r="O445" s="37"/>
      <c r="P445" s="26"/>
      <c r="Q445" s="26"/>
      <c r="R445" s="26"/>
      <c r="S445" s="26"/>
      <c r="T445" s="26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  <c r="AG445" s="5"/>
      <c r="AH445" s="5"/>
      <c r="AI445" s="5"/>
      <c r="AJ445" s="5"/>
      <c r="AK445" s="5"/>
      <c r="AL445" s="5"/>
      <c r="AM445" s="5"/>
      <c r="AN445" s="5"/>
      <c r="AO445" s="5"/>
      <c r="AP445" s="5"/>
      <c r="AQ445" s="5"/>
      <c r="AR445" s="5"/>
      <c r="AS445" s="5"/>
      <c r="AT445" s="5"/>
      <c r="AU445" s="5"/>
      <c r="AV445" s="5"/>
      <c r="AW445" s="5"/>
      <c r="AX445" s="5"/>
      <c r="AY445" s="5"/>
      <c r="AZ445" s="5"/>
      <c r="BA445" s="5"/>
      <c r="BB445" s="5"/>
      <c r="BC445" s="5"/>
      <c r="BD445" s="5"/>
      <c r="BE445" s="5"/>
      <c r="BF445" s="5"/>
      <c r="BG445" s="5"/>
      <c r="BH445" s="5"/>
      <c r="BI445" s="5"/>
      <c r="BJ445" s="5"/>
      <c r="BK445" s="5"/>
      <c r="BL445" s="5"/>
      <c r="BM445" s="5"/>
      <c r="BN445" s="5"/>
      <c r="BO445" s="5"/>
      <c r="BP445" s="5"/>
      <c r="BQ445" s="5"/>
      <c r="BR445" s="5"/>
      <c r="BS445" s="5"/>
      <c r="BT445" s="5"/>
      <c r="BU445" s="5"/>
      <c r="BV445" s="5"/>
      <c r="BW445" s="5"/>
      <c r="BX445" s="5"/>
      <c r="BY445" s="5"/>
      <c r="BZ445" s="5"/>
    </row>
    <row r="446" spans="2:78" ht="90.75" hidden="1" customHeight="1" x14ac:dyDescent="0.25">
      <c r="D446" s="4"/>
      <c r="E446" s="5"/>
      <c r="F446" s="26"/>
      <c r="G446" s="54"/>
      <c r="H446" s="27"/>
      <c r="I446" s="27"/>
      <c r="J446" s="28"/>
      <c r="K446" s="26"/>
      <c r="L446" s="37"/>
      <c r="M446" s="26"/>
      <c r="N446" s="26"/>
      <c r="O446" s="37"/>
      <c r="P446" s="26"/>
      <c r="Q446" s="26"/>
      <c r="R446" s="26"/>
      <c r="S446" s="26"/>
      <c r="T446" s="26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  <c r="AG446" s="5"/>
      <c r="AH446" s="5"/>
      <c r="AI446" s="5"/>
      <c r="AJ446" s="5"/>
      <c r="AK446" s="5"/>
      <c r="AL446" s="5"/>
      <c r="AM446" s="5"/>
      <c r="AN446" s="5"/>
      <c r="AO446" s="5"/>
      <c r="AP446" s="5"/>
      <c r="AQ446" s="5"/>
      <c r="AR446" s="5"/>
      <c r="AS446" s="5"/>
      <c r="AT446" s="5"/>
      <c r="AU446" s="5"/>
      <c r="AV446" s="5"/>
      <c r="AW446" s="5"/>
      <c r="AX446" s="5"/>
      <c r="AY446" s="5"/>
      <c r="AZ446" s="5"/>
      <c r="BA446" s="5"/>
      <c r="BB446" s="5"/>
      <c r="BC446" s="5"/>
      <c r="BD446" s="5"/>
      <c r="BE446" s="5"/>
      <c r="BF446" s="5"/>
      <c r="BG446" s="5"/>
      <c r="BH446" s="5"/>
      <c r="BI446" s="5"/>
      <c r="BJ446" s="5"/>
      <c r="BK446" s="5"/>
      <c r="BL446" s="5"/>
      <c r="BM446" s="5"/>
      <c r="BN446" s="5"/>
      <c r="BO446" s="5"/>
      <c r="BP446" s="5"/>
      <c r="BQ446" s="5"/>
      <c r="BR446" s="5"/>
      <c r="BS446" s="5"/>
      <c r="BT446" s="5"/>
      <c r="BU446" s="5"/>
      <c r="BV446" s="5"/>
      <c r="BW446" s="5"/>
      <c r="BX446" s="5"/>
      <c r="BY446" s="5"/>
      <c r="BZ446" s="5"/>
    </row>
    <row r="447" spans="2:78" ht="90.75" hidden="1" customHeight="1" x14ac:dyDescent="0.25">
      <c r="D447" s="4"/>
      <c r="E447" s="5"/>
      <c r="F447" s="26"/>
      <c r="G447" s="54"/>
      <c r="H447" s="27"/>
      <c r="I447" s="27"/>
      <c r="J447" s="28"/>
      <c r="K447" s="26"/>
      <c r="L447" s="37"/>
      <c r="M447" s="26"/>
      <c r="N447" s="26"/>
      <c r="O447" s="37"/>
      <c r="P447" s="26"/>
      <c r="Q447" s="26"/>
      <c r="R447" s="26"/>
      <c r="S447" s="26"/>
      <c r="T447" s="26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  <c r="AG447" s="5"/>
      <c r="AH447" s="5"/>
      <c r="AI447" s="5"/>
      <c r="AJ447" s="5"/>
      <c r="AK447" s="5"/>
      <c r="AL447" s="5"/>
      <c r="AM447" s="5"/>
      <c r="AN447" s="5"/>
      <c r="AO447" s="5"/>
      <c r="AP447" s="5"/>
      <c r="AQ447" s="5"/>
      <c r="AR447" s="5"/>
      <c r="AS447" s="5"/>
      <c r="AT447" s="5"/>
      <c r="AU447" s="5"/>
      <c r="AV447" s="5"/>
      <c r="AW447" s="5"/>
      <c r="AX447" s="5"/>
      <c r="AY447" s="5"/>
      <c r="AZ447" s="5"/>
      <c r="BA447" s="5"/>
      <c r="BB447" s="5"/>
      <c r="BC447" s="5"/>
      <c r="BD447" s="5"/>
      <c r="BE447" s="5"/>
      <c r="BF447" s="5"/>
      <c r="BG447" s="5"/>
      <c r="BH447" s="5"/>
      <c r="BI447" s="5"/>
      <c r="BJ447" s="5"/>
      <c r="BK447" s="5"/>
      <c r="BL447" s="5"/>
      <c r="BM447" s="5"/>
      <c r="BN447" s="5"/>
      <c r="BO447" s="5"/>
      <c r="BP447" s="5"/>
      <c r="BQ447" s="5"/>
      <c r="BR447" s="5"/>
      <c r="BS447" s="5"/>
      <c r="BT447" s="5"/>
      <c r="BU447" s="5"/>
      <c r="BV447" s="5"/>
      <c r="BW447" s="5"/>
      <c r="BX447" s="5"/>
      <c r="BY447" s="5"/>
      <c r="BZ447" s="5"/>
    </row>
    <row r="448" spans="2:78" ht="90.75" hidden="1" customHeight="1" x14ac:dyDescent="0.25">
      <c r="D448" s="4"/>
      <c r="E448" s="5"/>
      <c r="F448" s="26"/>
      <c r="G448" s="54"/>
      <c r="H448" s="27"/>
      <c r="I448" s="27"/>
      <c r="J448" s="28"/>
      <c r="K448" s="26"/>
      <c r="L448" s="37"/>
      <c r="M448" s="26"/>
      <c r="N448" s="26"/>
      <c r="O448" s="37"/>
      <c r="P448" s="26"/>
      <c r="Q448" s="26"/>
      <c r="R448" s="26"/>
      <c r="S448" s="26"/>
      <c r="T448" s="26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  <c r="AG448" s="5"/>
      <c r="AH448" s="5"/>
      <c r="AI448" s="5"/>
      <c r="AJ448" s="5"/>
      <c r="AK448" s="5"/>
      <c r="AL448" s="5"/>
      <c r="AM448" s="5"/>
      <c r="AN448" s="5"/>
      <c r="AO448" s="5"/>
      <c r="AP448" s="5"/>
      <c r="AQ448" s="5"/>
      <c r="AR448" s="5"/>
      <c r="AS448" s="5"/>
      <c r="AT448" s="5"/>
      <c r="AU448" s="5"/>
      <c r="AV448" s="5"/>
      <c r="AW448" s="5"/>
      <c r="AX448" s="5"/>
      <c r="AY448" s="5"/>
      <c r="AZ448" s="5"/>
      <c r="BA448" s="5"/>
      <c r="BB448" s="5"/>
      <c r="BC448" s="5"/>
      <c r="BD448" s="5"/>
      <c r="BE448" s="5"/>
      <c r="BF448" s="5"/>
      <c r="BG448" s="5"/>
      <c r="BH448" s="5"/>
      <c r="BI448" s="5"/>
      <c r="BJ448" s="5"/>
      <c r="BK448" s="5"/>
      <c r="BL448" s="5"/>
      <c r="BM448" s="5"/>
      <c r="BN448" s="5"/>
      <c r="BO448" s="5"/>
      <c r="BP448" s="5"/>
      <c r="BQ448" s="5"/>
      <c r="BR448" s="5"/>
      <c r="BS448" s="5"/>
      <c r="BT448" s="5"/>
      <c r="BU448" s="5"/>
      <c r="BV448" s="5"/>
      <c r="BW448" s="5"/>
      <c r="BX448" s="5"/>
      <c r="BY448" s="5"/>
      <c r="BZ448" s="5"/>
    </row>
    <row r="449" spans="4:78" ht="90.75" hidden="1" customHeight="1" x14ac:dyDescent="0.25">
      <c r="D449" s="4"/>
      <c r="E449" s="5"/>
      <c r="F449" s="26"/>
      <c r="G449" s="54"/>
      <c r="H449" s="27"/>
      <c r="I449" s="27"/>
      <c r="J449" s="28"/>
      <c r="K449" s="26"/>
      <c r="L449" s="37"/>
      <c r="M449" s="26"/>
      <c r="N449" s="26"/>
      <c r="O449" s="37"/>
      <c r="P449" s="26"/>
      <c r="Q449" s="26"/>
      <c r="R449" s="26"/>
      <c r="S449" s="26"/>
      <c r="T449" s="26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  <c r="AG449" s="5"/>
      <c r="AH449" s="5"/>
      <c r="AI449" s="5"/>
      <c r="AJ449" s="5"/>
      <c r="AK449" s="5"/>
      <c r="AL449" s="5"/>
      <c r="AM449" s="5"/>
      <c r="AN449" s="5"/>
      <c r="AO449" s="5"/>
      <c r="AP449" s="5"/>
      <c r="AQ449" s="5"/>
      <c r="AR449" s="5"/>
      <c r="AS449" s="5"/>
      <c r="AT449" s="5"/>
      <c r="AU449" s="5"/>
      <c r="AV449" s="5"/>
      <c r="AW449" s="5"/>
      <c r="AX449" s="5"/>
      <c r="AY449" s="5"/>
      <c r="AZ449" s="5"/>
      <c r="BA449" s="5"/>
      <c r="BB449" s="5"/>
      <c r="BC449" s="5"/>
      <c r="BD449" s="5"/>
      <c r="BE449" s="5"/>
      <c r="BF449" s="5"/>
      <c r="BG449" s="5"/>
      <c r="BH449" s="5"/>
      <c r="BI449" s="5"/>
      <c r="BJ449" s="5"/>
      <c r="BK449" s="5"/>
      <c r="BL449" s="5"/>
      <c r="BM449" s="5"/>
      <c r="BN449" s="5"/>
      <c r="BO449" s="5"/>
      <c r="BP449" s="5"/>
      <c r="BQ449" s="5"/>
      <c r="BR449" s="5"/>
      <c r="BS449" s="5"/>
      <c r="BT449" s="5"/>
      <c r="BU449" s="5"/>
      <c r="BV449" s="5"/>
      <c r="BW449" s="5"/>
      <c r="BX449" s="5"/>
      <c r="BY449" s="5"/>
      <c r="BZ449" s="5"/>
    </row>
    <row r="450" spans="4:78" ht="90.75" hidden="1" customHeight="1" x14ac:dyDescent="0.25">
      <c r="D450" s="4"/>
      <c r="E450" s="5"/>
      <c r="F450" s="26"/>
      <c r="G450" s="54"/>
      <c r="H450" s="27"/>
      <c r="I450" s="27"/>
      <c r="J450" s="28"/>
      <c r="K450" s="26"/>
      <c r="L450" s="37"/>
      <c r="M450" s="26"/>
      <c r="N450" s="26"/>
      <c r="O450" s="37"/>
      <c r="P450" s="26"/>
      <c r="Q450" s="26"/>
      <c r="R450" s="26"/>
      <c r="S450" s="26"/>
      <c r="T450" s="26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  <c r="AG450" s="5"/>
      <c r="AH450" s="5"/>
      <c r="AI450" s="5"/>
      <c r="AJ450" s="5"/>
      <c r="AK450" s="5"/>
      <c r="AL450" s="5"/>
      <c r="AM450" s="5"/>
      <c r="AN450" s="5"/>
      <c r="AO450" s="5"/>
      <c r="AP450" s="5"/>
      <c r="AQ450" s="5"/>
      <c r="AR450" s="5"/>
      <c r="AS450" s="5"/>
      <c r="AT450" s="5"/>
      <c r="AU450" s="5"/>
      <c r="AV450" s="5"/>
      <c r="AW450" s="5"/>
      <c r="AX450" s="5"/>
      <c r="AY450" s="5"/>
      <c r="AZ450" s="5"/>
      <c r="BA450" s="5"/>
      <c r="BB450" s="5"/>
      <c r="BC450" s="5"/>
      <c r="BD450" s="5"/>
      <c r="BE450" s="5"/>
      <c r="BF450" s="5"/>
      <c r="BG450" s="5"/>
      <c r="BH450" s="5"/>
      <c r="BI450" s="5"/>
      <c r="BJ450" s="5"/>
      <c r="BK450" s="5"/>
      <c r="BL450" s="5"/>
      <c r="BM450" s="5"/>
      <c r="BN450" s="5"/>
      <c r="BO450" s="5"/>
      <c r="BP450" s="5"/>
      <c r="BQ450" s="5"/>
      <c r="BR450" s="5"/>
      <c r="BS450" s="5"/>
      <c r="BT450" s="5"/>
      <c r="BU450" s="5"/>
      <c r="BV450" s="5"/>
      <c r="BW450" s="5"/>
      <c r="BX450" s="5"/>
      <c r="BY450" s="5"/>
      <c r="BZ450" s="5"/>
    </row>
    <row r="451" spans="4:78" ht="90.75" hidden="1" customHeight="1" x14ac:dyDescent="0.25">
      <c r="D451" s="4"/>
      <c r="E451" s="5"/>
      <c r="F451" s="26"/>
      <c r="G451" s="54"/>
      <c r="H451" s="27"/>
      <c r="I451" s="27"/>
      <c r="J451" s="28"/>
      <c r="K451" s="26"/>
      <c r="L451" s="37"/>
      <c r="M451" s="26"/>
      <c r="N451" s="26"/>
      <c r="O451" s="37"/>
      <c r="P451" s="26"/>
      <c r="Q451" s="26"/>
      <c r="R451" s="26"/>
      <c r="S451" s="26"/>
      <c r="T451" s="26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  <c r="AG451" s="5"/>
      <c r="AH451" s="5"/>
      <c r="AI451" s="5"/>
      <c r="AJ451" s="5"/>
      <c r="AK451" s="5"/>
      <c r="AL451" s="5"/>
      <c r="AM451" s="5"/>
      <c r="AN451" s="5"/>
      <c r="AO451" s="5"/>
      <c r="AP451" s="5"/>
      <c r="AQ451" s="5"/>
      <c r="AR451" s="5"/>
      <c r="AS451" s="5"/>
      <c r="AT451" s="5"/>
      <c r="AU451" s="5"/>
      <c r="AV451" s="5"/>
      <c r="AW451" s="5"/>
      <c r="AX451" s="5"/>
      <c r="AY451" s="5"/>
      <c r="AZ451" s="5"/>
      <c r="BA451" s="5"/>
      <c r="BB451" s="5"/>
      <c r="BC451" s="5"/>
      <c r="BD451" s="5"/>
      <c r="BE451" s="5"/>
      <c r="BF451" s="5"/>
      <c r="BG451" s="5"/>
      <c r="BH451" s="5"/>
      <c r="BI451" s="5"/>
      <c r="BJ451" s="5"/>
      <c r="BK451" s="5"/>
      <c r="BL451" s="5"/>
      <c r="BM451" s="5"/>
      <c r="BN451" s="5"/>
      <c r="BO451" s="5"/>
      <c r="BP451" s="5"/>
      <c r="BQ451" s="5"/>
      <c r="BR451" s="5"/>
      <c r="BS451" s="5"/>
      <c r="BT451" s="5"/>
      <c r="BU451" s="5"/>
      <c r="BV451" s="5"/>
      <c r="BW451" s="5"/>
      <c r="BX451" s="5"/>
      <c r="BY451" s="5"/>
      <c r="BZ451" s="5"/>
    </row>
    <row r="452" spans="4:78" ht="90.75" hidden="1" customHeight="1" x14ac:dyDescent="0.25">
      <c r="D452" s="4"/>
      <c r="E452" s="5"/>
      <c r="F452" s="26"/>
      <c r="G452" s="54"/>
      <c r="H452" s="27"/>
      <c r="I452" s="27"/>
      <c r="J452" s="28"/>
      <c r="K452" s="26"/>
      <c r="L452" s="37"/>
      <c r="M452" s="26"/>
      <c r="N452" s="26"/>
      <c r="O452" s="37"/>
      <c r="P452" s="26"/>
      <c r="Q452" s="26"/>
      <c r="R452" s="26"/>
      <c r="S452" s="26"/>
      <c r="T452" s="26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  <c r="AG452" s="5"/>
      <c r="AH452" s="5"/>
      <c r="AI452" s="5"/>
      <c r="AJ452" s="5"/>
      <c r="AK452" s="5"/>
      <c r="AL452" s="5"/>
      <c r="AM452" s="5"/>
      <c r="AN452" s="5"/>
      <c r="AO452" s="5"/>
      <c r="AP452" s="5"/>
      <c r="AQ452" s="5"/>
      <c r="AR452" s="5"/>
      <c r="AS452" s="5"/>
      <c r="AT452" s="5"/>
      <c r="AU452" s="5"/>
      <c r="AV452" s="5"/>
      <c r="AW452" s="5"/>
      <c r="AX452" s="5"/>
      <c r="AY452" s="5"/>
      <c r="AZ452" s="5"/>
      <c r="BA452" s="5"/>
      <c r="BB452" s="5"/>
      <c r="BC452" s="5"/>
      <c r="BD452" s="5"/>
      <c r="BE452" s="5"/>
      <c r="BF452" s="5"/>
      <c r="BG452" s="5"/>
      <c r="BH452" s="5"/>
      <c r="BI452" s="5"/>
      <c r="BJ452" s="5"/>
      <c r="BK452" s="5"/>
      <c r="BL452" s="5"/>
      <c r="BM452" s="5"/>
      <c r="BN452" s="5"/>
      <c r="BO452" s="5"/>
      <c r="BP452" s="5"/>
      <c r="BQ452" s="5"/>
      <c r="BR452" s="5"/>
      <c r="BS452" s="5"/>
      <c r="BT452" s="5"/>
      <c r="BU452" s="5"/>
      <c r="BV452" s="5"/>
      <c r="BW452" s="5"/>
      <c r="BX452" s="5"/>
      <c r="BY452" s="5"/>
      <c r="BZ452" s="5"/>
    </row>
    <row r="453" spans="4:78" ht="90.75" hidden="1" customHeight="1" x14ac:dyDescent="0.25">
      <c r="D453" s="4"/>
      <c r="E453" s="5"/>
      <c r="F453" s="26"/>
      <c r="G453" s="54"/>
      <c r="H453" s="27"/>
      <c r="I453" s="27"/>
      <c r="J453" s="28"/>
      <c r="K453" s="26"/>
      <c r="L453" s="37"/>
      <c r="M453" s="26"/>
      <c r="N453" s="26"/>
      <c r="O453" s="37"/>
      <c r="P453" s="26"/>
      <c r="Q453" s="26"/>
      <c r="R453" s="26"/>
      <c r="S453" s="26"/>
      <c r="T453" s="26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  <c r="AG453" s="5"/>
      <c r="AH453" s="5"/>
      <c r="AI453" s="5"/>
      <c r="AJ453" s="5"/>
      <c r="AK453" s="5"/>
      <c r="AL453" s="5"/>
      <c r="AM453" s="5"/>
      <c r="AN453" s="5"/>
      <c r="AO453" s="5"/>
      <c r="AP453" s="5"/>
      <c r="AQ453" s="5"/>
      <c r="AR453" s="5"/>
      <c r="AS453" s="5"/>
      <c r="AT453" s="5"/>
      <c r="AU453" s="5"/>
      <c r="AV453" s="5"/>
      <c r="AW453" s="5"/>
      <c r="AX453" s="5"/>
      <c r="AY453" s="5"/>
      <c r="AZ453" s="5"/>
      <c r="BA453" s="5"/>
      <c r="BB453" s="5"/>
      <c r="BC453" s="5"/>
      <c r="BD453" s="5"/>
      <c r="BE453" s="5"/>
      <c r="BF453" s="5"/>
      <c r="BG453" s="5"/>
      <c r="BH453" s="5"/>
      <c r="BI453" s="5"/>
      <c r="BJ453" s="5"/>
      <c r="BK453" s="5"/>
      <c r="BL453" s="5"/>
      <c r="BM453" s="5"/>
      <c r="BN453" s="5"/>
      <c r="BO453" s="5"/>
      <c r="BP453" s="5"/>
      <c r="BQ453" s="5"/>
      <c r="BR453" s="5"/>
      <c r="BS453" s="5"/>
      <c r="BT453" s="5"/>
      <c r="BU453" s="5"/>
      <c r="BV453" s="5"/>
      <c r="BW453" s="5"/>
      <c r="BX453" s="5"/>
      <c r="BY453" s="5"/>
      <c r="BZ453" s="5"/>
    </row>
    <row r="454" spans="4:78" ht="90.75" hidden="1" customHeight="1" x14ac:dyDescent="0.25">
      <c r="D454" s="4"/>
      <c r="E454" s="5"/>
      <c r="F454" s="26"/>
      <c r="G454" s="54"/>
      <c r="H454" s="27"/>
      <c r="I454" s="27"/>
      <c r="J454" s="28"/>
      <c r="K454" s="26"/>
      <c r="L454" s="37"/>
      <c r="M454" s="26"/>
      <c r="N454" s="26"/>
      <c r="O454" s="37"/>
      <c r="P454" s="26"/>
      <c r="Q454" s="26"/>
      <c r="R454" s="26"/>
      <c r="S454" s="26"/>
      <c r="T454" s="26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  <c r="AG454" s="5"/>
      <c r="AH454" s="5"/>
      <c r="AI454" s="5"/>
      <c r="AJ454" s="5"/>
      <c r="AK454" s="5"/>
      <c r="AL454" s="5"/>
      <c r="AM454" s="5"/>
      <c r="AN454" s="5"/>
      <c r="AO454" s="5"/>
      <c r="AP454" s="5"/>
      <c r="AQ454" s="5"/>
      <c r="AR454" s="5"/>
      <c r="AS454" s="5"/>
      <c r="AT454" s="5"/>
      <c r="AU454" s="5"/>
      <c r="AV454" s="5"/>
      <c r="AW454" s="5"/>
      <c r="AX454" s="5"/>
      <c r="AY454" s="5"/>
      <c r="AZ454" s="5"/>
      <c r="BA454" s="5"/>
      <c r="BB454" s="5"/>
      <c r="BC454" s="5"/>
      <c r="BD454" s="5"/>
      <c r="BE454" s="5"/>
      <c r="BF454" s="5"/>
      <c r="BG454" s="5"/>
      <c r="BH454" s="5"/>
      <c r="BI454" s="5"/>
      <c r="BJ454" s="5"/>
      <c r="BK454" s="5"/>
      <c r="BL454" s="5"/>
      <c r="BM454" s="5"/>
      <c r="BN454" s="5"/>
      <c r="BO454" s="5"/>
      <c r="BP454" s="5"/>
      <c r="BQ454" s="5"/>
      <c r="BR454" s="5"/>
      <c r="BS454" s="5"/>
      <c r="BT454" s="5"/>
      <c r="BU454" s="5"/>
      <c r="BV454" s="5"/>
      <c r="BW454" s="5"/>
      <c r="BX454" s="5"/>
      <c r="BY454" s="5"/>
      <c r="BZ454" s="5"/>
    </row>
    <row r="455" spans="4:78" ht="90.75" hidden="1" customHeight="1" x14ac:dyDescent="0.25">
      <c r="D455" s="4"/>
      <c r="E455" s="5"/>
      <c r="F455" s="26"/>
      <c r="G455" s="54"/>
      <c r="H455" s="27"/>
      <c r="I455" s="27"/>
      <c r="J455" s="28"/>
      <c r="K455" s="26"/>
      <c r="L455" s="37"/>
      <c r="M455" s="26"/>
      <c r="N455" s="26"/>
      <c r="O455" s="37"/>
      <c r="P455" s="26"/>
      <c r="Q455" s="26"/>
      <c r="R455" s="26"/>
      <c r="S455" s="26"/>
      <c r="T455" s="26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  <c r="AG455" s="5"/>
      <c r="AH455" s="5"/>
      <c r="AI455" s="5"/>
      <c r="AJ455" s="5"/>
      <c r="AK455" s="5"/>
      <c r="AL455" s="5"/>
      <c r="AM455" s="5"/>
      <c r="AN455" s="5"/>
      <c r="AO455" s="5"/>
      <c r="AP455" s="5"/>
      <c r="AQ455" s="5"/>
      <c r="AR455" s="5"/>
      <c r="AS455" s="5"/>
      <c r="AT455" s="5"/>
      <c r="AU455" s="5"/>
      <c r="AV455" s="5"/>
      <c r="AW455" s="5"/>
      <c r="AX455" s="5"/>
      <c r="AY455" s="5"/>
      <c r="AZ455" s="5"/>
      <c r="BA455" s="5"/>
      <c r="BB455" s="5"/>
      <c r="BC455" s="5"/>
      <c r="BD455" s="5"/>
      <c r="BE455" s="5"/>
      <c r="BF455" s="5"/>
      <c r="BG455" s="5"/>
      <c r="BH455" s="5"/>
      <c r="BI455" s="5"/>
      <c r="BJ455" s="5"/>
      <c r="BK455" s="5"/>
      <c r="BL455" s="5"/>
      <c r="BM455" s="5"/>
      <c r="BN455" s="5"/>
      <c r="BO455" s="5"/>
      <c r="BP455" s="5"/>
      <c r="BQ455" s="5"/>
      <c r="BR455" s="5"/>
      <c r="BS455" s="5"/>
      <c r="BT455" s="5"/>
      <c r="BU455" s="5"/>
      <c r="BV455" s="5"/>
      <c r="BW455" s="5"/>
      <c r="BX455" s="5"/>
      <c r="BY455" s="5"/>
      <c r="BZ455" s="5"/>
    </row>
    <row r="456" spans="4:78" ht="90.75" hidden="1" customHeight="1" x14ac:dyDescent="0.25">
      <c r="D456" s="4"/>
      <c r="E456" s="5"/>
      <c r="F456" s="26"/>
      <c r="G456" s="54"/>
      <c r="H456" s="27"/>
      <c r="I456" s="27"/>
      <c r="J456" s="28"/>
      <c r="K456" s="26"/>
      <c r="L456" s="37"/>
      <c r="M456" s="26"/>
      <c r="N456" s="26"/>
      <c r="O456" s="37"/>
      <c r="P456" s="26"/>
      <c r="Q456" s="26"/>
      <c r="R456" s="26"/>
      <c r="S456" s="26"/>
      <c r="T456" s="26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  <c r="AG456" s="5"/>
      <c r="AH456" s="5"/>
      <c r="AI456" s="5"/>
      <c r="AJ456" s="5"/>
      <c r="AK456" s="5"/>
      <c r="AL456" s="5"/>
      <c r="AM456" s="5"/>
      <c r="AN456" s="5"/>
      <c r="AO456" s="5"/>
      <c r="AP456" s="5"/>
      <c r="AQ456" s="5"/>
      <c r="AR456" s="5"/>
      <c r="AS456" s="5"/>
      <c r="AT456" s="5"/>
      <c r="AU456" s="5"/>
      <c r="AV456" s="5"/>
      <c r="AW456" s="5"/>
      <c r="AX456" s="5"/>
      <c r="AY456" s="5"/>
      <c r="AZ456" s="5"/>
      <c r="BA456" s="5"/>
      <c r="BB456" s="5"/>
      <c r="BC456" s="5"/>
      <c r="BD456" s="5"/>
      <c r="BE456" s="5"/>
      <c r="BF456" s="5"/>
      <c r="BG456" s="5"/>
      <c r="BH456" s="5"/>
      <c r="BI456" s="5"/>
      <c r="BJ456" s="5"/>
      <c r="BK456" s="5"/>
      <c r="BL456" s="5"/>
      <c r="BM456" s="5"/>
      <c r="BN456" s="5"/>
      <c r="BO456" s="5"/>
      <c r="BP456" s="5"/>
      <c r="BQ456" s="5"/>
      <c r="BR456" s="5"/>
      <c r="BS456" s="5"/>
      <c r="BT456" s="5"/>
      <c r="BU456" s="5"/>
      <c r="BV456" s="5"/>
      <c r="BW456" s="5"/>
      <c r="BX456" s="5"/>
      <c r="BY456" s="5"/>
      <c r="BZ456" s="5"/>
    </row>
    <row r="457" spans="4:78" ht="90.75" hidden="1" customHeight="1" x14ac:dyDescent="0.25">
      <c r="D457" s="4"/>
      <c r="E457" s="5"/>
      <c r="F457" s="26"/>
      <c r="G457" s="54"/>
      <c r="H457" s="27"/>
      <c r="I457" s="27"/>
      <c r="J457" s="28"/>
      <c r="K457" s="26"/>
      <c r="L457" s="37"/>
      <c r="M457" s="26"/>
      <c r="N457" s="26"/>
      <c r="O457" s="37"/>
      <c r="P457" s="26"/>
      <c r="Q457" s="26"/>
      <c r="R457" s="26"/>
      <c r="S457" s="26"/>
      <c r="T457" s="26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  <c r="AG457" s="5"/>
      <c r="AH457" s="5"/>
      <c r="AI457" s="5"/>
      <c r="AJ457" s="5"/>
      <c r="AK457" s="5"/>
      <c r="AL457" s="5"/>
      <c r="AM457" s="5"/>
      <c r="AN457" s="5"/>
      <c r="AO457" s="5"/>
      <c r="AP457" s="5"/>
      <c r="AQ457" s="5"/>
      <c r="AR457" s="5"/>
      <c r="AS457" s="5"/>
      <c r="AT457" s="5"/>
      <c r="AU457" s="5"/>
      <c r="AV457" s="5"/>
      <c r="AW457" s="5"/>
      <c r="AX457" s="5"/>
      <c r="AY457" s="5"/>
      <c r="AZ457" s="5"/>
      <c r="BA457" s="5"/>
      <c r="BB457" s="5"/>
      <c r="BC457" s="5"/>
      <c r="BD457" s="5"/>
      <c r="BE457" s="5"/>
      <c r="BF457" s="5"/>
      <c r="BG457" s="5"/>
      <c r="BH457" s="5"/>
      <c r="BI457" s="5"/>
      <c r="BJ457" s="5"/>
      <c r="BK457" s="5"/>
      <c r="BL457" s="5"/>
      <c r="BM457" s="5"/>
      <c r="BN457" s="5"/>
      <c r="BO457" s="5"/>
      <c r="BP457" s="5"/>
      <c r="BQ457" s="5"/>
      <c r="BR457" s="5"/>
      <c r="BS457" s="5"/>
      <c r="BT457" s="5"/>
      <c r="BU457" s="5"/>
      <c r="BV457" s="5"/>
      <c r="BW457" s="5"/>
      <c r="BX457" s="5"/>
      <c r="BY457" s="5"/>
      <c r="BZ457" s="5"/>
    </row>
    <row r="458" spans="4:78" ht="90.75" hidden="1" customHeight="1" x14ac:dyDescent="0.25">
      <c r="D458" s="4"/>
      <c r="E458" s="5"/>
      <c r="F458" s="26"/>
      <c r="G458" s="54"/>
      <c r="H458" s="27"/>
      <c r="I458" s="27"/>
      <c r="J458" s="28"/>
      <c r="K458" s="26"/>
      <c r="L458" s="37"/>
      <c r="M458" s="26"/>
      <c r="N458" s="26"/>
      <c r="O458" s="37"/>
      <c r="P458" s="26"/>
      <c r="Q458" s="26"/>
      <c r="R458" s="26"/>
      <c r="S458" s="26"/>
      <c r="T458" s="26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  <c r="AG458" s="5"/>
      <c r="AH458" s="5"/>
      <c r="AI458" s="5"/>
      <c r="AJ458" s="5"/>
      <c r="AK458" s="5"/>
      <c r="AL458" s="5"/>
      <c r="AM458" s="5"/>
      <c r="AN458" s="5"/>
      <c r="AO458" s="5"/>
      <c r="AP458" s="5"/>
      <c r="AQ458" s="5"/>
      <c r="AR458" s="5"/>
      <c r="AS458" s="5"/>
      <c r="AT458" s="5"/>
      <c r="AU458" s="5"/>
      <c r="AV458" s="5"/>
      <c r="AW458" s="5"/>
      <c r="AX458" s="5"/>
      <c r="AY458" s="5"/>
      <c r="AZ458" s="5"/>
      <c r="BA458" s="5"/>
      <c r="BB458" s="5"/>
      <c r="BC458" s="5"/>
      <c r="BD458" s="5"/>
      <c r="BE458" s="5"/>
      <c r="BF458" s="5"/>
      <c r="BG458" s="5"/>
      <c r="BH458" s="5"/>
      <c r="BI458" s="5"/>
      <c r="BJ458" s="5"/>
      <c r="BK458" s="5"/>
      <c r="BL458" s="5"/>
      <c r="BM458" s="5"/>
      <c r="BN458" s="5"/>
      <c r="BO458" s="5"/>
      <c r="BP458" s="5"/>
      <c r="BQ458" s="5"/>
      <c r="BR458" s="5"/>
      <c r="BS458" s="5"/>
      <c r="BT458" s="5"/>
      <c r="BU458" s="5"/>
      <c r="BV458" s="5"/>
      <c r="BW458" s="5"/>
      <c r="BX458" s="5"/>
      <c r="BY458" s="5"/>
      <c r="BZ458" s="5"/>
    </row>
    <row r="459" spans="4:78" ht="90.75" hidden="1" customHeight="1" x14ac:dyDescent="0.25">
      <c r="D459" s="4"/>
      <c r="E459" s="5"/>
      <c r="F459" s="26"/>
      <c r="G459" s="54"/>
      <c r="H459" s="27"/>
      <c r="I459" s="27"/>
      <c r="J459" s="28"/>
      <c r="K459" s="26"/>
      <c r="L459" s="37"/>
      <c r="M459" s="26"/>
      <c r="N459" s="26"/>
      <c r="O459" s="37"/>
      <c r="P459" s="26"/>
      <c r="Q459" s="26"/>
      <c r="R459" s="26"/>
      <c r="S459" s="26"/>
      <c r="T459" s="26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  <c r="AG459" s="5"/>
      <c r="AH459" s="5"/>
      <c r="AI459" s="5"/>
      <c r="AJ459" s="5"/>
      <c r="AK459" s="5"/>
      <c r="AL459" s="5"/>
      <c r="AM459" s="5"/>
      <c r="AN459" s="5"/>
      <c r="AO459" s="5"/>
      <c r="AP459" s="5"/>
      <c r="AQ459" s="5"/>
      <c r="AR459" s="5"/>
      <c r="AS459" s="5"/>
      <c r="AT459" s="5"/>
      <c r="AU459" s="5"/>
      <c r="AV459" s="5"/>
      <c r="AW459" s="5"/>
      <c r="AX459" s="5"/>
      <c r="AY459" s="5"/>
      <c r="AZ459" s="5"/>
      <c r="BA459" s="5"/>
      <c r="BB459" s="5"/>
      <c r="BC459" s="5"/>
      <c r="BD459" s="5"/>
      <c r="BE459" s="5"/>
      <c r="BF459" s="5"/>
      <c r="BG459" s="5"/>
      <c r="BH459" s="5"/>
      <c r="BI459" s="5"/>
      <c r="BJ459" s="5"/>
      <c r="BK459" s="5"/>
      <c r="BL459" s="5"/>
      <c r="BM459" s="5"/>
      <c r="BN459" s="5"/>
      <c r="BO459" s="5"/>
      <c r="BP459" s="5"/>
      <c r="BQ459" s="5"/>
      <c r="BR459" s="5"/>
      <c r="BS459" s="5"/>
      <c r="BT459" s="5"/>
      <c r="BU459" s="5"/>
      <c r="BV459" s="5"/>
      <c r="BW459" s="5"/>
      <c r="BX459" s="5"/>
      <c r="BY459" s="5"/>
      <c r="BZ459" s="5"/>
    </row>
    <row r="460" spans="4:78" ht="90.75" hidden="1" customHeight="1" x14ac:dyDescent="0.25">
      <c r="D460" s="4"/>
      <c r="E460" s="5"/>
      <c r="F460" s="26"/>
      <c r="G460" s="54"/>
      <c r="H460" s="27"/>
      <c r="I460" s="27"/>
      <c r="J460" s="28"/>
      <c r="K460" s="26"/>
      <c r="L460" s="37"/>
      <c r="M460" s="26"/>
      <c r="N460" s="26"/>
      <c r="O460" s="37"/>
      <c r="P460" s="26"/>
      <c r="Q460" s="26"/>
      <c r="R460" s="26"/>
      <c r="S460" s="26"/>
      <c r="T460" s="26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  <c r="AG460" s="5"/>
      <c r="AH460" s="5"/>
      <c r="AI460" s="5"/>
      <c r="AJ460" s="5"/>
      <c r="AK460" s="5"/>
      <c r="AL460" s="5"/>
      <c r="AM460" s="5"/>
      <c r="AN460" s="5"/>
      <c r="AO460" s="5"/>
      <c r="AP460" s="5"/>
      <c r="AQ460" s="5"/>
      <c r="AR460" s="5"/>
      <c r="AS460" s="5"/>
      <c r="AT460" s="5"/>
      <c r="AU460" s="5"/>
      <c r="AV460" s="5"/>
      <c r="AW460" s="5"/>
      <c r="AX460" s="5"/>
      <c r="AY460" s="5"/>
      <c r="AZ460" s="5"/>
      <c r="BA460" s="5"/>
      <c r="BB460" s="5"/>
      <c r="BC460" s="5"/>
      <c r="BD460" s="5"/>
      <c r="BE460" s="5"/>
      <c r="BF460" s="5"/>
      <c r="BG460" s="5"/>
      <c r="BH460" s="5"/>
      <c r="BI460" s="5"/>
      <c r="BJ460" s="5"/>
      <c r="BK460" s="5"/>
      <c r="BL460" s="5"/>
      <c r="BM460" s="5"/>
      <c r="BN460" s="5"/>
      <c r="BO460" s="5"/>
      <c r="BP460" s="5"/>
      <c r="BQ460" s="5"/>
      <c r="BR460" s="5"/>
      <c r="BS460" s="5"/>
      <c r="BT460" s="5"/>
      <c r="BU460" s="5"/>
      <c r="BV460" s="5"/>
      <c r="BW460" s="5"/>
      <c r="BX460" s="5"/>
      <c r="BY460" s="5"/>
      <c r="BZ460" s="5"/>
    </row>
    <row r="461" spans="4:78" ht="90.75" hidden="1" customHeight="1" x14ac:dyDescent="0.25">
      <c r="D461" s="4"/>
      <c r="E461" s="5"/>
      <c r="F461" s="26"/>
      <c r="G461" s="54"/>
      <c r="H461" s="27"/>
      <c r="I461" s="27"/>
      <c r="J461" s="28"/>
      <c r="K461" s="26"/>
      <c r="L461" s="37"/>
      <c r="M461" s="26"/>
      <c r="N461" s="26"/>
      <c r="O461" s="37"/>
      <c r="P461" s="26"/>
      <c r="Q461" s="26"/>
      <c r="R461" s="26"/>
      <c r="S461" s="26"/>
      <c r="T461" s="26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  <c r="AG461" s="5"/>
      <c r="AH461" s="5"/>
      <c r="AI461" s="5"/>
      <c r="AJ461" s="5"/>
      <c r="AK461" s="5"/>
      <c r="AL461" s="5"/>
      <c r="AM461" s="5"/>
      <c r="AN461" s="5"/>
      <c r="AO461" s="5"/>
      <c r="AP461" s="5"/>
      <c r="AQ461" s="5"/>
      <c r="AR461" s="5"/>
      <c r="AS461" s="5"/>
      <c r="AT461" s="5"/>
      <c r="AU461" s="5"/>
      <c r="AV461" s="5"/>
      <c r="AW461" s="5"/>
      <c r="AX461" s="5"/>
      <c r="AY461" s="5"/>
      <c r="AZ461" s="5"/>
      <c r="BA461" s="5"/>
      <c r="BB461" s="5"/>
      <c r="BC461" s="5"/>
      <c r="BD461" s="5"/>
      <c r="BE461" s="5"/>
      <c r="BF461" s="5"/>
      <c r="BG461" s="5"/>
      <c r="BH461" s="5"/>
      <c r="BI461" s="5"/>
      <c r="BJ461" s="5"/>
      <c r="BK461" s="5"/>
      <c r="BL461" s="5"/>
      <c r="BM461" s="5"/>
      <c r="BN461" s="5"/>
      <c r="BO461" s="5"/>
      <c r="BP461" s="5"/>
      <c r="BQ461" s="5"/>
      <c r="BR461" s="5"/>
      <c r="BS461" s="5"/>
      <c r="BT461" s="5"/>
      <c r="BU461" s="5"/>
      <c r="BV461" s="5"/>
      <c r="BW461" s="5"/>
      <c r="BX461" s="5"/>
      <c r="BY461" s="5"/>
      <c r="BZ461" s="5"/>
    </row>
    <row r="462" spans="4:78" ht="90.75" hidden="1" customHeight="1" x14ac:dyDescent="0.25">
      <c r="D462" s="4"/>
      <c r="E462" s="5"/>
      <c r="F462" s="26"/>
      <c r="G462" s="54"/>
      <c r="H462" s="27"/>
      <c r="I462" s="27"/>
      <c r="J462" s="28"/>
      <c r="K462" s="26"/>
      <c r="L462" s="37"/>
      <c r="M462" s="26"/>
      <c r="N462" s="26"/>
      <c r="O462" s="37"/>
      <c r="P462" s="26"/>
      <c r="Q462" s="26"/>
      <c r="R462" s="26"/>
      <c r="S462" s="26"/>
      <c r="T462" s="26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  <c r="AG462" s="5"/>
      <c r="AH462" s="5"/>
      <c r="AI462" s="5"/>
      <c r="AJ462" s="5"/>
      <c r="AK462" s="5"/>
      <c r="AL462" s="5"/>
      <c r="AM462" s="5"/>
      <c r="AN462" s="5"/>
      <c r="AO462" s="5"/>
      <c r="AP462" s="5"/>
      <c r="AQ462" s="5"/>
      <c r="AR462" s="5"/>
      <c r="AS462" s="5"/>
      <c r="AT462" s="5"/>
      <c r="AU462" s="5"/>
      <c r="AV462" s="5"/>
      <c r="AW462" s="5"/>
      <c r="AX462" s="5"/>
      <c r="AY462" s="5"/>
      <c r="AZ462" s="5"/>
      <c r="BA462" s="5"/>
      <c r="BB462" s="5"/>
      <c r="BC462" s="5"/>
      <c r="BD462" s="5"/>
      <c r="BE462" s="5"/>
      <c r="BF462" s="5"/>
      <c r="BG462" s="5"/>
      <c r="BH462" s="5"/>
      <c r="BI462" s="5"/>
      <c r="BJ462" s="5"/>
      <c r="BK462" s="5"/>
      <c r="BL462" s="5"/>
      <c r="BM462" s="5"/>
      <c r="BN462" s="5"/>
      <c r="BO462" s="5"/>
      <c r="BP462" s="5"/>
      <c r="BQ462" s="5"/>
      <c r="BR462" s="5"/>
      <c r="BS462" s="5"/>
      <c r="BT462" s="5"/>
      <c r="BU462" s="5"/>
      <c r="BV462" s="5"/>
      <c r="BW462" s="5"/>
      <c r="BX462" s="5"/>
      <c r="BY462" s="5"/>
      <c r="BZ462" s="5"/>
    </row>
    <row r="463" spans="4:78" ht="90.75" hidden="1" customHeight="1" x14ac:dyDescent="0.25">
      <c r="D463" s="4"/>
      <c r="E463" s="5"/>
      <c r="F463" s="26"/>
      <c r="G463" s="54"/>
      <c r="H463" s="27"/>
      <c r="I463" s="27"/>
      <c r="J463" s="28"/>
      <c r="K463" s="26"/>
      <c r="L463" s="37"/>
      <c r="M463" s="26"/>
      <c r="N463" s="26"/>
      <c r="O463" s="37"/>
      <c r="P463" s="26"/>
      <c r="Q463" s="26"/>
      <c r="R463" s="26"/>
      <c r="S463" s="26"/>
      <c r="T463" s="26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  <c r="AG463" s="5"/>
      <c r="AH463" s="5"/>
      <c r="AI463" s="5"/>
      <c r="AJ463" s="5"/>
      <c r="AK463" s="5"/>
      <c r="AL463" s="5"/>
      <c r="AM463" s="5"/>
      <c r="AN463" s="5"/>
      <c r="AO463" s="5"/>
      <c r="AP463" s="5"/>
      <c r="AQ463" s="5"/>
      <c r="AR463" s="5"/>
      <c r="AS463" s="5"/>
      <c r="AT463" s="5"/>
      <c r="AU463" s="5"/>
      <c r="AV463" s="5"/>
      <c r="AW463" s="5"/>
      <c r="AX463" s="5"/>
      <c r="AY463" s="5"/>
      <c r="AZ463" s="5"/>
      <c r="BA463" s="5"/>
      <c r="BB463" s="5"/>
      <c r="BC463" s="5"/>
      <c r="BD463" s="5"/>
      <c r="BE463" s="5"/>
      <c r="BF463" s="5"/>
      <c r="BG463" s="5"/>
      <c r="BH463" s="5"/>
      <c r="BI463" s="5"/>
      <c r="BJ463" s="5"/>
      <c r="BK463" s="5"/>
      <c r="BL463" s="5"/>
      <c r="BM463" s="5"/>
      <c r="BN463" s="5"/>
      <c r="BO463" s="5"/>
      <c r="BP463" s="5"/>
      <c r="BQ463" s="5"/>
      <c r="BR463" s="5"/>
      <c r="BS463" s="5"/>
      <c r="BT463" s="5"/>
      <c r="BU463" s="5"/>
      <c r="BV463" s="5"/>
      <c r="BW463" s="5"/>
      <c r="BX463" s="5"/>
      <c r="BY463" s="5"/>
      <c r="BZ463" s="5"/>
    </row>
    <row r="464" spans="4:78" ht="90.75" hidden="1" customHeight="1" x14ac:dyDescent="0.25">
      <c r="D464" s="4"/>
      <c r="E464" s="5"/>
      <c r="F464" s="26"/>
      <c r="G464" s="54"/>
      <c r="H464" s="27"/>
      <c r="I464" s="27"/>
      <c r="J464" s="28"/>
      <c r="K464" s="26"/>
      <c r="L464" s="37"/>
      <c r="M464" s="26"/>
      <c r="N464" s="26"/>
      <c r="O464" s="37"/>
      <c r="P464" s="26"/>
      <c r="Q464" s="26"/>
      <c r="R464" s="26"/>
      <c r="S464" s="26"/>
      <c r="T464" s="26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  <c r="AG464" s="5"/>
      <c r="AH464" s="5"/>
      <c r="AI464" s="5"/>
      <c r="AJ464" s="5"/>
      <c r="AK464" s="5"/>
      <c r="AL464" s="5"/>
      <c r="AM464" s="5"/>
      <c r="AN464" s="5"/>
      <c r="AO464" s="5"/>
      <c r="AP464" s="5"/>
      <c r="AQ464" s="5"/>
      <c r="AR464" s="5"/>
      <c r="AS464" s="5"/>
      <c r="AT464" s="5"/>
      <c r="AU464" s="5"/>
      <c r="AV464" s="5"/>
      <c r="AW464" s="5"/>
      <c r="AX464" s="5"/>
      <c r="AY464" s="5"/>
      <c r="AZ464" s="5"/>
      <c r="BA464" s="5"/>
      <c r="BB464" s="5"/>
      <c r="BC464" s="5"/>
      <c r="BD464" s="5"/>
      <c r="BE464" s="5"/>
      <c r="BF464" s="5"/>
      <c r="BG464" s="5"/>
      <c r="BH464" s="5"/>
      <c r="BI464" s="5"/>
      <c r="BJ464" s="5"/>
      <c r="BK464" s="5"/>
      <c r="BL464" s="5"/>
      <c r="BM464" s="5"/>
      <c r="BN464" s="5"/>
      <c r="BO464" s="5"/>
      <c r="BP464" s="5"/>
      <c r="BQ464" s="5"/>
      <c r="BR464" s="5"/>
      <c r="BS464" s="5"/>
      <c r="BT464" s="5"/>
      <c r="BU464" s="5"/>
      <c r="BV464" s="5"/>
      <c r="BW464" s="5"/>
      <c r="BX464" s="5"/>
      <c r="BY464" s="5"/>
      <c r="BZ464" s="5"/>
    </row>
    <row r="465" spans="4:78" ht="90.75" hidden="1" customHeight="1" x14ac:dyDescent="0.25">
      <c r="D465" s="4"/>
      <c r="E465" s="5"/>
      <c r="F465" s="26"/>
      <c r="G465" s="54"/>
      <c r="H465" s="27"/>
      <c r="I465" s="27"/>
      <c r="J465" s="28"/>
      <c r="K465" s="26"/>
      <c r="L465" s="37"/>
      <c r="M465" s="26"/>
      <c r="N465" s="26"/>
      <c r="O465" s="37"/>
      <c r="P465" s="26"/>
      <c r="Q465" s="26"/>
      <c r="R465" s="26"/>
      <c r="S465" s="26"/>
      <c r="T465" s="26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  <c r="AG465" s="5"/>
      <c r="AH465" s="5"/>
      <c r="AI465" s="5"/>
      <c r="AJ465" s="5"/>
      <c r="AK465" s="5"/>
      <c r="AL465" s="5"/>
      <c r="AM465" s="5"/>
      <c r="AN465" s="5"/>
      <c r="AO465" s="5"/>
      <c r="AP465" s="5"/>
      <c r="AQ465" s="5"/>
      <c r="AR465" s="5"/>
      <c r="AS465" s="5"/>
      <c r="AT465" s="5"/>
      <c r="AU465" s="5"/>
      <c r="AV465" s="5"/>
      <c r="AW465" s="5"/>
      <c r="AX465" s="5"/>
      <c r="AY465" s="5"/>
      <c r="AZ465" s="5"/>
      <c r="BA465" s="5"/>
      <c r="BB465" s="5"/>
      <c r="BC465" s="5"/>
      <c r="BD465" s="5"/>
      <c r="BE465" s="5"/>
      <c r="BF465" s="5"/>
      <c r="BG465" s="5"/>
      <c r="BH465" s="5"/>
      <c r="BI465" s="5"/>
      <c r="BJ465" s="5"/>
      <c r="BK465" s="5"/>
      <c r="BL465" s="5"/>
      <c r="BM465" s="5"/>
      <c r="BN465" s="5"/>
      <c r="BO465" s="5"/>
      <c r="BP465" s="5"/>
      <c r="BQ465" s="5"/>
      <c r="BR465" s="5"/>
      <c r="BS465" s="5"/>
      <c r="BT465" s="5"/>
      <c r="BU465" s="5"/>
      <c r="BV465" s="5"/>
      <c r="BW465" s="5"/>
      <c r="BX465" s="5"/>
      <c r="BY465" s="5"/>
      <c r="BZ465" s="5"/>
    </row>
    <row r="466" spans="4:78" ht="90.75" hidden="1" customHeight="1" x14ac:dyDescent="0.25">
      <c r="D466" s="4"/>
      <c r="E466" s="5"/>
      <c r="F466" s="26"/>
      <c r="G466" s="54"/>
      <c r="H466" s="27"/>
      <c r="I466" s="27"/>
      <c r="J466" s="28"/>
      <c r="K466" s="26"/>
      <c r="L466" s="37"/>
      <c r="M466" s="26"/>
      <c r="N466" s="26"/>
      <c r="O466" s="37"/>
      <c r="P466" s="26"/>
      <c r="Q466" s="26"/>
      <c r="R466" s="26"/>
      <c r="S466" s="26"/>
      <c r="T466" s="26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  <c r="AG466" s="5"/>
      <c r="AH466" s="5"/>
      <c r="AI466" s="5"/>
      <c r="AJ466" s="5"/>
      <c r="AK466" s="5"/>
      <c r="AL466" s="5"/>
      <c r="AM466" s="5"/>
      <c r="AN466" s="5"/>
      <c r="AO466" s="5"/>
      <c r="AP466" s="5"/>
      <c r="AQ466" s="5"/>
      <c r="AR466" s="5"/>
      <c r="AS466" s="5"/>
      <c r="AT466" s="5"/>
      <c r="AU466" s="5"/>
      <c r="AV466" s="5"/>
      <c r="AW466" s="5"/>
      <c r="AX466" s="5"/>
      <c r="AY466" s="5"/>
      <c r="AZ466" s="5"/>
      <c r="BA466" s="5"/>
      <c r="BB466" s="5"/>
      <c r="BC466" s="5"/>
      <c r="BD466" s="5"/>
      <c r="BE466" s="5"/>
      <c r="BF466" s="5"/>
      <c r="BG466" s="5"/>
      <c r="BH466" s="5"/>
      <c r="BI466" s="5"/>
      <c r="BJ466" s="5"/>
      <c r="BK466" s="5"/>
      <c r="BL466" s="5"/>
      <c r="BM466" s="5"/>
      <c r="BN466" s="5"/>
      <c r="BO466" s="5"/>
      <c r="BP466" s="5"/>
      <c r="BQ466" s="5"/>
      <c r="BR466" s="5"/>
      <c r="BS466" s="5"/>
      <c r="BT466" s="5"/>
      <c r="BU466" s="5"/>
      <c r="BV466" s="5"/>
      <c r="BW466" s="5"/>
      <c r="BX466" s="5"/>
      <c r="BY466" s="5"/>
      <c r="BZ466" s="5"/>
    </row>
    <row r="467" spans="4:78" ht="90.75" hidden="1" customHeight="1" x14ac:dyDescent="0.25">
      <c r="D467" s="4"/>
      <c r="E467" s="5"/>
      <c r="F467" s="26"/>
      <c r="G467" s="54"/>
      <c r="H467" s="27"/>
      <c r="I467" s="27"/>
      <c r="J467" s="28"/>
      <c r="K467" s="26"/>
      <c r="L467" s="37"/>
      <c r="M467" s="26"/>
      <c r="N467" s="26"/>
      <c r="O467" s="37"/>
      <c r="P467" s="26"/>
      <c r="Q467" s="26"/>
      <c r="R467" s="26"/>
      <c r="S467" s="26"/>
      <c r="T467" s="26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  <c r="AG467" s="5"/>
      <c r="AH467" s="5"/>
      <c r="AI467" s="5"/>
      <c r="AJ467" s="5"/>
      <c r="AK467" s="5"/>
      <c r="AL467" s="5"/>
      <c r="AM467" s="5"/>
      <c r="AN467" s="5"/>
      <c r="AO467" s="5"/>
      <c r="AP467" s="5"/>
      <c r="AQ467" s="5"/>
      <c r="AR467" s="5"/>
      <c r="AS467" s="5"/>
      <c r="AT467" s="5"/>
      <c r="AU467" s="5"/>
      <c r="AV467" s="5"/>
      <c r="AW467" s="5"/>
      <c r="AX467" s="5"/>
      <c r="AY467" s="5"/>
      <c r="AZ467" s="5"/>
      <c r="BA467" s="5"/>
      <c r="BB467" s="5"/>
      <c r="BC467" s="5"/>
      <c r="BD467" s="5"/>
      <c r="BE467" s="5"/>
      <c r="BF467" s="5"/>
      <c r="BG467" s="5"/>
      <c r="BH467" s="5"/>
      <c r="BI467" s="5"/>
      <c r="BJ467" s="5"/>
      <c r="BK467" s="5"/>
      <c r="BL467" s="5"/>
      <c r="BM467" s="5"/>
      <c r="BN467" s="5"/>
      <c r="BO467" s="5"/>
      <c r="BP467" s="5"/>
      <c r="BQ467" s="5"/>
      <c r="BR467" s="5"/>
      <c r="BS467" s="5"/>
      <c r="BT467" s="5"/>
      <c r="BU467" s="5"/>
      <c r="BV467" s="5"/>
      <c r="BW467" s="5"/>
      <c r="BX467" s="5"/>
      <c r="BY467" s="5"/>
      <c r="BZ467" s="5"/>
    </row>
    <row r="468" spans="4:78" ht="90.75" hidden="1" customHeight="1" x14ac:dyDescent="0.25">
      <c r="D468" s="4"/>
      <c r="E468" s="5"/>
      <c r="F468" s="26"/>
      <c r="G468" s="54"/>
      <c r="H468" s="27"/>
      <c r="I468" s="27"/>
      <c r="J468" s="28"/>
      <c r="K468" s="26"/>
      <c r="L468" s="37"/>
      <c r="M468" s="26"/>
      <c r="N468" s="26"/>
      <c r="O468" s="37"/>
      <c r="P468" s="26"/>
      <c r="Q468" s="26"/>
      <c r="R468" s="26"/>
      <c r="S468" s="26"/>
      <c r="T468" s="26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  <c r="AG468" s="5"/>
      <c r="AH468" s="5"/>
      <c r="AI468" s="5"/>
      <c r="AJ468" s="5"/>
      <c r="AK468" s="5"/>
      <c r="AL468" s="5"/>
      <c r="AM468" s="5"/>
      <c r="AN468" s="5"/>
      <c r="AO468" s="5"/>
      <c r="AP468" s="5"/>
      <c r="AQ468" s="5"/>
      <c r="AR468" s="5"/>
      <c r="AS468" s="5"/>
      <c r="AT468" s="5"/>
      <c r="AU468" s="5"/>
      <c r="AV468" s="5"/>
      <c r="AW468" s="5"/>
      <c r="AX468" s="5"/>
      <c r="AY468" s="5"/>
      <c r="AZ468" s="5"/>
      <c r="BA468" s="5"/>
      <c r="BB468" s="5"/>
      <c r="BC468" s="5"/>
      <c r="BD468" s="5"/>
      <c r="BE468" s="5"/>
      <c r="BF468" s="5"/>
      <c r="BG468" s="5"/>
      <c r="BH468" s="5"/>
      <c r="BI468" s="5"/>
      <c r="BJ468" s="5"/>
      <c r="BK468" s="5"/>
      <c r="BL468" s="5"/>
      <c r="BM468" s="5"/>
      <c r="BN468" s="5"/>
      <c r="BO468" s="5"/>
      <c r="BP468" s="5"/>
      <c r="BQ468" s="5"/>
      <c r="BR468" s="5"/>
      <c r="BS468" s="5"/>
      <c r="BT468" s="5"/>
      <c r="BU468" s="5"/>
      <c r="BV468" s="5"/>
      <c r="BW468" s="5"/>
      <c r="BX468" s="5"/>
      <c r="BY468" s="5"/>
      <c r="BZ468" s="5"/>
    </row>
    <row r="469" spans="4:78" ht="90.75" hidden="1" customHeight="1" x14ac:dyDescent="0.25">
      <c r="D469" s="4"/>
      <c r="E469" s="5"/>
      <c r="F469" s="26"/>
      <c r="G469" s="54"/>
      <c r="H469" s="27"/>
      <c r="I469" s="27"/>
      <c r="J469" s="28"/>
      <c r="K469" s="26"/>
      <c r="L469" s="37"/>
      <c r="M469" s="26"/>
      <c r="N469" s="26"/>
      <c r="O469" s="37"/>
      <c r="P469" s="26"/>
      <c r="Q469" s="26"/>
      <c r="R469" s="26"/>
      <c r="S469" s="26"/>
      <c r="T469" s="26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  <c r="AG469" s="5"/>
      <c r="AH469" s="5"/>
      <c r="AI469" s="5"/>
      <c r="AJ469" s="5"/>
      <c r="AK469" s="5"/>
      <c r="AL469" s="5"/>
      <c r="AM469" s="5"/>
      <c r="AN469" s="5"/>
      <c r="AO469" s="5"/>
      <c r="AP469" s="5"/>
      <c r="AQ469" s="5"/>
      <c r="AR469" s="5"/>
      <c r="AS469" s="5"/>
      <c r="AT469" s="5"/>
      <c r="AU469" s="5"/>
      <c r="AV469" s="5"/>
      <c r="AW469" s="5"/>
      <c r="AX469" s="5"/>
      <c r="AY469" s="5"/>
      <c r="AZ469" s="5"/>
      <c r="BA469" s="5"/>
      <c r="BB469" s="5"/>
      <c r="BC469" s="5"/>
      <c r="BD469" s="5"/>
      <c r="BE469" s="5"/>
      <c r="BF469" s="5"/>
      <c r="BG469" s="5"/>
      <c r="BH469" s="5"/>
      <c r="BI469" s="5"/>
      <c r="BJ469" s="5"/>
      <c r="BK469" s="5"/>
      <c r="BL469" s="5"/>
      <c r="BM469" s="5"/>
      <c r="BN469" s="5"/>
      <c r="BO469" s="5"/>
      <c r="BP469" s="5"/>
      <c r="BQ469" s="5"/>
      <c r="BR469" s="5"/>
      <c r="BS469" s="5"/>
      <c r="BT469" s="5"/>
      <c r="BU469" s="5"/>
      <c r="BV469" s="5"/>
      <c r="BW469" s="5"/>
      <c r="BX469" s="5"/>
      <c r="BY469" s="5"/>
      <c r="BZ469" s="5"/>
    </row>
    <row r="470" spans="4:78" ht="90.75" hidden="1" customHeight="1" x14ac:dyDescent="0.25">
      <c r="D470" s="4"/>
      <c r="E470" s="5"/>
      <c r="F470" s="26"/>
      <c r="G470" s="54"/>
      <c r="H470" s="27"/>
      <c r="I470" s="27"/>
      <c r="J470" s="28"/>
      <c r="K470" s="26"/>
      <c r="L470" s="37"/>
      <c r="M470" s="26"/>
      <c r="N470" s="26"/>
      <c r="O470" s="37"/>
      <c r="P470" s="26"/>
      <c r="Q470" s="26"/>
      <c r="R470" s="26"/>
      <c r="S470" s="26"/>
      <c r="T470" s="26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  <c r="AG470" s="5"/>
      <c r="AH470" s="5"/>
      <c r="AI470" s="5"/>
      <c r="AJ470" s="5"/>
      <c r="AK470" s="5"/>
      <c r="AL470" s="5"/>
      <c r="AM470" s="5"/>
      <c r="AN470" s="5"/>
      <c r="AO470" s="5"/>
      <c r="AP470" s="5"/>
      <c r="AQ470" s="5"/>
      <c r="AR470" s="5"/>
      <c r="AS470" s="5"/>
      <c r="AT470" s="5"/>
      <c r="AU470" s="5"/>
      <c r="AV470" s="5"/>
      <c r="AW470" s="5"/>
      <c r="AX470" s="5"/>
      <c r="AY470" s="5"/>
      <c r="AZ470" s="5"/>
      <c r="BA470" s="5"/>
      <c r="BB470" s="5"/>
      <c r="BC470" s="5"/>
      <c r="BD470" s="5"/>
      <c r="BE470" s="5"/>
      <c r="BF470" s="5"/>
      <c r="BG470" s="5"/>
      <c r="BH470" s="5"/>
      <c r="BI470" s="5"/>
      <c r="BJ470" s="5"/>
      <c r="BK470" s="5"/>
      <c r="BL470" s="5"/>
      <c r="BM470" s="5"/>
      <c r="BN470" s="5"/>
      <c r="BO470" s="5"/>
      <c r="BP470" s="5"/>
      <c r="BQ470" s="5"/>
      <c r="BR470" s="5"/>
      <c r="BS470" s="5"/>
      <c r="BT470" s="5"/>
      <c r="BU470" s="5"/>
      <c r="BV470" s="5"/>
      <c r="BW470" s="5"/>
      <c r="BX470" s="5"/>
      <c r="BY470" s="5"/>
      <c r="BZ470" s="5"/>
    </row>
    <row r="471" spans="4:78" ht="90.75" hidden="1" customHeight="1" x14ac:dyDescent="0.25">
      <c r="D471" s="4"/>
      <c r="E471" s="5"/>
      <c r="F471" s="26"/>
      <c r="G471" s="54"/>
      <c r="H471" s="27"/>
      <c r="I471" s="27"/>
      <c r="J471" s="28"/>
      <c r="K471" s="26"/>
      <c r="L471" s="37"/>
      <c r="M471" s="26"/>
      <c r="N471" s="26"/>
      <c r="O471" s="37"/>
      <c r="P471" s="26"/>
      <c r="Q471" s="26"/>
      <c r="R471" s="26"/>
      <c r="S471" s="26"/>
      <c r="T471" s="26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  <c r="AG471" s="5"/>
      <c r="AH471" s="5"/>
      <c r="AI471" s="5"/>
      <c r="AJ471" s="5"/>
      <c r="AK471" s="5"/>
      <c r="AL471" s="5"/>
      <c r="AM471" s="5"/>
      <c r="AN471" s="5"/>
      <c r="AO471" s="5"/>
      <c r="AP471" s="5"/>
      <c r="AQ471" s="5"/>
      <c r="AR471" s="5"/>
      <c r="AS471" s="5"/>
      <c r="AT471" s="5"/>
      <c r="AU471" s="5"/>
      <c r="AV471" s="5"/>
      <c r="AW471" s="5"/>
      <c r="AX471" s="5"/>
      <c r="AY471" s="5"/>
      <c r="AZ471" s="5"/>
      <c r="BA471" s="5"/>
      <c r="BB471" s="5"/>
      <c r="BC471" s="5"/>
      <c r="BD471" s="5"/>
      <c r="BE471" s="5"/>
      <c r="BF471" s="5"/>
      <c r="BG471" s="5"/>
      <c r="BH471" s="5"/>
      <c r="BI471" s="5"/>
      <c r="BJ471" s="5"/>
      <c r="BK471" s="5"/>
      <c r="BL471" s="5"/>
      <c r="BM471" s="5"/>
      <c r="BN471" s="5"/>
      <c r="BO471" s="5"/>
      <c r="BP471" s="5"/>
      <c r="BQ471" s="5"/>
      <c r="BR471" s="5"/>
      <c r="BS471" s="5"/>
      <c r="BT471" s="5"/>
      <c r="BU471" s="5"/>
      <c r="BV471" s="5"/>
      <c r="BW471" s="5"/>
      <c r="BX471" s="5"/>
      <c r="BY471" s="5"/>
      <c r="BZ471" s="5"/>
    </row>
    <row r="472" spans="4:78" ht="90.75" hidden="1" customHeight="1" x14ac:dyDescent="0.25">
      <c r="D472" s="4"/>
      <c r="E472" s="5"/>
      <c r="F472" s="26"/>
      <c r="G472" s="54"/>
      <c r="H472" s="27"/>
      <c r="I472" s="27"/>
      <c r="J472" s="28"/>
      <c r="K472" s="26"/>
      <c r="L472" s="37"/>
      <c r="M472" s="26"/>
      <c r="N472" s="26"/>
      <c r="O472" s="37"/>
      <c r="P472" s="26"/>
      <c r="Q472" s="26"/>
      <c r="R472" s="26"/>
      <c r="S472" s="26"/>
      <c r="T472" s="26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  <c r="AG472" s="5"/>
      <c r="AH472" s="5"/>
      <c r="AI472" s="5"/>
      <c r="AJ472" s="5"/>
      <c r="AK472" s="5"/>
      <c r="AL472" s="5"/>
      <c r="AM472" s="5"/>
      <c r="AN472" s="5"/>
      <c r="AO472" s="5"/>
      <c r="AP472" s="5"/>
      <c r="AQ472" s="5"/>
      <c r="AR472" s="5"/>
      <c r="AS472" s="5"/>
      <c r="AT472" s="5"/>
      <c r="AU472" s="5"/>
      <c r="AV472" s="5"/>
      <c r="AW472" s="5"/>
      <c r="AX472" s="5"/>
      <c r="AY472" s="5"/>
      <c r="AZ472" s="5"/>
      <c r="BA472" s="5"/>
      <c r="BB472" s="5"/>
      <c r="BC472" s="5"/>
      <c r="BD472" s="5"/>
      <c r="BE472" s="5"/>
      <c r="BF472" s="5"/>
      <c r="BG472" s="5"/>
      <c r="BH472" s="5"/>
      <c r="BI472" s="5"/>
      <c r="BJ472" s="5"/>
      <c r="BK472" s="5"/>
      <c r="BL472" s="5"/>
      <c r="BM472" s="5"/>
      <c r="BN472" s="5"/>
      <c r="BO472" s="5"/>
      <c r="BP472" s="5"/>
      <c r="BQ472" s="5"/>
      <c r="BR472" s="5"/>
      <c r="BS472" s="5"/>
      <c r="BT472" s="5"/>
      <c r="BU472" s="5"/>
      <c r="BV472" s="5"/>
      <c r="BW472" s="5"/>
      <c r="BX472" s="5"/>
      <c r="BY472" s="5"/>
      <c r="BZ472" s="5"/>
    </row>
    <row r="473" spans="4:78" ht="90.75" hidden="1" customHeight="1" x14ac:dyDescent="0.25">
      <c r="D473" s="4"/>
      <c r="E473" s="5"/>
      <c r="F473" s="26"/>
      <c r="G473" s="54"/>
      <c r="H473" s="27"/>
      <c r="I473" s="27"/>
      <c r="J473" s="28"/>
      <c r="K473" s="26"/>
      <c r="L473" s="37"/>
      <c r="M473" s="26"/>
      <c r="N473" s="26"/>
      <c r="O473" s="37"/>
      <c r="P473" s="26"/>
      <c r="Q473" s="26"/>
      <c r="R473" s="26"/>
      <c r="S473" s="26"/>
      <c r="T473" s="26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  <c r="AG473" s="5"/>
      <c r="AH473" s="5"/>
      <c r="AI473" s="5"/>
      <c r="AJ473" s="5"/>
      <c r="AK473" s="5"/>
      <c r="AL473" s="5"/>
      <c r="AM473" s="5"/>
      <c r="AN473" s="5"/>
      <c r="AO473" s="5"/>
      <c r="AP473" s="5"/>
      <c r="AQ473" s="5"/>
      <c r="AR473" s="5"/>
      <c r="AS473" s="5"/>
      <c r="AT473" s="5"/>
      <c r="AU473" s="5"/>
      <c r="AV473" s="5"/>
      <c r="AW473" s="5"/>
      <c r="AX473" s="5"/>
      <c r="AY473" s="5"/>
      <c r="AZ473" s="5"/>
      <c r="BA473" s="5"/>
      <c r="BB473" s="5"/>
      <c r="BC473" s="5"/>
      <c r="BD473" s="5"/>
      <c r="BE473" s="5"/>
      <c r="BF473" s="5"/>
      <c r="BG473" s="5"/>
      <c r="BH473" s="5"/>
      <c r="BI473" s="5"/>
      <c r="BJ473" s="5"/>
      <c r="BK473" s="5"/>
      <c r="BL473" s="5"/>
      <c r="BM473" s="5"/>
      <c r="BN473" s="5"/>
      <c r="BO473" s="5"/>
      <c r="BP473" s="5"/>
      <c r="BQ473" s="5"/>
      <c r="BR473" s="5"/>
      <c r="BS473" s="5"/>
      <c r="BT473" s="5"/>
      <c r="BU473" s="5"/>
      <c r="BV473" s="5"/>
      <c r="BW473" s="5"/>
      <c r="BX473" s="5"/>
      <c r="BY473" s="5"/>
      <c r="BZ473" s="5"/>
    </row>
    <row r="474" spans="4:78" ht="90.75" hidden="1" customHeight="1" x14ac:dyDescent="0.25">
      <c r="D474" s="4"/>
      <c r="E474" s="5"/>
      <c r="F474" s="26"/>
      <c r="G474" s="54"/>
      <c r="H474" s="27"/>
      <c r="I474" s="27"/>
      <c r="J474" s="28"/>
      <c r="K474" s="26"/>
      <c r="L474" s="37"/>
      <c r="M474" s="26"/>
      <c r="N474" s="26"/>
      <c r="O474" s="37"/>
      <c r="P474" s="26"/>
      <c r="Q474" s="26"/>
      <c r="R474" s="26"/>
      <c r="S474" s="26"/>
      <c r="T474" s="26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  <c r="AG474" s="5"/>
      <c r="AH474" s="5"/>
      <c r="AI474" s="5"/>
      <c r="AJ474" s="5"/>
      <c r="AK474" s="5"/>
      <c r="AL474" s="5"/>
      <c r="AM474" s="5"/>
      <c r="AN474" s="5"/>
      <c r="AO474" s="5"/>
      <c r="AP474" s="5"/>
      <c r="AQ474" s="5"/>
      <c r="AR474" s="5"/>
      <c r="AS474" s="5"/>
      <c r="AT474" s="5"/>
      <c r="AU474" s="5"/>
      <c r="AV474" s="5"/>
      <c r="AW474" s="5"/>
      <c r="AX474" s="5"/>
      <c r="AY474" s="5"/>
      <c r="AZ474" s="5"/>
      <c r="BA474" s="5"/>
      <c r="BB474" s="5"/>
      <c r="BC474" s="5"/>
      <c r="BD474" s="5"/>
      <c r="BE474" s="5"/>
      <c r="BF474" s="5"/>
      <c r="BG474" s="5"/>
      <c r="BH474" s="5"/>
      <c r="BI474" s="5"/>
      <c r="BJ474" s="5"/>
      <c r="BK474" s="5"/>
      <c r="BL474" s="5"/>
      <c r="BM474" s="5"/>
      <c r="BN474" s="5"/>
      <c r="BO474" s="5"/>
      <c r="BP474" s="5"/>
      <c r="BQ474" s="5"/>
      <c r="BR474" s="5"/>
      <c r="BS474" s="5"/>
      <c r="BT474" s="5"/>
      <c r="BU474" s="5"/>
      <c r="BV474" s="5"/>
      <c r="BW474" s="5"/>
      <c r="BX474" s="5"/>
      <c r="BY474" s="5"/>
      <c r="BZ474" s="5"/>
    </row>
    <row r="475" spans="4:78" ht="90.75" hidden="1" customHeight="1" x14ac:dyDescent="0.25">
      <c r="D475" s="4"/>
      <c r="E475" s="5"/>
      <c r="F475" s="26"/>
      <c r="G475" s="54"/>
      <c r="H475" s="27"/>
      <c r="I475" s="27"/>
      <c r="J475" s="28"/>
      <c r="K475" s="26"/>
      <c r="L475" s="37"/>
      <c r="M475" s="26"/>
      <c r="N475" s="26"/>
      <c r="O475" s="37"/>
      <c r="P475" s="26"/>
      <c r="Q475" s="26"/>
      <c r="R475" s="26"/>
      <c r="S475" s="26"/>
      <c r="T475" s="26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  <c r="AG475" s="5"/>
      <c r="AH475" s="5"/>
      <c r="AI475" s="5"/>
      <c r="AJ475" s="5"/>
      <c r="AK475" s="5"/>
      <c r="AL475" s="5"/>
      <c r="AM475" s="5"/>
      <c r="AN475" s="5"/>
      <c r="AO475" s="5"/>
      <c r="AP475" s="5"/>
      <c r="AQ475" s="5"/>
      <c r="AR475" s="5"/>
      <c r="AS475" s="5"/>
      <c r="AT475" s="5"/>
      <c r="AU475" s="5"/>
      <c r="AV475" s="5"/>
      <c r="AW475" s="5"/>
      <c r="AX475" s="5"/>
      <c r="AY475" s="5"/>
      <c r="AZ475" s="5"/>
      <c r="BA475" s="5"/>
      <c r="BB475" s="5"/>
      <c r="BC475" s="5"/>
      <c r="BD475" s="5"/>
      <c r="BE475" s="5"/>
      <c r="BF475" s="5"/>
      <c r="BG475" s="5"/>
      <c r="BH475" s="5"/>
      <c r="BI475" s="5"/>
      <c r="BJ475" s="5"/>
      <c r="BK475" s="5"/>
      <c r="BL475" s="5"/>
      <c r="BM475" s="5"/>
      <c r="BN475" s="5"/>
      <c r="BO475" s="5"/>
      <c r="BP475" s="5"/>
      <c r="BQ475" s="5"/>
      <c r="BR475" s="5"/>
      <c r="BS475" s="5"/>
      <c r="BT475" s="5"/>
      <c r="BU475" s="5"/>
      <c r="BV475" s="5"/>
      <c r="BW475" s="5"/>
      <c r="BX475" s="5"/>
      <c r="BY475" s="5"/>
      <c r="BZ475" s="5"/>
    </row>
    <row r="476" spans="4:78" ht="90.75" hidden="1" customHeight="1" x14ac:dyDescent="0.25">
      <c r="D476" s="4"/>
      <c r="E476" s="5"/>
      <c r="F476" s="26"/>
      <c r="G476" s="54"/>
      <c r="H476" s="27"/>
      <c r="I476" s="27"/>
      <c r="J476" s="28"/>
      <c r="K476" s="26"/>
      <c r="L476" s="37"/>
      <c r="M476" s="26"/>
      <c r="N476" s="26"/>
      <c r="O476" s="37"/>
      <c r="P476" s="26"/>
      <c r="Q476" s="26"/>
      <c r="R476" s="26"/>
      <c r="S476" s="26"/>
      <c r="T476" s="26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  <c r="AG476" s="5"/>
      <c r="AH476" s="5"/>
      <c r="AI476" s="5"/>
      <c r="AJ476" s="5"/>
      <c r="AK476" s="5"/>
      <c r="AL476" s="5"/>
      <c r="AM476" s="5"/>
      <c r="AN476" s="5"/>
      <c r="AO476" s="5"/>
      <c r="AP476" s="5"/>
      <c r="AQ476" s="5"/>
      <c r="AR476" s="5"/>
      <c r="AS476" s="5"/>
      <c r="AT476" s="5"/>
      <c r="AU476" s="5"/>
      <c r="AV476" s="5"/>
      <c r="AW476" s="5"/>
      <c r="AX476" s="5"/>
      <c r="AY476" s="5"/>
      <c r="AZ476" s="5"/>
      <c r="BA476" s="5"/>
      <c r="BB476" s="5"/>
      <c r="BC476" s="5"/>
      <c r="BD476" s="5"/>
      <c r="BE476" s="5"/>
      <c r="BF476" s="5"/>
      <c r="BG476" s="5"/>
      <c r="BH476" s="5"/>
      <c r="BI476" s="5"/>
      <c r="BJ476" s="5"/>
      <c r="BK476" s="5"/>
      <c r="BL476" s="5"/>
      <c r="BM476" s="5"/>
      <c r="BN476" s="5"/>
      <c r="BO476" s="5"/>
      <c r="BP476" s="5"/>
      <c r="BQ476" s="5"/>
      <c r="BR476" s="5"/>
      <c r="BS476" s="5"/>
      <c r="BT476" s="5"/>
      <c r="BU476" s="5"/>
      <c r="BV476" s="5"/>
      <c r="BW476" s="5"/>
      <c r="BX476" s="5"/>
      <c r="BY476" s="5"/>
      <c r="BZ476" s="5"/>
    </row>
    <row r="477" spans="4:78" ht="90.75" hidden="1" customHeight="1" x14ac:dyDescent="0.25">
      <c r="D477" s="4"/>
      <c r="E477" s="5"/>
      <c r="F477" s="26"/>
      <c r="G477" s="54"/>
      <c r="H477" s="27"/>
      <c r="I477" s="27"/>
      <c r="J477" s="28"/>
      <c r="K477" s="26"/>
      <c r="L477" s="37"/>
      <c r="M477" s="26"/>
      <c r="N477" s="26"/>
      <c r="O477" s="37"/>
      <c r="P477" s="26"/>
      <c r="Q477" s="26"/>
      <c r="R477" s="26"/>
      <c r="S477" s="26"/>
      <c r="T477" s="26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  <c r="AG477" s="5"/>
      <c r="AH477" s="5"/>
      <c r="AI477" s="5"/>
      <c r="AJ477" s="5"/>
      <c r="AK477" s="5"/>
      <c r="AL477" s="5"/>
      <c r="AM477" s="5"/>
      <c r="AN477" s="5"/>
      <c r="AO477" s="5"/>
      <c r="AP477" s="5"/>
      <c r="AQ477" s="5"/>
      <c r="AR477" s="5"/>
      <c r="AS477" s="5"/>
      <c r="AT477" s="5"/>
      <c r="AU477" s="5"/>
      <c r="AV477" s="5"/>
      <c r="AW477" s="5"/>
      <c r="AX477" s="5"/>
      <c r="AY477" s="5"/>
      <c r="AZ477" s="5"/>
      <c r="BA477" s="5"/>
      <c r="BB477" s="5"/>
      <c r="BC477" s="5"/>
      <c r="BD477" s="5"/>
      <c r="BE477" s="5"/>
      <c r="BF477" s="5"/>
      <c r="BG477" s="5"/>
      <c r="BH477" s="5"/>
      <c r="BI477" s="5"/>
      <c r="BJ477" s="5"/>
      <c r="BK477" s="5"/>
      <c r="BL477" s="5"/>
      <c r="BM477" s="5"/>
      <c r="BN477" s="5"/>
      <c r="BO477" s="5"/>
      <c r="BP477" s="5"/>
      <c r="BQ477" s="5"/>
      <c r="BR477" s="5"/>
      <c r="BS477" s="5"/>
      <c r="BT477" s="5"/>
      <c r="BU477" s="5"/>
      <c r="BV477" s="5"/>
      <c r="BW477" s="5"/>
      <c r="BX477" s="5"/>
      <c r="BY477" s="5"/>
      <c r="BZ477" s="5"/>
    </row>
    <row r="478" spans="4:78" ht="90.75" hidden="1" customHeight="1" x14ac:dyDescent="0.25">
      <c r="D478" s="4"/>
      <c r="E478" s="5"/>
      <c r="F478" s="26"/>
      <c r="G478" s="54"/>
      <c r="H478" s="27"/>
      <c r="I478" s="27"/>
      <c r="J478" s="28"/>
      <c r="K478" s="26"/>
      <c r="L478" s="37"/>
      <c r="M478" s="26"/>
      <c r="N478" s="26"/>
      <c r="O478" s="37"/>
      <c r="P478" s="26"/>
      <c r="Q478" s="26"/>
      <c r="R478" s="26"/>
      <c r="S478" s="26"/>
      <c r="T478" s="26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  <c r="AG478" s="5"/>
      <c r="AH478" s="5"/>
      <c r="AI478" s="5"/>
      <c r="AJ478" s="5"/>
      <c r="AK478" s="5"/>
      <c r="AL478" s="5"/>
      <c r="AM478" s="5"/>
      <c r="AN478" s="5"/>
      <c r="AO478" s="5"/>
      <c r="AP478" s="5"/>
      <c r="AQ478" s="5"/>
      <c r="AR478" s="5"/>
      <c r="AS478" s="5"/>
      <c r="AT478" s="5"/>
      <c r="AU478" s="5"/>
      <c r="AV478" s="5"/>
      <c r="AW478" s="5"/>
      <c r="AX478" s="5"/>
      <c r="AY478" s="5"/>
      <c r="AZ478" s="5"/>
      <c r="BA478" s="5"/>
      <c r="BB478" s="5"/>
      <c r="BC478" s="5"/>
      <c r="BD478" s="5"/>
      <c r="BE478" s="5"/>
      <c r="BF478" s="5"/>
      <c r="BG478" s="5"/>
      <c r="BH478" s="5"/>
      <c r="BI478" s="5"/>
      <c r="BJ478" s="5"/>
      <c r="BK478" s="5"/>
      <c r="BL478" s="5"/>
      <c r="BM478" s="5"/>
      <c r="BN478" s="5"/>
      <c r="BO478" s="5"/>
      <c r="BP478" s="5"/>
      <c r="BQ478" s="5"/>
      <c r="BR478" s="5"/>
      <c r="BS478" s="5"/>
      <c r="BT478" s="5"/>
      <c r="BU478" s="5"/>
      <c r="BV478" s="5"/>
      <c r="BW478" s="5"/>
      <c r="BX478" s="5"/>
      <c r="BY478" s="5"/>
      <c r="BZ478" s="5"/>
    </row>
    <row r="479" spans="4:78" ht="90.75" hidden="1" customHeight="1" x14ac:dyDescent="0.25">
      <c r="D479" s="4"/>
      <c r="E479" s="5"/>
      <c r="F479" s="26"/>
      <c r="G479" s="54"/>
      <c r="H479" s="27"/>
      <c r="I479" s="27"/>
      <c r="J479" s="28"/>
      <c r="K479" s="26"/>
      <c r="L479" s="37"/>
      <c r="M479" s="26"/>
      <c r="N479" s="26"/>
      <c r="O479" s="37"/>
      <c r="P479" s="26"/>
      <c r="Q479" s="26"/>
      <c r="R479" s="26"/>
      <c r="S479" s="26"/>
      <c r="T479" s="26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  <c r="AG479" s="5"/>
      <c r="AH479" s="5"/>
      <c r="AI479" s="5"/>
      <c r="AJ479" s="5"/>
      <c r="AK479" s="5"/>
      <c r="AL479" s="5"/>
      <c r="AM479" s="5"/>
      <c r="AN479" s="5"/>
      <c r="AO479" s="5"/>
      <c r="AP479" s="5"/>
      <c r="AQ479" s="5"/>
      <c r="AR479" s="5"/>
      <c r="AS479" s="5"/>
      <c r="AT479" s="5"/>
      <c r="AU479" s="5"/>
      <c r="AV479" s="5"/>
      <c r="AW479" s="5"/>
      <c r="AX479" s="5"/>
      <c r="AY479" s="5"/>
      <c r="AZ479" s="5"/>
      <c r="BA479" s="5"/>
      <c r="BB479" s="5"/>
      <c r="BC479" s="5"/>
      <c r="BD479" s="5"/>
      <c r="BE479" s="5"/>
      <c r="BF479" s="5"/>
      <c r="BG479" s="5"/>
      <c r="BH479" s="5"/>
      <c r="BI479" s="5"/>
      <c r="BJ479" s="5"/>
      <c r="BK479" s="5"/>
      <c r="BL479" s="5"/>
      <c r="BM479" s="5"/>
      <c r="BN479" s="5"/>
      <c r="BO479" s="5"/>
      <c r="BP479" s="5"/>
      <c r="BQ479" s="5"/>
      <c r="BR479" s="5"/>
      <c r="BS479" s="5"/>
      <c r="BT479" s="5"/>
      <c r="BU479" s="5"/>
      <c r="BV479" s="5"/>
      <c r="BW479" s="5"/>
      <c r="BX479" s="5"/>
      <c r="BY479" s="5"/>
      <c r="BZ479" s="5"/>
    </row>
    <row r="480" spans="4:78" ht="90.75" hidden="1" customHeight="1" x14ac:dyDescent="0.25">
      <c r="D480" s="4"/>
      <c r="E480" s="5"/>
      <c r="F480" s="26"/>
      <c r="G480" s="54"/>
      <c r="H480" s="27"/>
      <c r="I480" s="27"/>
      <c r="J480" s="28"/>
      <c r="K480" s="26"/>
      <c r="L480" s="37"/>
      <c r="M480" s="26"/>
      <c r="N480" s="26"/>
      <c r="O480" s="37"/>
      <c r="P480" s="26"/>
      <c r="Q480" s="26"/>
      <c r="R480" s="26"/>
      <c r="S480" s="26"/>
      <c r="T480" s="26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  <c r="AG480" s="5"/>
      <c r="AH480" s="5"/>
      <c r="AI480" s="5"/>
      <c r="AJ480" s="5"/>
      <c r="AK480" s="5"/>
      <c r="AL480" s="5"/>
      <c r="AM480" s="5"/>
      <c r="AN480" s="5"/>
      <c r="AO480" s="5"/>
      <c r="AP480" s="5"/>
      <c r="AQ480" s="5"/>
      <c r="AR480" s="5"/>
      <c r="AS480" s="5"/>
      <c r="AT480" s="5"/>
      <c r="AU480" s="5"/>
      <c r="AV480" s="5"/>
      <c r="AW480" s="5"/>
      <c r="AX480" s="5"/>
      <c r="AY480" s="5"/>
      <c r="AZ480" s="5"/>
      <c r="BA480" s="5"/>
      <c r="BB480" s="5"/>
      <c r="BC480" s="5"/>
      <c r="BD480" s="5"/>
      <c r="BE480" s="5"/>
      <c r="BF480" s="5"/>
      <c r="BG480" s="5"/>
      <c r="BH480" s="5"/>
      <c r="BI480" s="5"/>
      <c r="BJ480" s="5"/>
      <c r="BK480" s="5"/>
      <c r="BL480" s="5"/>
      <c r="BM480" s="5"/>
      <c r="BN480" s="5"/>
      <c r="BO480" s="5"/>
      <c r="BP480" s="5"/>
      <c r="BQ480" s="5"/>
      <c r="BR480" s="5"/>
      <c r="BS480" s="5"/>
      <c r="BT480" s="5"/>
      <c r="BU480" s="5"/>
      <c r="BV480" s="5"/>
      <c r="BW480" s="5"/>
      <c r="BX480" s="5"/>
      <c r="BY480" s="5"/>
      <c r="BZ480" s="5"/>
    </row>
    <row r="481" spans="4:78" ht="90.75" hidden="1" customHeight="1" x14ac:dyDescent="0.25">
      <c r="D481" s="4"/>
      <c r="E481" s="5"/>
      <c r="F481" s="26"/>
      <c r="G481" s="54"/>
      <c r="H481" s="27"/>
      <c r="I481" s="27"/>
      <c r="J481" s="28"/>
      <c r="K481" s="26"/>
      <c r="L481" s="37"/>
      <c r="M481" s="26"/>
      <c r="N481" s="26"/>
      <c r="O481" s="37"/>
      <c r="P481" s="26"/>
      <c r="Q481" s="26"/>
      <c r="R481" s="26"/>
      <c r="S481" s="26"/>
      <c r="T481" s="26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  <c r="AG481" s="5"/>
      <c r="AH481" s="5"/>
      <c r="AI481" s="5"/>
      <c r="AJ481" s="5"/>
      <c r="AK481" s="5"/>
      <c r="AL481" s="5"/>
      <c r="AM481" s="5"/>
      <c r="AN481" s="5"/>
      <c r="AO481" s="5"/>
      <c r="AP481" s="5"/>
      <c r="AQ481" s="5"/>
      <c r="AR481" s="5"/>
      <c r="AS481" s="5"/>
      <c r="AT481" s="5"/>
      <c r="AU481" s="5"/>
      <c r="AV481" s="5"/>
      <c r="AW481" s="5"/>
      <c r="AX481" s="5"/>
      <c r="AY481" s="5"/>
      <c r="AZ481" s="5"/>
      <c r="BA481" s="5"/>
      <c r="BB481" s="5"/>
      <c r="BC481" s="5"/>
      <c r="BD481" s="5"/>
      <c r="BE481" s="5"/>
      <c r="BF481" s="5"/>
      <c r="BG481" s="5"/>
      <c r="BH481" s="5"/>
      <c r="BI481" s="5"/>
      <c r="BJ481" s="5"/>
      <c r="BK481" s="5"/>
      <c r="BL481" s="5"/>
      <c r="BM481" s="5"/>
      <c r="BN481" s="5"/>
      <c r="BO481" s="5"/>
      <c r="BP481" s="5"/>
      <c r="BQ481" s="5"/>
      <c r="BR481" s="5"/>
      <c r="BS481" s="5"/>
      <c r="BT481" s="5"/>
      <c r="BU481" s="5"/>
      <c r="BV481" s="5"/>
      <c r="BW481" s="5"/>
      <c r="BX481" s="5"/>
      <c r="BY481" s="5"/>
      <c r="BZ481" s="5"/>
    </row>
    <row r="482" spans="4:78" ht="90.75" hidden="1" customHeight="1" x14ac:dyDescent="0.25">
      <c r="D482" s="4"/>
      <c r="E482" s="5"/>
      <c r="F482" s="26"/>
      <c r="G482" s="54"/>
      <c r="H482" s="27"/>
      <c r="I482" s="27"/>
      <c r="J482" s="28"/>
      <c r="K482" s="26"/>
      <c r="L482" s="37"/>
      <c r="M482" s="26"/>
      <c r="N482" s="26"/>
      <c r="O482" s="37"/>
      <c r="P482" s="26"/>
      <c r="Q482" s="26"/>
      <c r="R482" s="26"/>
      <c r="S482" s="26"/>
      <c r="T482" s="26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  <c r="AG482" s="5"/>
      <c r="AH482" s="5"/>
      <c r="AI482" s="5"/>
      <c r="AJ482" s="5"/>
      <c r="AK482" s="5"/>
      <c r="AL482" s="5"/>
      <c r="AM482" s="5"/>
      <c r="AN482" s="5"/>
      <c r="AO482" s="5"/>
      <c r="AP482" s="5"/>
      <c r="AQ482" s="5"/>
      <c r="AR482" s="5"/>
      <c r="AS482" s="5"/>
      <c r="AT482" s="5"/>
      <c r="AU482" s="5"/>
      <c r="AV482" s="5"/>
      <c r="AW482" s="5"/>
      <c r="AX482" s="5"/>
      <c r="AY482" s="5"/>
      <c r="AZ482" s="5"/>
      <c r="BA482" s="5"/>
      <c r="BB482" s="5"/>
      <c r="BC482" s="5"/>
      <c r="BD482" s="5"/>
      <c r="BE482" s="5"/>
      <c r="BF482" s="5"/>
      <c r="BG482" s="5"/>
      <c r="BH482" s="5"/>
      <c r="BI482" s="5"/>
      <c r="BJ482" s="5"/>
      <c r="BK482" s="5"/>
      <c r="BL482" s="5"/>
      <c r="BM482" s="5"/>
      <c r="BN482" s="5"/>
      <c r="BO482" s="5"/>
      <c r="BP482" s="5"/>
      <c r="BQ482" s="5"/>
      <c r="BR482" s="5"/>
      <c r="BS482" s="5"/>
      <c r="BT482" s="5"/>
      <c r="BU482" s="5"/>
      <c r="BV482" s="5"/>
      <c r="BW482" s="5"/>
      <c r="BX482" s="5"/>
      <c r="BY482" s="5"/>
      <c r="BZ482" s="5"/>
    </row>
    <row r="483" spans="4:78" ht="90.75" hidden="1" customHeight="1" x14ac:dyDescent="0.25">
      <c r="D483" s="4"/>
      <c r="E483" s="5"/>
      <c r="F483" s="26"/>
      <c r="G483" s="54"/>
      <c r="H483" s="27"/>
      <c r="I483" s="27"/>
      <c r="J483" s="28"/>
      <c r="K483" s="26"/>
      <c r="L483" s="37"/>
      <c r="M483" s="26"/>
      <c r="N483" s="26"/>
      <c r="O483" s="37"/>
      <c r="P483" s="26"/>
      <c r="Q483" s="26"/>
      <c r="R483" s="26"/>
      <c r="S483" s="26"/>
      <c r="T483" s="26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  <c r="AG483" s="5"/>
      <c r="AH483" s="5"/>
      <c r="AI483" s="5"/>
      <c r="AJ483" s="5"/>
      <c r="AK483" s="5"/>
      <c r="AL483" s="5"/>
      <c r="AM483" s="5"/>
      <c r="AN483" s="5"/>
      <c r="AO483" s="5"/>
      <c r="AP483" s="5"/>
      <c r="AQ483" s="5"/>
      <c r="AR483" s="5"/>
      <c r="AS483" s="5"/>
      <c r="AT483" s="5"/>
      <c r="AU483" s="5"/>
      <c r="AV483" s="5"/>
      <c r="AW483" s="5"/>
      <c r="AX483" s="5"/>
      <c r="AY483" s="5"/>
      <c r="AZ483" s="5"/>
      <c r="BA483" s="5"/>
      <c r="BB483" s="5"/>
      <c r="BC483" s="5"/>
      <c r="BD483" s="5"/>
      <c r="BE483" s="5"/>
      <c r="BF483" s="5"/>
      <c r="BG483" s="5"/>
      <c r="BH483" s="5"/>
      <c r="BI483" s="5"/>
      <c r="BJ483" s="5"/>
      <c r="BK483" s="5"/>
      <c r="BL483" s="5"/>
      <c r="BM483" s="5"/>
      <c r="BN483" s="5"/>
      <c r="BO483" s="5"/>
      <c r="BP483" s="5"/>
      <c r="BQ483" s="5"/>
      <c r="BR483" s="5"/>
      <c r="BS483" s="5"/>
      <c r="BT483" s="5"/>
      <c r="BU483" s="5"/>
      <c r="BV483" s="5"/>
      <c r="BW483" s="5"/>
      <c r="BX483" s="5"/>
      <c r="BY483" s="5"/>
      <c r="BZ483" s="5"/>
    </row>
    <row r="484" spans="4:78" ht="90.75" hidden="1" customHeight="1" x14ac:dyDescent="0.25">
      <c r="D484" s="4"/>
      <c r="E484" s="5"/>
      <c r="F484" s="26"/>
      <c r="G484" s="54"/>
      <c r="H484" s="27"/>
      <c r="I484" s="27"/>
      <c r="J484" s="28"/>
      <c r="K484" s="26"/>
      <c r="L484" s="37"/>
      <c r="M484" s="26"/>
      <c r="N484" s="26"/>
      <c r="O484" s="37"/>
      <c r="P484" s="26"/>
      <c r="Q484" s="26"/>
      <c r="R484" s="26"/>
      <c r="S484" s="26"/>
      <c r="T484" s="26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  <c r="AG484" s="5"/>
      <c r="AH484" s="5"/>
      <c r="AI484" s="5"/>
      <c r="AJ484" s="5"/>
      <c r="AK484" s="5"/>
      <c r="AL484" s="5"/>
      <c r="AM484" s="5"/>
      <c r="AN484" s="5"/>
      <c r="AO484" s="5"/>
      <c r="AP484" s="5"/>
      <c r="AQ484" s="5"/>
      <c r="AR484" s="5"/>
      <c r="AS484" s="5"/>
      <c r="AT484" s="5"/>
      <c r="AU484" s="5"/>
      <c r="AV484" s="5"/>
      <c r="AW484" s="5"/>
      <c r="AX484" s="5"/>
      <c r="AY484" s="5"/>
      <c r="AZ484" s="5"/>
      <c r="BA484" s="5"/>
      <c r="BB484" s="5"/>
      <c r="BC484" s="5"/>
      <c r="BD484" s="5"/>
      <c r="BE484" s="5"/>
      <c r="BF484" s="5"/>
      <c r="BG484" s="5"/>
      <c r="BH484" s="5"/>
      <c r="BI484" s="5"/>
      <c r="BJ484" s="5"/>
      <c r="BK484" s="5"/>
      <c r="BL484" s="5"/>
      <c r="BM484" s="5"/>
      <c r="BN484" s="5"/>
      <c r="BO484" s="5"/>
      <c r="BP484" s="5"/>
      <c r="BQ484" s="5"/>
      <c r="BR484" s="5"/>
      <c r="BS484" s="5"/>
      <c r="BT484" s="5"/>
      <c r="BU484" s="5"/>
      <c r="BV484" s="5"/>
      <c r="BW484" s="5"/>
      <c r="BX484" s="5"/>
      <c r="BY484" s="5"/>
      <c r="BZ484" s="5"/>
    </row>
    <row r="485" spans="4:78" ht="90.75" hidden="1" customHeight="1" x14ac:dyDescent="0.25">
      <c r="D485" s="4"/>
      <c r="E485" s="5"/>
      <c r="F485" s="26"/>
      <c r="G485" s="54"/>
      <c r="H485" s="27"/>
      <c r="I485" s="27"/>
      <c r="J485" s="28"/>
      <c r="K485" s="26"/>
      <c r="L485" s="37"/>
      <c r="M485" s="26"/>
      <c r="N485" s="26"/>
      <c r="O485" s="37"/>
      <c r="P485" s="26"/>
      <c r="Q485" s="26"/>
      <c r="R485" s="26"/>
      <c r="S485" s="26"/>
      <c r="T485" s="26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  <c r="AG485" s="5"/>
      <c r="AH485" s="5"/>
      <c r="AI485" s="5"/>
      <c r="AJ485" s="5"/>
      <c r="AK485" s="5"/>
      <c r="AL485" s="5"/>
      <c r="AM485" s="5"/>
      <c r="AN485" s="5"/>
      <c r="AO485" s="5"/>
      <c r="AP485" s="5"/>
      <c r="AQ485" s="5"/>
      <c r="AR485" s="5"/>
      <c r="AS485" s="5"/>
      <c r="AT485" s="5"/>
      <c r="AU485" s="5"/>
      <c r="AV485" s="5"/>
      <c r="AW485" s="5"/>
      <c r="AX485" s="5"/>
      <c r="AY485" s="5"/>
      <c r="AZ485" s="5"/>
      <c r="BA485" s="5"/>
      <c r="BB485" s="5"/>
      <c r="BC485" s="5"/>
      <c r="BD485" s="5"/>
      <c r="BE485" s="5"/>
      <c r="BF485" s="5"/>
      <c r="BG485" s="5"/>
      <c r="BH485" s="5"/>
      <c r="BI485" s="5"/>
      <c r="BJ485" s="5"/>
      <c r="BK485" s="5"/>
      <c r="BL485" s="5"/>
      <c r="BM485" s="5"/>
      <c r="BN485" s="5"/>
      <c r="BO485" s="5"/>
      <c r="BP485" s="5"/>
      <c r="BQ485" s="5"/>
      <c r="BR485" s="5"/>
      <c r="BS485" s="5"/>
      <c r="BT485" s="5"/>
      <c r="BU485" s="5"/>
      <c r="BV485" s="5"/>
      <c r="BW485" s="5"/>
      <c r="BX485" s="5"/>
      <c r="BY485" s="5"/>
      <c r="BZ485" s="5"/>
    </row>
    <row r="486" spans="4:78" ht="90.75" hidden="1" customHeight="1" x14ac:dyDescent="0.25">
      <c r="D486" s="4"/>
      <c r="E486" s="5"/>
      <c r="F486" s="26"/>
      <c r="G486" s="54"/>
      <c r="H486" s="27"/>
      <c r="I486" s="27"/>
      <c r="J486" s="28"/>
      <c r="K486" s="26"/>
      <c r="L486" s="37"/>
      <c r="M486" s="26"/>
      <c r="N486" s="26"/>
      <c r="O486" s="37"/>
      <c r="P486" s="26"/>
      <c r="Q486" s="26"/>
      <c r="R486" s="26"/>
      <c r="S486" s="26"/>
      <c r="T486" s="26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  <c r="AG486" s="5"/>
      <c r="AH486" s="5"/>
      <c r="AI486" s="5"/>
      <c r="AJ486" s="5"/>
      <c r="AK486" s="5"/>
      <c r="AL486" s="5"/>
      <c r="AM486" s="5"/>
      <c r="AN486" s="5"/>
      <c r="AO486" s="5"/>
      <c r="AP486" s="5"/>
      <c r="AQ486" s="5"/>
      <c r="AR486" s="5"/>
      <c r="AS486" s="5"/>
      <c r="AT486" s="5"/>
      <c r="AU486" s="5"/>
      <c r="AV486" s="5"/>
      <c r="AW486" s="5"/>
      <c r="AX486" s="5"/>
      <c r="AY486" s="5"/>
      <c r="AZ486" s="5"/>
      <c r="BA486" s="5"/>
      <c r="BB486" s="5"/>
      <c r="BC486" s="5"/>
      <c r="BD486" s="5"/>
      <c r="BE486" s="5"/>
      <c r="BF486" s="5"/>
      <c r="BG486" s="5"/>
      <c r="BH486" s="5"/>
      <c r="BI486" s="5"/>
      <c r="BJ486" s="5"/>
      <c r="BK486" s="5"/>
      <c r="BL486" s="5"/>
      <c r="BM486" s="5"/>
      <c r="BN486" s="5"/>
      <c r="BO486" s="5"/>
      <c r="BP486" s="5"/>
      <c r="BQ486" s="5"/>
      <c r="BR486" s="5"/>
      <c r="BS486" s="5"/>
      <c r="BT486" s="5"/>
      <c r="BU486" s="5"/>
      <c r="BV486" s="5"/>
      <c r="BW486" s="5"/>
      <c r="BX486" s="5"/>
      <c r="BY486" s="5"/>
      <c r="BZ486" s="5"/>
    </row>
    <row r="487" spans="4:78" ht="90.75" hidden="1" customHeight="1" x14ac:dyDescent="0.25">
      <c r="D487" s="4"/>
      <c r="E487" s="5"/>
      <c r="F487" s="26"/>
      <c r="G487" s="54"/>
      <c r="H487" s="27"/>
      <c r="I487" s="27"/>
      <c r="J487" s="28"/>
      <c r="K487" s="26"/>
      <c r="L487" s="37"/>
      <c r="M487" s="26"/>
      <c r="N487" s="26"/>
      <c r="O487" s="37"/>
      <c r="P487" s="26"/>
      <c r="Q487" s="26"/>
      <c r="R487" s="26"/>
      <c r="S487" s="26"/>
      <c r="T487" s="26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  <c r="AG487" s="5"/>
      <c r="AH487" s="5"/>
      <c r="AI487" s="5"/>
      <c r="AJ487" s="5"/>
      <c r="AK487" s="5"/>
      <c r="AL487" s="5"/>
      <c r="AM487" s="5"/>
      <c r="AN487" s="5"/>
      <c r="AO487" s="5"/>
      <c r="AP487" s="5"/>
      <c r="AQ487" s="5"/>
      <c r="AR487" s="5"/>
      <c r="AS487" s="5"/>
      <c r="AT487" s="5"/>
      <c r="AU487" s="5"/>
      <c r="AV487" s="5"/>
      <c r="AW487" s="5"/>
      <c r="AX487" s="5"/>
      <c r="AY487" s="5"/>
      <c r="AZ487" s="5"/>
      <c r="BA487" s="5"/>
      <c r="BB487" s="5"/>
      <c r="BC487" s="5"/>
      <c r="BD487" s="5"/>
      <c r="BE487" s="5"/>
      <c r="BF487" s="5"/>
      <c r="BG487" s="5"/>
      <c r="BH487" s="5"/>
      <c r="BI487" s="5"/>
      <c r="BJ487" s="5"/>
      <c r="BK487" s="5"/>
      <c r="BL487" s="5"/>
      <c r="BM487" s="5"/>
      <c r="BN487" s="5"/>
      <c r="BO487" s="5"/>
      <c r="BP487" s="5"/>
      <c r="BQ487" s="5"/>
      <c r="BR487" s="5"/>
      <c r="BS487" s="5"/>
      <c r="BT487" s="5"/>
      <c r="BU487" s="5"/>
      <c r="BV487" s="5"/>
      <c r="BW487" s="5"/>
      <c r="BX487" s="5"/>
      <c r="BY487" s="5"/>
      <c r="BZ487" s="5"/>
    </row>
    <row r="488" spans="4:78" ht="90.75" hidden="1" customHeight="1" x14ac:dyDescent="0.9">
      <c r="D488" s="4"/>
      <c r="E488" s="5"/>
      <c r="F488" s="29"/>
      <c r="G488" s="55"/>
      <c r="H488" s="30"/>
      <c r="I488" s="30"/>
      <c r="J488" s="31"/>
      <c r="K488" s="29"/>
      <c r="L488" s="38"/>
      <c r="M488" s="29"/>
      <c r="N488" s="29"/>
      <c r="O488" s="38"/>
      <c r="P488" s="29"/>
      <c r="Q488" s="29"/>
      <c r="R488" s="29"/>
      <c r="S488" s="29"/>
      <c r="T488" s="29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  <c r="AG488" s="5"/>
      <c r="AH488" s="5"/>
      <c r="AI488" s="5"/>
      <c r="AJ488" s="5"/>
      <c r="AK488" s="5"/>
      <c r="AL488" s="5"/>
      <c r="AM488" s="5"/>
      <c r="AN488" s="5"/>
      <c r="AO488" s="5"/>
      <c r="AP488" s="5"/>
      <c r="AQ488" s="5"/>
      <c r="AR488" s="5"/>
      <c r="AS488" s="5"/>
      <c r="AT488" s="5"/>
      <c r="AU488" s="5"/>
      <c r="AV488" s="5"/>
      <c r="AW488" s="5"/>
      <c r="AX488" s="5"/>
      <c r="AY488" s="5"/>
      <c r="AZ488" s="5"/>
      <c r="BA488" s="5"/>
      <c r="BB488" s="5"/>
      <c r="BC488" s="5"/>
      <c r="BD488" s="5"/>
      <c r="BE488" s="5"/>
      <c r="BF488" s="5"/>
      <c r="BG488" s="5"/>
      <c r="BH488" s="5"/>
      <c r="BI488" s="5"/>
      <c r="BJ488" s="5"/>
      <c r="BK488" s="5"/>
      <c r="BL488" s="5"/>
      <c r="BM488" s="5"/>
      <c r="BN488" s="5"/>
      <c r="BO488" s="5"/>
      <c r="BP488" s="5"/>
      <c r="BQ488" s="5"/>
      <c r="BR488" s="5"/>
      <c r="BS488" s="5"/>
      <c r="BT488" s="5"/>
      <c r="BU488" s="5"/>
      <c r="BV488" s="5"/>
      <c r="BW488" s="5"/>
      <c r="BX488" s="5"/>
      <c r="BY488" s="5"/>
      <c r="BZ488" s="5"/>
    </row>
    <row r="489" spans="4:78" ht="90.75" hidden="1" customHeight="1" x14ac:dyDescent="0.9">
      <c r="D489" s="4"/>
      <c r="E489" s="5"/>
      <c r="F489" s="29"/>
      <c r="G489" s="55"/>
      <c r="H489" s="30"/>
      <c r="I489" s="30"/>
      <c r="J489" s="31"/>
      <c r="K489" s="29"/>
      <c r="L489" s="38"/>
      <c r="M489" s="29"/>
      <c r="N489" s="29"/>
      <c r="O489" s="38"/>
      <c r="P489" s="29"/>
      <c r="Q489" s="29"/>
      <c r="R489" s="29"/>
      <c r="S489" s="29"/>
      <c r="T489" s="29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  <c r="AG489" s="5"/>
      <c r="AH489" s="5"/>
      <c r="AI489" s="5"/>
      <c r="AJ489" s="5"/>
      <c r="AK489" s="5"/>
      <c r="AL489" s="5"/>
      <c r="AM489" s="5"/>
      <c r="AN489" s="5"/>
      <c r="AO489" s="5"/>
      <c r="AP489" s="5"/>
      <c r="AQ489" s="5"/>
      <c r="AR489" s="5"/>
      <c r="AS489" s="5"/>
      <c r="AT489" s="5"/>
      <c r="AU489" s="5"/>
      <c r="AV489" s="5"/>
      <c r="AW489" s="5"/>
      <c r="AX489" s="5"/>
      <c r="AY489" s="5"/>
      <c r="AZ489" s="5"/>
      <c r="BA489" s="5"/>
      <c r="BB489" s="5"/>
      <c r="BC489" s="5"/>
      <c r="BD489" s="5"/>
      <c r="BE489" s="5"/>
      <c r="BF489" s="5"/>
      <c r="BG489" s="5"/>
      <c r="BH489" s="5"/>
      <c r="BI489" s="5"/>
      <c r="BJ489" s="5"/>
      <c r="BK489" s="5"/>
      <c r="BL489" s="5"/>
      <c r="BM489" s="5"/>
      <c r="BN489" s="5"/>
      <c r="BO489" s="5"/>
      <c r="BP489" s="5"/>
      <c r="BQ489" s="5"/>
      <c r="BR489" s="5"/>
      <c r="BS489" s="5"/>
      <c r="BT489" s="5"/>
      <c r="BU489" s="5"/>
      <c r="BV489" s="5"/>
      <c r="BW489" s="5"/>
      <c r="BX489" s="5"/>
      <c r="BY489" s="5"/>
      <c r="BZ489" s="5"/>
    </row>
    <row r="490" spans="4:78" ht="33.75" x14ac:dyDescent="0.5">
      <c r="D490" s="4"/>
      <c r="E490" s="5"/>
      <c r="F490" s="23"/>
      <c r="G490" s="23"/>
      <c r="H490" s="24"/>
      <c r="I490" s="24"/>
      <c r="J490" s="25"/>
      <c r="K490" s="23"/>
      <c r="L490" s="23"/>
      <c r="M490" s="23"/>
      <c r="N490" s="23"/>
      <c r="O490" s="23"/>
      <c r="P490" s="23"/>
      <c r="Q490" s="23"/>
      <c r="R490" s="23"/>
      <c r="S490" s="23"/>
      <c r="T490" s="23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  <c r="AG490" s="5"/>
      <c r="AH490" s="5"/>
      <c r="AI490" s="5"/>
      <c r="AJ490" s="5"/>
      <c r="AK490" s="5"/>
      <c r="AL490" s="5"/>
      <c r="AM490" s="5"/>
      <c r="AN490" s="5"/>
      <c r="AO490" s="5"/>
      <c r="AP490" s="5"/>
      <c r="AQ490" s="5"/>
      <c r="AR490" s="5"/>
      <c r="AS490" s="5"/>
      <c r="AT490" s="5"/>
      <c r="AU490" s="5"/>
      <c r="AV490" s="5"/>
      <c r="AW490" s="5"/>
      <c r="AX490" s="5"/>
      <c r="AY490" s="5"/>
      <c r="AZ490" s="5"/>
      <c r="BA490" s="5"/>
      <c r="BB490" s="5"/>
      <c r="BC490" s="5"/>
      <c r="BD490" s="5"/>
      <c r="BE490" s="5"/>
      <c r="BF490" s="5"/>
      <c r="BG490" s="5"/>
      <c r="BH490" s="5"/>
      <c r="BI490" s="5"/>
      <c r="BJ490" s="5"/>
      <c r="BK490" s="5"/>
      <c r="BL490" s="5"/>
      <c r="BM490" s="5"/>
      <c r="BN490" s="5"/>
      <c r="BO490" s="5"/>
      <c r="BP490" s="5"/>
      <c r="BQ490" s="5"/>
      <c r="BR490" s="5"/>
      <c r="BS490" s="5"/>
      <c r="BT490" s="5"/>
      <c r="BU490" s="5"/>
      <c r="BV490" s="5"/>
      <c r="BW490" s="5"/>
      <c r="BX490" s="5"/>
      <c r="BY490" s="5"/>
      <c r="BZ490" s="5"/>
    </row>
    <row r="491" spans="4:78" ht="33.75" x14ac:dyDescent="0.5">
      <c r="D491" s="4"/>
      <c r="E491" s="5"/>
      <c r="F491" s="23"/>
      <c r="G491" s="23"/>
      <c r="H491" s="24"/>
      <c r="I491" s="24"/>
      <c r="J491" s="25"/>
      <c r="K491" s="23"/>
      <c r="L491" s="23"/>
      <c r="M491" s="23"/>
      <c r="N491" s="23"/>
      <c r="O491" s="23"/>
      <c r="P491" s="23"/>
      <c r="Q491" s="23"/>
      <c r="R491" s="23"/>
      <c r="S491" s="23"/>
      <c r="T491" s="23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  <c r="AG491" s="5"/>
      <c r="AH491" s="5"/>
      <c r="AI491" s="5"/>
      <c r="AJ491" s="5"/>
      <c r="AK491" s="5"/>
      <c r="AL491" s="5"/>
      <c r="AM491" s="5"/>
      <c r="AN491" s="5"/>
      <c r="AO491" s="5"/>
      <c r="AP491" s="5"/>
      <c r="AQ491" s="5"/>
      <c r="AR491" s="5"/>
      <c r="AS491" s="5"/>
      <c r="AT491" s="5"/>
      <c r="AU491" s="5"/>
      <c r="AV491" s="5"/>
      <c r="AW491" s="5"/>
      <c r="AX491" s="5"/>
      <c r="AY491" s="5"/>
      <c r="AZ491" s="5"/>
      <c r="BA491" s="5"/>
      <c r="BB491" s="5"/>
      <c r="BC491" s="5"/>
      <c r="BD491" s="5"/>
      <c r="BE491" s="5"/>
      <c r="BF491" s="5"/>
      <c r="BG491" s="5"/>
      <c r="BH491" s="5"/>
      <c r="BI491" s="5"/>
      <c r="BJ491" s="5"/>
      <c r="BK491" s="5"/>
      <c r="BL491" s="5"/>
      <c r="BM491" s="5"/>
      <c r="BN491" s="5"/>
      <c r="BO491" s="5"/>
      <c r="BP491" s="5"/>
      <c r="BQ491" s="5"/>
      <c r="BR491" s="5"/>
      <c r="BS491" s="5"/>
      <c r="BT491" s="5"/>
      <c r="BU491" s="5"/>
      <c r="BV491" s="5"/>
      <c r="BW491" s="5"/>
      <c r="BX491" s="5"/>
      <c r="BY491" s="5"/>
      <c r="BZ491" s="5"/>
    </row>
    <row r="492" spans="4:78" ht="33.75" x14ac:dyDescent="0.5">
      <c r="D492" s="4"/>
      <c r="E492" s="5"/>
      <c r="F492" s="23"/>
      <c r="G492" s="23"/>
      <c r="H492" s="24"/>
      <c r="I492" s="24"/>
      <c r="J492" s="25"/>
      <c r="K492" s="23"/>
      <c r="L492" s="23"/>
      <c r="M492" s="23"/>
      <c r="N492" s="23"/>
      <c r="O492" s="23"/>
      <c r="P492" s="23"/>
      <c r="Q492" s="23"/>
      <c r="R492" s="23"/>
      <c r="S492" s="23"/>
      <c r="T492" s="23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  <c r="AG492" s="5"/>
      <c r="AH492" s="5"/>
      <c r="AI492" s="5"/>
      <c r="AJ492" s="5"/>
      <c r="AK492" s="5"/>
      <c r="AL492" s="5"/>
      <c r="AM492" s="5"/>
      <c r="AN492" s="5"/>
      <c r="AO492" s="5"/>
      <c r="AP492" s="5"/>
      <c r="AQ492" s="5"/>
      <c r="AR492" s="5"/>
      <c r="AS492" s="5"/>
      <c r="AT492" s="5"/>
      <c r="AU492" s="5"/>
      <c r="AV492" s="5"/>
      <c r="AW492" s="5"/>
      <c r="AX492" s="5"/>
      <c r="AY492" s="5"/>
      <c r="AZ492" s="5"/>
      <c r="BA492" s="5"/>
      <c r="BB492" s="5"/>
      <c r="BC492" s="5"/>
      <c r="BD492" s="5"/>
      <c r="BE492" s="5"/>
      <c r="BF492" s="5"/>
      <c r="BG492" s="5"/>
      <c r="BH492" s="5"/>
      <c r="BI492" s="5"/>
      <c r="BJ492" s="5"/>
      <c r="BK492" s="5"/>
      <c r="BL492" s="5"/>
      <c r="BM492" s="5"/>
      <c r="BN492" s="5"/>
      <c r="BO492" s="5"/>
      <c r="BP492" s="5"/>
      <c r="BQ492" s="5"/>
      <c r="BR492" s="5"/>
      <c r="BS492" s="5"/>
      <c r="BT492" s="5"/>
      <c r="BU492" s="5"/>
      <c r="BV492" s="5"/>
      <c r="BW492" s="5"/>
      <c r="BX492" s="5"/>
      <c r="BY492" s="5"/>
      <c r="BZ492" s="5"/>
    </row>
    <row r="493" spans="4:78" ht="33.75" x14ac:dyDescent="0.5">
      <c r="D493" s="4"/>
      <c r="E493" s="5"/>
      <c r="F493" s="23"/>
      <c r="G493" s="23"/>
      <c r="H493" s="24"/>
      <c r="I493" s="24"/>
      <c r="J493" s="25"/>
      <c r="K493" s="23"/>
      <c r="L493" s="23"/>
      <c r="M493" s="23"/>
      <c r="N493" s="23"/>
      <c r="O493" s="23"/>
      <c r="P493" s="23"/>
      <c r="Q493" s="23"/>
      <c r="R493" s="23"/>
      <c r="S493" s="23"/>
      <c r="T493" s="23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  <c r="AG493" s="5"/>
      <c r="AH493" s="5"/>
      <c r="AI493" s="5"/>
      <c r="AJ493" s="5"/>
      <c r="AK493" s="5"/>
      <c r="AL493" s="5"/>
      <c r="AM493" s="5"/>
      <c r="AN493" s="5"/>
      <c r="AO493" s="5"/>
      <c r="AP493" s="5"/>
      <c r="AQ493" s="5"/>
      <c r="AR493" s="5"/>
      <c r="AS493" s="5"/>
      <c r="AT493" s="5"/>
      <c r="AU493" s="5"/>
      <c r="AV493" s="5"/>
      <c r="AW493" s="5"/>
      <c r="AX493" s="5"/>
      <c r="AY493" s="5"/>
      <c r="AZ493" s="5"/>
      <c r="BA493" s="5"/>
      <c r="BB493" s="5"/>
      <c r="BC493" s="5"/>
      <c r="BD493" s="5"/>
      <c r="BE493" s="5"/>
      <c r="BF493" s="5"/>
      <c r="BG493" s="5"/>
      <c r="BH493" s="5"/>
      <c r="BI493" s="5"/>
      <c r="BJ493" s="5"/>
      <c r="BK493" s="5"/>
      <c r="BL493" s="5"/>
      <c r="BM493" s="5"/>
      <c r="BN493" s="5"/>
      <c r="BO493" s="5"/>
      <c r="BP493" s="5"/>
      <c r="BQ493" s="5"/>
      <c r="BR493" s="5"/>
      <c r="BS493" s="5"/>
      <c r="BT493" s="5"/>
      <c r="BU493" s="5"/>
      <c r="BV493" s="5"/>
      <c r="BW493" s="5"/>
      <c r="BX493" s="5"/>
      <c r="BY493" s="5"/>
      <c r="BZ493" s="5"/>
    </row>
    <row r="494" spans="4:78" ht="33.75" x14ac:dyDescent="0.5">
      <c r="D494" s="4"/>
      <c r="E494" s="5"/>
      <c r="F494" s="23"/>
      <c r="G494" s="23"/>
      <c r="H494" s="24"/>
      <c r="I494" s="24"/>
      <c r="J494" s="25"/>
      <c r="K494" s="23"/>
      <c r="L494" s="23"/>
      <c r="M494" s="23"/>
      <c r="N494" s="23"/>
      <c r="O494" s="23"/>
      <c r="P494" s="23"/>
      <c r="Q494" s="23"/>
      <c r="R494" s="23"/>
      <c r="S494" s="23"/>
      <c r="T494" s="23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  <c r="AG494" s="5"/>
      <c r="AH494" s="5"/>
      <c r="AI494" s="5"/>
      <c r="AJ494" s="5"/>
      <c r="AK494" s="5"/>
      <c r="AL494" s="5"/>
      <c r="AM494" s="5"/>
      <c r="AN494" s="5"/>
      <c r="AO494" s="5"/>
      <c r="AP494" s="5"/>
      <c r="AQ494" s="5"/>
      <c r="AR494" s="5"/>
      <c r="AS494" s="5"/>
      <c r="AT494" s="5"/>
      <c r="AU494" s="5"/>
      <c r="AV494" s="5"/>
      <c r="AW494" s="5"/>
      <c r="AX494" s="5"/>
      <c r="AY494" s="5"/>
      <c r="AZ494" s="5"/>
      <c r="BA494" s="5"/>
      <c r="BB494" s="5"/>
      <c r="BC494" s="5"/>
      <c r="BD494" s="5"/>
      <c r="BE494" s="5"/>
      <c r="BF494" s="5"/>
      <c r="BG494" s="5"/>
      <c r="BH494" s="5"/>
      <c r="BI494" s="5"/>
      <c r="BJ494" s="5"/>
      <c r="BK494" s="5"/>
      <c r="BL494" s="5"/>
      <c r="BM494" s="5"/>
      <c r="BN494" s="5"/>
      <c r="BO494" s="5"/>
      <c r="BP494" s="5"/>
      <c r="BQ494" s="5"/>
      <c r="BR494" s="5"/>
      <c r="BS494" s="5"/>
      <c r="BT494" s="5"/>
      <c r="BU494" s="5"/>
      <c r="BV494" s="5"/>
      <c r="BW494" s="5"/>
      <c r="BX494" s="5"/>
      <c r="BY494" s="5"/>
      <c r="BZ494" s="5"/>
    </row>
    <row r="495" spans="4:78" ht="33.75" x14ac:dyDescent="0.5">
      <c r="D495" s="4"/>
      <c r="E495" s="5"/>
      <c r="F495" s="23"/>
      <c r="G495" s="23"/>
      <c r="H495" s="24"/>
      <c r="I495" s="24"/>
      <c r="J495" s="25"/>
      <c r="K495" s="23"/>
      <c r="L495" s="23"/>
      <c r="M495" s="23"/>
      <c r="N495" s="23"/>
      <c r="O495" s="23"/>
      <c r="P495" s="23"/>
      <c r="Q495" s="23"/>
      <c r="R495" s="23"/>
      <c r="S495" s="23"/>
      <c r="T495" s="23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  <c r="AG495" s="5"/>
      <c r="AH495" s="5"/>
      <c r="AI495" s="5"/>
      <c r="AJ495" s="5"/>
      <c r="AK495" s="5"/>
      <c r="AL495" s="5"/>
      <c r="AM495" s="5"/>
      <c r="AN495" s="5"/>
      <c r="AO495" s="5"/>
      <c r="AP495" s="5"/>
      <c r="AQ495" s="5"/>
      <c r="AR495" s="5"/>
      <c r="AS495" s="5"/>
      <c r="AT495" s="5"/>
      <c r="AU495" s="5"/>
      <c r="AV495" s="5"/>
      <c r="AW495" s="5"/>
      <c r="AX495" s="5"/>
      <c r="AY495" s="5"/>
      <c r="AZ495" s="5"/>
      <c r="BA495" s="5"/>
      <c r="BB495" s="5"/>
      <c r="BC495" s="5"/>
      <c r="BD495" s="5"/>
      <c r="BE495" s="5"/>
      <c r="BF495" s="5"/>
      <c r="BG495" s="5"/>
      <c r="BH495" s="5"/>
      <c r="BI495" s="5"/>
      <c r="BJ495" s="5"/>
      <c r="BK495" s="5"/>
      <c r="BL495" s="5"/>
      <c r="BM495" s="5"/>
      <c r="BN495" s="5"/>
      <c r="BO495" s="5"/>
      <c r="BP495" s="5"/>
      <c r="BQ495" s="5"/>
      <c r="BR495" s="5"/>
      <c r="BS495" s="5"/>
      <c r="BT495" s="5"/>
      <c r="BU495" s="5"/>
      <c r="BV495" s="5"/>
      <c r="BW495" s="5"/>
      <c r="BX495" s="5"/>
      <c r="BY495" s="5"/>
      <c r="BZ495" s="5"/>
    </row>
    <row r="496" spans="4:78" ht="33.75" x14ac:dyDescent="0.5">
      <c r="D496" s="4"/>
      <c r="E496" s="5"/>
      <c r="F496" s="23"/>
      <c r="G496" s="23"/>
      <c r="H496" s="24"/>
      <c r="I496" s="24"/>
      <c r="J496" s="25"/>
      <c r="K496" s="23"/>
      <c r="L496" s="23"/>
      <c r="M496" s="23"/>
      <c r="N496" s="23"/>
      <c r="O496" s="23"/>
      <c r="P496" s="23"/>
      <c r="Q496" s="23"/>
      <c r="R496" s="23"/>
      <c r="S496" s="23"/>
      <c r="T496" s="23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  <c r="AG496" s="5"/>
      <c r="AH496" s="5"/>
      <c r="AI496" s="5"/>
      <c r="AJ496" s="5"/>
      <c r="AK496" s="5"/>
      <c r="AL496" s="5"/>
      <c r="AM496" s="5"/>
      <c r="AN496" s="5"/>
      <c r="AO496" s="5"/>
      <c r="AP496" s="5"/>
      <c r="AQ496" s="5"/>
      <c r="AR496" s="5"/>
      <c r="AS496" s="5"/>
      <c r="AT496" s="5"/>
      <c r="AU496" s="5"/>
      <c r="AV496" s="5"/>
      <c r="AW496" s="5"/>
      <c r="AX496" s="5"/>
      <c r="AY496" s="5"/>
      <c r="AZ496" s="5"/>
      <c r="BA496" s="5"/>
      <c r="BB496" s="5"/>
      <c r="BC496" s="5"/>
      <c r="BD496" s="5"/>
      <c r="BE496" s="5"/>
      <c r="BF496" s="5"/>
      <c r="BG496" s="5"/>
      <c r="BH496" s="5"/>
      <c r="BI496" s="5"/>
      <c r="BJ496" s="5"/>
      <c r="BK496" s="5"/>
      <c r="BL496" s="5"/>
      <c r="BM496" s="5"/>
      <c r="BN496" s="5"/>
      <c r="BO496" s="5"/>
      <c r="BP496" s="5"/>
      <c r="BQ496" s="5"/>
      <c r="BR496" s="5"/>
      <c r="BS496" s="5"/>
      <c r="BT496" s="5"/>
      <c r="BU496" s="5"/>
      <c r="BV496" s="5"/>
      <c r="BW496" s="5"/>
      <c r="BX496" s="5"/>
      <c r="BY496" s="5"/>
      <c r="BZ496" s="5"/>
    </row>
    <row r="497" spans="4:78" ht="33.75" x14ac:dyDescent="0.5">
      <c r="D497" s="4"/>
      <c r="E497" s="5"/>
      <c r="F497" s="23"/>
      <c r="G497" s="23"/>
      <c r="H497" s="24"/>
      <c r="I497" s="24"/>
      <c r="J497" s="25"/>
      <c r="K497" s="23"/>
      <c r="L497" s="23"/>
      <c r="M497" s="23"/>
      <c r="N497" s="23"/>
      <c r="O497" s="23"/>
      <c r="P497" s="23"/>
      <c r="Q497" s="23"/>
      <c r="R497" s="23"/>
      <c r="S497" s="23"/>
      <c r="T497" s="23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  <c r="AG497" s="5"/>
      <c r="AH497" s="5"/>
      <c r="AI497" s="5"/>
      <c r="AJ497" s="5"/>
      <c r="AK497" s="5"/>
      <c r="AL497" s="5"/>
      <c r="AM497" s="5"/>
      <c r="AN497" s="5"/>
      <c r="AO497" s="5"/>
      <c r="AP497" s="5"/>
      <c r="AQ497" s="5"/>
      <c r="AR497" s="5"/>
      <c r="AS497" s="5"/>
      <c r="AT497" s="5"/>
      <c r="AU497" s="5"/>
      <c r="AV497" s="5"/>
      <c r="AW497" s="5"/>
      <c r="AX497" s="5"/>
      <c r="AY497" s="5"/>
      <c r="AZ497" s="5"/>
      <c r="BA497" s="5"/>
      <c r="BB497" s="5"/>
      <c r="BC497" s="5"/>
      <c r="BD497" s="5"/>
      <c r="BE497" s="5"/>
      <c r="BF497" s="5"/>
      <c r="BG497" s="5"/>
      <c r="BH497" s="5"/>
      <c r="BI497" s="5"/>
      <c r="BJ497" s="5"/>
      <c r="BK497" s="5"/>
      <c r="BL497" s="5"/>
      <c r="BM497" s="5"/>
      <c r="BN497" s="5"/>
      <c r="BO497" s="5"/>
      <c r="BP497" s="5"/>
      <c r="BQ497" s="5"/>
      <c r="BR497" s="5"/>
      <c r="BS497" s="5"/>
      <c r="BT497" s="5"/>
      <c r="BU497" s="5"/>
      <c r="BV497" s="5"/>
      <c r="BW497" s="5"/>
      <c r="BX497" s="5"/>
      <c r="BY497" s="5"/>
      <c r="BZ497" s="5"/>
    </row>
    <row r="498" spans="4:78" ht="33.75" x14ac:dyDescent="0.5">
      <c r="D498" s="4"/>
      <c r="E498" s="5"/>
      <c r="F498" s="23"/>
      <c r="G498" s="23"/>
      <c r="H498" s="24"/>
      <c r="I498" s="24"/>
      <c r="J498" s="25"/>
      <c r="K498" s="23"/>
      <c r="L498" s="23"/>
      <c r="M498" s="23"/>
      <c r="N498" s="23"/>
      <c r="O498" s="23"/>
      <c r="P498" s="23"/>
      <c r="Q498" s="23"/>
      <c r="R498" s="23"/>
      <c r="S498" s="23"/>
      <c r="T498" s="23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  <c r="AG498" s="5"/>
      <c r="AH498" s="5"/>
      <c r="AI498" s="5"/>
      <c r="AJ498" s="5"/>
      <c r="AK498" s="5"/>
      <c r="AL498" s="5"/>
      <c r="AM498" s="5"/>
      <c r="AN498" s="5"/>
      <c r="AO498" s="5"/>
      <c r="AP498" s="5"/>
      <c r="AQ498" s="5"/>
      <c r="AR498" s="5"/>
      <c r="AS498" s="5"/>
      <c r="AT498" s="5"/>
      <c r="AU498" s="5"/>
      <c r="AV498" s="5"/>
      <c r="AW498" s="5"/>
      <c r="AX498" s="5"/>
      <c r="AY498" s="5"/>
      <c r="AZ498" s="5"/>
      <c r="BA498" s="5"/>
      <c r="BB498" s="5"/>
      <c r="BC498" s="5"/>
      <c r="BD498" s="5"/>
      <c r="BE498" s="5"/>
      <c r="BF498" s="5"/>
      <c r="BG498" s="5"/>
      <c r="BH498" s="5"/>
      <c r="BI498" s="5"/>
      <c r="BJ498" s="5"/>
      <c r="BK498" s="5"/>
      <c r="BL498" s="5"/>
      <c r="BM498" s="5"/>
      <c r="BN498" s="5"/>
      <c r="BO498" s="5"/>
      <c r="BP498" s="5"/>
      <c r="BQ498" s="5"/>
      <c r="BR498" s="5"/>
      <c r="BS498" s="5"/>
      <c r="BT498" s="5"/>
      <c r="BU498" s="5"/>
      <c r="BV498" s="5"/>
      <c r="BW498" s="5"/>
      <c r="BX498" s="5"/>
      <c r="BY498" s="5"/>
      <c r="BZ498" s="5"/>
    </row>
    <row r="499" spans="4:78" ht="33.75" x14ac:dyDescent="0.5">
      <c r="D499" s="4"/>
      <c r="E499" s="5"/>
      <c r="F499" s="23"/>
      <c r="G499" s="23"/>
      <c r="H499" s="24"/>
      <c r="I499" s="24"/>
      <c r="J499" s="25"/>
      <c r="K499" s="23"/>
      <c r="L499" s="23"/>
      <c r="M499" s="23"/>
      <c r="N499" s="23"/>
      <c r="O499" s="23"/>
      <c r="P499" s="23"/>
      <c r="Q499" s="23"/>
      <c r="R499" s="23"/>
      <c r="S499" s="23"/>
      <c r="T499" s="23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  <c r="AG499" s="5"/>
      <c r="AH499" s="5"/>
      <c r="AI499" s="5"/>
      <c r="AJ499" s="5"/>
      <c r="AK499" s="5"/>
      <c r="AL499" s="5"/>
      <c r="AM499" s="5"/>
      <c r="AN499" s="5"/>
      <c r="AO499" s="5"/>
      <c r="AP499" s="5"/>
      <c r="AQ499" s="5"/>
      <c r="AR499" s="5"/>
      <c r="AS499" s="5"/>
      <c r="AT499" s="5"/>
      <c r="AU499" s="5"/>
      <c r="AV499" s="5"/>
      <c r="AW499" s="5"/>
      <c r="AX499" s="5"/>
      <c r="AY499" s="5"/>
      <c r="AZ499" s="5"/>
      <c r="BA499" s="5"/>
      <c r="BB499" s="5"/>
      <c r="BC499" s="5"/>
      <c r="BD499" s="5"/>
      <c r="BE499" s="5"/>
      <c r="BF499" s="5"/>
      <c r="BG499" s="5"/>
      <c r="BH499" s="5"/>
      <c r="BI499" s="5"/>
      <c r="BJ499" s="5"/>
      <c r="BK499" s="5"/>
      <c r="BL499" s="5"/>
      <c r="BM499" s="5"/>
      <c r="BN499" s="5"/>
      <c r="BO499" s="5"/>
      <c r="BP499" s="5"/>
      <c r="BQ499" s="5"/>
      <c r="BR499" s="5"/>
      <c r="BS499" s="5"/>
      <c r="BT499" s="5"/>
      <c r="BU499" s="5"/>
      <c r="BV499" s="5"/>
      <c r="BW499" s="5"/>
      <c r="BX499" s="5"/>
      <c r="BY499" s="5"/>
      <c r="BZ499" s="5"/>
    </row>
    <row r="500" spans="4:78" ht="33.75" x14ac:dyDescent="0.5">
      <c r="D500" s="4"/>
      <c r="E500" s="5"/>
      <c r="F500" s="23"/>
      <c r="G500" s="23"/>
      <c r="H500" s="24"/>
      <c r="I500" s="24"/>
      <c r="J500" s="25"/>
      <c r="K500" s="23"/>
      <c r="L500" s="23"/>
      <c r="M500" s="23"/>
      <c r="N500" s="23"/>
      <c r="O500" s="23"/>
      <c r="P500" s="23"/>
      <c r="Q500" s="23"/>
      <c r="R500" s="23"/>
      <c r="S500" s="23"/>
      <c r="T500" s="23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  <c r="AG500" s="5"/>
      <c r="AH500" s="5"/>
      <c r="AI500" s="5"/>
      <c r="AJ500" s="5"/>
      <c r="AK500" s="5"/>
      <c r="AL500" s="5"/>
      <c r="AM500" s="5"/>
      <c r="AN500" s="5"/>
      <c r="AO500" s="5"/>
      <c r="AP500" s="5"/>
      <c r="AQ500" s="5"/>
      <c r="AR500" s="5"/>
      <c r="AS500" s="5"/>
      <c r="AT500" s="5"/>
      <c r="AU500" s="5"/>
      <c r="AV500" s="5"/>
      <c r="AW500" s="5"/>
      <c r="AX500" s="5"/>
      <c r="AY500" s="5"/>
      <c r="AZ500" s="5"/>
      <c r="BA500" s="5"/>
      <c r="BB500" s="5"/>
      <c r="BC500" s="5"/>
      <c r="BD500" s="5"/>
      <c r="BE500" s="5"/>
      <c r="BF500" s="5"/>
      <c r="BG500" s="5"/>
      <c r="BH500" s="5"/>
      <c r="BI500" s="5"/>
      <c r="BJ500" s="5"/>
      <c r="BK500" s="5"/>
      <c r="BL500" s="5"/>
      <c r="BM500" s="5"/>
      <c r="BN500" s="5"/>
      <c r="BO500" s="5"/>
      <c r="BP500" s="5"/>
      <c r="BQ500" s="5"/>
      <c r="BR500" s="5"/>
      <c r="BS500" s="5"/>
      <c r="BT500" s="5"/>
      <c r="BU500" s="5"/>
      <c r="BV500" s="5"/>
      <c r="BW500" s="5"/>
      <c r="BX500" s="5"/>
      <c r="BY500" s="5"/>
      <c r="BZ500" s="5"/>
    </row>
    <row r="501" spans="4:78" ht="33.75" x14ac:dyDescent="0.5">
      <c r="D501" s="4"/>
      <c r="E501" s="5"/>
      <c r="F501" s="23"/>
      <c r="G501" s="23"/>
      <c r="H501" s="24"/>
      <c r="I501" s="24"/>
      <c r="J501" s="25"/>
      <c r="K501" s="23"/>
      <c r="L501" s="23"/>
      <c r="M501" s="23"/>
      <c r="N501" s="23"/>
      <c r="O501" s="23"/>
      <c r="P501" s="23"/>
      <c r="Q501" s="23"/>
      <c r="R501" s="23"/>
      <c r="S501" s="23"/>
      <c r="T501" s="23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  <c r="AG501" s="5"/>
      <c r="AH501" s="5"/>
      <c r="AI501" s="5"/>
      <c r="AJ501" s="5"/>
      <c r="AK501" s="5"/>
      <c r="AL501" s="5"/>
      <c r="AM501" s="5"/>
      <c r="AN501" s="5"/>
      <c r="AO501" s="5"/>
      <c r="AP501" s="5"/>
      <c r="AQ501" s="5"/>
      <c r="AR501" s="5"/>
      <c r="AS501" s="5"/>
      <c r="AT501" s="5"/>
      <c r="AU501" s="5"/>
      <c r="AV501" s="5"/>
      <c r="AW501" s="5"/>
      <c r="AX501" s="5"/>
      <c r="AY501" s="5"/>
      <c r="AZ501" s="5"/>
      <c r="BA501" s="5"/>
      <c r="BB501" s="5"/>
      <c r="BC501" s="5"/>
      <c r="BD501" s="5"/>
      <c r="BE501" s="5"/>
      <c r="BF501" s="5"/>
      <c r="BG501" s="5"/>
      <c r="BH501" s="5"/>
      <c r="BI501" s="5"/>
      <c r="BJ501" s="5"/>
      <c r="BK501" s="5"/>
      <c r="BL501" s="5"/>
      <c r="BM501" s="5"/>
      <c r="BN501" s="5"/>
      <c r="BO501" s="5"/>
      <c r="BP501" s="5"/>
      <c r="BQ501" s="5"/>
      <c r="BR501" s="5"/>
      <c r="BS501" s="5"/>
      <c r="BT501" s="5"/>
      <c r="BU501" s="5"/>
      <c r="BV501" s="5"/>
      <c r="BW501" s="5"/>
      <c r="BX501" s="5"/>
      <c r="BY501" s="5"/>
      <c r="BZ501" s="5"/>
    </row>
    <row r="502" spans="4:78" ht="33.75" x14ac:dyDescent="0.5">
      <c r="D502" s="4"/>
      <c r="E502" s="5"/>
      <c r="F502" s="23"/>
      <c r="G502" s="23"/>
      <c r="H502" s="24"/>
      <c r="I502" s="24"/>
      <c r="J502" s="25"/>
      <c r="K502" s="23"/>
      <c r="L502" s="23"/>
      <c r="M502" s="23"/>
      <c r="N502" s="23"/>
      <c r="O502" s="23"/>
      <c r="P502" s="23"/>
      <c r="Q502" s="23"/>
      <c r="R502" s="23"/>
      <c r="S502" s="23"/>
      <c r="T502" s="23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  <c r="AG502" s="5"/>
      <c r="AH502" s="5"/>
      <c r="AI502" s="5"/>
      <c r="AJ502" s="5"/>
      <c r="AK502" s="5"/>
      <c r="AL502" s="5"/>
      <c r="AM502" s="5"/>
      <c r="AN502" s="5"/>
      <c r="AO502" s="5"/>
      <c r="AP502" s="5"/>
      <c r="AQ502" s="5"/>
      <c r="AR502" s="5"/>
      <c r="AS502" s="5"/>
      <c r="AT502" s="5"/>
      <c r="AU502" s="5"/>
      <c r="AV502" s="5"/>
      <c r="AW502" s="5"/>
      <c r="AX502" s="5"/>
      <c r="AY502" s="5"/>
      <c r="AZ502" s="5"/>
      <c r="BA502" s="5"/>
      <c r="BB502" s="5"/>
      <c r="BC502" s="5"/>
      <c r="BD502" s="5"/>
      <c r="BE502" s="5"/>
      <c r="BF502" s="5"/>
      <c r="BG502" s="5"/>
      <c r="BH502" s="5"/>
      <c r="BI502" s="5"/>
      <c r="BJ502" s="5"/>
      <c r="BK502" s="5"/>
      <c r="BL502" s="5"/>
      <c r="BM502" s="5"/>
      <c r="BN502" s="5"/>
      <c r="BO502" s="5"/>
      <c r="BP502" s="5"/>
      <c r="BQ502" s="5"/>
      <c r="BR502" s="5"/>
      <c r="BS502" s="5"/>
      <c r="BT502" s="5"/>
      <c r="BU502" s="5"/>
      <c r="BV502" s="5"/>
      <c r="BW502" s="5"/>
      <c r="BX502" s="5"/>
      <c r="BY502" s="5"/>
      <c r="BZ502" s="5"/>
    </row>
    <row r="503" spans="4:78" ht="33.75" x14ac:dyDescent="0.5">
      <c r="D503" s="4"/>
      <c r="E503" s="5"/>
      <c r="F503" s="23"/>
      <c r="G503" s="23"/>
      <c r="H503" s="24"/>
      <c r="I503" s="24"/>
      <c r="J503" s="25"/>
      <c r="K503" s="23"/>
      <c r="L503" s="23"/>
      <c r="M503" s="23"/>
      <c r="N503" s="23"/>
      <c r="O503" s="23"/>
      <c r="P503" s="23"/>
      <c r="Q503" s="23"/>
      <c r="R503" s="23"/>
      <c r="S503" s="23"/>
      <c r="T503" s="23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  <c r="AG503" s="5"/>
      <c r="AH503" s="5"/>
      <c r="AI503" s="5"/>
      <c r="AJ503" s="5"/>
      <c r="AK503" s="5"/>
      <c r="AL503" s="5"/>
      <c r="AM503" s="5"/>
      <c r="AN503" s="5"/>
      <c r="AO503" s="5"/>
      <c r="AP503" s="5"/>
      <c r="AQ503" s="5"/>
      <c r="AR503" s="5"/>
      <c r="AS503" s="5"/>
      <c r="AT503" s="5"/>
      <c r="AU503" s="5"/>
      <c r="AV503" s="5"/>
      <c r="AW503" s="5"/>
      <c r="AX503" s="5"/>
      <c r="AY503" s="5"/>
      <c r="AZ503" s="5"/>
      <c r="BA503" s="5"/>
      <c r="BB503" s="5"/>
      <c r="BC503" s="5"/>
      <c r="BD503" s="5"/>
      <c r="BE503" s="5"/>
      <c r="BF503" s="5"/>
      <c r="BG503" s="5"/>
      <c r="BH503" s="5"/>
      <c r="BI503" s="5"/>
      <c r="BJ503" s="5"/>
      <c r="BK503" s="5"/>
      <c r="BL503" s="5"/>
      <c r="BM503" s="5"/>
      <c r="BN503" s="5"/>
      <c r="BO503" s="5"/>
      <c r="BP503" s="5"/>
      <c r="BQ503" s="5"/>
      <c r="BR503" s="5"/>
      <c r="BS503" s="5"/>
      <c r="BT503" s="5"/>
      <c r="BU503" s="5"/>
      <c r="BV503" s="5"/>
      <c r="BW503" s="5"/>
      <c r="BX503" s="5"/>
      <c r="BY503" s="5"/>
      <c r="BZ503" s="5"/>
    </row>
    <row r="504" spans="4:78" ht="33.75" x14ac:dyDescent="0.5">
      <c r="D504" s="4"/>
      <c r="E504" s="5"/>
      <c r="F504" s="23"/>
      <c r="G504" s="23"/>
      <c r="H504" s="24"/>
      <c r="I504" s="24"/>
      <c r="J504" s="25"/>
      <c r="K504" s="23"/>
      <c r="L504" s="23"/>
      <c r="M504" s="23"/>
      <c r="N504" s="23"/>
      <c r="O504" s="23"/>
      <c r="P504" s="23"/>
      <c r="Q504" s="23"/>
      <c r="R504" s="23"/>
      <c r="S504" s="23"/>
      <c r="T504" s="23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  <c r="AG504" s="5"/>
      <c r="AH504" s="5"/>
      <c r="AI504" s="5"/>
      <c r="AJ504" s="5"/>
      <c r="AK504" s="5"/>
      <c r="AL504" s="5"/>
      <c r="AM504" s="5"/>
      <c r="AN504" s="5"/>
      <c r="AO504" s="5"/>
      <c r="AP504" s="5"/>
      <c r="AQ504" s="5"/>
      <c r="AR504" s="5"/>
      <c r="AS504" s="5"/>
      <c r="AT504" s="5"/>
      <c r="AU504" s="5"/>
      <c r="AV504" s="5"/>
      <c r="AW504" s="5"/>
      <c r="AX504" s="5"/>
      <c r="AY504" s="5"/>
      <c r="AZ504" s="5"/>
      <c r="BA504" s="5"/>
      <c r="BB504" s="5"/>
      <c r="BC504" s="5"/>
      <c r="BD504" s="5"/>
      <c r="BE504" s="5"/>
      <c r="BF504" s="5"/>
      <c r="BG504" s="5"/>
      <c r="BH504" s="5"/>
      <c r="BI504" s="5"/>
      <c r="BJ504" s="5"/>
      <c r="BK504" s="5"/>
      <c r="BL504" s="5"/>
      <c r="BM504" s="5"/>
      <c r="BN504" s="5"/>
      <c r="BO504" s="5"/>
      <c r="BP504" s="5"/>
      <c r="BQ504" s="5"/>
      <c r="BR504" s="5"/>
      <c r="BS504" s="5"/>
      <c r="BT504" s="5"/>
      <c r="BU504" s="5"/>
      <c r="BV504" s="5"/>
      <c r="BW504" s="5"/>
      <c r="BX504" s="5"/>
      <c r="BY504" s="5"/>
      <c r="BZ504" s="5"/>
    </row>
    <row r="505" spans="4:78" ht="33.75" x14ac:dyDescent="0.5">
      <c r="D505" s="4"/>
      <c r="E505" s="5"/>
      <c r="F505" s="23"/>
      <c r="G505" s="23"/>
      <c r="H505" s="24"/>
      <c r="I505" s="24"/>
      <c r="J505" s="25"/>
      <c r="K505" s="23"/>
      <c r="L505" s="23"/>
      <c r="M505" s="23"/>
      <c r="N505" s="23"/>
      <c r="O505" s="23"/>
      <c r="P505" s="23"/>
      <c r="Q505" s="23"/>
      <c r="R505" s="23"/>
      <c r="S505" s="23"/>
      <c r="T505" s="23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  <c r="AG505" s="5"/>
      <c r="AH505" s="5"/>
      <c r="AI505" s="5"/>
      <c r="AJ505" s="5"/>
      <c r="AK505" s="5"/>
      <c r="AL505" s="5"/>
      <c r="AM505" s="5"/>
      <c r="AN505" s="5"/>
      <c r="AO505" s="5"/>
      <c r="AP505" s="5"/>
      <c r="AQ505" s="5"/>
      <c r="AR505" s="5"/>
      <c r="AS505" s="5"/>
      <c r="AT505" s="5"/>
      <c r="AU505" s="5"/>
      <c r="AV505" s="5"/>
      <c r="AW505" s="5"/>
      <c r="AX505" s="5"/>
      <c r="AY505" s="5"/>
      <c r="AZ505" s="5"/>
      <c r="BA505" s="5"/>
      <c r="BB505" s="5"/>
      <c r="BC505" s="5"/>
      <c r="BD505" s="5"/>
      <c r="BE505" s="5"/>
      <c r="BF505" s="5"/>
      <c r="BG505" s="5"/>
      <c r="BH505" s="5"/>
      <c r="BI505" s="5"/>
      <c r="BJ505" s="5"/>
      <c r="BK505" s="5"/>
      <c r="BL505" s="5"/>
      <c r="BM505" s="5"/>
      <c r="BN505" s="5"/>
      <c r="BO505" s="5"/>
      <c r="BP505" s="5"/>
      <c r="BQ505" s="5"/>
      <c r="BR505" s="5"/>
      <c r="BS505" s="5"/>
      <c r="BT505" s="5"/>
      <c r="BU505" s="5"/>
      <c r="BV505" s="5"/>
      <c r="BW505" s="5"/>
      <c r="BX505" s="5"/>
      <c r="BY505" s="5"/>
      <c r="BZ505" s="5"/>
    </row>
    <row r="506" spans="4:78" ht="33.75" x14ac:dyDescent="0.5">
      <c r="D506" s="4"/>
      <c r="E506" s="5"/>
      <c r="F506" s="23"/>
      <c r="G506" s="23"/>
      <c r="H506" s="24"/>
      <c r="I506" s="24"/>
      <c r="J506" s="25"/>
      <c r="K506" s="23"/>
      <c r="L506" s="23"/>
      <c r="M506" s="23"/>
      <c r="N506" s="23"/>
      <c r="O506" s="23"/>
      <c r="P506" s="23"/>
      <c r="Q506" s="23"/>
      <c r="R506" s="23"/>
      <c r="S506" s="23"/>
      <c r="T506" s="23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  <c r="AG506" s="5"/>
      <c r="AH506" s="5"/>
      <c r="AI506" s="5"/>
      <c r="AJ506" s="5"/>
      <c r="AK506" s="5"/>
      <c r="AL506" s="5"/>
      <c r="AM506" s="5"/>
      <c r="AN506" s="5"/>
      <c r="AO506" s="5"/>
      <c r="AP506" s="5"/>
      <c r="AQ506" s="5"/>
      <c r="AR506" s="5"/>
      <c r="AS506" s="5"/>
      <c r="AT506" s="5"/>
      <c r="AU506" s="5"/>
      <c r="AV506" s="5"/>
      <c r="AW506" s="5"/>
      <c r="AX506" s="5"/>
      <c r="AY506" s="5"/>
      <c r="AZ506" s="5"/>
      <c r="BA506" s="5"/>
      <c r="BB506" s="5"/>
      <c r="BC506" s="5"/>
      <c r="BD506" s="5"/>
      <c r="BE506" s="5"/>
      <c r="BF506" s="5"/>
      <c r="BG506" s="5"/>
      <c r="BH506" s="5"/>
      <c r="BI506" s="5"/>
      <c r="BJ506" s="5"/>
      <c r="BK506" s="5"/>
      <c r="BL506" s="5"/>
      <c r="BM506" s="5"/>
      <c r="BN506" s="5"/>
      <c r="BO506" s="5"/>
      <c r="BP506" s="5"/>
      <c r="BQ506" s="5"/>
      <c r="BR506" s="5"/>
      <c r="BS506" s="5"/>
      <c r="BT506" s="5"/>
      <c r="BU506" s="5"/>
      <c r="BV506" s="5"/>
      <c r="BW506" s="5"/>
      <c r="BX506" s="5"/>
      <c r="BY506" s="5"/>
      <c r="BZ506" s="5"/>
    </row>
    <row r="507" spans="4:78" ht="33.75" x14ac:dyDescent="0.5">
      <c r="D507" s="4"/>
      <c r="E507" s="5"/>
      <c r="F507" s="23"/>
      <c r="G507" s="23"/>
      <c r="H507" s="24"/>
      <c r="I507" s="24"/>
      <c r="J507" s="25"/>
      <c r="K507" s="23"/>
      <c r="L507" s="23"/>
      <c r="M507" s="23"/>
      <c r="N507" s="23"/>
      <c r="O507" s="23"/>
      <c r="P507" s="23"/>
      <c r="Q507" s="23"/>
      <c r="R507" s="23"/>
      <c r="S507" s="23"/>
      <c r="T507" s="23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  <c r="AG507" s="5"/>
      <c r="AH507" s="5"/>
      <c r="AI507" s="5"/>
      <c r="AJ507" s="5"/>
      <c r="AK507" s="5"/>
      <c r="AL507" s="5"/>
      <c r="AM507" s="5"/>
      <c r="AN507" s="5"/>
      <c r="AO507" s="5"/>
      <c r="AP507" s="5"/>
      <c r="AQ507" s="5"/>
      <c r="AR507" s="5"/>
      <c r="AS507" s="5"/>
      <c r="AT507" s="5"/>
      <c r="AU507" s="5"/>
      <c r="AV507" s="5"/>
      <c r="AW507" s="5"/>
      <c r="AX507" s="5"/>
      <c r="AY507" s="5"/>
      <c r="AZ507" s="5"/>
      <c r="BA507" s="5"/>
      <c r="BB507" s="5"/>
      <c r="BC507" s="5"/>
      <c r="BD507" s="5"/>
      <c r="BE507" s="5"/>
      <c r="BF507" s="5"/>
      <c r="BG507" s="5"/>
      <c r="BH507" s="5"/>
      <c r="BI507" s="5"/>
      <c r="BJ507" s="5"/>
      <c r="BK507" s="5"/>
      <c r="BL507" s="5"/>
      <c r="BM507" s="5"/>
      <c r="BN507" s="5"/>
      <c r="BO507" s="5"/>
      <c r="BP507" s="5"/>
      <c r="BQ507" s="5"/>
      <c r="BR507" s="5"/>
      <c r="BS507" s="5"/>
      <c r="BT507" s="5"/>
      <c r="BU507" s="5"/>
      <c r="BV507" s="5"/>
      <c r="BW507" s="5"/>
      <c r="BX507" s="5"/>
      <c r="BY507" s="5"/>
      <c r="BZ507" s="5"/>
    </row>
    <row r="508" spans="4:78" ht="33.75" x14ac:dyDescent="0.5">
      <c r="D508" s="4"/>
      <c r="E508" s="5"/>
      <c r="F508" s="23"/>
      <c r="G508" s="23"/>
      <c r="H508" s="24"/>
      <c r="I508" s="24"/>
      <c r="J508" s="25"/>
      <c r="K508" s="23"/>
      <c r="L508" s="23"/>
      <c r="M508" s="23"/>
      <c r="N508" s="23"/>
      <c r="O508" s="23"/>
      <c r="P508" s="23"/>
      <c r="Q508" s="23"/>
      <c r="R508" s="23"/>
      <c r="S508" s="23"/>
      <c r="T508" s="23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  <c r="AG508" s="5"/>
      <c r="AH508" s="5"/>
      <c r="AI508" s="5"/>
      <c r="AJ508" s="5"/>
      <c r="AK508" s="5"/>
      <c r="AL508" s="5"/>
      <c r="AM508" s="5"/>
      <c r="AN508" s="5"/>
      <c r="AO508" s="5"/>
      <c r="AP508" s="5"/>
      <c r="AQ508" s="5"/>
      <c r="AR508" s="5"/>
      <c r="AS508" s="5"/>
      <c r="AT508" s="5"/>
      <c r="AU508" s="5"/>
      <c r="AV508" s="5"/>
      <c r="AW508" s="5"/>
      <c r="AX508" s="5"/>
      <c r="AY508" s="5"/>
      <c r="AZ508" s="5"/>
      <c r="BA508" s="5"/>
      <c r="BB508" s="5"/>
      <c r="BC508" s="5"/>
      <c r="BD508" s="5"/>
      <c r="BE508" s="5"/>
      <c r="BF508" s="5"/>
      <c r="BG508" s="5"/>
      <c r="BH508" s="5"/>
      <c r="BI508" s="5"/>
      <c r="BJ508" s="5"/>
      <c r="BK508" s="5"/>
      <c r="BL508" s="5"/>
      <c r="BM508" s="5"/>
      <c r="BN508" s="5"/>
      <c r="BO508" s="5"/>
      <c r="BP508" s="5"/>
      <c r="BQ508" s="5"/>
      <c r="BR508" s="5"/>
      <c r="BS508" s="5"/>
      <c r="BT508" s="5"/>
      <c r="BU508" s="5"/>
      <c r="BV508" s="5"/>
      <c r="BW508" s="5"/>
      <c r="BX508" s="5"/>
      <c r="BY508" s="5"/>
      <c r="BZ508" s="5"/>
    </row>
    <row r="509" spans="4:78" ht="33.75" x14ac:dyDescent="0.5">
      <c r="D509" s="4"/>
      <c r="E509" s="5"/>
      <c r="F509" s="23"/>
      <c r="G509" s="23"/>
      <c r="H509" s="24"/>
      <c r="I509" s="24"/>
      <c r="J509" s="25"/>
      <c r="K509" s="23"/>
      <c r="L509" s="23"/>
      <c r="M509" s="23"/>
      <c r="N509" s="23"/>
      <c r="O509" s="23"/>
      <c r="P509" s="23"/>
      <c r="Q509" s="23"/>
      <c r="R509" s="23"/>
      <c r="S509" s="23"/>
      <c r="T509" s="23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  <c r="AG509" s="5"/>
      <c r="AH509" s="5"/>
      <c r="AI509" s="5"/>
      <c r="AJ509" s="5"/>
      <c r="AK509" s="5"/>
      <c r="AL509" s="5"/>
      <c r="AM509" s="5"/>
      <c r="AN509" s="5"/>
      <c r="AO509" s="5"/>
      <c r="AP509" s="5"/>
      <c r="AQ509" s="5"/>
      <c r="AR509" s="5"/>
      <c r="AS509" s="5"/>
      <c r="AT509" s="5"/>
      <c r="AU509" s="5"/>
      <c r="AV509" s="5"/>
      <c r="AW509" s="5"/>
      <c r="AX509" s="5"/>
      <c r="AY509" s="5"/>
      <c r="AZ509" s="5"/>
      <c r="BA509" s="5"/>
      <c r="BB509" s="5"/>
      <c r="BC509" s="5"/>
      <c r="BD509" s="5"/>
      <c r="BE509" s="5"/>
      <c r="BF509" s="5"/>
      <c r="BG509" s="5"/>
      <c r="BH509" s="5"/>
      <c r="BI509" s="5"/>
      <c r="BJ509" s="5"/>
      <c r="BK509" s="5"/>
      <c r="BL509" s="5"/>
      <c r="BM509" s="5"/>
      <c r="BN509" s="5"/>
      <c r="BO509" s="5"/>
      <c r="BP509" s="5"/>
      <c r="BQ509" s="5"/>
      <c r="BR509" s="5"/>
      <c r="BS509" s="5"/>
      <c r="BT509" s="5"/>
      <c r="BU509" s="5"/>
      <c r="BV509" s="5"/>
      <c r="BW509" s="5"/>
      <c r="BX509" s="5"/>
      <c r="BY509" s="5"/>
      <c r="BZ509" s="5"/>
    </row>
    <row r="510" spans="4:78" ht="33.75" x14ac:dyDescent="0.5">
      <c r="D510" s="4"/>
      <c r="E510" s="5"/>
      <c r="F510" s="23"/>
      <c r="G510" s="23"/>
      <c r="H510" s="24"/>
      <c r="I510" s="24"/>
      <c r="J510" s="25"/>
      <c r="K510" s="23"/>
      <c r="L510" s="23"/>
      <c r="M510" s="23"/>
      <c r="N510" s="23"/>
      <c r="O510" s="23"/>
      <c r="P510" s="23"/>
      <c r="Q510" s="23"/>
      <c r="R510" s="23"/>
      <c r="S510" s="23"/>
      <c r="T510" s="23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  <c r="AG510" s="5"/>
      <c r="AH510" s="5"/>
      <c r="AI510" s="5"/>
      <c r="AJ510" s="5"/>
      <c r="AK510" s="5"/>
      <c r="AL510" s="5"/>
      <c r="AM510" s="5"/>
      <c r="AN510" s="5"/>
      <c r="AO510" s="5"/>
      <c r="AP510" s="5"/>
      <c r="AQ510" s="5"/>
      <c r="AR510" s="5"/>
      <c r="AS510" s="5"/>
      <c r="AT510" s="5"/>
      <c r="AU510" s="5"/>
      <c r="AV510" s="5"/>
      <c r="AW510" s="5"/>
      <c r="AX510" s="5"/>
      <c r="AY510" s="5"/>
      <c r="AZ510" s="5"/>
      <c r="BA510" s="5"/>
      <c r="BB510" s="5"/>
      <c r="BC510" s="5"/>
      <c r="BD510" s="5"/>
      <c r="BE510" s="5"/>
      <c r="BF510" s="5"/>
      <c r="BG510" s="5"/>
      <c r="BH510" s="5"/>
      <c r="BI510" s="5"/>
      <c r="BJ510" s="5"/>
      <c r="BK510" s="5"/>
      <c r="BL510" s="5"/>
      <c r="BM510" s="5"/>
      <c r="BN510" s="5"/>
      <c r="BO510" s="5"/>
      <c r="BP510" s="5"/>
      <c r="BQ510" s="5"/>
      <c r="BR510" s="5"/>
      <c r="BS510" s="5"/>
      <c r="BT510" s="5"/>
      <c r="BU510" s="5"/>
      <c r="BV510" s="5"/>
      <c r="BW510" s="5"/>
      <c r="BX510" s="5"/>
      <c r="BY510" s="5"/>
      <c r="BZ510" s="5"/>
    </row>
    <row r="511" spans="4:78" ht="33.75" x14ac:dyDescent="0.5">
      <c r="D511" s="4"/>
      <c r="E511" s="5"/>
      <c r="F511" s="23"/>
      <c r="G511" s="23"/>
      <c r="H511" s="24"/>
      <c r="I511" s="24"/>
      <c r="J511" s="25"/>
      <c r="K511" s="23"/>
      <c r="L511" s="23"/>
      <c r="M511" s="23"/>
      <c r="N511" s="23"/>
      <c r="O511" s="23"/>
      <c r="P511" s="23"/>
      <c r="Q511" s="23"/>
      <c r="R511" s="23"/>
      <c r="S511" s="23"/>
      <c r="T511" s="23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  <c r="AG511" s="5"/>
      <c r="AH511" s="5"/>
      <c r="AI511" s="5"/>
      <c r="AJ511" s="5"/>
      <c r="AK511" s="5"/>
      <c r="AL511" s="5"/>
      <c r="AM511" s="5"/>
      <c r="AN511" s="5"/>
      <c r="AO511" s="5"/>
      <c r="AP511" s="5"/>
      <c r="AQ511" s="5"/>
      <c r="AR511" s="5"/>
      <c r="AS511" s="5"/>
      <c r="AT511" s="5"/>
      <c r="AU511" s="5"/>
      <c r="AV511" s="5"/>
      <c r="AW511" s="5"/>
      <c r="AX511" s="5"/>
      <c r="AY511" s="5"/>
      <c r="AZ511" s="5"/>
      <c r="BA511" s="5"/>
      <c r="BB511" s="5"/>
      <c r="BC511" s="5"/>
      <c r="BD511" s="5"/>
      <c r="BE511" s="5"/>
      <c r="BF511" s="5"/>
      <c r="BG511" s="5"/>
      <c r="BH511" s="5"/>
      <c r="BI511" s="5"/>
      <c r="BJ511" s="5"/>
      <c r="BK511" s="5"/>
      <c r="BL511" s="5"/>
      <c r="BM511" s="5"/>
      <c r="BN511" s="5"/>
      <c r="BO511" s="5"/>
      <c r="BP511" s="5"/>
      <c r="BQ511" s="5"/>
      <c r="BR511" s="5"/>
      <c r="BS511" s="5"/>
      <c r="BT511" s="5"/>
      <c r="BU511" s="5"/>
      <c r="BV511" s="5"/>
      <c r="BW511" s="5"/>
      <c r="BX511" s="5"/>
      <c r="BY511" s="5"/>
      <c r="BZ511" s="5"/>
    </row>
    <row r="512" spans="4:78" ht="33.75" x14ac:dyDescent="0.5">
      <c r="D512" s="4"/>
      <c r="E512" s="5"/>
      <c r="F512" s="23"/>
      <c r="G512" s="23"/>
      <c r="H512" s="24"/>
      <c r="I512" s="24"/>
      <c r="J512" s="25"/>
      <c r="K512" s="23"/>
      <c r="L512" s="23"/>
      <c r="M512" s="23"/>
      <c r="N512" s="23"/>
      <c r="O512" s="23"/>
      <c r="P512" s="23"/>
      <c r="Q512" s="23"/>
      <c r="R512" s="23"/>
      <c r="S512" s="23"/>
      <c r="T512" s="23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  <c r="AG512" s="5"/>
      <c r="AH512" s="5"/>
      <c r="AI512" s="5"/>
      <c r="AJ512" s="5"/>
      <c r="AK512" s="5"/>
      <c r="AL512" s="5"/>
      <c r="AM512" s="5"/>
      <c r="AN512" s="5"/>
      <c r="AO512" s="5"/>
      <c r="AP512" s="5"/>
      <c r="AQ512" s="5"/>
      <c r="AR512" s="5"/>
      <c r="AS512" s="5"/>
      <c r="AT512" s="5"/>
      <c r="AU512" s="5"/>
      <c r="AV512" s="5"/>
      <c r="AW512" s="5"/>
      <c r="AX512" s="5"/>
      <c r="AY512" s="5"/>
      <c r="AZ512" s="5"/>
      <c r="BA512" s="5"/>
      <c r="BB512" s="5"/>
      <c r="BC512" s="5"/>
      <c r="BD512" s="5"/>
      <c r="BE512" s="5"/>
      <c r="BF512" s="5"/>
      <c r="BG512" s="5"/>
      <c r="BH512" s="5"/>
      <c r="BI512" s="5"/>
      <c r="BJ512" s="5"/>
      <c r="BK512" s="5"/>
      <c r="BL512" s="5"/>
      <c r="BM512" s="5"/>
      <c r="BN512" s="5"/>
      <c r="BO512" s="5"/>
      <c r="BP512" s="5"/>
      <c r="BQ512" s="5"/>
      <c r="BR512" s="5"/>
      <c r="BS512" s="5"/>
      <c r="BT512" s="5"/>
      <c r="BU512" s="5"/>
      <c r="BV512" s="5"/>
      <c r="BW512" s="5"/>
      <c r="BX512" s="5"/>
      <c r="BY512" s="5"/>
      <c r="BZ512" s="5"/>
    </row>
    <row r="513" spans="4:78" ht="33.75" x14ac:dyDescent="0.5">
      <c r="D513" s="4"/>
      <c r="E513" s="5"/>
      <c r="F513" s="23"/>
      <c r="G513" s="23"/>
      <c r="H513" s="24"/>
      <c r="I513" s="24"/>
      <c r="J513" s="25"/>
      <c r="K513" s="23"/>
      <c r="L513" s="23"/>
      <c r="M513" s="23"/>
      <c r="N513" s="23"/>
      <c r="O513" s="23"/>
      <c r="P513" s="23"/>
      <c r="Q513" s="23"/>
      <c r="R513" s="23"/>
      <c r="S513" s="23"/>
      <c r="T513" s="23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  <c r="AG513" s="5"/>
      <c r="AH513" s="5"/>
      <c r="AI513" s="5"/>
      <c r="AJ513" s="5"/>
      <c r="AK513" s="5"/>
      <c r="AL513" s="5"/>
      <c r="AM513" s="5"/>
      <c r="AN513" s="5"/>
      <c r="AO513" s="5"/>
      <c r="AP513" s="5"/>
      <c r="AQ513" s="5"/>
      <c r="AR513" s="5"/>
      <c r="AS513" s="5"/>
      <c r="AT513" s="5"/>
      <c r="AU513" s="5"/>
      <c r="AV513" s="5"/>
      <c r="AW513" s="5"/>
      <c r="AX513" s="5"/>
      <c r="AY513" s="5"/>
      <c r="AZ513" s="5"/>
      <c r="BA513" s="5"/>
      <c r="BB513" s="5"/>
      <c r="BC513" s="5"/>
      <c r="BD513" s="5"/>
      <c r="BE513" s="5"/>
      <c r="BF513" s="5"/>
      <c r="BG513" s="5"/>
      <c r="BH513" s="5"/>
      <c r="BI513" s="5"/>
      <c r="BJ513" s="5"/>
      <c r="BK513" s="5"/>
      <c r="BL513" s="5"/>
      <c r="BM513" s="5"/>
      <c r="BN513" s="5"/>
      <c r="BO513" s="5"/>
      <c r="BP513" s="5"/>
      <c r="BQ513" s="5"/>
      <c r="BR513" s="5"/>
      <c r="BS513" s="5"/>
      <c r="BT513" s="5"/>
      <c r="BU513" s="5"/>
      <c r="BV513" s="5"/>
      <c r="BW513" s="5"/>
      <c r="BX513" s="5"/>
      <c r="BY513" s="5"/>
      <c r="BZ513" s="5"/>
    </row>
    <row r="514" spans="4:78" ht="33.75" x14ac:dyDescent="0.5">
      <c r="D514" s="4"/>
      <c r="E514" s="5"/>
      <c r="F514" s="23"/>
      <c r="G514" s="23"/>
      <c r="H514" s="24"/>
      <c r="I514" s="24"/>
      <c r="J514" s="25"/>
      <c r="K514" s="23"/>
      <c r="L514" s="23"/>
      <c r="M514" s="23"/>
      <c r="N514" s="23"/>
      <c r="O514" s="23"/>
      <c r="P514" s="23"/>
      <c r="Q514" s="23"/>
      <c r="R514" s="23"/>
      <c r="S514" s="23"/>
      <c r="T514" s="23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  <c r="AG514" s="5"/>
      <c r="AH514" s="5"/>
      <c r="AI514" s="5"/>
      <c r="AJ514" s="5"/>
      <c r="AK514" s="5"/>
      <c r="AL514" s="5"/>
      <c r="AM514" s="5"/>
      <c r="AN514" s="5"/>
      <c r="AO514" s="5"/>
      <c r="AP514" s="5"/>
      <c r="AQ514" s="5"/>
      <c r="AR514" s="5"/>
      <c r="AS514" s="5"/>
      <c r="AT514" s="5"/>
      <c r="AU514" s="5"/>
      <c r="AV514" s="5"/>
      <c r="AW514" s="5"/>
      <c r="AX514" s="5"/>
      <c r="AY514" s="5"/>
      <c r="AZ514" s="5"/>
      <c r="BA514" s="5"/>
      <c r="BB514" s="5"/>
      <c r="BC514" s="5"/>
      <c r="BD514" s="5"/>
      <c r="BE514" s="5"/>
      <c r="BF514" s="5"/>
      <c r="BG514" s="5"/>
      <c r="BH514" s="5"/>
      <c r="BI514" s="5"/>
      <c r="BJ514" s="5"/>
      <c r="BK514" s="5"/>
      <c r="BL514" s="5"/>
      <c r="BM514" s="5"/>
      <c r="BN514" s="5"/>
      <c r="BO514" s="5"/>
      <c r="BP514" s="5"/>
      <c r="BQ514" s="5"/>
      <c r="BR514" s="5"/>
      <c r="BS514" s="5"/>
      <c r="BT514" s="5"/>
      <c r="BU514" s="5"/>
      <c r="BV514" s="5"/>
      <c r="BW514" s="5"/>
      <c r="BX514" s="5"/>
      <c r="BY514" s="5"/>
      <c r="BZ514" s="5"/>
    </row>
    <row r="515" spans="4:78" ht="33.75" x14ac:dyDescent="0.5">
      <c r="D515" s="4"/>
      <c r="E515" s="5"/>
      <c r="F515" s="23"/>
      <c r="G515" s="23"/>
      <c r="H515" s="24"/>
      <c r="I515" s="24"/>
      <c r="J515" s="25"/>
      <c r="K515" s="23"/>
      <c r="L515" s="23"/>
      <c r="M515" s="23"/>
      <c r="N515" s="23"/>
      <c r="O515" s="23"/>
      <c r="P515" s="23"/>
      <c r="Q515" s="23"/>
      <c r="R515" s="23"/>
      <c r="S515" s="23"/>
      <c r="T515" s="23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  <c r="AG515" s="5"/>
      <c r="AH515" s="5"/>
      <c r="AI515" s="5"/>
      <c r="AJ515" s="5"/>
      <c r="AK515" s="5"/>
      <c r="AL515" s="5"/>
      <c r="AM515" s="5"/>
      <c r="AN515" s="5"/>
      <c r="AO515" s="5"/>
      <c r="AP515" s="5"/>
      <c r="AQ515" s="5"/>
      <c r="AR515" s="5"/>
      <c r="AS515" s="5"/>
      <c r="AT515" s="5"/>
      <c r="AU515" s="5"/>
      <c r="AV515" s="5"/>
      <c r="AW515" s="5"/>
      <c r="AX515" s="5"/>
      <c r="AY515" s="5"/>
      <c r="AZ515" s="5"/>
      <c r="BA515" s="5"/>
      <c r="BB515" s="5"/>
      <c r="BC515" s="5"/>
      <c r="BD515" s="5"/>
      <c r="BE515" s="5"/>
      <c r="BF515" s="5"/>
      <c r="BG515" s="5"/>
      <c r="BH515" s="5"/>
      <c r="BI515" s="5"/>
      <c r="BJ515" s="5"/>
      <c r="BK515" s="5"/>
      <c r="BL515" s="5"/>
      <c r="BM515" s="5"/>
      <c r="BN515" s="5"/>
      <c r="BO515" s="5"/>
      <c r="BP515" s="5"/>
      <c r="BQ515" s="5"/>
      <c r="BR515" s="5"/>
      <c r="BS515" s="5"/>
      <c r="BT515" s="5"/>
      <c r="BU515" s="5"/>
      <c r="BV515" s="5"/>
      <c r="BW515" s="5"/>
      <c r="BX515" s="5"/>
      <c r="BY515" s="5"/>
      <c r="BZ515" s="5"/>
    </row>
    <row r="516" spans="4:78" ht="33.75" x14ac:dyDescent="0.5">
      <c r="D516" s="4"/>
      <c r="E516" s="5"/>
      <c r="F516" s="23"/>
      <c r="G516" s="23"/>
      <c r="H516" s="24"/>
      <c r="I516" s="24"/>
      <c r="J516" s="25"/>
      <c r="K516" s="23"/>
      <c r="L516" s="23"/>
      <c r="M516" s="23"/>
      <c r="N516" s="23"/>
      <c r="O516" s="23"/>
      <c r="P516" s="23"/>
      <c r="Q516" s="23"/>
      <c r="R516" s="23"/>
      <c r="S516" s="23"/>
      <c r="T516" s="23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  <c r="AG516" s="5"/>
      <c r="AH516" s="5"/>
      <c r="AI516" s="5"/>
      <c r="AJ516" s="5"/>
      <c r="AK516" s="5"/>
      <c r="AL516" s="5"/>
      <c r="AM516" s="5"/>
      <c r="AN516" s="5"/>
      <c r="AO516" s="5"/>
      <c r="AP516" s="5"/>
      <c r="AQ516" s="5"/>
      <c r="AR516" s="5"/>
      <c r="AS516" s="5"/>
      <c r="AT516" s="5"/>
      <c r="AU516" s="5"/>
      <c r="AV516" s="5"/>
      <c r="AW516" s="5"/>
      <c r="AX516" s="5"/>
      <c r="AY516" s="5"/>
      <c r="AZ516" s="5"/>
      <c r="BA516" s="5"/>
      <c r="BB516" s="5"/>
      <c r="BC516" s="5"/>
      <c r="BD516" s="5"/>
      <c r="BE516" s="5"/>
      <c r="BF516" s="5"/>
      <c r="BG516" s="5"/>
      <c r="BH516" s="5"/>
      <c r="BI516" s="5"/>
      <c r="BJ516" s="5"/>
      <c r="BK516" s="5"/>
      <c r="BL516" s="5"/>
      <c r="BM516" s="5"/>
      <c r="BN516" s="5"/>
      <c r="BO516" s="5"/>
      <c r="BP516" s="5"/>
      <c r="BQ516" s="5"/>
      <c r="BR516" s="5"/>
      <c r="BS516" s="5"/>
      <c r="BT516" s="5"/>
      <c r="BU516" s="5"/>
      <c r="BV516" s="5"/>
      <c r="BW516" s="5"/>
      <c r="BX516" s="5"/>
      <c r="BY516" s="5"/>
      <c r="BZ516" s="5"/>
    </row>
    <row r="517" spans="4:78" ht="33.75" x14ac:dyDescent="0.5">
      <c r="D517" s="4"/>
      <c r="E517" s="5"/>
      <c r="F517" s="23"/>
      <c r="G517" s="23"/>
      <c r="H517" s="24"/>
      <c r="I517" s="24"/>
      <c r="J517" s="25"/>
      <c r="K517" s="23"/>
      <c r="L517" s="23"/>
      <c r="M517" s="23"/>
      <c r="N517" s="23"/>
      <c r="O517" s="23"/>
      <c r="P517" s="23"/>
      <c r="Q517" s="23"/>
      <c r="R517" s="23"/>
      <c r="S517" s="23"/>
      <c r="T517" s="23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  <c r="AG517" s="5"/>
      <c r="AH517" s="5"/>
      <c r="AI517" s="5"/>
      <c r="AJ517" s="5"/>
      <c r="AK517" s="5"/>
      <c r="AL517" s="5"/>
      <c r="AM517" s="5"/>
      <c r="AN517" s="5"/>
      <c r="AO517" s="5"/>
      <c r="AP517" s="5"/>
      <c r="AQ517" s="5"/>
      <c r="AR517" s="5"/>
      <c r="AS517" s="5"/>
      <c r="AT517" s="5"/>
      <c r="AU517" s="5"/>
      <c r="AV517" s="5"/>
      <c r="AW517" s="5"/>
      <c r="AX517" s="5"/>
      <c r="AY517" s="5"/>
      <c r="AZ517" s="5"/>
      <c r="BA517" s="5"/>
      <c r="BB517" s="5"/>
      <c r="BC517" s="5"/>
      <c r="BD517" s="5"/>
      <c r="BE517" s="5"/>
      <c r="BF517" s="5"/>
      <c r="BG517" s="5"/>
      <c r="BH517" s="5"/>
      <c r="BI517" s="5"/>
      <c r="BJ517" s="5"/>
      <c r="BK517" s="5"/>
      <c r="BL517" s="5"/>
      <c r="BM517" s="5"/>
      <c r="BN517" s="5"/>
      <c r="BO517" s="5"/>
      <c r="BP517" s="5"/>
      <c r="BQ517" s="5"/>
      <c r="BR517" s="5"/>
      <c r="BS517" s="5"/>
      <c r="BT517" s="5"/>
      <c r="BU517" s="5"/>
      <c r="BV517" s="5"/>
      <c r="BW517" s="5"/>
      <c r="BX517" s="5"/>
      <c r="BY517" s="5"/>
      <c r="BZ517" s="5"/>
    </row>
    <row r="518" spans="4:78" ht="33.75" x14ac:dyDescent="0.5">
      <c r="D518" s="4"/>
      <c r="E518" s="5"/>
      <c r="F518" s="23"/>
      <c r="G518" s="23"/>
      <c r="H518" s="24"/>
      <c r="I518" s="24"/>
      <c r="J518" s="25"/>
      <c r="K518" s="23"/>
      <c r="L518" s="23"/>
      <c r="M518" s="23"/>
      <c r="N518" s="23"/>
      <c r="O518" s="23"/>
      <c r="P518" s="23"/>
      <c r="Q518" s="23"/>
      <c r="R518" s="23"/>
      <c r="S518" s="23"/>
      <c r="T518" s="23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  <c r="AG518" s="5"/>
      <c r="AH518" s="5"/>
      <c r="AI518" s="5"/>
      <c r="AJ518" s="5"/>
      <c r="AK518" s="5"/>
      <c r="AL518" s="5"/>
      <c r="AM518" s="5"/>
      <c r="AN518" s="5"/>
      <c r="AO518" s="5"/>
      <c r="AP518" s="5"/>
      <c r="AQ518" s="5"/>
      <c r="AR518" s="5"/>
      <c r="AS518" s="5"/>
      <c r="AT518" s="5"/>
      <c r="AU518" s="5"/>
      <c r="AV518" s="5"/>
      <c r="AW518" s="5"/>
      <c r="AX518" s="5"/>
      <c r="AY518" s="5"/>
      <c r="AZ518" s="5"/>
      <c r="BA518" s="5"/>
      <c r="BB518" s="5"/>
      <c r="BC518" s="5"/>
      <c r="BD518" s="5"/>
      <c r="BE518" s="5"/>
      <c r="BF518" s="5"/>
      <c r="BG518" s="5"/>
      <c r="BH518" s="5"/>
      <c r="BI518" s="5"/>
      <c r="BJ518" s="5"/>
      <c r="BK518" s="5"/>
      <c r="BL518" s="5"/>
      <c r="BM518" s="5"/>
      <c r="BN518" s="5"/>
      <c r="BO518" s="5"/>
      <c r="BP518" s="5"/>
      <c r="BQ518" s="5"/>
      <c r="BR518" s="5"/>
      <c r="BS518" s="5"/>
      <c r="BT518" s="5"/>
      <c r="BU518" s="5"/>
      <c r="BV518" s="5"/>
      <c r="BW518" s="5"/>
      <c r="BX518" s="5"/>
      <c r="BY518" s="5"/>
      <c r="BZ518" s="5"/>
    </row>
    <row r="519" spans="4:78" ht="33.75" x14ac:dyDescent="0.5">
      <c r="D519" s="4"/>
      <c r="E519" s="5"/>
      <c r="F519" s="23"/>
      <c r="G519" s="23"/>
      <c r="H519" s="24"/>
      <c r="I519" s="24"/>
      <c r="J519" s="25"/>
      <c r="K519" s="23"/>
      <c r="L519" s="23"/>
      <c r="M519" s="23"/>
      <c r="N519" s="23"/>
      <c r="O519" s="23"/>
      <c r="P519" s="23"/>
      <c r="Q519" s="23"/>
      <c r="R519" s="23"/>
      <c r="S519" s="23"/>
      <c r="T519" s="23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  <c r="AG519" s="5"/>
      <c r="AH519" s="5"/>
      <c r="AI519" s="5"/>
      <c r="AJ519" s="5"/>
      <c r="AK519" s="5"/>
      <c r="AL519" s="5"/>
      <c r="AM519" s="5"/>
      <c r="AN519" s="5"/>
      <c r="AO519" s="5"/>
      <c r="AP519" s="5"/>
      <c r="AQ519" s="5"/>
      <c r="AR519" s="5"/>
      <c r="AS519" s="5"/>
      <c r="AT519" s="5"/>
      <c r="AU519" s="5"/>
      <c r="AV519" s="5"/>
      <c r="AW519" s="5"/>
      <c r="AX519" s="5"/>
      <c r="AY519" s="5"/>
      <c r="AZ519" s="5"/>
      <c r="BA519" s="5"/>
      <c r="BB519" s="5"/>
      <c r="BC519" s="5"/>
      <c r="BD519" s="5"/>
      <c r="BE519" s="5"/>
      <c r="BF519" s="5"/>
      <c r="BG519" s="5"/>
      <c r="BH519" s="5"/>
      <c r="BI519" s="5"/>
      <c r="BJ519" s="5"/>
      <c r="BK519" s="5"/>
      <c r="BL519" s="5"/>
      <c r="BM519" s="5"/>
      <c r="BN519" s="5"/>
      <c r="BO519" s="5"/>
      <c r="BP519" s="5"/>
      <c r="BQ519" s="5"/>
      <c r="BR519" s="5"/>
      <c r="BS519" s="5"/>
      <c r="BT519" s="5"/>
      <c r="BU519" s="5"/>
      <c r="BV519" s="5"/>
      <c r="BW519" s="5"/>
      <c r="BX519" s="5"/>
      <c r="BY519" s="5"/>
      <c r="BZ519" s="5"/>
    </row>
    <row r="520" spans="4:78" ht="33.75" x14ac:dyDescent="0.5">
      <c r="D520" s="4"/>
      <c r="E520" s="5"/>
      <c r="F520" s="23"/>
      <c r="G520" s="23"/>
      <c r="H520" s="24"/>
      <c r="I520" s="24"/>
      <c r="J520" s="25"/>
      <c r="K520" s="23"/>
      <c r="L520" s="23"/>
      <c r="M520" s="23"/>
      <c r="N520" s="23"/>
      <c r="O520" s="23"/>
      <c r="P520" s="23"/>
      <c r="Q520" s="23"/>
      <c r="R520" s="23"/>
      <c r="S520" s="23"/>
      <c r="T520" s="23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  <c r="AG520" s="5"/>
      <c r="AH520" s="5"/>
      <c r="AI520" s="5"/>
      <c r="AJ520" s="5"/>
      <c r="AK520" s="5"/>
      <c r="AL520" s="5"/>
      <c r="AM520" s="5"/>
      <c r="AN520" s="5"/>
      <c r="AO520" s="5"/>
      <c r="AP520" s="5"/>
      <c r="AQ520" s="5"/>
      <c r="AR520" s="5"/>
      <c r="AS520" s="5"/>
      <c r="AT520" s="5"/>
      <c r="AU520" s="5"/>
      <c r="AV520" s="5"/>
      <c r="AW520" s="5"/>
      <c r="AX520" s="5"/>
      <c r="AY520" s="5"/>
      <c r="AZ520" s="5"/>
      <c r="BA520" s="5"/>
      <c r="BB520" s="5"/>
      <c r="BC520" s="5"/>
      <c r="BD520" s="5"/>
      <c r="BE520" s="5"/>
      <c r="BF520" s="5"/>
      <c r="BG520" s="5"/>
      <c r="BH520" s="5"/>
      <c r="BI520" s="5"/>
      <c r="BJ520" s="5"/>
      <c r="BK520" s="5"/>
      <c r="BL520" s="5"/>
      <c r="BM520" s="5"/>
      <c r="BN520" s="5"/>
      <c r="BO520" s="5"/>
      <c r="BP520" s="5"/>
      <c r="BQ520" s="5"/>
      <c r="BR520" s="5"/>
      <c r="BS520" s="5"/>
      <c r="BT520" s="5"/>
      <c r="BU520" s="5"/>
      <c r="BV520" s="5"/>
      <c r="BW520" s="5"/>
      <c r="BX520" s="5"/>
      <c r="BY520" s="5"/>
      <c r="BZ520" s="5"/>
    </row>
    <row r="521" spans="4:78" ht="33.75" x14ac:dyDescent="0.5">
      <c r="D521" s="4"/>
      <c r="E521" s="5"/>
      <c r="F521" s="23"/>
      <c r="G521" s="23"/>
      <c r="H521" s="24"/>
      <c r="I521" s="24"/>
      <c r="J521" s="25"/>
      <c r="K521" s="23"/>
      <c r="L521" s="23"/>
      <c r="M521" s="23"/>
      <c r="N521" s="23"/>
      <c r="O521" s="23"/>
      <c r="P521" s="23"/>
      <c r="Q521" s="23"/>
      <c r="R521" s="23"/>
      <c r="S521" s="23"/>
      <c r="T521" s="23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  <c r="AG521" s="5"/>
      <c r="AH521" s="5"/>
      <c r="AI521" s="5"/>
      <c r="AJ521" s="5"/>
      <c r="AK521" s="5"/>
      <c r="AL521" s="5"/>
      <c r="AM521" s="5"/>
      <c r="AN521" s="5"/>
      <c r="AO521" s="5"/>
      <c r="AP521" s="5"/>
      <c r="AQ521" s="5"/>
      <c r="AR521" s="5"/>
      <c r="AS521" s="5"/>
      <c r="AT521" s="5"/>
      <c r="AU521" s="5"/>
      <c r="AV521" s="5"/>
      <c r="AW521" s="5"/>
      <c r="AX521" s="5"/>
      <c r="AY521" s="5"/>
      <c r="AZ521" s="5"/>
      <c r="BA521" s="5"/>
      <c r="BB521" s="5"/>
      <c r="BC521" s="5"/>
      <c r="BD521" s="5"/>
      <c r="BE521" s="5"/>
      <c r="BF521" s="5"/>
      <c r="BG521" s="5"/>
      <c r="BH521" s="5"/>
      <c r="BI521" s="5"/>
      <c r="BJ521" s="5"/>
      <c r="BK521" s="5"/>
      <c r="BL521" s="5"/>
      <c r="BM521" s="5"/>
      <c r="BN521" s="5"/>
      <c r="BO521" s="5"/>
      <c r="BP521" s="5"/>
      <c r="BQ521" s="5"/>
      <c r="BR521" s="5"/>
      <c r="BS521" s="5"/>
      <c r="BT521" s="5"/>
      <c r="BU521" s="5"/>
      <c r="BV521" s="5"/>
      <c r="BW521" s="5"/>
      <c r="BX521" s="5"/>
      <c r="BY521" s="5"/>
      <c r="BZ521" s="5"/>
    </row>
    <row r="522" spans="4:78" ht="33.75" x14ac:dyDescent="0.5">
      <c r="D522" s="4"/>
      <c r="E522" s="5"/>
      <c r="F522" s="23"/>
      <c r="G522" s="23"/>
      <c r="H522" s="24"/>
      <c r="I522" s="24"/>
      <c r="J522" s="25"/>
      <c r="K522" s="23"/>
      <c r="L522" s="23"/>
      <c r="M522" s="23"/>
      <c r="N522" s="23"/>
      <c r="O522" s="23"/>
      <c r="P522" s="23"/>
      <c r="Q522" s="23"/>
      <c r="R522" s="23"/>
      <c r="S522" s="23"/>
      <c r="T522" s="23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  <c r="AG522" s="5"/>
      <c r="AH522" s="5"/>
      <c r="AI522" s="5"/>
      <c r="AJ522" s="5"/>
      <c r="AK522" s="5"/>
      <c r="AL522" s="5"/>
      <c r="AM522" s="5"/>
      <c r="AN522" s="5"/>
      <c r="AO522" s="5"/>
      <c r="AP522" s="5"/>
      <c r="AQ522" s="5"/>
      <c r="AR522" s="5"/>
      <c r="AS522" s="5"/>
      <c r="AT522" s="5"/>
      <c r="AU522" s="5"/>
      <c r="AV522" s="5"/>
      <c r="AW522" s="5"/>
      <c r="AX522" s="5"/>
      <c r="AY522" s="5"/>
      <c r="AZ522" s="5"/>
      <c r="BA522" s="5"/>
      <c r="BB522" s="5"/>
      <c r="BC522" s="5"/>
      <c r="BD522" s="5"/>
      <c r="BE522" s="5"/>
      <c r="BF522" s="5"/>
      <c r="BG522" s="5"/>
      <c r="BH522" s="5"/>
      <c r="BI522" s="5"/>
      <c r="BJ522" s="5"/>
      <c r="BK522" s="5"/>
      <c r="BL522" s="5"/>
      <c r="BM522" s="5"/>
      <c r="BN522" s="5"/>
      <c r="BO522" s="5"/>
      <c r="BP522" s="5"/>
      <c r="BQ522" s="5"/>
      <c r="BR522" s="5"/>
      <c r="BS522" s="5"/>
      <c r="BT522" s="5"/>
      <c r="BU522" s="5"/>
      <c r="BV522" s="5"/>
      <c r="BW522" s="5"/>
      <c r="BX522" s="5"/>
      <c r="BY522" s="5"/>
      <c r="BZ522" s="5"/>
    </row>
    <row r="523" spans="4:78" ht="33.75" x14ac:dyDescent="0.5">
      <c r="D523" s="4"/>
      <c r="E523" s="5"/>
      <c r="F523" s="23"/>
      <c r="G523" s="23"/>
      <c r="H523" s="24"/>
      <c r="I523" s="24"/>
      <c r="J523" s="25"/>
      <c r="K523" s="23"/>
      <c r="L523" s="23"/>
      <c r="M523" s="23"/>
      <c r="N523" s="23"/>
      <c r="O523" s="23"/>
      <c r="P523" s="23"/>
      <c r="Q523" s="23"/>
      <c r="R523" s="23"/>
      <c r="S523" s="23"/>
      <c r="T523" s="23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  <c r="AG523" s="5"/>
      <c r="AH523" s="5"/>
      <c r="AI523" s="5"/>
      <c r="AJ523" s="5"/>
      <c r="AK523" s="5"/>
      <c r="AL523" s="5"/>
      <c r="AM523" s="5"/>
      <c r="AN523" s="5"/>
      <c r="AO523" s="5"/>
      <c r="AP523" s="5"/>
      <c r="AQ523" s="5"/>
      <c r="AR523" s="5"/>
      <c r="AS523" s="5"/>
      <c r="AT523" s="5"/>
      <c r="AU523" s="5"/>
      <c r="AV523" s="5"/>
      <c r="AW523" s="5"/>
      <c r="AX523" s="5"/>
      <c r="AY523" s="5"/>
      <c r="AZ523" s="5"/>
      <c r="BA523" s="5"/>
      <c r="BB523" s="5"/>
      <c r="BC523" s="5"/>
      <c r="BD523" s="5"/>
      <c r="BE523" s="5"/>
      <c r="BF523" s="5"/>
      <c r="BG523" s="5"/>
      <c r="BH523" s="5"/>
      <c r="BI523" s="5"/>
      <c r="BJ523" s="5"/>
      <c r="BK523" s="5"/>
      <c r="BL523" s="5"/>
      <c r="BM523" s="5"/>
      <c r="BN523" s="5"/>
      <c r="BO523" s="5"/>
      <c r="BP523" s="5"/>
      <c r="BQ523" s="5"/>
      <c r="BR523" s="5"/>
      <c r="BS523" s="5"/>
      <c r="BT523" s="5"/>
      <c r="BU523" s="5"/>
      <c r="BV523" s="5"/>
      <c r="BW523" s="5"/>
      <c r="BX523" s="5"/>
      <c r="BY523" s="5"/>
      <c r="BZ523" s="5"/>
    </row>
    <row r="524" spans="4:78" ht="33.75" x14ac:dyDescent="0.5">
      <c r="D524" s="4"/>
      <c r="E524" s="5"/>
      <c r="F524" s="23"/>
      <c r="G524" s="23"/>
      <c r="H524" s="24"/>
      <c r="I524" s="24"/>
      <c r="J524" s="25"/>
      <c r="K524" s="23"/>
      <c r="L524" s="23"/>
      <c r="M524" s="23"/>
      <c r="N524" s="23"/>
      <c r="O524" s="23"/>
      <c r="P524" s="23"/>
      <c r="Q524" s="23"/>
      <c r="R524" s="23"/>
      <c r="S524" s="23"/>
      <c r="T524" s="23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  <c r="AG524" s="5"/>
      <c r="AH524" s="5"/>
      <c r="AI524" s="5"/>
      <c r="AJ524" s="5"/>
      <c r="AK524" s="5"/>
      <c r="AL524" s="5"/>
      <c r="AM524" s="5"/>
      <c r="AN524" s="5"/>
      <c r="AO524" s="5"/>
      <c r="AP524" s="5"/>
      <c r="AQ524" s="5"/>
      <c r="AR524" s="5"/>
      <c r="AS524" s="5"/>
      <c r="AT524" s="5"/>
      <c r="AU524" s="5"/>
      <c r="AV524" s="5"/>
      <c r="AW524" s="5"/>
      <c r="AX524" s="5"/>
      <c r="AY524" s="5"/>
      <c r="AZ524" s="5"/>
      <c r="BA524" s="5"/>
      <c r="BB524" s="5"/>
      <c r="BC524" s="5"/>
      <c r="BD524" s="5"/>
      <c r="BE524" s="5"/>
      <c r="BF524" s="5"/>
      <c r="BG524" s="5"/>
      <c r="BH524" s="5"/>
      <c r="BI524" s="5"/>
      <c r="BJ524" s="5"/>
      <c r="BK524" s="5"/>
      <c r="BL524" s="5"/>
      <c r="BM524" s="5"/>
      <c r="BN524" s="5"/>
      <c r="BO524" s="5"/>
      <c r="BP524" s="5"/>
      <c r="BQ524" s="5"/>
      <c r="BR524" s="5"/>
      <c r="BS524" s="5"/>
      <c r="BT524" s="5"/>
      <c r="BU524" s="5"/>
      <c r="BV524" s="5"/>
      <c r="BW524" s="5"/>
      <c r="BX524" s="5"/>
      <c r="BY524" s="5"/>
      <c r="BZ524" s="5"/>
    </row>
    <row r="525" spans="4:78" ht="33.75" x14ac:dyDescent="0.5">
      <c r="D525" s="4"/>
      <c r="E525" s="5"/>
      <c r="F525" s="23"/>
      <c r="G525" s="23"/>
      <c r="H525" s="24"/>
      <c r="I525" s="24"/>
      <c r="J525" s="25"/>
      <c r="K525" s="23"/>
      <c r="L525" s="23"/>
      <c r="M525" s="23"/>
      <c r="N525" s="23"/>
      <c r="O525" s="23"/>
      <c r="P525" s="23"/>
      <c r="Q525" s="23"/>
      <c r="R525" s="23"/>
      <c r="S525" s="23"/>
      <c r="T525" s="23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  <c r="AG525" s="5"/>
      <c r="AH525" s="5"/>
      <c r="AI525" s="5"/>
      <c r="AJ525" s="5"/>
      <c r="AK525" s="5"/>
      <c r="AL525" s="5"/>
      <c r="AM525" s="5"/>
      <c r="AN525" s="5"/>
      <c r="AO525" s="5"/>
      <c r="AP525" s="5"/>
      <c r="AQ525" s="5"/>
      <c r="AR525" s="5"/>
      <c r="AS525" s="5"/>
      <c r="AT525" s="5"/>
      <c r="AU525" s="5"/>
      <c r="AV525" s="5"/>
      <c r="AW525" s="5"/>
      <c r="AX525" s="5"/>
      <c r="AY525" s="5"/>
      <c r="AZ525" s="5"/>
      <c r="BA525" s="5"/>
      <c r="BB525" s="5"/>
      <c r="BC525" s="5"/>
      <c r="BD525" s="5"/>
      <c r="BE525" s="5"/>
      <c r="BF525" s="5"/>
      <c r="BG525" s="5"/>
      <c r="BH525" s="5"/>
      <c r="BI525" s="5"/>
      <c r="BJ525" s="5"/>
      <c r="BK525" s="5"/>
      <c r="BL525" s="5"/>
      <c r="BM525" s="5"/>
      <c r="BN525" s="5"/>
      <c r="BO525" s="5"/>
      <c r="BP525" s="5"/>
      <c r="BQ525" s="5"/>
      <c r="BR525" s="5"/>
      <c r="BS525" s="5"/>
      <c r="BT525" s="5"/>
      <c r="BU525" s="5"/>
      <c r="BV525" s="5"/>
      <c r="BW525" s="5"/>
      <c r="BX525" s="5"/>
      <c r="BY525" s="5"/>
      <c r="BZ525" s="5"/>
    </row>
    <row r="526" spans="4:78" ht="33.75" x14ac:dyDescent="0.5">
      <c r="D526" s="4"/>
      <c r="E526" s="5"/>
      <c r="F526" s="23"/>
      <c r="G526" s="23"/>
      <c r="H526" s="24"/>
      <c r="I526" s="24"/>
      <c r="J526" s="25"/>
      <c r="K526" s="23"/>
      <c r="L526" s="23"/>
      <c r="M526" s="23"/>
      <c r="N526" s="23"/>
      <c r="O526" s="23"/>
      <c r="P526" s="23"/>
      <c r="Q526" s="23"/>
      <c r="R526" s="23"/>
      <c r="S526" s="23"/>
      <c r="T526" s="23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  <c r="AG526" s="5"/>
      <c r="AH526" s="5"/>
      <c r="AI526" s="5"/>
      <c r="AJ526" s="5"/>
      <c r="AK526" s="5"/>
      <c r="AL526" s="5"/>
      <c r="AM526" s="5"/>
      <c r="AN526" s="5"/>
      <c r="AO526" s="5"/>
      <c r="AP526" s="5"/>
      <c r="AQ526" s="5"/>
      <c r="AR526" s="5"/>
      <c r="AS526" s="5"/>
      <c r="AT526" s="5"/>
      <c r="AU526" s="5"/>
      <c r="AV526" s="5"/>
      <c r="AW526" s="5"/>
      <c r="AX526" s="5"/>
      <c r="AY526" s="5"/>
      <c r="AZ526" s="5"/>
      <c r="BA526" s="5"/>
      <c r="BB526" s="5"/>
      <c r="BC526" s="5"/>
      <c r="BD526" s="5"/>
      <c r="BE526" s="5"/>
      <c r="BF526" s="5"/>
      <c r="BG526" s="5"/>
      <c r="BH526" s="5"/>
      <c r="BI526" s="5"/>
      <c r="BJ526" s="5"/>
      <c r="BK526" s="5"/>
      <c r="BL526" s="5"/>
      <c r="BM526" s="5"/>
      <c r="BN526" s="5"/>
      <c r="BO526" s="5"/>
      <c r="BP526" s="5"/>
      <c r="BQ526" s="5"/>
      <c r="BR526" s="5"/>
      <c r="BS526" s="5"/>
      <c r="BT526" s="5"/>
      <c r="BU526" s="5"/>
      <c r="BV526" s="5"/>
      <c r="BW526" s="5"/>
      <c r="BX526" s="5"/>
      <c r="BY526" s="5"/>
      <c r="BZ526" s="5"/>
    </row>
    <row r="527" spans="4:78" ht="33.75" x14ac:dyDescent="0.5">
      <c r="D527" s="4"/>
      <c r="E527" s="5"/>
      <c r="F527" s="23"/>
      <c r="G527" s="23"/>
      <c r="H527" s="24"/>
      <c r="I527" s="24"/>
      <c r="J527" s="25"/>
      <c r="K527" s="23"/>
      <c r="L527" s="23"/>
      <c r="M527" s="23"/>
      <c r="N527" s="23"/>
      <c r="O527" s="23"/>
      <c r="P527" s="23"/>
      <c r="Q527" s="23"/>
      <c r="R527" s="23"/>
      <c r="S527" s="23"/>
      <c r="T527" s="23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  <c r="AG527" s="5"/>
      <c r="AH527" s="5"/>
      <c r="AI527" s="5"/>
      <c r="AJ527" s="5"/>
      <c r="AK527" s="5"/>
      <c r="AL527" s="5"/>
      <c r="AM527" s="5"/>
      <c r="AN527" s="5"/>
      <c r="AO527" s="5"/>
      <c r="AP527" s="5"/>
      <c r="AQ527" s="5"/>
      <c r="AR527" s="5"/>
      <c r="AS527" s="5"/>
      <c r="AT527" s="5"/>
      <c r="AU527" s="5"/>
      <c r="AV527" s="5"/>
      <c r="AW527" s="5"/>
      <c r="AX527" s="5"/>
      <c r="AY527" s="5"/>
      <c r="AZ527" s="5"/>
      <c r="BA527" s="5"/>
      <c r="BB527" s="5"/>
      <c r="BC527" s="5"/>
      <c r="BD527" s="5"/>
      <c r="BE527" s="5"/>
      <c r="BF527" s="5"/>
      <c r="BG527" s="5"/>
      <c r="BH527" s="5"/>
      <c r="BI527" s="5"/>
      <c r="BJ527" s="5"/>
      <c r="BK527" s="5"/>
      <c r="BL527" s="5"/>
      <c r="BM527" s="5"/>
      <c r="BN527" s="5"/>
      <c r="BO527" s="5"/>
      <c r="BP527" s="5"/>
      <c r="BQ527" s="5"/>
      <c r="BR527" s="5"/>
      <c r="BS527" s="5"/>
      <c r="BT527" s="5"/>
      <c r="BU527" s="5"/>
      <c r="BV527" s="5"/>
      <c r="BW527" s="5"/>
      <c r="BX527" s="5"/>
      <c r="BY527" s="5"/>
      <c r="BZ527" s="5"/>
    </row>
    <row r="528" spans="4:78" ht="33.75" x14ac:dyDescent="0.5">
      <c r="D528" s="4"/>
      <c r="E528" s="5"/>
      <c r="F528" s="23"/>
      <c r="G528" s="23"/>
      <c r="H528" s="24"/>
      <c r="I528" s="24"/>
      <c r="J528" s="25"/>
      <c r="K528" s="23"/>
      <c r="L528" s="23"/>
      <c r="M528" s="23"/>
      <c r="N528" s="23"/>
      <c r="O528" s="23"/>
      <c r="P528" s="23"/>
      <c r="Q528" s="23"/>
      <c r="R528" s="23"/>
      <c r="S528" s="23"/>
      <c r="T528" s="23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  <c r="AG528" s="5"/>
      <c r="AH528" s="5"/>
      <c r="AI528" s="5"/>
      <c r="AJ528" s="5"/>
      <c r="AK528" s="5"/>
      <c r="AL528" s="5"/>
      <c r="AM528" s="5"/>
      <c r="AN528" s="5"/>
      <c r="AO528" s="5"/>
      <c r="AP528" s="5"/>
      <c r="AQ528" s="5"/>
      <c r="AR528" s="5"/>
      <c r="AS528" s="5"/>
      <c r="AT528" s="5"/>
      <c r="AU528" s="5"/>
      <c r="AV528" s="5"/>
      <c r="AW528" s="5"/>
      <c r="AX528" s="5"/>
      <c r="AY528" s="5"/>
      <c r="AZ528" s="5"/>
      <c r="BA528" s="5"/>
      <c r="BB528" s="5"/>
      <c r="BC528" s="5"/>
      <c r="BD528" s="5"/>
      <c r="BE528" s="5"/>
      <c r="BF528" s="5"/>
      <c r="BG528" s="5"/>
      <c r="BH528" s="5"/>
      <c r="BI528" s="5"/>
      <c r="BJ528" s="5"/>
      <c r="BK528" s="5"/>
      <c r="BL528" s="5"/>
      <c r="BM528" s="5"/>
      <c r="BN528" s="5"/>
      <c r="BO528" s="5"/>
      <c r="BP528" s="5"/>
      <c r="BQ528" s="5"/>
      <c r="BR528" s="5"/>
      <c r="BS528" s="5"/>
      <c r="BT528" s="5"/>
      <c r="BU528" s="5"/>
      <c r="BV528" s="5"/>
      <c r="BW528" s="5"/>
      <c r="BX528" s="5"/>
      <c r="BY528" s="5"/>
      <c r="BZ528" s="5"/>
    </row>
    <row r="529" spans="4:78" ht="33.75" x14ac:dyDescent="0.5">
      <c r="D529" s="4"/>
      <c r="E529" s="5"/>
      <c r="F529" s="23"/>
      <c r="G529" s="23"/>
      <c r="H529" s="24"/>
      <c r="I529" s="24"/>
      <c r="J529" s="25"/>
      <c r="K529" s="23"/>
      <c r="L529" s="23"/>
      <c r="M529" s="23"/>
      <c r="N529" s="23"/>
      <c r="O529" s="23"/>
      <c r="P529" s="23"/>
      <c r="Q529" s="23"/>
      <c r="R529" s="23"/>
      <c r="S529" s="23"/>
      <c r="T529" s="23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  <c r="AG529" s="5"/>
      <c r="AH529" s="5"/>
      <c r="AI529" s="5"/>
      <c r="AJ529" s="5"/>
      <c r="AK529" s="5"/>
      <c r="AL529" s="5"/>
      <c r="AM529" s="5"/>
      <c r="AN529" s="5"/>
      <c r="AO529" s="5"/>
      <c r="AP529" s="5"/>
      <c r="AQ529" s="5"/>
      <c r="AR529" s="5"/>
      <c r="AS529" s="5"/>
      <c r="AT529" s="5"/>
      <c r="AU529" s="5"/>
      <c r="AV529" s="5"/>
      <c r="AW529" s="5"/>
      <c r="AX529" s="5"/>
      <c r="AY529" s="5"/>
      <c r="AZ529" s="5"/>
      <c r="BA529" s="5"/>
      <c r="BB529" s="5"/>
      <c r="BC529" s="5"/>
      <c r="BD529" s="5"/>
      <c r="BE529" s="5"/>
      <c r="BF529" s="5"/>
      <c r="BG529" s="5"/>
      <c r="BH529" s="5"/>
      <c r="BI529" s="5"/>
      <c r="BJ529" s="5"/>
      <c r="BK529" s="5"/>
      <c r="BL529" s="5"/>
      <c r="BM529" s="5"/>
      <c r="BN529" s="5"/>
      <c r="BO529" s="5"/>
      <c r="BP529" s="5"/>
      <c r="BQ529" s="5"/>
      <c r="BR529" s="5"/>
      <c r="BS529" s="5"/>
      <c r="BT529" s="5"/>
      <c r="BU529" s="5"/>
      <c r="BV529" s="5"/>
      <c r="BW529" s="5"/>
      <c r="BX529" s="5"/>
      <c r="BY529" s="5"/>
      <c r="BZ529" s="5"/>
    </row>
    <row r="530" spans="4:78" ht="33.75" x14ac:dyDescent="0.5">
      <c r="D530" s="4"/>
      <c r="E530" s="5"/>
      <c r="F530" s="23"/>
      <c r="G530" s="23"/>
      <c r="H530" s="24"/>
      <c r="I530" s="24"/>
      <c r="J530" s="25"/>
      <c r="K530" s="23"/>
      <c r="L530" s="23"/>
      <c r="M530" s="23"/>
      <c r="N530" s="23"/>
      <c r="O530" s="23"/>
      <c r="P530" s="23"/>
      <c r="Q530" s="23"/>
      <c r="R530" s="23"/>
      <c r="S530" s="23"/>
      <c r="T530" s="23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  <c r="AG530" s="5"/>
      <c r="AH530" s="5"/>
      <c r="AI530" s="5"/>
      <c r="AJ530" s="5"/>
      <c r="AK530" s="5"/>
      <c r="AL530" s="5"/>
      <c r="AM530" s="5"/>
      <c r="AN530" s="5"/>
      <c r="AO530" s="5"/>
      <c r="AP530" s="5"/>
      <c r="AQ530" s="5"/>
      <c r="AR530" s="5"/>
      <c r="AS530" s="5"/>
      <c r="AT530" s="5"/>
      <c r="AU530" s="5"/>
      <c r="AV530" s="5"/>
      <c r="AW530" s="5"/>
      <c r="AX530" s="5"/>
      <c r="AY530" s="5"/>
      <c r="AZ530" s="5"/>
      <c r="BA530" s="5"/>
      <c r="BB530" s="5"/>
      <c r="BC530" s="5"/>
      <c r="BD530" s="5"/>
      <c r="BE530" s="5"/>
      <c r="BF530" s="5"/>
      <c r="BG530" s="5"/>
      <c r="BH530" s="5"/>
      <c r="BI530" s="5"/>
      <c r="BJ530" s="5"/>
      <c r="BK530" s="5"/>
      <c r="BL530" s="5"/>
      <c r="BM530" s="5"/>
      <c r="BN530" s="5"/>
      <c r="BO530" s="5"/>
      <c r="BP530" s="5"/>
      <c r="BQ530" s="5"/>
      <c r="BR530" s="5"/>
      <c r="BS530" s="5"/>
      <c r="BT530" s="5"/>
      <c r="BU530" s="5"/>
      <c r="BV530" s="5"/>
      <c r="BW530" s="5"/>
      <c r="BX530" s="5"/>
      <c r="BY530" s="5"/>
      <c r="BZ530" s="5"/>
    </row>
    <row r="531" spans="4:78" ht="33.75" x14ac:dyDescent="0.5">
      <c r="D531" s="4"/>
      <c r="E531" s="5"/>
      <c r="F531" s="23"/>
      <c r="G531" s="23"/>
      <c r="H531" s="24"/>
      <c r="I531" s="24"/>
      <c r="J531" s="25"/>
      <c r="K531" s="23"/>
      <c r="L531" s="23"/>
      <c r="M531" s="23"/>
      <c r="N531" s="23"/>
      <c r="O531" s="23"/>
      <c r="P531" s="23"/>
      <c r="Q531" s="23"/>
      <c r="R531" s="23"/>
      <c r="S531" s="23"/>
      <c r="T531" s="23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  <c r="AG531" s="5"/>
      <c r="AH531" s="5"/>
      <c r="AI531" s="5"/>
      <c r="AJ531" s="5"/>
      <c r="AK531" s="5"/>
      <c r="AL531" s="5"/>
      <c r="AM531" s="5"/>
      <c r="AN531" s="5"/>
      <c r="AO531" s="5"/>
      <c r="AP531" s="5"/>
      <c r="AQ531" s="5"/>
      <c r="AR531" s="5"/>
      <c r="AS531" s="5"/>
      <c r="AT531" s="5"/>
      <c r="AU531" s="5"/>
      <c r="AV531" s="5"/>
      <c r="AW531" s="5"/>
      <c r="AX531" s="5"/>
      <c r="AY531" s="5"/>
      <c r="AZ531" s="5"/>
      <c r="BA531" s="5"/>
      <c r="BB531" s="5"/>
      <c r="BC531" s="5"/>
      <c r="BD531" s="5"/>
      <c r="BE531" s="5"/>
      <c r="BF531" s="5"/>
      <c r="BG531" s="5"/>
      <c r="BH531" s="5"/>
      <c r="BI531" s="5"/>
      <c r="BJ531" s="5"/>
      <c r="BK531" s="5"/>
      <c r="BL531" s="5"/>
      <c r="BM531" s="5"/>
      <c r="BN531" s="5"/>
      <c r="BO531" s="5"/>
      <c r="BP531" s="5"/>
      <c r="BQ531" s="5"/>
      <c r="BR531" s="5"/>
      <c r="BS531" s="5"/>
      <c r="BT531" s="5"/>
      <c r="BU531" s="5"/>
      <c r="BV531" s="5"/>
      <c r="BW531" s="5"/>
      <c r="BX531" s="5"/>
      <c r="BY531" s="5"/>
      <c r="BZ531" s="5"/>
    </row>
    <row r="532" spans="4:78" ht="33.75" x14ac:dyDescent="0.5">
      <c r="D532" s="4"/>
      <c r="E532" s="5"/>
      <c r="F532" s="23"/>
      <c r="G532" s="23"/>
      <c r="H532" s="24"/>
      <c r="I532" s="24"/>
      <c r="J532" s="25"/>
      <c r="K532" s="23"/>
      <c r="L532" s="23"/>
      <c r="M532" s="23"/>
      <c r="N532" s="23"/>
      <c r="O532" s="23"/>
      <c r="P532" s="23"/>
      <c r="Q532" s="23"/>
      <c r="R532" s="23"/>
      <c r="S532" s="23"/>
      <c r="T532" s="23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  <c r="AG532" s="5"/>
      <c r="AH532" s="5"/>
      <c r="AI532" s="5"/>
      <c r="AJ532" s="5"/>
      <c r="AK532" s="5"/>
      <c r="AL532" s="5"/>
      <c r="AM532" s="5"/>
      <c r="AN532" s="5"/>
      <c r="AO532" s="5"/>
      <c r="AP532" s="5"/>
      <c r="AQ532" s="5"/>
      <c r="AR532" s="5"/>
      <c r="AS532" s="5"/>
      <c r="AT532" s="5"/>
      <c r="AU532" s="5"/>
      <c r="AV532" s="5"/>
      <c r="AW532" s="5"/>
      <c r="AX532" s="5"/>
      <c r="AY532" s="5"/>
      <c r="AZ532" s="5"/>
      <c r="BA532" s="5"/>
      <c r="BB532" s="5"/>
      <c r="BC532" s="5"/>
      <c r="BD532" s="5"/>
      <c r="BE532" s="5"/>
      <c r="BF532" s="5"/>
      <c r="BG532" s="5"/>
      <c r="BH532" s="5"/>
      <c r="BI532" s="5"/>
      <c r="BJ532" s="5"/>
      <c r="BK532" s="5"/>
      <c r="BL532" s="5"/>
      <c r="BM532" s="5"/>
      <c r="BN532" s="5"/>
      <c r="BO532" s="5"/>
      <c r="BP532" s="5"/>
      <c r="BQ532" s="5"/>
      <c r="BR532" s="5"/>
      <c r="BS532" s="5"/>
      <c r="BT532" s="5"/>
      <c r="BU532" s="5"/>
      <c r="BV532" s="5"/>
      <c r="BW532" s="5"/>
      <c r="BX532" s="5"/>
      <c r="BY532" s="5"/>
      <c r="BZ532" s="5"/>
    </row>
    <row r="533" spans="4:78" ht="33.75" x14ac:dyDescent="0.5">
      <c r="D533" s="4"/>
      <c r="E533" s="5"/>
      <c r="F533" s="23"/>
      <c r="G533" s="23"/>
      <c r="H533" s="24"/>
      <c r="I533" s="24"/>
      <c r="J533" s="25"/>
      <c r="K533" s="23"/>
      <c r="L533" s="23"/>
      <c r="M533" s="23"/>
      <c r="N533" s="23"/>
      <c r="O533" s="23"/>
      <c r="P533" s="23"/>
      <c r="Q533" s="23"/>
      <c r="R533" s="23"/>
      <c r="S533" s="23"/>
      <c r="T533" s="23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  <c r="AG533" s="5"/>
      <c r="AH533" s="5"/>
      <c r="AI533" s="5"/>
      <c r="AJ533" s="5"/>
      <c r="AK533" s="5"/>
      <c r="AL533" s="5"/>
      <c r="AM533" s="5"/>
      <c r="AN533" s="5"/>
      <c r="AO533" s="5"/>
      <c r="AP533" s="5"/>
      <c r="AQ533" s="5"/>
      <c r="AR533" s="5"/>
      <c r="AS533" s="5"/>
      <c r="AT533" s="5"/>
      <c r="AU533" s="5"/>
      <c r="AV533" s="5"/>
      <c r="AW533" s="5"/>
      <c r="AX533" s="5"/>
      <c r="AY533" s="5"/>
      <c r="AZ533" s="5"/>
      <c r="BA533" s="5"/>
      <c r="BB533" s="5"/>
      <c r="BC533" s="5"/>
      <c r="BD533" s="5"/>
      <c r="BE533" s="5"/>
      <c r="BF533" s="5"/>
      <c r="BG533" s="5"/>
      <c r="BH533" s="5"/>
      <c r="BI533" s="5"/>
      <c r="BJ533" s="5"/>
      <c r="BK533" s="5"/>
      <c r="BL533" s="5"/>
      <c r="BM533" s="5"/>
      <c r="BN533" s="5"/>
      <c r="BO533" s="5"/>
      <c r="BP533" s="5"/>
      <c r="BQ533" s="5"/>
      <c r="BR533" s="5"/>
      <c r="BS533" s="5"/>
      <c r="BT533" s="5"/>
      <c r="BU533" s="5"/>
      <c r="BV533" s="5"/>
      <c r="BW533" s="5"/>
      <c r="BX533" s="5"/>
      <c r="BY533" s="5"/>
      <c r="BZ533" s="5"/>
    </row>
    <row r="534" spans="4:78" ht="33.75" x14ac:dyDescent="0.5">
      <c r="D534" s="4"/>
      <c r="E534" s="5"/>
      <c r="F534" s="23"/>
      <c r="G534" s="23"/>
      <c r="H534" s="24"/>
      <c r="I534" s="24"/>
      <c r="J534" s="25"/>
      <c r="K534" s="23"/>
      <c r="L534" s="23"/>
      <c r="M534" s="23"/>
      <c r="N534" s="23"/>
      <c r="O534" s="23"/>
      <c r="P534" s="23"/>
      <c r="Q534" s="23"/>
      <c r="R534" s="23"/>
      <c r="S534" s="23"/>
      <c r="T534" s="23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  <c r="AG534" s="5"/>
      <c r="AH534" s="5"/>
      <c r="AI534" s="5"/>
      <c r="AJ534" s="5"/>
      <c r="AK534" s="5"/>
      <c r="AL534" s="5"/>
      <c r="AM534" s="5"/>
      <c r="AN534" s="5"/>
      <c r="AO534" s="5"/>
      <c r="AP534" s="5"/>
      <c r="AQ534" s="5"/>
      <c r="AR534" s="5"/>
      <c r="AS534" s="5"/>
      <c r="AT534" s="5"/>
      <c r="AU534" s="5"/>
      <c r="AV534" s="5"/>
      <c r="AW534" s="5"/>
      <c r="AX534" s="5"/>
      <c r="AY534" s="5"/>
      <c r="AZ534" s="5"/>
      <c r="BA534" s="5"/>
      <c r="BB534" s="5"/>
      <c r="BC534" s="5"/>
      <c r="BD534" s="5"/>
      <c r="BE534" s="5"/>
      <c r="BF534" s="5"/>
      <c r="BG534" s="5"/>
      <c r="BH534" s="5"/>
      <c r="BI534" s="5"/>
      <c r="BJ534" s="5"/>
      <c r="BK534" s="5"/>
      <c r="BL534" s="5"/>
      <c r="BM534" s="5"/>
      <c r="BN534" s="5"/>
      <c r="BO534" s="5"/>
      <c r="BP534" s="5"/>
      <c r="BQ534" s="5"/>
      <c r="BR534" s="5"/>
      <c r="BS534" s="5"/>
      <c r="BT534" s="5"/>
      <c r="BU534" s="5"/>
      <c r="BV534" s="5"/>
      <c r="BW534" s="5"/>
      <c r="BX534" s="5"/>
      <c r="BY534" s="5"/>
      <c r="BZ534" s="5"/>
    </row>
    <row r="535" spans="4:78" ht="33.75" x14ac:dyDescent="0.5">
      <c r="D535" s="4"/>
      <c r="E535" s="5"/>
      <c r="F535" s="23"/>
      <c r="G535" s="23"/>
      <c r="H535" s="24"/>
      <c r="I535" s="24"/>
      <c r="J535" s="25"/>
      <c r="K535" s="23"/>
      <c r="L535" s="23"/>
      <c r="M535" s="23"/>
      <c r="N535" s="23"/>
      <c r="O535" s="23"/>
      <c r="P535" s="23"/>
      <c r="Q535" s="23"/>
      <c r="R535" s="23"/>
      <c r="S535" s="23"/>
      <c r="T535" s="23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  <c r="AG535" s="5"/>
      <c r="AH535" s="5"/>
      <c r="AI535" s="5"/>
      <c r="AJ535" s="5"/>
      <c r="AK535" s="5"/>
      <c r="AL535" s="5"/>
      <c r="AM535" s="5"/>
      <c r="AN535" s="5"/>
      <c r="AO535" s="5"/>
      <c r="AP535" s="5"/>
      <c r="AQ535" s="5"/>
      <c r="AR535" s="5"/>
      <c r="AS535" s="5"/>
      <c r="AT535" s="5"/>
      <c r="AU535" s="5"/>
      <c r="AV535" s="5"/>
      <c r="AW535" s="5"/>
      <c r="AX535" s="5"/>
      <c r="AY535" s="5"/>
      <c r="AZ535" s="5"/>
      <c r="BA535" s="5"/>
      <c r="BB535" s="5"/>
      <c r="BC535" s="5"/>
      <c r="BD535" s="5"/>
      <c r="BE535" s="5"/>
      <c r="BF535" s="5"/>
      <c r="BG535" s="5"/>
      <c r="BH535" s="5"/>
      <c r="BI535" s="5"/>
      <c r="BJ535" s="5"/>
      <c r="BK535" s="5"/>
      <c r="BL535" s="5"/>
      <c r="BM535" s="5"/>
      <c r="BN535" s="5"/>
      <c r="BO535" s="5"/>
      <c r="BP535" s="5"/>
      <c r="BQ535" s="5"/>
      <c r="BR535" s="5"/>
      <c r="BS535" s="5"/>
      <c r="BT535" s="5"/>
      <c r="BU535" s="5"/>
      <c r="BV535" s="5"/>
      <c r="BW535" s="5"/>
      <c r="BX535" s="5"/>
      <c r="BY535" s="5"/>
      <c r="BZ535" s="5"/>
    </row>
    <row r="536" spans="4:78" ht="33.75" x14ac:dyDescent="0.5">
      <c r="D536" s="4"/>
      <c r="E536" s="5"/>
      <c r="F536" s="23"/>
      <c r="G536" s="23"/>
      <c r="H536" s="24"/>
      <c r="I536" s="24"/>
      <c r="J536" s="25"/>
      <c r="K536" s="23"/>
      <c r="L536" s="23"/>
      <c r="M536" s="23"/>
      <c r="N536" s="23"/>
      <c r="O536" s="23"/>
      <c r="P536" s="23"/>
      <c r="Q536" s="23"/>
      <c r="R536" s="23"/>
      <c r="S536" s="23"/>
      <c r="T536" s="23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  <c r="AG536" s="5"/>
      <c r="AH536" s="5"/>
      <c r="AI536" s="5"/>
      <c r="AJ536" s="5"/>
      <c r="AK536" s="5"/>
      <c r="AL536" s="5"/>
      <c r="AM536" s="5"/>
      <c r="AN536" s="5"/>
      <c r="AO536" s="5"/>
      <c r="AP536" s="5"/>
      <c r="AQ536" s="5"/>
      <c r="AR536" s="5"/>
      <c r="AS536" s="5"/>
      <c r="AT536" s="5"/>
      <c r="AU536" s="5"/>
      <c r="AV536" s="5"/>
      <c r="AW536" s="5"/>
      <c r="AX536" s="5"/>
      <c r="AY536" s="5"/>
      <c r="AZ536" s="5"/>
      <c r="BA536" s="5"/>
      <c r="BB536" s="5"/>
      <c r="BC536" s="5"/>
      <c r="BD536" s="5"/>
      <c r="BE536" s="5"/>
      <c r="BF536" s="5"/>
      <c r="BG536" s="5"/>
      <c r="BH536" s="5"/>
      <c r="BI536" s="5"/>
      <c r="BJ536" s="5"/>
      <c r="BK536" s="5"/>
      <c r="BL536" s="5"/>
      <c r="BM536" s="5"/>
      <c r="BN536" s="5"/>
      <c r="BO536" s="5"/>
      <c r="BP536" s="5"/>
      <c r="BQ536" s="5"/>
      <c r="BR536" s="5"/>
      <c r="BS536" s="5"/>
      <c r="BT536" s="5"/>
      <c r="BU536" s="5"/>
      <c r="BV536" s="5"/>
      <c r="BW536" s="5"/>
      <c r="BX536" s="5"/>
      <c r="BY536" s="5"/>
      <c r="BZ536" s="5"/>
    </row>
    <row r="537" spans="4:78" ht="33.75" x14ac:dyDescent="0.5">
      <c r="D537" s="4"/>
      <c r="E537" s="5"/>
      <c r="F537" s="23"/>
      <c r="G537" s="23"/>
      <c r="H537" s="24"/>
      <c r="I537" s="24"/>
      <c r="J537" s="25"/>
      <c r="K537" s="23"/>
      <c r="L537" s="23"/>
      <c r="M537" s="23"/>
      <c r="N537" s="23"/>
      <c r="O537" s="23"/>
      <c r="P537" s="23"/>
      <c r="Q537" s="23"/>
      <c r="R537" s="23"/>
      <c r="S537" s="23"/>
      <c r="T537" s="23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  <c r="AG537" s="5"/>
      <c r="AH537" s="5"/>
      <c r="AI537" s="5"/>
      <c r="AJ537" s="5"/>
      <c r="AK537" s="5"/>
      <c r="AL537" s="5"/>
      <c r="AM537" s="5"/>
      <c r="AN537" s="5"/>
      <c r="AO537" s="5"/>
      <c r="AP537" s="5"/>
      <c r="AQ537" s="5"/>
      <c r="AR537" s="5"/>
      <c r="AS537" s="5"/>
      <c r="AT537" s="5"/>
      <c r="AU537" s="5"/>
      <c r="AV537" s="5"/>
      <c r="AW537" s="5"/>
      <c r="AX537" s="5"/>
      <c r="AY537" s="5"/>
      <c r="AZ537" s="5"/>
      <c r="BA537" s="5"/>
      <c r="BB537" s="5"/>
      <c r="BC537" s="5"/>
      <c r="BD537" s="5"/>
      <c r="BE537" s="5"/>
      <c r="BF537" s="5"/>
      <c r="BG537" s="5"/>
      <c r="BH537" s="5"/>
      <c r="BI537" s="5"/>
      <c r="BJ537" s="5"/>
      <c r="BK537" s="5"/>
      <c r="BL537" s="5"/>
      <c r="BM537" s="5"/>
      <c r="BN537" s="5"/>
      <c r="BO537" s="5"/>
      <c r="BP537" s="5"/>
      <c r="BQ537" s="5"/>
      <c r="BR537" s="5"/>
      <c r="BS537" s="5"/>
      <c r="BT537" s="5"/>
      <c r="BU537" s="5"/>
      <c r="BV537" s="5"/>
      <c r="BW537" s="5"/>
      <c r="BX537" s="5"/>
      <c r="BY537" s="5"/>
      <c r="BZ537" s="5"/>
    </row>
    <row r="538" spans="4:78" ht="33.75" x14ac:dyDescent="0.5">
      <c r="D538" s="4"/>
      <c r="E538" s="5"/>
      <c r="F538" s="23"/>
      <c r="G538" s="23"/>
      <c r="H538" s="24"/>
      <c r="I538" s="24"/>
      <c r="J538" s="25"/>
      <c r="K538" s="23"/>
      <c r="L538" s="23"/>
      <c r="M538" s="23"/>
      <c r="N538" s="23"/>
      <c r="O538" s="23"/>
      <c r="P538" s="23"/>
      <c r="Q538" s="23"/>
      <c r="R538" s="23"/>
      <c r="S538" s="23"/>
      <c r="T538" s="23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  <c r="AG538" s="5"/>
      <c r="AH538" s="5"/>
      <c r="AI538" s="5"/>
      <c r="AJ538" s="5"/>
      <c r="AK538" s="5"/>
      <c r="AL538" s="5"/>
      <c r="AM538" s="5"/>
      <c r="AN538" s="5"/>
      <c r="AO538" s="5"/>
      <c r="AP538" s="5"/>
      <c r="AQ538" s="5"/>
      <c r="AR538" s="5"/>
      <c r="AS538" s="5"/>
      <c r="AT538" s="5"/>
      <c r="AU538" s="5"/>
      <c r="AV538" s="5"/>
      <c r="AW538" s="5"/>
      <c r="AX538" s="5"/>
      <c r="AY538" s="5"/>
      <c r="AZ538" s="5"/>
      <c r="BA538" s="5"/>
      <c r="BB538" s="5"/>
      <c r="BC538" s="5"/>
      <c r="BD538" s="5"/>
      <c r="BE538" s="5"/>
      <c r="BF538" s="5"/>
      <c r="BG538" s="5"/>
      <c r="BH538" s="5"/>
      <c r="BI538" s="5"/>
      <c r="BJ538" s="5"/>
      <c r="BK538" s="5"/>
      <c r="BL538" s="5"/>
      <c r="BM538" s="5"/>
      <c r="BN538" s="5"/>
      <c r="BO538" s="5"/>
      <c r="BP538" s="5"/>
      <c r="BQ538" s="5"/>
      <c r="BR538" s="5"/>
      <c r="BS538" s="5"/>
      <c r="BT538" s="5"/>
      <c r="BU538" s="5"/>
      <c r="BV538" s="5"/>
      <c r="BW538" s="5"/>
      <c r="BX538" s="5"/>
      <c r="BY538" s="5"/>
      <c r="BZ538" s="5"/>
    </row>
    <row r="539" spans="4:78" ht="33.75" x14ac:dyDescent="0.5">
      <c r="D539" s="4"/>
      <c r="E539" s="5"/>
      <c r="F539" s="23"/>
      <c r="G539" s="23"/>
      <c r="H539" s="24"/>
      <c r="I539" s="24"/>
      <c r="J539" s="25"/>
      <c r="K539" s="23"/>
      <c r="L539" s="23"/>
      <c r="M539" s="23"/>
      <c r="N539" s="23"/>
      <c r="O539" s="23"/>
      <c r="P539" s="23"/>
      <c r="Q539" s="23"/>
      <c r="R539" s="23"/>
      <c r="S539" s="23"/>
      <c r="T539" s="23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  <c r="AG539" s="5"/>
      <c r="AH539" s="5"/>
      <c r="AI539" s="5"/>
      <c r="AJ539" s="5"/>
      <c r="AK539" s="5"/>
      <c r="AL539" s="5"/>
      <c r="AM539" s="5"/>
      <c r="AN539" s="5"/>
      <c r="AO539" s="5"/>
      <c r="AP539" s="5"/>
      <c r="AQ539" s="5"/>
      <c r="AR539" s="5"/>
      <c r="AS539" s="5"/>
      <c r="AT539" s="5"/>
      <c r="AU539" s="5"/>
      <c r="AV539" s="5"/>
      <c r="AW539" s="5"/>
      <c r="AX539" s="5"/>
      <c r="AY539" s="5"/>
      <c r="AZ539" s="5"/>
      <c r="BA539" s="5"/>
      <c r="BB539" s="5"/>
      <c r="BC539" s="5"/>
      <c r="BD539" s="5"/>
      <c r="BE539" s="5"/>
      <c r="BF539" s="5"/>
      <c r="BG539" s="5"/>
      <c r="BH539" s="5"/>
      <c r="BI539" s="5"/>
      <c r="BJ539" s="5"/>
      <c r="BK539" s="5"/>
      <c r="BL539" s="5"/>
      <c r="BM539" s="5"/>
      <c r="BN539" s="5"/>
      <c r="BO539" s="5"/>
      <c r="BP539" s="5"/>
      <c r="BQ539" s="5"/>
      <c r="BR539" s="5"/>
      <c r="BS539" s="5"/>
      <c r="BT539" s="5"/>
      <c r="BU539" s="5"/>
      <c r="BV539" s="5"/>
      <c r="BW539" s="5"/>
      <c r="BX539" s="5"/>
      <c r="BY539" s="5"/>
      <c r="BZ539" s="5"/>
    </row>
    <row r="540" spans="4:78" ht="33.75" x14ac:dyDescent="0.5">
      <c r="D540" s="4"/>
      <c r="E540" s="5"/>
      <c r="F540" s="23"/>
      <c r="G540" s="23"/>
      <c r="H540" s="24"/>
      <c r="I540" s="24"/>
      <c r="J540" s="25"/>
      <c r="K540" s="23"/>
      <c r="L540" s="23"/>
      <c r="M540" s="23"/>
      <c r="N540" s="23"/>
      <c r="O540" s="23"/>
      <c r="P540" s="23"/>
      <c r="Q540" s="23"/>
      <c r="R540" s="23"/>
      <c r="S540" s="23"/>
      <c r="T540" s="23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  <c r="AG540" s="5"/>
      <c r="AH540" s="5"/>
      <c r="AI540" s="5"/>
      <c r="AJ540" s="5"/>
      <c r="AK540" s="5"/>
      <c r="AL540" s="5"/>
      <c r="AM540" s="5"/>
      <c r="AN540" s="5"/>
      <c r="AO540" s="5"/>
      <c r="AP540" s="5"/>
      <c r="AQ540" s="5"/>
      <c r="AR540" s="5"/>
      <c r="AS540" s="5"/>
      <c r="AT540" s="5"/>
      <c r="AU540" s="5"/>
      <c r="AV540" s="5"/>
      <c r="AW540" s="5"/>
      <c r="AX540" s="5"/>
      <c r="AY540" s="5"/>
      <c r="AZ540" s="5"/>
      <c r="BA540" s="5"/>
      <c r="BB540" s="5"/>
      <c r="BC540" s="5"/>
      <c r="BD540" s="5"/>
      <c r="BE540" s="5"/>
      <c r="BF540" s="5"/>
      <c r="BG540" s="5"/>
      <c r="BH540" s="5"/>
      <c r="BI540" s="5"/>
      <c r="BJ540" s="5"/>
      <c r="BK540" s="5"/>
      <c r="BL540" s="5"/>
      <c r="BM540" s="5"/>
      <c r="BN540" s="5"/>
      <c r="BO540" s="5"/>
      <c r="BP540" s="5"/>
      <c r="BQ540" s="5"/>
      <c r="BR540" s="5"/>
      <c r="BS540" s="5"/>
      <c r="BT540" s="5"/>
      <c r="BU540" s="5"/>
      <c r="BV540" s="5"/>
      <c r="BW540" s="5"/>
      <c r="BX540" s="5"/>
      <c r="BY540" s="5"/>
      <c r="BZ540" s="5"/>
    </row>
    <row r="541" spans="4:78" ht="33.75" x14ac:dyDescent="0.5">
      <c r="D541" s="4"/>
      <c r="E541" s="5"/>
      <c r="F541" s="23"/>
      <c r="G541" s="23"/>
      <c r="H541" s="24"/>
      <c r="I541" s="24"/>
      <c r="J541" s="25"/>
      <c r="K541" s="23"/>
      <c r="L541" s="23"/>
      <c r="M541" s="23"/>
      <c r="N541" s="23"/>
      <c r="O541" s="23"/>
      <c r="P541" s="23"/>
      <c r="Q541" s="23"/>
      <c r="R541" s="23"/>
      <c r="S541" s="23"/>
      <c r="T541" s="23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  <c r="AG541" s="5"/>
      <c r="AH541" s="5"/>
      <c r="AI541" s="5"/>
      <c r="AJ541" s="5"/>
      <c r="AK541" s="5"/>
      <c r="AL541" s="5"/>
      <c r="AM541" s="5"/>
      <c r="AN541" s="5"/>
      <c r="AO541" s="5"/>
      <c r="AP541" s="5"/>
      <c r="AQ541" s="5"/>
      <c r="AR541" s="5"/>
      <c r="AS541" s="5"/>
      <c r="AT541" s="5"/>
      <c r="AU541" s="5"/>
      <c r="AV541" s="5"/>
      <c r="AW541" s="5"/>
      <c r="AX541" s="5"/>
      <c r="AY541" s="5"/>
      <c r="AZ541" s="5"/>
      <c r="BA541" s="5"/>
      <c r="BB541" s="5"/>
      <c r="BC541" s="5"/>
      <c r="BD541" s="5"/>
      <c r="BE541" s="5"/>
      <c r="BF541" s="5"/>
      <c r="BG541" s="5"/>
      <c r="BH541" s="5"/>
      <c r="BI541" s="5"/>
      <c r="BJ541" s="5"/>
      <c r="BK541" s="5"/>
      <c r="BL541" s="5"/>
      <c r="BM541" s="5"/>
      <c r="BN541" s="5"/>
      <c r="BO541" s="5"/>
      <c r="BP541" s="5"/>
      <c r="BQ541" s="5"/>
      <c r="BR541" s="5"/>
      <c r="BS541" s="5"/>
      <c r="BT541" s="5"/>
      <c r="BU541" s="5"/>
      <c r="BV541" s="5"/>
      <c r="BW541" s="5"/>
      <c r="BX541" s="5"/>
      <c r="BY541" s="5"/>
      <c r="BZ541" s="5"/>
    </row>
    <row r="542" spans="4:78" ht="33.75" x14ac:dyDescent="0.5">
      <c r="D542" s="4"/>
      <c r="E542" s="5"/>
      <c r="F542" s="23"/>
      <c r="G542" s="23"/>
      <c r="H542" s="24"/>
      <c r="I542" s="24"/>
      <c r="J542" s="25"/>
      <c r="K542" s="23"/>
      <c r="L542" s="23"/>
      <c r="M542" s="23"/>
      <c r="N542" s="23"/>
      <c r="O542" s="23"/>
      <c r="P542" s="23"/>
      <c r="Q542" s="23"/>
      <c r="R542" s="23"/>
      <c r="S542" s="23"/>
      <c r="T542" s="23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  <c r="AG542" s="5"/>
      <c r="AH542" s="5"/>
      <c r="AI542" s="5"/>
      <c r="AJ542" s="5"/>
      <c r="AK542" s="5"/>
      <c r="AL542" s="5"/>
      <c r="AM542" s="5"/>
      <c r="AN542" s="5"/>
      <c r="AO542" s="5"/>
      <c r="AP542" s="5"/>
      <c r="AQ542" s="5"/>
      <c r="AR542" s="5"/>
      <c r="AS542" s="5"/>
      <c r="AT542" s="5"/>
      <c r="AU542" s="5"/>
      <c r="AV542" s="5"/>
      <c r="AW542" s="5"/>
      <c r="AX542" s="5"/>
      <c r="AY542" s="5"/>
      <c r="AZ542" s="5"/>
      <c r="BA542" s="5"/>
      <c r="BB542" s="5"/>
      <c r="BC542" s="5"/>
      <c r="BD542" s="5"/>
      <c r="BE542" s="5"/>
      <c r="BF542" s="5"/>
      <c r="BG542" s="5"/>
      <c r="BH542" s="5"/>
      <c r="BI542" s="5"/>
      <c r="BJ542" s="5"/>
      <c r="BK542" s="5"/>
      <c r="BL542" s="5"/>
      <c r="BM542" s="5"/>
      <c r="BN542" s="5"/>
      <c r="BO542" s="5"/>
      <c r="BP542" s="5"/>
      <c r="BQ542" s="5"/>
      <c r="BR542" s="5"/>
      <c r="BS542" s="5"/>
      <c r="BT542" s="5"/>
      <c r="BU542" s="5"/>
      <c r="BV542" s="5"/>
      <c r="BW542" s="5"/>
      <c r="BX542" s="5"/>
      <c r="BY542" s="5"/>
      <c r="BZ542" s="5"/>
    </row>
    <row r="543" spans="4:78" ht="33.75" x14ac:dyDescent="0.5">
      <c r="D543" s="4"/>
      <c r="E543" s="5"/>
      <c r="F543" s="23"/>
      <c r="G543" s="23"/>
      <c r="H543" s="24"/>
      <c r="I543" s="24"/>
      <c r="J543" s="25"/>
      <c r="K543" s="23"/>
      <c r="L543" s="23"/>
      <c r="M543" s="23"/>
      <c r="N543" s="23"/>
      <c r="O543" s="23"/>
      <c r="P543" s="23"/>
      <c r="Q543" s="23"/>
      <c r="R543" s="23"/>
      <c r="S543" s="23"/>
      <c r="T543" s="23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  <c r="AG543" s="5"/>
      <c r="AH543" s="5"/>
      <c r="AI543" s="5"/>
      <c r="AJ543" s="5"/>
      <c r="AK543" s="5"/>
      <c r="AL543" s="5"/>
      <c r="AM543" s="5"/>
      <c r="AN543" s="5"/>
      <c r="AO543" s="5"/>
      <c r="AP543" s="5"/>
      <c r="AQ543" s="5"/>
      <c r="AR543" s="5"/>
      <c r="AS543" s="5"/>
      <c r="AT543" s="5"/>
      <c r="AU543" s="5"/>
      <c r="AV543" s="5"/>
      <c r="AW543" s="5"/>
      <c r="AX543" s="5"/>
      <c r="AY543" s="5"/>
      <c r="AZ543" s="5"/>
      <c r="BA543" s="5"/>
      <c r="BB543" s="5"/>
      <c r="BC543" s="5"/>
      <c r="BD543" s="5"/>
      <c r="BE543" s="5"/>
      <c r="BF543" s="5"/>
      <c r="BG543" s="5"/>
      <c r="BH543" s="5"/>
      <c r="BI543" s="5"/>
      <c r="BJ543" s="5"/>
      <c r="BK543" s="5"/>
      <c r="BL543" s="5"/>
      <c r="BM543" s="5"/>
      <c r="BN543" s="5"/>
      <c r="BO543" s="5"/>
      <c r="BP543" s="5"/>
      <c r="BQ543" s="5"/>
      <c r="BR543" s="5"/>
      <c r="BS543" s="5"/>
      <c r="BT543" s="5"/>
      <c r="BU543" s="5"/>
      <c r="BV543" s="5"/>
      <c r="BW543" s="5"/>
      <c r="BX543" s="5"/>
      <c r="BY543" s="5"/>
      <c r="BZ543" s="5"/>
    </row>
    <row r="544" spans="4:78" ht="33.75" x14ac:dyDescent="0.5">
      <c r="D544" s="4"/>
      <c r="E544" s="5"/>
      <c r="F544" s="23"/>
      <c r="G544" s="23"/>
      <c r="H544" s="24"/>
      <c r="I544" s="24"/>
      <c r="J544" s="25"/>
      <c r="K544" s="23"/>
      <c r="L544" s="23"/>
      <c r="M544" s="23"/>
      <c r="N544" s="23"/>
      <c r="O544" s="23"/>
      <c r="P544" s="23"/>
      <c r="Q544" s="23"/>
      <c r="R544" s="23"/>
      <c r="S544" s="23"/>
      <c r="T544" s="23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  <c r="AG544" s="5"/>
      <c r="AH544" s="5"/>
      <c r="AI544" s="5"/>
      <c r="AJ544" s="5"/>
      <c r="AK544" s="5"/>
      <c r="AL544" s="5"/>
      <c r="AM544" s="5"/>
      <c r="AN544" s="5"/>
      <c r="AO544" s="5"/>
      <c r="AP544" s="5"/>
      <c r="AQ544" s="5"/>
      <c r="AR544" s="5"/>
      <c r="AS544" s="5"/>
      <c r="AT544" s="5"/>
      <c r="AU544" s="5"/>
      <c r="AV544" s="5"/>
      <c r="AW544" s="5"/>
      <c r="AX544" s="5"/>
      <c r="AY544" s="5"/>
      <c r="AZ544" s="5"/>
      <c r="BA544" s="5"/>
      <c r="BB544" s="5"/>
      <c r="BC544" s="5"/>
      <c r="BD544" s="5"/>
      <c r="BE544" s="5"/>
      <c r="BF544" s="5"/>
      <c r="BG544" s="5"/>
      <c r="BH544" s="5"/>
      <c r="BI544" s="5"/>
      <c r="BJ544" s="5"/>
      <c r="BK544" s="5"/>
      <c r="BL544" s="5"/>
      <c r="BM544" s="5"/>
      <c r="BN544" s="5"/>
      <c r="BO544" s="5"/>
      <c r="BP544" s="5"/>
      <c r="BQ544" s="5"/>
      <c r="BR544" s="5"/>
      <c r="BS544" s="5"/>
      <c r="BT544" s="5"/>
      <c r="BU544" s="5"/>
      <c r="BV544" s="5"/>
      <c r="BW544" s="5"/>
      <c r="BX544" s="5"/>
      <c r="BY544" s="5"/>
      <c r="BZ544" s="5"/>
    </row>
    <row r="545" spans="4:78" ht="33.75" x14ac:dyDescent="0.5">
      <c r="D545" s="4"/>
      <c r="E545" s="5"/>
      <c r="F545" s="23"/>
      <c r="G545" s="23"/>
      <c r="H545" s="24"/>
      <c r="I545" s="24"/>
      <c r="J545" s="25"/>
      <c r="K545" s="23"/>
      <c r="L545" s="23"/>
      <c r="M545" s="23"/>
      <c r="N545" s="23"/>
      <c r="O545" s="23"/>
      <c r="P545" s="23"/>
      <c r="Q545" s="23"/>
      <c r="R545" s="23"/>
      <c r="S545" s="23"/>
      <c r="T545" s="23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  <c r="AG545" s="5"/>
      <c r="AH545" s="5"/>
      <c r="AI545" s="5"/>
      <c r="AJ545" s="5"/>
      <c r="AK545" s="5"/>
      <c r="AL545" s="5"/>
      <c r="AM545" s="5"/>
      <c r="AN545" s="5"/>
      <c r="AO545" s="5"/>
      <c r="AP545" s="5"/>
      <c r="AQ545" s="5"/>
      <c r="AR545" s="5"/>
      <c r="AS545" s="5"/>
      <c r="AT545" s="5"/>
      <c r="AU545" s="5"/>
      <c r="AV545" s="5"/>
      <c r="AW545" s="5"/>
      <c r="AX545" s="5"/>
      <c r="AY545" s="5"/>
      <c r="AZ545" s="5"/>
      <c r="BA545" s="5"/>
      <c r="BB545" s="5"/>
      <c r="BC545" s="5"/>
      <c r="BD545" s="5"/>
      <c r="BE545" s="5"/>
      <c r="BF545" s="5"/>
      <c r="BG545" s="5"/>
      <c r="BH545" s="5"/>
      <c r="BI545" s="5"/>
      <c r="BJ545" s="5"/>
      <c r="BK545" s="5"/>
      <c r="BL545" s="5"/>
      <c r="BM545" s="5"/>
      <c r="BN545" s="5"/>
      <c r="BO545" s="5"/>
      <c r="BP545" s="5"/>
      <c r="BQ545" s="5"/>
      <c r="BR545" s="5"/>
      <c r="BS545" s="5"/>
      <c r="BT545" s="5"/>
      <c r="BU545" s="5"/>
      <c r="BV545" s="5"/>
      <c r="BW545" s="5"/>
      <c r="BX545" s="5"/>
      <c r="BY545" s="5"/>
      <c r="BZ545" s="5"/>
    </row>
    <row r="546" spans="4:78" ht="33.75" x14ac:dyDescent="0.5">
      <c r="D546" s="4"/>
      <c r="E546" s="5"/>
      <c r="F546" s="23"/>
      <c r="G546" s="23"/>
      <c r="H546" s="24"/>
      <c r="I546" s="24"/>
      <c r="J546" s="25"/>
      <c r="K546" s="23"/>
      <c r="L546" s="23"/>
      <c r="M546" s="23"/>
      <c r="N546" s="23"/>
      <c r="O546" s="23"/>
      <c r="P546" s="23"/>
      <c r="Q546" s="23"/>
      <c r="R546" s="23"/>
      <c r="S546" s="23"/>
      <c r="T546" s="23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  <c r="AG546" s="5"/>
      <c r="AH546" s="5"/>
      <c r="AI546" s="5"/>
      <c r="AJ546" s="5"/>
      <c r="AK546" s="5"/>
      <c r="AL546" s="5"/>
      <c r="AM546" s="5"/>
      <c r="AN546" s="5"/>
      <c r="AO546" s="5"/>
      <c r="AP546" s="5"/>
      <c r="AQ546" s="5"/>
      <c r="AR546" s="5"/>
      <c r="AS546" s="5"/>
      <c r="AT546" s="5"/>
      <c r="AU546" s="5"/>
      <c r="AV546" s="5"/>
      <c r="AW546" s="5"/>
      <c r="AX546" s="5"/>
      <c r="AY546" s="5"/>
      <c r="AZ546" s="5"/>
      <c r="BA546" s="5"/>
      <c r="BB546" s="5"/>
      <c r="BC546" s="5"/>
      <c r="BD546" s="5"/>
      <c r="BE546" s="5"/>
      <c r="BF546" s="5"/>
      <c r="BG546" s="5"/>
      <c r="BH546" s="5"/>
      <c r="BI546" s="5"/>
      <c r="BJ546" s="5"/>
      <c r="BK546" s="5"/>
      <c r="BL546" s="5"/>
      <c r="BM546" s="5"/>
      <c r="BN546" s="5"/>
      <c r="BO546" s="5"/>
      <c r="BP546" s="5"/>
      <c r="BQ546" s="5"/>
      <c r="BR546" s="5"/>
      <c r="BS546" s="5"/>
      <c r="BT546" s="5"/>
      <c r="BU546" s="5"/>
      <c r="BV546" s="5"/>
      <c r="BW546" s="5"/>
      <c r="BX546" s="5"/>
      <c r="BY546" s="5"/>
      <c r="BZ546" s="5"/>
    </row>
    <row r="547" spans="4:78" ht="33.75" x14ac:dyDescent="0.5">
      <c r="D547" s="4"/>
      <c r="E547" s="5"/>
      <c r="F547" s="23"/>
      <c r="G547" s="23"/>
      <c r="H547" s="24"/>
      <c r="I547" s="24"/>
      <c r="J547" s="25"/>
      <c r="K547" s="23"/>
      <c r="L547" s="23"/>
      <c r="M547" s="23"/>
      <c r="N547" s="23"/>
      <c r="O547" s="23"/>
      <c r="P547" s="23"/>
      <c r="Q547" s="23"/>
      <c r="R547" s="23"/>
      <c r="S547" s="23"/>
      <c r="T547" s="23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  <c r="AG547" s="5"/>
      <c r="AH547" s="5"/>
      <c r="AI547" s="5"/>
      <c r="AJ547" s="5"/>
      <c r="AK547" s="5"/>
      <c r="AL547" s="5"/>
      <c r="AM547" s="5"/>
      <c r="AN547" s="5"/>
      <c r="AO547" s="5"/>
      <c r="AP547" s="5"/>
      <c r="AQ547" s="5"/>
      <c r="AR547" s="5"/>
      <c r="AS547" s="5"/>
      <c r="AT547" s="5"/>
      <c r="AU547" s="5"/>
      <c r="AV547" s="5"/>
      <c r="AW547" s="5"/>
      <c r="AX547" s="5"/>
      <c r="AY547" s="5"/>
      <c r="AZ547" s="5"/>
      <c r="BA547" s="5"/>
      <c r="BB547" s="5"/>
      <c r="BC547" s="5"/>
      <c r="BD547" s="5"/>
      <c r="BE547" s="5"/>
      <c r="BF547" s="5"/>
      <c r="BG547" s="5"/>
      <c r="BH547" s="5"/>
      <c r="BI547" s="5"/>
      <c r="BJ547" s="5"/>
      <c r="BK547" s="5"/>
      <c r="BL547" s="5"/>
      <c r="BM547" s="5"/>
      <c r="BN547" s="5"/>
      <c r="BO547" s="5"/>
      <c r="BP547" s="5"/>
      <c r="BQ547" s="5"/>
      <c r="BR547" s="5"/>
      <c r="BS547" s="5"/>
      <c r="BT547" s="5"/>
      <c r="BU547" s="5"/>
      <c r="BV547" s="5"/>
      <c r="BW547" s="5"/>
      <c r="BX547" s="5"/>
      <c r="BY547" s="5"/>
      <c r="BZ547" s="5"/>
    </row>
    <row r="548" spans="4:78" ht="33.75" x14ac:dyDescent="0.5">
      <c r="D548" s="4"/>
      <c r="E548" s="5"/>
      <c r="F548" s="23"/>
      <c r="G548" s="23"/>
      <c r="H548" s="24"/>
      <c r="I548" s="24"/>
      <c r="J548" s="25"/>
      <c r="K548" s="23"/>
      <c r="L548" s="23"/>
      <c r="M548" s="23"/>
      <c r="N548" s="23"/>
      <c r="O548" s="23"/>
      <c r="P548" s="23"/>
      <c r="Q548" s="23"/>
      <c r="R548" s="23"/>
      <c r="S548" s="23"/>
      <c r="T548" s="23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  <c r="AG548" s="5"/>
      <c r="AH548" s="5"/>
      <c r="AI548" s="5"/>
      <c r="AJ548" s="5"/>
      <c r="AK548" s="5"/>
      <c r="AL548" s="5"/>
      <c r="AM548" s="5"/>
      <c r="AN548" s="5"/>
      <c r="AO548" s="5"/>
      <c r="AP548" s="5"/>
      <c r="AQ548" s="5"/>
      <c r="AR548" s="5"/>
      <c r="AS548" s="5"/>
      <c r="AT548" s="5"/>
      <c r="AU548" s="5"/>
      <c r="AV548" s="5"/>
      <c r="AW548" s="5"/>
      <c r="AX548" s="5"/>
      <c r="AY548" s="5"/>
      <c r="AZ548" s="5"/>
      <c r="BA548" s="5"/>
      <c r="BB548" s="5"/>
      <c r="BC548" s="5"/>
      <c r="BD548" s="5"/>
      <c r="BE548" s="5"/>
      <c r="BF548" s="5"/>
      <c r="BG548" s="5"/>
      <c r="BH548" s="5"/>
      <c r="BI548" s="5"/>
      <c r="BJ548" s="5"/>
      <c r="BK548" s="5"/>
      <c r="BL548" s="5"/>
      <c r="BM548" s="5"/>
      <c r="BN548" s="5"/>
      <c r="BO548" s="5"/>
      <c r="BP548" s="5"/>
      <c r="BQ548" s="5"/>
      <c r="BR548" s="5"/>
      <c r="BS548" s="5"/>
      <c r="BT548" s="5"/>
      <c r="BU548" s="5"/>
      <c r="BV548" s="5"/>
      <c r="BW548" s="5"/>
      <c r="BX548" s="5"/>
      <c r="BY548" s="5"/>
      <c r="BZ548" s="5"/>
    </row>
    <row r="549" spans="4:78" ht="33.75" x14ac:dyDescent="0.5">
      <c r="D549" s="4"/>
      <c r="E549" s="5"/>
      <c r="F549" s="23"/>
      <c r="G549" s="23"/>
      <c r="H549" s="24"/>
      <c r="I549" s="24"/>
      <c r="J549" s="25"/>
      <c r="K549" s="23"/>
      <c r="L549" s="23"/>
      <c r="M549" s="23"/>
      <c r="N549" s="23"/>
      <c r="O549" s="23"/>
      <c r="P549" s="23"/>
      <c r="Q549" s="23"/>
      <c r="R549" s="23"/>
      <c r="S549" s="23"/>
      <c r="T549" s="23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  <c r="AG549" s="5"/>
      <c r="AH549" s="5"/>
      <c r="AI549" s="5"/>
      <c r="AJ549" s="5"/>
      <c r="AK549" s="5"/>
      <c r="AL549" s="5"/>
      <c r="AM549" s="5"/>
      <c r="AN549" s="5"/>
      <c r="AO549" s="5"/>
      <c r="AP549" s="5"/>
      <c r="AQ549" s="5"/>
      <c r="AR549" s="5"/>
      <c r="AS549" s="5"/>
      <c r="AT549" s="5"/>
      <c r="AU549" s="5"/>
      <c r="AV549" s="5"/>
      <c r="AW549" s="5"/>
      <c r="AX549" s="5"/>
      <c r="AY549" s="5"/>
      <c r="AZ549" s="5"/>
      <c r="BA549" s="5"/>
      <c r="BB549" s="5"/>
      <c r="BC549" s="5"/>
      <c r="BD549" s="5"/>
      <c r="BE549" s="5"/>
      <c r="BF549" s="5"/>
      <c r="BG549" s="5"/>
      <c r="BH549" s="5"/>
      <c r="BI549" s="5"/>
      <c r="BJ549" s="5"/>
      <c r="BK549" s="5"/>
      <c r="BL549" s="5"/>
      <c r="BM549" s="5"/>
      <c r="BN549" s="5"/>
      <c r="BO549" s="5"/>
      <c r="BP549" s="5"/>
      <c r="BQ549" s="5"/>
      <c r="BR549" s="5"/>
      <c r="BS549" s="5"/>
      <c r="BT549" s="5"/>
      <c r="BU549" s="5"/>
      <c r="BV549" s="5"/>
      <c r="BW549" s="5"/>
      <c r="BX549" s="5"/>
      <c r="BY549" s="5"/>
      <c r="BZ549" s="5"/>
    </row>
    <row r="550" spans="4:78" ht="33.75" x14ac:dyDescent="0.5">
      <c r="D550" s="4"/>
      <c r="E550" s="5"/>
      <c r="F550" s="23"/>
      <c r="G550" s="23"/>
      <c r="H550" s="24"/>
      <c r="I550" s="24"/>
      <c r="J550" s="25"/>
      <c r="K550" s="23"/>
      <c r="L550" s="23"/>
      <c r="M550" s="23"/>
      <c r="N550" s="23"/>
      <c r="O550" s="23"/>
      <c r="P550" s="23"/>
      <c r="Q550" s="23"/>
      <c r="R550" s="23"/>
      <c r="S550" s="23"/>
      <c r="T550" s="23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  <c r="AG550" s="5"/>
      <c r="AH550" s="5"/>
      <c r="AI550" s="5"/>
      <c r="AJ550" s="5"/>
      <c r="AK550" s="5"/>
      <c r="AL550" s="5"/>
      <c r="AM550" s="5"/>
      <c r="AN550" s="5"/>
      <c r="AO550" s="5"/>
      <c r="AP550" s="5"/>
      <c r="AQ550" s="5"/>
      <c r="AR550" s="5"/>
      <c r="AS550" s="5"/>
      <c r="AT550" s="5"/>
      <c r="AU550" s="5"/>
      <c r="AV550" s="5"/>
      <c r="AW550" s="5"/>
      <c r="AX550" s="5"/>
      <c r="AY550" s="5"/>
      <c r="AZ550" s="5"/>
      <c r="BA550" s="5"/>
      <c r="BB550" s="5"/>
      <c r="BC550" s="5"/>
      <c r="BD550" s="5"/>
      <c r="BE550" s="5"/>
      <c r="BF550" s="5"/>
      <c r="BG550" s="5"/>
      <c r="BH550" s="5"/>
      <c r="BI550" s="5"/>
      <c r="BJ550" s="5"/>
      <c r="BK550" s="5"/>
      <c r="BL550" s="5"/>
      <c r="BM550" s="5"/>
      <c r="BN550" s="5"/>
      <c r="BO550" s="5"/>
      <c r="BP550" s="5"/>
      <c r="BQ550" s="5"/>
      <c r="BR550" s="5"/>
      <c r="BS550" s="5"/>
      <c r="BT550" s="5"/>
      <c r="BU550" s="5"/>
      <c r="BV550" s="5"/>
      <c r="BW550" s="5"/>
      <c r="BX550" s="5"/>
      <c r="BY550" s="5"/>
      <c r="BZ550" s="5"/>
    </row>
    <row r="551" spans="4:78" ht="33.75" x14ac:dyDescent="0.5">
      <c r="D551" s="4"/>
      <c r="E551" s="5"/>
      <c r="F551" s="23"/>
      <c r="G551" s="23"/>
      <c r="H551" s="24"/>
      <c r="I551" s="24"/>
      <c r="J551" s="25"/>
      <c r="K551" s="23"/>
      <c r="L551" s="23"/>
      <c r="M551" s="23"/>
      <c r="N551" s="23"/>
      <c r="O551" s="23"/>
      <c r="P551" s="23"/>
      <c r="Q551" s="23"/>
      <c r="R551" s="23"/>
      <c r="S551" s="23"/>
      <c r="T551" s="23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  <c r="AG551" s="5"/>
      <c r="AH551" s="5"/>
      <c r="AI551" s="5"/>
      <c r="AJ551" s="5"/>
      <c r="AK551" s="5"/>
      <c r="AL551" s="5"/>
      <c r="AM551" s="5"/>
      <c r="AN551" s="5"/>
      <c r="AO551" s="5"/>
      <c r="AP551" s="5"/>
      <c r="AQ551" s="5"/>
      <c r="AR551" s="5"/>
      <c r="AS551" s="5"/>
      <c r="AT551" s="5"/>
      <c r="AU551" s="5"/>
      <c r="AV551" s="5"/>
      <c r="AW551" s="5"/>
      <c r="AX551" s="5"/>
      <c r="AY551" s="5"/>
      <c r="AZ551" s="5"/>
      <c r="BA551" s="5"/>
      <c r="BB551" s="5"/>
      <c r="BC551" s="5"/>
      <c r="BD551" s="5"/>
      <c r="BE551" s="5"/>
      <c r="BF551" s="5"/>
      <c r="BG551" s="5"/>
      <c r="BH551" s="5"/>
      <c r="BI551" s="5"/>
      <c r="BJ551" s="5"/>
      <c r="BK551" s="5"/>
      <c r="BL551" s="5"/>
      <c r="BM551" s="5"/>
      <c r="BN551" s="5"/>
      <c r="BO551" s="5"/>
      <c r="BP551" s="5"/>
      <c r="BQ551" s="5"/>
      <c r="BR551" s="5"/>
      <c r="BS551" s="5"/>
      <c r="BT551" s="5"/>
      <c r="BU551" s="5"/>
      <c r="BV551" s="5"/>
      <c r="BW551" s="5"/>
      <c r="BX551" s="5"/>
      <c r="BY551" s="5"/>
      <c r="BZ551" s="5"/>
    </row>
    <row r="552" spans="4:78" ht="33.75" x14ac:dyDescent="0.5">
      <c r="D552" s="4"/>
      <c r="E552" s="5"/>
      <c r="F552" s="23"/>
      <c r="G552" s="23"/>
      <c r="H552" s="24"/>
      <c r="I552" s="24"/>
      <c r="J552" s="25"/>
      <c r="K552" s="23"/>
      <c r="L552" s="23"/>
      <c r="M552" s="23"/>
      <c r="N552" s="23"/>
      <c r="O552" s="23"/>
      <c r="P552" s="23"/>
      <c r="Q552" s="23"/>
      <c r="R552" s="23"/>
      <c r="S552" s="23"/>
      <c r="T552" s="23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  <c r="AG552" s="5"/>
      <c r="AH552" s="5"/>
      <c r="AI552" s="5"/>
      <c r="AJ552" s="5"/>
      <c r="AK552" s="5"/>
      <c r="AL552" s="5"/>
      <c r="AM552" s="5"/>
      <c r="AN552" s="5"/>
      <c r="AO552" s="5"/>
      <c r="AP552" s="5"/>
      <c r="AQ552" s="5"/>
      <c r="AR552" s="5"/>
      <c r="AS552" s="5"/>
      <c r="AT552" s="5"/>
      <c r="AU552" s="5"/>
      <c r="AV552" s="5"/>
      <c r="AW552" s="5"/>
      <c r="AX552" s="5"/>
      <c r="AY552" s="5"/>
      <c r="AZ552" s="5"/>
      <c r="BA552" s="5"/>
      <c r="BB552" s="5"/>
      <c r="BC552" s="5"/>
      <c r="BD552" s="5"/>
      <c r="BE552" s="5"/>
      <c r="BF552" s="5"/>
      <c r="BG552" s="5"/>
      <c r="BH552" s="5"/>
      <c r="BI552" s="5"/>
      <c r="BJ552" s="5"/>
      <c r="BK552" s="5"/>
      <c r="BL552" s="5"/>
      <c r="BM552" s="5"/>
      <c r="BN552" s="5"/>
      <c r="BO552" s="5"/>
      <c r="BP552" s="5"/>
      <c r="BQ552" s="5"/>
      <c r="BR552" s="5"/>
      <c r="BS552" s="5"/>
      <c r="BT552" s="5"/>
      <c r="BU552" s="5"/>
      <c r="BV552" s="5"/>
      <c r="BW552" s="5"/>
      <c r="BX552" s="5"/>
      <c r="BY552" s="5"/>
      <c r="BZ552" s="5"/>
    </row>
    <row r="553" spans="4:78" ht="33.75" x14ac:dyDescent="0.5">
      <c r="D553" s="4"/>
      <c r="E553" s="5"/>
      <c r="F553" s="23"/>
      <c r="G553" s="23"/>
      <c r="H553" s="24"/>
      <c r="I553" s="24"/>
      <c r="J553" s="25"/>
      <c r="K553" s="23"/>
      <c r="L553" s="23"/>
      <c r="M553" s="23"/>
      <c r="N553" s="23"/>
      <c r="O553" s="23"/>
      <c r="P553" s="23"/>
      <c r="Q553" s="23"/>
      <c r="R553" s="23"/>
      <c r="S553" s="23"/>
      <c r="T553" s="23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  <c r="AG553" s="5"/>
      <c r="AH553" s="5"/>
      <c r="AI553" s="5"/>
      <c r="AJ553" s="5"/>
      <c r="AK553" s="5"/>
      <c r="AL553" s="5"/>
      <c r="AM553" s="5"/>
      <c r="AN553" s="5"/>
      <c r="AO553" s="5"/>
      <c r="AP553" s="5"/>
      <c r="AQ553" s="5"/>
      <c r="AR553" s="5"/>
      <c r="AS553" s="5"/>
      <c r="AT553" s="5"/>
      <c r="AU553" s="5"/>
      <c r="AV553" s="5"/>
      <c r="AW553" s="5"/>
      <c r="AX553" s="5"/>
      <c r="AY553" s="5"/>
      <c r="AZ553" s="5"/>
      <c r="BA553" s="5"/>
      <c r="BB553" s="5"/>
      <c r="BC553" s="5"/>
      <c r="BD553" s="5"/>
      <c r="BE553" s="5"/>
      <c r="BF553" s="5"/>
      <c r="BG553" s="5"/>
      <c r="BH553" s="5"/>
      <c r="BI553" s="5"/>
      <c r="BJ553" s="5"/>
      <c r="BK553" s="5"/>
      <c r="BL553" s="5"/>
      <c r="BM553" s="5"/>
      <c r="BN553" s="5"/>
      <c r="BO553" s="5"/>
      <c r="BP553" s="5"/>
      <c r="BQ553" s="5"/>
      <c r="BR553" s="5"/>
      <c r="BS553" s="5"/>
      <c r="BT553" s="5"/>
      <c r="BU553" s="5"/>
      <c r="BV553" s="5"/>
      <c r="BW553" s="5"/>
      <c r="BX553" s="5"/>
      <c r="BY553" s="5"/>
      <c r="BZ553" s="5"/>
    </row>
    <row r="554" spans="4:78" ht="33.75" x14ac:dyDescent="0.5">
      <c r="D554" s="4"/>
      <c r="E554" s="5"/>
      <c r="F554" s="23"/>
      <c r="G554" s="23"/>
      <c r="H554" s="24"/>
      <c r="I554" s="24"/>
      <c r="J554" s="25"/>
      <c r="K554" s="23"/>
      <c r="L554" s="23"/>
      <c r="M554" s="23"/>
      <c r="N554" s="23"/>
      <c r="O554" s="23"/>
      <c r="P554" s="23"/>
      <c r="Q554" s="23"/>
      <c r="R554" s="23"/>
      <c r="S554" s="23"/>
      <c r="T554" s="23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  <c r="AG554" s="5"/>
      <c r="AH554" s="5"/>
      <c r="AI554" s="5"/>
      <c r="AJ554" s="5"/>
      <c r="AK554" s="5"/>
      <c r="AL554" s="5"/>
      <c r="AM554" s="5"/>
      <c r="AN554" s="5"/>
      <c r="AO554" s="5"/>
      <c r="AP554" s="5"/>
      <c r="AQ554" s="5"/>
      <c r="AR554" s="5"/>
      <c r="AS554" s="5"/>
      <c r="AT554" s="5"/>
      <c r="AU554" s="5"/>
      <c r="AV554" s="5"/>
      <c r="AW554" s="5"/>
      <c r="AX554" s="5"/>
      <c r="AY554" s="5"/>
      <c r="AZ554" s="5"/>
      <c r="BA554" s="5"/>
      <c r="BB554" s="5"/>
      <c r="BC554" s="5"/>
      <c r="BD554" s="5"/>
      <c r="BE554" s="5"/>
      <c r="BF554" s="5"/>
      <c r="BG554" s="5"/>
      <c r="BH554" s="5"/>
      <c r="BI554" s="5"/>
      <c r="BJ554" s="5"/>
      <c r="BK554" s="5"/>
      <c r="BL554" s="5"/>
      <c r="BM554" s="5"/>
      <c r="BN554" s="5"/>
      <c r="BO554" s="5"/>
      <c r="BP554" s="5"/>
      <c r="BQ554" s="5"/>
      <c r="BR554" s="5"/>
      <c r="BS554" s="5"/>
      <c r="BT554" s="5"/>
      <c r="BU554" s="5"/>
      <c r="BV554" s="5"/>
      <c r="BW554" s="5"/>
      <c r="BX554" s="5"/>
      <c r="BY554" s="5"/>
      <c r="BZ554" s="5"/>
    </row>
    <row r="555" spans="4:78" ht="33.75" x14ac:dyDescent="0.5">
      <c r="D555" s="4"/>
      <c r="E555" s="5"/>
      <c r="F555" s="23"/>
      <c r="G555" s="23"/>
      <c r="H555" s="24"/>
      <c r="I555" s="24"/>
      <c r="J555" s="25"/>
      <c r="K555" s="23"/>
      <c r="L555" s="23"/>
      <c r="M555" s="23"/>
      <c r="N555" s="23"/>
      <c r="O555" s="23"/>
      <c r="P555" s="23"/>
      <c r="Q555" s="23"/>
      <c r="R555" s="23"/>
      <c r="S555" s="23"/>
      <c r="T555" s="23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  <c r="AG555" s="5"/>
      <c r="AH555" s="5"/>
      <c r="AI555" s="5"/>
      <c r="AJ555" s="5"/>
      <c r="AK555" s="5"/>
      <c r="AL555" s="5"/>
      <c r="AM555" s="5"/>
      <c r="AN555" s="5"/>
      <c r="AO555" s="5"/>
      <c r="AP555" s="5"/>
      <c r="AQ555" s="5"/>
      <c r="AR555" s="5"/>
      <c r="AS555" s="5"/>
      <c r="AT555" s="5"/>
      <c r="AU555" s="5"/>
      <c r="AV555" s="5"/>
      <c r="AW555" s="5"/>
      <c r="AX555" s="5"/>
      <c r="AY555" s="5"/>
      <c r="AZ555" s="5"/>
      <c r="BA555" s="5"/>
      <c r="BB555" s="5"/>
      <c r="BC555" s="5"/>
      <c r="BD555" s="5"/>
      <c r="BE555" s="5"/>
      <c r="BF555" s="5"/>
      <c r="BG555" s="5"/>
      <c r="BH555" s="5"/>
      <c r="BI555" s="5"/>
      <c r="BJ555" s="5"/>
      <c r="BK555" s="5"/>
      <c r="BL555" s="5"/>
      <c r="BM555" s="5"/>
      <c r="BN555" s="5"/>
      <c r="BO555" s="5"/>
      <c r="BP555" s="5"/>
      <c r="BQ555" s="5"/>
      <c r="BR555" s="5"/>
      <c r="BS555" s="5"/>
      <c r="BT555" s="5"/>
      <c r="BU555" s="5"/>
      <c r="BV555" s="5"/>
      <c r="BW555" s="5"/>
      <c r="BX555" s="5"/>
      <c r="BY555" s="5"/>
      <c r="BZ555" s="5"/>
    </row>
    <row r="556" spans="4:78" ht="33.75" x14ac:dyDescent="0.5">
      <c r="D556" s="4"/>
      <c r="E556" s="5"/>
      <c r="F556" s="23"/>
      <c r="G556" s="23"/>
      <c r="H556" s="24"/>
      <c r="I556" s="24"/>
      <c r="J556" s="25"/>
      <c r="K556" s="23"/>
      <c r="L556" s="23"/>
      <c r="M556" s="23"/>
      <c r="N556" s="23"/>
      <c r="O556" s="23"/>
      <c r="P556" s="23"/>
      <c r="Q556" s="23"/>
      <c r="R556" s="23"/>
      <c r="S556" s="23"/>
      <c r="T556" s="23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  <c r="AG556" s="5"/>
      <c r="AH556" s="5"/>
      <c r="AI556" s="5"/>
      <c r="AJ556" s="5"/>
      <c r="AK556" s="5"/>
      <c r="AL556" s="5"/>
      <c r="AM556" s="5"/>
      <c r="AN556" s="5"/>
      <c r="AO556" s="5"/>
      <c r="AP556" s="5"/>
      <c r="AQ556" s="5"/>
      <c r="AR556" s="5"/>
      <c r="AS556" s="5"/>
      <c r="AT556" s="5"/>
      <c r="AU556" s="5"/>
      <c r="AV556" s="5"/>
      <c r="AW556" s="5"/>
      <c r="AX556" s="5"/>
      <c r="AY556" s="5"/>
      <c r="AZ556" s="5"/>
      <c r="BA556" s="5"/>
      <c r="BB556" s="5"/>
      <c r="BC556" s="5"/>
      <c r="BD556" s="5"/>
      <c r="BE556" s="5"/>
      <c r="BF556" s="5"/>
      <c r="BG556" s="5"/>
      <c r="BH556" s="5"/>
      <c r="BI556" s="5"/>
      <c r="BJ556" s="5"/>
      <c r="BK556" s="5"/>
      <c r="BL556" s="5"/>
      <c r="BM556" s="5"/>
      <c r="BN556" s="5"/>
      <c r="BO556" s="5"/>
      <c r="BP556" s="5"/>
      <c r="BQ556" s="5"/>
      <c r="BR556" s="5"/>
      <c r="BS556" s="5"/>
      <c r="BT556" s="5"/>
      <c r="BU556" s="5"/>
      <c r="BV556" s="5"/>
      <c r="BW556" s="5"/>
      <c r="BX556" s="5"/>
      <c r="BY556" s="5"/>
      <c r="BZ556" s="5"/>
    </row>
    <row r="557" spans="4:78" ht="33.75" x14ac:dyDescent="0.5">
      <c r="D557" s="4"/>
      <c r="E557" s="5"/>
      <c r="F557" s="23"/>
      <c r="G557" s="23"/>
      <c r="H557" s="24"/>
      <c r="I557" s="24"/>
      <c r="J557" s="25"/>
      <c r="K557" s="23"/>
      <c r="L557" s="23"/>
      <c r="M557" s="23"/>
      <c r="N557" s="23"/>
      <c r="O557" s="23"/>
      <c r="P557" s="23"/>
      <c r="Q557" s="23"/>
      <c r="R557" s="23"/>
      <c r="S557" s="23"/>
      <c r="T557" s="23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  <c r="AG557" s="5"/>
      <c r="AH557" s="5"/>
      <c r="AI557" s="5"/>
      <c r="AJ557" s="5"/>
      <c r="AK557" s="5"/>
      <c r="AL557" s="5"/>
      <c r="AM557" s="5"/>
      <c r="AN557" s="5"/>
      <c r="AO557" s="5"/>
      <c r="AP557" s="5"/>
      <c r="AQ557" s="5"/>
      <c r="AR557" s="5"/>
      <c r="AS557" s="5"/>
      <c r="AT557" s="5"/>
      <c r="AU557" s="5"/>
      <c r="AV557" s="5"/>
      <c r="AW557" s="5"/>
      <c r="AX557" s="5"/>
      <c r="AY557" s="5"/>
      <c r="AZ557" s="5"/>
      <c r="BA557" s="5"/>
      <c r="BB557" s="5"/>
      <c r="BC557" s="5"/>
      <c r="BD557" s="5"/>
      <c r="BE557" s="5"/>
      <c r="BF557" s="5"/>
      <c r="BG557" s="5"/>
      <c r="BH557" s="5"/>
      <c r="BI557" s="5"/>
      <c r="BJ557" s="5"/>
      <c r="BK557" s="5"/>
      <c r="BL557" s="5"/>
      <c r="BM557" s="5"/>
      <c r="BN557" s="5"/>
      <c r="BO557" s="5"/>
      <c r="BP557" s="5"/>
      <c r="BQ557" s="5"/>
      <c r="BR557" s="5"/>
      <c r="BS557" s="5"/>
      <c r="BT557" s="5"/>
      <c r="BU557" s="5"/>
      <c r="BV557" s="5"/>
      <c r="BW557" s="5"/>
      <c r="BX557" s="5"/>
      <c r="BY557" s="5"/>
      <c r="BZ557" s="5"/>
    </row>
    <row r="558" spans="4:78" ht="33.75" x14ac:dyDescent="0.5">
      <c r="D558" s="4"/>
      <c r="E558" s="5"/>
      <c r="F558" s="23"/>
      <c r="G558" s="23"/>
      <c r="H558" s="24"/>
      <c r="I558" s="24"/>
      <c r="J558" s="25"/>
      <c r="K558" s="23"/>
      <c r="L558" s="23"/>
      <c r="M558" s="23"/>
      <c r="N558" s="23"/>
      <c r="O558" s="23"/>
      <c r="P558" s="23"/>
      <c r="Q558" s="23"/>
      <c r="R558" s="23"/>
      <c r="S558" s="23"/>
      <c r="T558" s="23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  <c r="AG558" s="5"/>
      <c r="AH558" s="5"/>
      <c r="AI558" s="5"/>
      <c r="AJ558" s="5"/>
      <c r="AK558" s="5"/>
      <c r="AL558" s="5"/>
      <c r="AM558" s="5"/>
      <c r="AN558" s="5"/>
      <c r="AO558" s="5"/>
      <c r="AP558" s="5"/>
      <c r="AQ558" s="5"/>
      <c r="AR558" s="5"/>
      <c r="AS558" s="5"/>
      <c r="AT558" s="5"/>
      <c r="AU558" s="5"/>
      <c r="AV558" s="5"/>
      <c r="AW558" s="5"/>
      <c r="AX558" s="5"/>
      <c r="AY558" s="5"/>
      <c r="AZ558" s="5"/>
      <c r="BA558" s="5"/>
      <c r="BB558" s="5"/>
      <c r="BC558" s="5"/>
      <c r="BD558" s="5"/>
      <c r="BE558" s="5"/>
      <c r="BF558" s="5"/>
      <c r="BG558" s="5"/>
      <c r="BH558" s="5"/>
      <c r="BI558" s="5"/>
      <c r="BJ558" s="5"/>
      <c r="BK558" s="5"/>
      <c r="BL558" s="5"/>
      <c r="BM558" s="5"/>
      <c r="BN558" s="5"/>
      <c r="BO558" s="5"/>
      <c r="BP558" s="5"/>
      <c r="BQ558" s="5"/>
      <c r="BR558" s="5"/>
      <c r="BS558" s="5"/>
      <c r="BT558" s="5"/>
      <c r="BU558" s="5"/>
      <c r="BV558" s="5"/>
      <c r="BW558" s="5"/>
      <c r="BX558" s="5"/>
      <c r="BY558" s="5"/>
      <c r="BZ558" s="5"/>
    </row>
    <row r="559" spans="4:78" ht="33.75" x14ac:dyDescent="0.5">
      <c r="D559" s="4"/>
      <c r="E559" s="5"/>
      <c r="F559" s="23"/>
      <c r="G559" s="23"/>
      <c r="H559" s="24"/>
      <c r="I559" s="24"/>
      <c r="J559" s="25"/>
      <c r="K559" s="23"/>
      <c r="L559" s="23"/>
      <c r="M559" s="23"/>
      <c r="N559" s="23"/>
      <c r="O559" s="23"/>
      <c r="P559" s="23"/>
      <c r="Q559" s="23"/>
      <c r="R559" s="23"/>
      <c r="S559" s="23"/>
      <c r="T559" s="23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  <c r="AG559" s="5"/>
      <c r="AH559" s="5"/>
      <c r="AI559" s="5"/>
      <c r="AJ559" s="5"/>
      <c r="AK559" s="5"/>
      <c r="AL559" s="5"/>
      <c r="AM559" s="5"/>
      <c r="AN559" s="5"/>
      <c r="AO559" s="5"/>
      <c r="AP559" s="5"/>
      <c r="AQ559" s="5"/>
      <c r="AR559" s="5"/>
      <c r="AS559" s="5"/>
      <c r="AT559" s="5"/>
      <c r="AU559" s="5"/>
      <c r="AV559" s="5"/>
      <c r="AW559" s="5"/>
      <c r="AX559" s="5"/>
      <c r="AY559" s="5"/>
      <c r="AZ559" s="5"/>
      <c r="BA559" s="5"/>
      <c r="BB559" s="5"/>
      <c r="BC559" s="5"/>
      <c r="BD559" s="5"/>
      <c r="BE559" s="5"/>
      <c r="BF559" s="5"/>
      <c r="BG559" s="5"/>
      <c r="BH559" s="5"/>
      <c r="BI559" s="5"/>
      <c r="BJ559" s="5"/>
      <c r="BK559" s="5"/>
      <c r="BL559" s="5"/>
      <c r="BM559" s="5"/>
      <c r="BN559" s="5"/>
      <c r="BO559" s="5"/>
      <c r="BP559" s="5"/>
      <c r="BQ559" s="5"/>
      <c r="BR559" s="5"/>
      <c r="BS559" s="5"/>
      <c r="BT559" s="5"/>
      <c r="BU559" s="5"/>
      <c r="BV559" s="5"/>
      <c r="BW559" s="5"/>
      <c r="BX559" s="5"/>
      <c r="BY559" s="5"/>
      <c r="BZ559" s="5"/>
    </row>
    <row r="560" spans="4:78" ht="33.75" x14ac:dyDescent="0.5">
      <c r="D560" s="4"/>
      <c r="E560" s="5"/>
      <c r="F560" s="23"/>
      <c r="G560" s="23"/>
      <c r="H560" s="24"/>
      <c r="I560" s="24"/>
      <c r="J560" s="25"/>
      <c r="K560" s="23"/>
      <c r="L560" s="23"/>
      <c r="M560" s="23"/>
      <c r="N560" s="23"/>
      <c r="O560" s="23"/>
      <c r="P560" s="23"/>
      <c r="Q560" s="23"/>
      <c r="R560" s="23"/>
      <c r="S560" s="23"/>
      <c r="T560" s="23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  <c r="AG560" s="5"/>
      <c r="AH560" s="5"/>
      <c r="AI560" s="5"/>
      <c r="AJ560" s="5"/>
      <c r="AK560" s="5"/>
      <c r="AL560" s="5"/>
      <c r="AM560" s="5"/>
      <c r="AN560" s="5"/>
      <c r="AO560" s="5"/>
      <c r="AP560" s="5"/>
      <c r="AQ560" s="5"/>
      <c r="AR560" s="5"/>
      <c r="AS560" s="5"/>
      <c r="AT560" s="5"/>
      <c r="AU560" s="5"/>
      <c r="AV560" s="5"/>
      <c r="AW560" s="5"/>
      <c r="AX560" s="5"/>
      <c r="AY560" s="5"/>
      <c r="AZ560" s="5"/>
      <c r="BA560" s="5"/>
      <c r="BB560" s="5"/>
      <c r="BC560" s="5"/>
      <c r="BD560" s="5"/>
      <c r="BE560" s="5"/>
      <c r="BF560" s="5"/>
      <c r="BG560" s="5"/>
      <c r="BH560" s="5"/>
      <c r="BI560" s="5"/>
      <c r="BJ560" s="5"/>
      <c r="BK560" s="5"/>
      <c r="BL560" s="5"/>
      <c r="BM560" s="5"/>
      <c r="BN560" s="5"/>
      <c r="BO560" s="5"/>
      <c r="BP560" s="5"/>
      <c r="BQ560" s="5"/>
      <c r="BR560" s="5"/>
      <c r="BS560" s="5"/>
      <c r="BT560" s="5"/>
      <c r="BU560" s="5"/>
      <c r="BV560" s="5"/>
      <c r="BW560" s="5"/>
      <c r="BX560" s="5"/>
      <c r="BY560" s="5"/>
      <c r="BZ560" s="5"/>
    </row>
    <row r="561" spans="4:78" ht="33.75" x14ac:dyDescent="0.5">
      <c r="D561" s="4"/>
      <c r="E561" s="5"/>
      <c r="F561" s="23"/>
      <c r="G561" s="23"/>
      <c r="H561" s="24"/>
      <c r="I561" s="24"/>
      <c r="J561" s="25"/>
      <c r="K561" s="23"/>
      <c r="L561" s="23"/>
      <c r="M561" s="23"/>
      <c r="N561" s="23"/>
      <c r="O561" s="23"/>
      <c r="P561" s="23"/>
      <c r="Q561" s="23"/>
      <c r="R561" s="23"/>
      <c r="S561" s="23"/>
      <c r="T561" s="23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  <c r="AG561" s="5"/>
      <c r="AH561" s="5"/>
      <c r="AI561" s="5"/>
      <c r="AJ561" s="5"/>
      <c r="AK561" s="5"/>
      <c r="AL561" s="5"/>
      <c r="AM561" s="5"/>
      <c r="AN561" s="5"/>
      <c r="AO561" s="5"/>
      <c r="AP561" s="5"/>
      <c r="AQ561" s="5"/>
      <c r="AR561" s="5"/>
      <c r="AS561" s="5"/>
      <c r="AT561" s="5"/>
      <c r="AU561" s="5"/>
      <c r="AV561" s="5"/>
      <c r="AW561" s="5"/>
      <c r="AX561" s="5"/>
      <c r="AY561" s="5"/>
      <c r="AZ561" s="5"/>
      <c r="BA561" s="5"/>
      <c r="BB561" s="5"/>
      <c r="BC561" s="5"/>
      <c r="BD561" s="5"/>
      <c r="BE561" s="5"/>
      <c r="BF561" s="5"/>
      <c r="BG561" s="5"/>
      <c r="BH561" s="5"/>
      <c r="BI561" s="5"/>
      <c r="BJ561" s="5"/>
      <c r="BK561" s="5"/>
      <c r="BL561" s="5"/>
      <c r="BM561" s="5"/>
      <c r="BN561" s="5"/>
      <c r="BO561" s="5"/>
      <c r="BP561" s="5"/>
      <c r="BQ561" s="5"/>
      <c r="BR561" s="5"/>
      <c r="BS561" s="5"/>
      <c r="BT561" s="5"/>
      <c r="BU561" s="5"/>
      <c r="BV561" s="5"/>
      <c r="BW561" s="5"/>
      <c r="BX561" s="5"/>
      <c r="BY561" s="5"/>
      <c r="BZ561" s="5"/>
    </row>
    <row r="562" spans="4:78" ht="33.75" x14ac:dyDescent="0.5">
      <c r="D562" s="4"/>
      <c r="E562" s="5"/>
      <c r="F562" s="23"/>
      <c r="G562" s="23"/>
      <c r="H562" s="24"/>
      <c r="I562" s="24"/>
      <c r="J562" s="25"/>
      <c r="K562" s="23"/>
      <c r="L562" s="23"/>
      <c r="M562" s="23"/>
      <c r="N562" s="23"/>
      <c r="O562" s="23"/>
      <c r="P562" s="23"/>
      <c r="Q562" s="23"/>
      <c r="R562" s="23"/>
      <c r="S562" s="23"/>
      <c r="T562" s="23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  <c r="AG562" s="5"/>
      <c r="AH562" s="5"/>
      <c r="AI562" s="5"/>
      <c r="AJ562" s="5"/>
      <c r="AK562" s="5"/>
      <c r="AL562" s="5"/>
      <c r="AM562" s="5"/>
      <c r="AN562" s="5"/>
      <c r="AO562" s="5"/>
      <c r="AP562" s="5"/>
      <c r="AQ562" s="5"/>
      <c r="AR562" s="5"/>
      <c r="AS562" s="5"/>
      <c r="AT562" s="5"/>
      <c r="AU562" s="5"/>
      <c r="AV562" s="5"/>
      <c r="AW562" s="5"/>
      <c r="AX562" s="5"/>
      <c r="AY562" s="5"/>
      <c r="AZ562" s="5"/>
      <c r="BA562" s="5"/>
      <c r="BB562" s="5"/>
      <c r="BC562" s="5"/>
      <c r="BD562" s="5"/>
      <c r="BE562" s="5"/>
      <c r="BF562" s="5"/>
      <c r="BG562" s="5"/>
      <c r="BH562" s="5"/>
      <c r="BI562" s="5"/>
      <c r="BJ562" s="5"/>
      <c r="BK562" s="5"/>
      <c r="BL562" s="5"/>
      <c r="BM562" s="5"/>
      <c r="BN562" s="5"/>
      <c r="BO562" s="5"/>
      <c r="BP562" s="5"/>
      <c r="BQ562" s="5"/>
      <c r="BR562" s="5"/>
      <c r="BS562" s="5"/>
      <c r="BT562" s="5"/>
      <c r="BU562" s="5"/>
      <c r="BV562" s="5"/>
      <c r="BW562" s="5"/>
      <c r="BX562" s="5"/>
      <c r="BY562" s="5"/>
      <c r="BZ562" s="5"/>
    </row>
    <row r="563" spans="4:78" ht="33.75" x14ac:dyDescent="0.5">
      <c r="D563" s="4"/>
      <c r="E563" s="5"/>
      <c r="F563" s="23"/>
      <c r="G563" s="23"/>
      <c r="H563" s="24"/>
      <c r="I563" s="24"/>
      <c r="J563" s="25"/>
      <c r="K563" s="23"/>
      <c r="L563" s="23"/>
      <c r="M563" s="23"/>
      <c r="N563" s="23"/>
      <c r="O563" s="23"/>
      <c r="P563" s="23"/>
      <c r="Q563" s="23"/>
      <c r="R563" s="23"/>
      <c r="S563" s="23"/>
      <c r="T563" s="23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  <c r="AG563" s="5"/>
      <c r="AH563" s="5"/>
      <c r="AI563" s="5"/>
      <c r="AJ563" s="5"/>
      <c r="AK563" s="5"/>
      <c r="AL563" s="5"/>
      <c r="AM563" s="5"/>
      <c r="AN563" s="5"/>
      <c r="AO563" s="5"/>
      <c r="AP563" s="5"/>
      <c r="AQ563" s="5"/>
      <c r="AR563" s="5"/>
      <c r="AS563" s="5"/>
      <c r="AT563" s="5"/>
      <c r="AU563" s="5"/>
      <c r="AV563" s="5"/>
      <c r="AW563" s="5"/>
      <c r="AX563" s="5"/>
      <c r="AY563" s="5"/>
      <c r="AZ563" s="5"/>
      <c r="BA563" s="5"/>
      <c r="BB563" s="5"/>
      <c r="BC563" s="5"/>
      <c r="BD563" s="5"/>
      <c r="BE563" s="5"/>
      <c r="BF563" s="5"/>
      <c r="BG563" s="5"/>
      <c r="BH563" s="5"/>
      <c r="BI563" s="5"/>
      <c r="BJ563" s="5"/>
      <c r="BK563" s="5"/>
      <c r="BL563" s="5"/>
      <c r="BM563" s="5"/>
      <c r="BN563" s="5"/>
      <c r="BO563" s="5"/>
      <c r="BP563" s="5"/>
      <c r="BQ563" s="5"/>
      <c r="BR563" s="5"/>
      <c r="BS563" s="5"/>
      <c r="BT563" s="5"/>
      <c r="BU563" s="5"/>
      <c r="BV563" s="5"/>
      <c r="BW563" s="5"/>
      <c r="BX563" s="5"/>
      <c r="BY563" s="5"/>
      <c r="BZ563" s="5"/>
    </row>
    <row r="564" spans="4:78" ht="33.75" x14ac:dyDescent="0.5">
      <c r="D564" s="4"/>
      <c r="E564" s="5"/>
      <c r="F564" s="23"/>
      <c r="G564" s="23"/>
      <c r="H564" s="24"/>
      <c r="I564" s="24"/>
      <c r="J564" s="25"/>
      <c r="K564" s="23"/>
      <c r="L564" s="23"/>
      <c r="M564" s="23"/>
      <c r="N564" s="23"/>
      <c r="O564" s="23"/>
      <c r="P564" s="23"/>
      <c r="Q564" s="23"/>
      <c r="R564" s="23"/>
      <c r="S564" s="23"/>
      <c r="T564" s="23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  <c r="AG564" s="5"/>
      <c r="AH564" s="5"/>
      <c r="AI564" s="5"/>
      <c r="AJ564" s="5"/>
      <c r="AK564" s="5"/>
      <c r="AL564" s="5"/>
      <c r="AM564" s="5"/>
      <c r="AN564" s="5"/>
      <c r="AO564" s="5"/>
      <c r="AP564" s="5"/>
      <c r="AQ564" s="5"/>
      <c r="AR564" s="5"/>
      <c r="AS564" s="5"/>
      <c r="AT564" s="5"/>
      <c r="AU564" s="5"/>
      <c r="AV564" s="5"/>
      <c r="AW564" s="5"/>
      <c r="AX564" s="5"/>
      <c r="AY564" s="5"/>
      <c r="AZ564" s="5"/>
      <c r="BA564" s="5"/>
      <c r="BB564" s="5"/>
      <c r="BC564" s="5"/>
      <c r="BD564" s="5"/>
      <c r="BE564" s="5"/>
      <c r="BF564" s="5"/>
      <c r="BG564" s="5"/>
      <c r="BH564" s="5"/>
      <c r="BI564" s="5"/>
      <c r="BJ564" s="5"/>
      <c r="BK564" s="5"/>
      <c r="BL564" s="5"/>
      <c r="BM564" s="5"/>
      <c r="BN564" s="5"/>
      <c r="BO564" s="5"/>
      <c r="BP564" s="5"/>
      <c r="BQ564" s="5"/>
      <c r="BR564" s="5"/>
      <c r="BS564" s="5"/>
      <c r="BT564" s="5"/>
      <c r="BU564" s="5"/>
      <c r="BV564" s="5"/>
      <c r="BW564" s="5"/>
      <c r="BX564" s="5"/>
      <c r="BY564" s="5"/>
      <c r="BZ564" s="5"/>
    </row>
    <row r="565" spans="4:78" ht="33.75" x14ac:dyDescent="0.5">
      <c r="D565" s="4"/>
      <c r="E565" s="5"/>
      <c r="F565" s="23"/>
      <c r="G565" s="23"/>
      <c r="H565" s="24"/>
      <c r="I565" s="24"/>
      <c r="J565" s="25"/>
      <c r="K565" s="23"/>
      <c r="L565" s="23"/>
      <c r="M565" s="23"/>
      <c r="N565" s="23"/>
      <c r="O565" s="23"/>
      <c r="P565" s="23"/>
      <c r="Q565" s="23"/>
      <c r="R565" s="23"/>
      <c r="S565" s="23"/>
      <c r="T565" s="23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  <c r="AG565" s="5"/>
      <c r="AH565" s="5"/>
      <c r="AI565" s="5"/>
      <c r="AJ565" s="5"/>
      <c r="AK565" s="5"/>
      <c r="AL565" s="5"/>
      <c r="AM565" s="5"/>
      <c r="AN565" s="5"/>
      <c r="AO565" s="5"/>
      <c r="AP565" s="5"/>
      <c r="AQ565" s="5"/>
      <c r="AR565" s="5"/>
      <c r="AS565" s="5"/>
      <c r="AT565" s="5"/>
      <c r="AU565" s="5"/>
      <c r="AV565" s="5"/>
      <c r="AW565" s="5"/>
      <c r="AX565" s="5"/>
      <c r="AY565" s="5"/>
      <c r="AZ565" s="5"/>
      <c r="BA565" s="5"/>
      <c r="BB565" s="5"/>
      <c r="BC565" s="5"/>
      <c r="BD565" s="5"/>
      <c r="BE565" s="5"/>
      <c r="BF565" s="5"/>
      <c r="BG565" s="5"/>
      <c r="BH565" s="5"/>
      <c r="BI565" s="5"/>
      <c r="BJ565" s="5"/>
      <c r="BK565" s="5"/>
      <c r="BL565" s="5"/>
      <c r="BM565" s="5"/>
      <c r="BN565" s="5"/>
      <c r="BO565" s="5"/>
      <c r="BP565" s="5"/>
      <c r="BQ565" s="5"/>
      <c r="BR565" s="5"/>
      <c r="BS565" s="5"/>
      <c r="BT565" s="5"/>
      <c r="BU565" s="5"/>
      <c r="BV565" s="5"/>
      <c r="BW565" s="5"/>
      <c r="BX565" s="5"/>
      <c r="BY565" s="5"/>
      <c r="BZ565" s="5"/>
    </row>
    <row r="566" spans="4:78" ht="33.75" x14ac:dyDescent="0.5">
      <c r="D566" s="4"/>
      <c r="E566" s="5"/>
      <c r="F566" s="23"/>
      <c r="G566" s="23"/>
      <c r="H566" s="24"/>
      <c r="I566" s="24"/>
      <c r="J566" s="25"/>
      <c r="K566" s="23"/>
      <c r="L566" s="23"/>
      <c r="M566" s="23"/>
      <c r="N566" s="23"/>
      <c r="O566" s="23"/>
      <c r="P566" s="23"/>
      <c r="Q566" s="23"/>
      <c r="R566" s="23"/>
      <c r="S566" s="23"/>
      <c r="T566" s="23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  <c r="AG566" s="5"/>
      <c r="AH566" s="5"/>
      <c r="AI566" s="5"/>
      <c r="AJ566" s="5"/>
      <c r="AK566" s="5"/>
      <c r="AL566" s="5"/>
      <c r="AM566" s="5"/>
      <c r="AN566" s="5"/>
      <c r="AO566" s="5"/>
      <c r="AP566" s="5"/>
      <c r="AQ566" s="5"/>
      <c r="AR566" s="5"/>
      <c r="AS566" s="5"/>
      <c r="AT566" s="5"/>
      <c r="AU566" s="5"/>
      <c r="AV566" s="5"/>
      <c r="AW566" s="5"/>
      <c r="AX566" s="5"/>
      <c r="AY566" s="5"/>
      <c r="AZ566" s="5"/>
      <c r="BA566" s="5"/>
      <c r="BB566" s="5"/>
      <c r="BC566" s="5"/>
      <c r="BD566" s="5"/>
      <c r="BE566" s="5"/>
      <c r="BF566" s="5"/>
      <c r="BG566" s="5"/>
      <c r="BH566" s="5"/>
      <c r="BI566" s="5"/>
      <c r="BJ566" s="5"/>
      <c r="BK566" s="5"/>
      <c r="BL566" s="5"/>
      <c r="BM566" s="5"/>
      <c r="BN566" s="5"/>
      <c r="BO566" s="5"/>
      <c r="BP566" s="5"/>
      <c r="BQ566" s="5"/>
      <c r="BR566" s="5"/>
      <c r="BS566" s="5"/>
      <c r="BT566" s="5"/>
      <c r="BU566" s="5"/>
      <c r="BV566" s="5"/>
      <c r="BW566" s="5"/>
      <c r="BX566" s="5"/>
      <c r="BY566" s="5"/>
      <c r="BZ566" s="5"/>
    </row>
    <row r="567" spans="4:78" ht="33.75" x14ac:dyDescent="0.5">
      <c r="D567" s="4"/>
      <c r="E567" s="5"/>
      <c r="F567" s="23"/>
      <c r="G567" s="23"/>
      <c r="H567" s="24"/>
      <c r="I567" s="24"/>
      <c r="J567" s="25"/>
      <c r="K567" s="23"/>
      <c r="L567" s="23"/>
      <c r="M567" s="23"/>
      <c r="N567" s="23"/>
      <c r="O567" s="23"/>
      <c r="P567" s="23"/>
      <c r="Q567" s="23"/>
      <c r="R567" s="23"/>
      <c r="S567" s="23"/>
      <c r="T567" s="23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  <c r="AG567" s="5"/>
      <c r="AH567" s="5"/>
      <c r="AI567" s="5"/>
      <c r="AJ567" s="5"/>
      <c r="AK567" s="5"/>
      <c r="AL567" s="5"/>
      <c r="AM567" s="5"/>
      <c r="AN567" s="5"/>
      <c r="AO567" s="5"/>
      <c r="AP567" s="5"/>
      <c r="AQ567" s="5"/>
      <c r="AR567" s="5"/>
      <c r="AS567" s="5"/>
      <c r="AT567" s="5"/>
      <c r="AU567" s="5"/>
      <c r="AV567" s="5"/>
      <c r="AW567" s="5"/>
      <c r="AX567" s="5"/>
      <c r="AY567" s="5"/>
      <c r="AZ567" s="5"/>
      <c r="BA567" s="5"/>
      <c r="BB567" s="5"/>
      <c r="BC567" s="5"/>
      <c r="BD567" s="5"/>
      <c r="BE567" s="5"/>
      <c r="BF567" s="5"/>
      <c r="BG567" s="5"/>
      <c r="BH567" s="5"/>
      <c r="BI567" s="5"/>
      <c r="BJ567" s="5"/>
      <c r="BK567" s="5"/>
      <c r="BL567" s="5"/>
      <c r="BM567" s="5"/>
      <c r="BN567" s="5"/>
      <c r="BO567" s="5"/>
      <c r="BP567" s="5"/>
      <c r="BQ567" s="5"/>
      <c r="BR567" s="5"/>
      <c r="BS567" s="5"/>
      <c r="BT567" s="5"/>
      <c r="BU567" s="5"/>
      <c r="BV567" s="5"/>
      <c r="BW567" s="5"/>
      <c r="BX567" s="5"/>
      <c r="BY567" s="5"/>
      <c r="BZ567" s="5"/>
    </row>
    <row r="568" spans="4:78" ht="33.75" x14ac:dyDescent="0.5">
      <c r="D568" s="4"/>
      <c r="E568" s="5"/>
      <c r="F568" s="23"/>
      <c r="G568" s="23"/>
      <c r="H568" s="24"/>
      <c r="I568" s="24"/>
      <c r="J568" s="25"/>
      <c r="K568" s="23"/>
      <c r="L568" s="23"/>
      <c r="M568" s="23"/>
      <c r="N568" s="23"/>
      <c r="O568" s="23"/>
      <c r="P568" s="23"/>
      <c r="Q568" s="23"/>
      <c r="R568" s="23"/>
      <c r="S568" s="23"/>
      <c r="T568" s="23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  <c r="AG568" s="5"/>
      <c r="AH568" s="5"/>
      <c r="AI568" s="5"/>
      <c r="AJ568" s="5"/>
      <c r="AK568" s="5"/>
      <c r="AL568" s="5"/>
      <c r="AM568" s="5"/>
      <c r="AN568" s="5"/>
      <c r="AO568" s="5"/>
      <c r="AP568" s="5"/>
      <c r="AQ568" s="5"/>
      <c r="AR568" s="5"/>
      <c r="AS568" s="5"/>
      <c r="AT568" s="5"/>
      <c r="AU568" s="5"/>
      <c r="AV568" s="5"/>
      <c r="AW568" s="5"/>
      <c r="AX568" s="5"/>
      <c r="AY568" s="5"/>
      <c r="AZ568" s="5"/>
      <c r="BA568" s="5"/>
      <c r="BB568" s="5"/>
      <c r="BC568" s="5"/>
      <c r="BD568" s="5"/>
      <c r="BE568" s="5"/>
      <c r="BF568" s="5"/>
      <c r="BG568" s="5"/>
      <c r="BH568" s="5"/>
      <c r="BI568" s="5"/>
      <c r="BJ568" s="5"/>
      <c r="BK568" s="5"/>
      <c r="BL568" s="5"/>
      <c r="BM568" s="5"/>
      <c r="BN568" s="5"/>
      <c r="BO568" s="5"/>
      <c r="BP568" s="5"/>
      <c r="BQ568" s="5"/>
      <c r="BR568" s="5"/>
      <c r="BS568" s="5"/>
      <c r="BT568" s="5"/>
      <c r="BU568" s="5"/>
      <c r="BV568" s="5"/>
      <c r="BW568" s="5"/>
      <c r="BX568" s="5"/>
      <c r="BY568" s="5"/>
      <c r="BZ568" s="5"/>
    </row>
    <row r="569" spans="4:78" ht="33.75" x14ac:dyDescent="0.5">
      <c r="D569" s="4"/>
      <c r="E569" s="5"/>
      <c r="F569" s="23"/>
      <c r="G569" s="23"/>
      <c r="H569" s="24"/>
      <c r="I569" s="24"/>
      <c r="J569" s="25"/>
      <c r="K569" s="23"/>
      <c r="L569" s="23"/>
      <c r="M569" s="23"/>
      <c r="N569" s="23"/>
      <c r="O569" s="23"/>
      <c r="P569" s="23"/>
      <c r="Q569" s="23"/>
      <c r="R569" s="23"/>
      <c r="S569" s="23"/>
      <c r="T569" s="23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  <c r="AG569" s="5"/>
      <c r="AH569" s="5"/>
      <c r="AI569" s="5"/>
      <c r="AJ569" s="5"/>
      <c r="AK569" s="5"/>
      <c r="AL569" s="5"/>
      <c r="AM569" s="5"/>
      <c r="AN569" s="5"/>
      <c r="AO569" s="5"/>
      <c r="AP569" s="5"/>
      <c r="AQ569" s="5"/>
      <c r="AR569" s="5"/>
      <c r="AS569" s="5"/>
      <c r="AT569" s="5"/>
      <c r="AU569" s="5"/>
      <c r="AV569" s="5"/>
      <c r="AW569" s="5"/>
      <c r="AX569" s="5"/>
      <c r="AY569" s="5"/>
      <c r="AZ569" s="5"/>
      <c r="BA569" s="5"/>
      <c r="BB569" s="5"/>
      <c r="BC569" s="5"/>
      <c r="BD569" s="5"/>
      <c r="BE569" s="5"/>
      <c r="BF569" s="5"/>
      <c r="BG569" s="5"/>
      <c r="BH569" s="5"/>
      <c r="BI569" s="5"/>
      <c r="BJ569" s="5"/>
      <c r="BK569" s="5"/>
      <c r="BL569" s="5"/>
      <c r="BM569" s="5"/>
      <c r="BN569" s="5"/>
      <c r="BO569" s="5"/>
      <c r="BP569" s="5"/>
      <c r="BQ569" s="5"/>
      <c r="BR569" s="5"/>
      <c r="BS569" s="5"/>
      <c r="BT569" s="5"/>
      <c r="BU569" s="5"/>
      <c r="BV569" s="5"/>
      <c r="BW569" s="5"/>
      <c r="BX569" s="5"/>
      <c r="BY569" s="5"/>
      <c r="BZ569" s="5"/>
    </row>
    <row r="570" spans="4:78" ht="33.75" x14ac:dyDescent="0.5">
      <c r="D570" s="4"/>
      <c r="E570" s="5"/>
      <c r="F570" s="23"/>
      <c r="G570" s="23"/>
      <c r="H570" s="24"/>
      <c r="I570" s="24"/>
      <c r="J570" s="25"/>
      <c r="K570" s="23"/>
      <c r="L570" s="23"/>
      <c r="M570" s="23"/>
      <c r="N570" s="23"/>
      <c r="O570" s="23"/>
      <c r="P570" s="23"/>
      <c r="Q570" s="23"/>
      <c r="R570" s="23"/>
      <c r="S570" s="23"/>
      <c r="T570" s="23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  <c r="AG570" s="5"/>
      <c r="AH570" s="5"/>
      <c r="AI570" s="5"/>
      <c r="AJ570" s="5"/>
      <c r="AK570" s="5"/>
      <c r="AL570" s="5"/>
      <c r="AM570" s="5"/>
      <c r="AN570" s="5"/>
      <c r="AO570" s="5"/>
      <c r="AP570" s="5"/>
      <c r="AQ570" s="5"/>
      <c r="AR570" s="5"/>
      <c r="AS570" s="5"/>
      <c r="AT570" s="5"/>
      <c r="AU570" s="5"/>
      <c r="AV570" s="5"/>
      <c r="AW570" s="5"/>
      <c r="AX570" s="5"/>
      <c r="AY570" s="5"/>
      <c r="AZ570" s="5"/>
      <c r="BA570" s="5"/>
      <c r="BB570" s="5"/>
      <c r="BC570" s="5"/>
      <c r="BD570" s="5"/>
      <c r="BE570" s="5"/>
      <c r="BF570" s="5"/>
      <c r="BG570" s="5"/>
      <c r="BH570" s="5"/>
      <c r="BI570" s="5"/>
      <c r="BJ570" s="5"/>
      <c r="BK570" s="5"/>
      <c r="BL570" s="5"/>
      <c r="BM570" s="5"/>
      <c r="BN570" s="5"/>
      <c r="BO570" s="5"/>
      <c r="BP570" s="5"/>
      <c r="BQ570" s="5"/>
      <c r="BR570" s="5"/>
      <c r="BS570" s="5"/>
      <c r="BT570" s="5"/>
      <c r="BU570" s="5"/>
      <c r="BV570" s="5"/>
      <c r="BW570" s="5"/>
      <c r="BX570" s="5"/>
      <c r="BY570" s="5"/>
      <c r="BZ570" s="5"/>
    </row>
    <row r="571" spans="4:78" ht="33.75" x14ac:dyDescent="0.5">
      <c r="D571" s="4"/>
      <c r="E571" s="5"/>
      <c r="F571" s="23"/>
      <c r="G571" s="23"/>
      <c r="H571" s="24"/>
      <c r="I571" s="24"/>
      <c r="J571" s="25"/>
      <c r="K571" s="23"/>
      <c r="L571" s="23"/>
      <c r="M571" s="23"/>
      <c r="N571" s="23"/>
      <c r="O571" s="23"/>
      <c r="P571" s="23"/>
      <c r="Q571" s="23"/>
      <c r="R571" s="23"/>
      <c r="S571" s="23"/>
      <c r="T571" s="23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  <c r="AG571" s="5"/>
      <c r="AH571" s="5"/>
      <c r="AI571" s="5"/>
      <c r="AJ571" s="5"/>
      <c r="AK571" s="5"/>
      <c r="AL571" s="5"/>
      <c r="AM571" s="5"/>
      <c r="AN571" s="5"/>
      <c r="AO571" s="5"/>
      <c r="AP571" s="5"/>
      <c r="AQ571" s="5"/>
      <c r="AR571" s="5"/>
      <c r="AS571" s="5"/>
      <c r="AT571" s="5"/>
      <c r="AU571" s="5"/>
      <c r="AV571" s="5"/>
      <c r="AW571" s="5"/>
      <c r="AX571" s="5"/>
      <c r="AY571" s="5"/>
      <c r="AZ571" s="5"/>
      <c r="BA571" s="5"/>
      <c r="BB571" s="5"/>
      <c r="BC571" s="5"/>
      <c r="BD571" s="5"/>
      <c r="BE571" s="5"/>
      <c r="BF571" s="5"/>
      <c r="BG571" s="5"/>
      <c r="BH571" s="5"/>
      <c r="BI571" s="5"/>
      <c r="BJ571" s="5"/>
      <c r="BK571" s="5"/>
      <c r="BL571" s="5"/>
      <c r="BM571" s="5"/>
      <c r="BN571" s="5"/>
      <c r="BO571" s="5"/>
      <c r="BP571" s="5"/>
      <c r="BQ571" s="5"/>
      <c r="BR571" s="5"/>
      <c r="BS571" s="5"/>
      <c r="BT571" s="5"/>
      <c r="BU571" s="5"/>
      <c r="BV571" s="5"/>
      <c r="BW571" s="5"/>
      <c r="BX571" s="5"/>
      <c r="BY571" s="5"/>
      <c r="BZ571" s="5"/>
    </row>
    <row r="572" spans="4:78" ht="33.75" x14ac:dyDescent="0.5">
      <c r="D572" s="4"/>
      <c r="E572" s="5"/>
      <c r="F572" s="23"/>
      <c r="G572" s="23"/>
      <c r="H572" s="24"/>
      <c r="I572" s="24"/>
      <c r="J572" s="25"/>
      <c r="K572" s="23"/>
      <c r="L572" s="23"/>
      <c r="M572" s="23"/>
      <c r="N572" s="23"/>
      <c r="O572" s="23"/>
      <c r="P572" s="23"/>
      <c r="Q572" s="23"/>
      <c r="R572" s="23"/>
      <c r="S572" s="23"/>
      <c r="T572" s="23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  <c r="AG572" s="5"/>
      <c r="AH572" s="5"/>
      <c r="AI572" s="5"/>
      <c r="AJ572" s="5"/>
      <c r="AK572" s="5"/>
      <c r="AL572" s="5"/>
      <c r="AM572" s="5"/>
      <c r="AN572" s="5"/>
      <c r="AO572" s="5"/>
      <c r="AP572" s="5"/>
      <c r="AQ572" s="5"/>
      <c r="AR572" s="5"/>
      <c r="AS572" s="5"/>
      <c r="AT572" s="5"/>
      <c r="AU572" s="5"/>
      <c r="AV572" s="5"/>
      <c r="AW572" s="5"/>
      <c r="AX572" s="5"/>
      <c r="AY572" s="5"/>
      <c r="AZ572" s="5"/>
      <c r="BA572" s="5"/>
      <c r="BB572" s="5"/>
      <c r="BC572" s="5"/>
      <c r="BD572" s="5"/>
      <c r="BE572" s="5"/>
      <c r="BF572" s="5"/>
      <c r="BG572" s="5"/>
      <c r="BH572" s="5"/>
      <c r="BI572" s="5"/>
      <c r="BJ572" s="5"/>
      <c r="BK572" s="5"/>
      <c r="BL572" s="5"/>
      <c r="BM572" s="5"/>
      <c r="BN572" s="5"/>
      <c r="BO572" s="5"/>
      <c r="BP572" s="5"/>
      <c r="BQ572" s="5"/>
      <c r="BR572" s="5"/>
      <c r="BS572" s="5"/>
      <c r="BT572" s="5"/>
      <c r="BU572" s="5"/>
      <c r="BV572" s="5"/>
      <c r="BW572" s="5"/>
      <c r="BX572" s="5"/>
      <c r="BY572" s="5"/>
      <c r="BZ572" s="5"/>
    </row>
    <row r="573" spans="4:78" ht="33.75" x14ac:dyDescent="0.5">
      <c r="D573" s="4"/>
      <c r="E573" s="5"/>
      <c r="F573" s="23"/>
      <c r="G573" s="23"/>
      <c r="H573" s="24"/>
      <c r="I573" s="24"/>
      <c r="J573" s="25"/>
      <c r="K573" s="23"/>
      <c r="L573" s="23"/>
      <c r="M573" s="23"/>
      <c r="N573" s="23"/>
      <c r="O573" s="23"/>
      <c r="P573" s="23"/>
      <c r="Q573" s="23"/>
      <c r="R573" s="23"/>
      <c r="S573" s="23"/>
      <c r="T573" s="23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  <c r="AG573" s="5"/>
      <c r="AH573" s="5"/>
      <c r="AI573" s="5"/>
      <c r="AJ573" s="5"/>
      <c r="AK573" s="5"/>
      <c r="AL573" s="5"/>
      <c r="AM573" s="5"/>
      <c r="AN573" s="5"/>
      <c r="AO573" s="5"/>
      <c r="AP573" s="5"/>
      <c r="AQ573" s="5"/>
      <c r="AR573" s="5"/>
      <c r="AS573" s="5"/>
      <c r="AT573" s="5"/>
      <c r="AU573" s="5"/>
      <c r="AV573" s="5"/>
      <c r="AW573" s="5"/>
      <c r="AX573" s="5"/>
      <c r="AY573" s="5"/>
      <c r="AZ573" s="5"/>
      <c r="BA573" s="5"/>
      <c r="BB573" s="5"/>
      <c r="BC573" s="5"/>
      <c r="BD573" s="5"/>
      <c r="BE573" s="5"/>
      <c r="BF573" s="5"/>
      <c r="BG573" s="5"/>
      <c r="BH573" s="5"/>
      <c r="BI573" s="5"/>
      <c r="BJ573" s="5"/>
      <c r="BK573" s="5"/>
      <c r="BL573" s="5"/>
      <c r="BM573" s="5"/>
      <c r="BN573" s="5"/>
      <c r="BO573" s="5"/>
      <c r="BP573" s="5"/>
      <c r="BQ573" s="5"/>
      <c r="BR573" s="5"/>
      <c r="BS573" s="5"/>
      <c r="BT573" s="5"/>
      <c r="BU573" s="5"/>
      <c r="BV573" s="5"/>
      <c r="BW573" s="5"/>
      <c r="BX573" s="5"/>
      <c r="BY573" s="5"/>
      <c r="BZ573" s="5"/>
    </row>
    <row r="574" spans="4:78" ht="33.75" x14ac:dyDescent="0.5">
      <c r="D574" s="4"/>
      <c r="E574" s="5"/>
      <c r="F574" s="23"/>
      <c r="G574" s="23"/>
      <c r="H574" s="24"/>
      <c r="I574" s="24"/>
      <c r="J574" s="25"/>
      <c r="K574" s="23"/>
      <c r="L574" s="23"/>
      <c r="M574" s="23"/>
      <c r="N574" s="23"/>
      <c r="O574" s="23"/>
      <c r="P574" s="23"/>
      <c r="Q574" s="23"/>
      <c r="R574" s="23"/>
      <c r="S574" s="23"/>
      <c r="T574" s="23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  <c r="AG574" s="5"/>
      <c r="AH574" s="5"/>
      <c r="AI574" s="5"/>
      <c r="AJ574" s="5"/>
      <c r="AK574" s="5"/>
      <c r="AL574" s="5"/>
      <c r="AM574" s="5"/>
      <c r="AN574" s="5"/>
      <c r="AO574" s="5"/>
      <c r="AP574" s="5"/>
      <c r="AQ574" s="5"/>
      <c r="AR574" s="5"/>
      <c r="AS574" s="5"/>
      <c r="AT574" s="5"/>
      <c r="AU574" s="5"/>
      <c r="AV574" s="5"/>
      <c r="AW574" s="5"/>
      <c r="AX574" s="5"/>
      <c r="AY574" s="5"/>
      <c r="AZ574" s="5"/>
      <c r="BA574" s="5"/>
      <c r="BB574" s="5"/>
      <c r="BC574" s="5"/>
      <c r="BD574" s="5"/>
      <c r="BE574" s="5"/>
      <c r="BF574" s="5"/>
      <c r="BG574" s="5"/>
      <c r="BH574" s="5"/>
      <c r="BI574" s="5"/>
      <c r="BJ574" s="5"/>
      <c r="BK574" s="5"/>
      <c r="BL574" s="5"/>
      <c r="BM574" s="5"/>
      <c r="BN574" s="5"/>
      <c r="BO574" s="5"/>
      <c r="BP574" s="5"/>
      <c r="BQ574" s="5"/>
      <c r="BR574" s="5"/>
      <c r="BS574" s="5"/>
      <c r="BT574" s="5"/>
      <c r="BU574" s="5"/>
      <c r="BV574" s="5"/>
      <c r="BW574" s="5"/>
      <c r="BX574" s="5"/>
      <c r="BY574" s="5"/>
      <c r="BZ574" s="5"/>
    </row>
    <row r="575" spans="4:78" ht="33.75" x14ac:dyDescent="0.5">
      <c r="D575" s="4"/>
      <c r="E575" s="5"/>
      <c r="F575" s="23"/>
      <c r="G575" s="23"/>
      <c r="H575" s="24"/>
      <c r="I575" s="24"/>
      <c r="J575" s="25"/>
      <c r="K575" s="23"/>
      <c r="L575" s="23"/>
      <c r="M575" s="23"/>
      <c r="N575" s="23"/>
      <c r="O575" s="23"/>
      <c r="P575" s="23"/>
      <c r="Q575" s="23"/>
      <c r="R575" s="23"/>
      <c r="S575" s="23"/>
      <c r="T575" s="23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  <c r="AG575" s="5"/>
      <c r="AH575" s="5"/>
      <c r="AI575" s="5"/>
      <c r="AJ575" s="5"/>
      <c r="AK575" s="5"/>
      <c r="AL575" s="5"/>
      <c r="AM575" s="5"/>
      <c r="AN575" s="5"/>
      <c r="AO575" s="5"/>
      <c r="AP575" s="5"/>
      <c r="AQ575" s="5"/>
      <c r="AR575" s="5"/>
      <c r="AS575" s="5"/>
      <c r="AT575" s="5"/>
      <c r="AU575" s="5"/>
      <c r="AV575" s="5"/>
      <c r="AW575" s="5"/>
      <c r="AX575" s="5"/>
      <c r="AY575" s="5"/>
      <c r="AZ575" s="5"/>
      <c r="BA575" s="5"/>
      <c r="BB575" s="5"/>
      <c r="BC575" s="5"/>
      <c r="BD575" s="5"/>
      <c r="BE575" s="5"/>
      <c r="BF575" s="5"/>
      <c r="BG575" s="5"/>
      <c r="BH575" s="5"/>
      <c r="BI575" s="5"/>
      <c r="BJ575" s="5"/>
      <c r="BK575" s="5"/>
      <c r="BL575" s="5"/>
      <c r="BM575" s="5"/>
      <c r="BN575" s="5"/>
      <c r="BO575" s="5"/>
      <c r="BP575" s="5"/>
      <c r="BQ575" s="5"/>
      <c r="BR575" s="5"/>
      <c r="BS575" s="5"/>
      <c r="BT575" s="5"/>
      <c r="BU575" s="5"/>
      <c r="BV575" s="5"/>
      <c r="BW575" s="5"/>
      <c r="BX575" s="5"/>
      <c r="BY575" s="5"/>
      <c r="BZ575" s="5"/>
    </row>
    <row r="576" spans="4:78" ht="33.75" x14ac:dyDescent="0.5">
      <c r="D576" s="4"/>
      <c r="E576" s="5"/>
      <c r="F576" s="23"/>
      <c r="G576" s="23"/>
      <c r="H576" s="24"/>
      <c r="I576" s="24"/>
      <c r="J576" s="25"/>
      <c r="K576" s="23"/>
      <c r="L576" s="23"/>
      <c r="M576" s="23"/>
      <c r="N576" s="23"/>
      <c r="O576" s="23"/>
      <c r="P576" s="23"/>
      <c r="Q576" s="23"/>
      <c r="R576" s="23"/>
      <c r="S576" s="23"/>
      <c r="T576" s="23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  <c r="AG576" s="5"/>
      <c r="AH576" s="5"/>
      <c r="AI576" s="5"/>
      <c r="AJ576" s="5"/>
      <c r="AK576" s="5"/>
      <c r="AL576" s="5"/>
      <c r="AM576" s="5"/>
      <c r="AN576" s="5"/>
      <c r="AO576" s="5"/>
      <c r="AP576" s="5"/>
      <c r="AQ576" s="5"/>
      <c r="AR576" s="5"/>
      <c r="AS576" s="5"/>
      <c r="AT576" s="5"/>
      <c r="AU576" s="5"/>
      <c r="AV576" s="5"/>
      <c r="AW576" s="5"/>
      <c r="AX576" s="5"/>
      <c r="AY576" s="5"/>
      <c r="AZ576" s="5"/>
      <c r="BA576" s="5"/>
      <c r="BB576" s="5"/>
      <c r="BC576" s="5"/>
      <c r="BD576" s="5"/>
      <c r="BE576" s="5"/>
      <c r="BF576" s="5"/>
      <c r="BG576" s="5"/>
      <c r="BH576" s="5"/>
      <c r="BI576" s="5"/>
      <c r="BJ576" s="5"/>
      <c r="BK576" s="5"/>
      <c r="BL576" s="5"/>
      <c r="BM576" s="5"/>
      <c r="BN576" s="5"/>
      <c r="BO576" s="5"/>
      <c r="BP576" s="5"/>
      <c r="BQ576" s="5"/>
      <c r="BR576" s="5"/>
      <c r="BS576" s="5"/>
      <c r="BT576" s="5"/>
      <c r="BU576" s="5"/>
      <c r="BV576" s="5"/>
      <c r="BW576" s="5"/>
      <c r="BX576" s="5"/>
      <c r="BY576" s="5"/>
      <c r="BZ576" s="5"/>
    </row>
    <row r="577" spans="4:78" ht="33.75" x14ac:dyDescent="0.5">
      <c r="D577" s="4"/>
      <c r="E577" s="5"/>
      <c r="F577" s="23"/>
      <c r="G577" s="23"/>
      <c r="H577" s="24"/>
      <c r="I577" s="24"/>
      <c r="J577" s="25"/>
      <c r="K577" s="23"/>
      <c r="L577" s="23"/>
      <c r="M577" s="23"/>
      <c r="N577" s="23"/>
      <c r="O577" s="23"/>
      <c r="P577" s="23"/>
      <c r="Q577" s="23"/>
      <c r="R577" s="23"/>
      <c r="S577" s="23"/>
      <c r="T577" s="23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  <c r="AG577" s="5"/>
      <c r="AH577" s="5"/>
      <c r="AI577" s="5"/>
      <c r="AJ577" s="5"/>
      <c r="AK577" s="5"/>
      <c r="AL577" s="5"/>
      <c r="AM577" s="5"/>
      <c r="AN577" s="5"/>
      <c r="AO577" s="5"/>
      <c r="AP577" s="5"/>
      <c r="AQ577" s="5"/>
      <c r="AR577" s="5"/>
      <c r="AS577" s="5"/>
      <c r="AT577" s="5"/>
      <c r="AU577" s="5"/>
      <c r="AV577" s="5"/>
      <c r="AW577" s="5"/>
      <c r="AX577" s="5"/>
      <c r="AY577" s="5"/>
      <c r="AZ577" s="5"/>
      <c r="BA577" s="5"/>
      <c r="BB577" s="5"/>
      <c r="BC577" s="5"/>
      <c r="BD577" s="5"/>
      <c r="BE577" s="5"/>
      <c r="BF577" s="5"/>
      <c r="BG577" s="5"/>
      <c r="BH577" s="5"/>
      <c r="BI577" s="5"/>
      <c r="BJ577" s="5"/>
      <c r="BK577" s="5"/>
      <c r="BL577" s="5"/>
      <c r="BM577" s="5"/>
      <c r="BN577" s="5"/>
      <c r="BO577" s="5"/>
      <c r="BP577" s="5"/>
      <c r="BQ577" s="5"/>
      <c r="BR577" s="5"/>
      <c r="BS577" s="5"/>
      <c r="BT577" s="5"/>
      <c r="BU577" s="5"/>
      <c r="BV577" s="5"/>
      <c r="BW577" s="5"/>
      <c r="BX577" s="5"/>
      <c r="BY577" s="5"/>
      <c r="BZ577" s="5"/>
    </row>
    <row r="578" spans="4:78" ht="33.75" x14ac:dyDescent="0.5">
      <c r="D578" s="4"/>
      <c r="E578" s="5"/>
      <c r="F578" s="23"/>
      <c r="G578" s="23"/>
      <c r="H578" s="24"/>
      <c r="I578" s="24"/>
      <c r="J578" s="25"/>
      <c r="K578" s="23"/>
      <c r="L578" s="23"/>
      <c r="M578" s="23"/>
      <c r="N578" s="23"/>
      <c r="O578" s="23"/>
      <c r="P578" s="23"/>
      <c r="Q578" s="23"/>
      <c r="R578" s="23"/>
      <c r="S578" s="23"/>
      <c r="T578" s="23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  <c r="AG578" s="5"/>
      <c r="AH578" s="5"/>
      <c r="AI578" s="5"/>
      <c r="AJ578" s="5"/>
      <c r="AK578" s="5"/>
      <c r="AL578" s="5"/>
      <c r="AM578" s="5"/>
      <c r="AN578" s="5"/>
      <c r="AO578" s="5"/>
      <c r="AP578" s="5"/>
      <c r="AQ578" s="5"/>
      <c r="AR578" s="5"/>
      <c r="AS578" s="5"/>
      <c r="AT578" s="5"/>
      <c r="AU578" s="5"/>
      <c r="AV578" s="5"/>
      <c r="AW578" s="5"/>
      <c r="AX578" s="5"/>
      <c r="AY578" s="5"/>
      <c r="AZ578" s="5"/>
      <c r="BA578" s="5"/>
      <c r="BB578" s="5"/>
      <c r="BC578" s="5"/>
      <c r="BD578" s="5"/>
      <c r="BE578" s="5"/>
      <c r="BF578" s="5"/>
      <c r="BG578" s="5"/>
      <c r="BH578" s="5"/>
      <c r="BI578" s="5"/>
      <c r="BJ578" s="5"/>
      <c r="BK578" s="5"/>
      <c r="BL578" s="5"/>
      <c r="BM578" s="5"/>
      <c r="BN578" s="5"/>
      <c r="BO578" s="5"/>
      <c r="BP578" s="5"/>
      <c r="BQ578" s="5"/>
      <c r="BR578" s="5"/>
      <c r="BS578" s="5"/>
      <c r="BT578" s="5"/>
      <c r="BU578" s="5"/>
      <c r="BV578" s="5"/>
      <c r="BW578" s="5"/>
      <c r="BX578" s="5"/>
      <c r="BY578" s="5"/>
      <c r="BZ578" s="5"/>
    </row>
    <row r="579" spans="4:78" ht="33.75" x14ac:dyDescent="0.5">
      <c r="D579" s="4"/>
      <c r="E579" s="5"/>
      <c r="F579" s="23"/>
      <c r="G579" s="23"/>
      <c r="H579" s="24"/>
      <c r="I579" s="24"/>
      <c r="J579" s="25"/>
      <c r="K579" s="23"/>
      <c r="L579" s="23"/>
      <c r="M579" s="23"/>
      <c r="N579" s="23"/>
      <c r="O579" s="23"/>
      <c r="P579" s="23"/>
      <c r="Q579" s="23"/>
      <c r="R579" s="23"/>
      <c r="S579" s="23"/>
      <c r="T579" s="23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  <c r="AG579" s="5"/>
      <c r="AH579" s="5"/>
      <c r="AI579" s="5"/>
      <c r="AJ579" s="5"/>
      <c r="AK579" s="5"/>
      <c r="AL579" s="5"/>
      <c r="AM579" s="5"/>
      <c r="AN579" s="5"/>
      <c r="AO579" s="5"/>
      <c r="AP579" s="5"/>
      <c r="AQ579" s="5"/>
      <c r="AR579" s="5"/>
      <c r="AS579" s="5"/>
      <c r="AT579" s="5"/>
      <c r="AU579" s="5"/>
      <c r="AV579" s="5"/>
      <c r="AW579" s="5"/>
      <c r="AX579" s="5"/>
      <c r="AY579" s="5"/>
      <c r="AZ579" s="5"/>
      <c r="BA579" s="5"/>
      <c r="BB579" s="5"/>
      <c r="BC579" s="5"/>
      <c r="BD579" s="5"/>
      <c r="BE579" s="5"/>
      <c r="BF579" s="5"/>
      <c r="BG579" s="5"/>
      <c r="BH579" s="5"/>
      <c r="BI579" s="5"/>
      <c r="BJ579" s="5"/>
      <c r="BK579" s="5"/>
      <c r="BL579" s="5"/>
      <c r="BM579" s="5"/>
      <c r="BN579" s="5"/>
      <c r="BO579" s="5"/>
      <c r="BP579" s="5"/>
      <c r="BQ579" s="5"/>
      <c r="BR579" s="5"/>
      <c r="BS579" s="5"/>
      <c r="BT579" s="5"/>
      <c r="BU579" s="5"/>
      <c r="BV579" s="5"/>
      <c r="BW579" s="5"/>
      <c r="BX579" s="5"/>
      <c r="BY579" s="5"/>
      <c r="BZ579" s="5"/>
    </row>
    <row r="580" spans="4:78" ht="33.75" x14ac:dyDescent="0.5">
      <c r="D580" s="4"/>
      <c r="E580" s="5"/>
      <c r="F580" s="23"/>
      <c r="G580" s="23"/>
      <c r="H580" s="24"/>
      <c r="I580" s="24"/>
      <c r="J580" s="25"/>
      <c r="K580" s="23"/>
      <c r="L580" s="23"/>
      <c r="M580" s="23"/>
      <c r="N580" s="23"/>
      <c r="O580" s="23"/>
      <c r="P580" s="23"/>
      <c r="Q580" s="23"/>
      <c r="R580" s="23"/>
      <c r="S580" s="23"/>
      <c r="T580" s="23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  <c r="AG580" s="5"/>
      <c r="AH580" s="5"/>
      <c r="AI580" s="5"/>
      <c r="AJ580" s="5"/>
      <c r="AK580" s="5"/>
      <c r="AL580" s="5"/>
      <c r="AM580" s="5"/>
      <c r="AN580" s="5"/>
      <c r="AO580" s="5"/>
      <c r="AP580" s="5"/>
      <c r="AQ580" s="5"/>
      <c r="AR580" s="5"/>
      <c r="AS580" s="5"/>
      <c r="AT580" s="5"/>
      <c r="AU580" s="5"/>
      <c r="AV580" s="5"/>
      <c r="AW580" s="5"/>
      <c r="AX580" s="5"/>
      <c r="AY580" s="5"/>
      <c r="AZ580" s="5"/>
      <c r="BA580" s="5"/>
      <c r="BB580" s="5"/>
      <c r="BC580" s="5"/>
      <c r="BD580" s="5"/>
      <c r="BE580" s="5"/>
      <c r="BF580" s="5"/>
      <c r="BG580" s="5"/>
      <c r="BH580" s="5"/>
      <c r="BI580" s="5"/>
      <c r="BJ580" s="5"/>
      <c r="BK580" s="5"/>
      <c r="BL580" s="5"/>
      <c r="BM580" s="5"/>
      <c r="BN580" s="5"/>
      <c r="BO580" s="5"/>
      <c r="BP580" s="5"/>
      <c r="BQ580" s="5"/>
      <c r="BR580" s="5"/>
      <c r="BS580" s="5"/>
      <c r="BT580" s="5"/>
      <c r="BU580" s="5"/>
      <c r="BV580" s="5"/>
      <c r="BW580" s="5"/>
      <c r="BX580" s="5"/>
      <c r="BY580" s="5"/>
      <c r="BZ580" s="5"/>
    </row>
    <row r="581" spans="4:78" ht="33.75" x14ac:dyDescent="0.5">
      <c r="D581" s="4"/>
      <c r="E581" s="5"/>
      <c r="F581" s="23"/>
      <c r="G581" s="23"/>
      <c r="H581" s="24"/>
      <c r="I581" s="24"/>
      <c r="J581" s="25"/>
      <c r="K581" s="23"/>
      <c r="L581" s="23"/>
      <c r="M581" s="23"/>
      <c r="N581" s="23"/>
      <c r="O581" s="23"/>
      <c r="P581" s="23"/>
      <c r="Q581" s="23"/>
      <c r="R581" s="23"/>
      <c r="S581" s="23"/>
      <c r="T581" s="23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  <c r="AG581" s="5"/>
      <c r="AH581" s="5"/>
      <c r="AI581" s="5"/>
      <c r="AJ581" s="5"/>
      <c r="AK581" s="5"/>
      <c r="AL581" s="5"/>
      <c r="AM581" s="5"/>
      <c r="AN581" s="5"/>
      <c r="AO581" s="5"/>
      <c r="AP581" s="5"/>
      <c r="AQ581" s="5"/>
      <c r="AR581" s="5"/>
      <c r="AS581" s="5"/>
      <c r="AT581" s="5"/>
      <c r="AU581" s="5"/>
      <c r="AV581" s="5"/>
      <c r="AW581" s="5"/>
      <c r="AX581" s="5"/>
      <c r="AY581" s="5"/>
      <c r="AZ581" s="5"/>
      <c r="BA581" s="5"/>
      <c r="BB581" s="5"/>
      <c r="BC581" s="5"/>
      <c r="BD581" s="5"/>
      <c r="BE581" s="5"/>
      <c r="BF581" s="5"/>
      <c r="BG581" s="5"/>
      <c r="BH581" s="5"/>
      <c r="BI581" s="5"/>
      <c r="BJ581" s="5"/>
      <c r="BK581" s="5"/>
      <c r="BL581" s="5"/>
      <c r="BM581" s="5"/>
      <c r="BN581" s="5"/>
      <c r="BO581" s="5"/>
      <c r="BP581" s="5"/>
      <c r="BQ581" s="5"/>
      <c r="BR581" s="5"/>
      <c r="BS581" s="5"/>
      <c r="BT581" s="5"/>
      <c r="BU581" s="5"/>
      <c r="BV581" s="5"/>
      <c r="BW581" s="5"/>
      <c r="BX581" s="5"/>
      <c r="BY581" s="5"/>
      <c r="BZ581" s="5"/>
    </row>
    <row r="582" spans="4:78" ht="33.75" x14ac:dyDescent="0.5">
      <c r="D582" s="4"/>
      <c r="E582" s="5"/>
      <c r="F582" s="23"/>
      <c r="G582" s="23"/>
      <c r="H582" s="24"/>
      <c r="I582" s="24"/>
      <c r="J582" s="25"/>
      <c r="K582" s="23"/>
      <c r="L582" s="23"/>
      <c r="M582" s="23"/>
      <c r="N582" s="23"/>
      <c r="O582" s="23"/>
      <c r="P582" s="23"/>
      <c r="Q582" s="23"/>
      <c r="R582" s="23"/>
      <c r="S582" s="23"/>
      <c r="T582" s="23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  <c r="AG582" s="5"/>
      <c r="AH582" s="5"/>
      <c r="AI582" s="5"/>
      <c r="AJ582" s="5"/>
      <c r="AK582" s="5"/>
      <c r="AL582" s="5"/>
      <c r="AM582" s="5"/>
      <c r="AN582" s="5"/>
      <c r="AO582" s="5"/>
      <c r="AP582" s="5"/>
      <c r="AQ582" s="5"/>
      <c r="AR582" s="5"/>
      <c r="AS582" s="5"/>
      <c r="AT582" s="5"/>
      <c r="AU582" s="5"/>
      <c r="AV582" s="5"/>
      <c r="AW582" s="5"/>
      <c r="AX582" s="5"/>
      <c r="AY582" s="5"/>
      <c r="AZ582" s="5"/>
      <c r="BA582" s="5"/>
      <c r="BB582" s="5"/>
      <c r="BC582" s="5"/>
      <c r="BD582" s="5"/>
      <c r="BE582" s="5"/>
      <c r="BF582" s="5"/>
      <c r="BG582" s="5"/>
      <c r="BH582" s="5"/>
      <c r="BI582" s="5"/>
      <c r="BJ582" s="5"/>
      <c r="BK582" s="5"/>
      <c r="BL582" s="5"/>
      <c r="BM582" s="5"/>
      <c r="BN582" s="5"/>
      <c r="BO582" s="5"/>
      <c r="BP582" s="5"/>
      <c r="BQ582" s="5"/>
      <c r="BR582" s="5"/>
      <c r="BS582" s="5"/>
      <c r="BT582" s="5"/>
      <c r="BU582" s="5"/>
      <c r="BV582" s="5"/>
      <c r="BW582" s="5"/>
      <c r="BX582" s="5"/>
      <c r="BY582" s="5"/>
      <c r="BZ582" s="5"/>
    </row>
    <row r="583" spans="4:78" ht="33.75" x14ac:dyDescent="0.5">
      <c r="D583" s="4"/>
      <c r="E583" s="5"/>
      <c r="F583" s="23"/>
      <c r="G583" s="23"/>
      <c r="H583" s="24"/>
      <c r="I583" s="24"/>
      <c r="J583" s="25"/>
      <c r="K583" s="23"/>
      <c r="L583" s="23"/>
      <c r="M583" s="23"/>
      <c r="N583" s="23"/>
      <c r="O583" s="23"/>
      <c r="P583" s="23"/>
      <c r="Q583" s="23"/>
      <c r="R583" s="23"/>
      <c r="S583" s="23"/>
      <c r="T583" s="23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  <c r="AG583" s="5"/>
      <c r="AH583" s="5"/>
      <c r="AI583" s="5"/>
      <c r="AJ583" s="5"/>
      <c r="AK583" s="5"/>
      <c r="AL583" s="5"/>
      <c r="AM583" s="5"/>
      <c r="AN583" s="5"/>
      <c r="AO583" s="5"/>
      <c r="AP583" s="5"/>
      <c r="AQ583" s="5"/>
      <c r="AR583" s="5"/>
      <c r="AS583" s="5"/>
      <c r="AT583" s="5"/>
      <c r="AU583" s="5"/>
      <c r="AV583" s="5"/>
      <c r="AW583" s="5"/>
      <c r="AX583" s="5"/>
      <c r="AY583" s="5"/>
      <c r="AZ583" s="5"/>
      <c r="BA583" s="5"/>
      <c r="BB583" s="5"/>
      <c r="BC583" s="5"/>
      <c r="BD583" s="5"/>
      <c r="BE583" s="5"/>
      <c r="BF583" s="5"/>
      <c r="BG583" s="5"/>
      <c r="BH583" s="5"/>
      <c r="BI583" s="5"/>
      <c r="BJ583" s="5"/>
      <c r="BK583" s="5"/>
      <c r="BL583" s="5"/>
      <c r="BM583" s="5"/>
      <c r="BN583" s="5"/>
      <c r="BO583" s="5"/>
      <c r="BP583" s="5"/>
      <c r="BQ583" s="5"/>
      <c r="BR583" s="5"/>
      <c r="BS583" s="5"/>
      <c r="BT583" s="5"/>
      <c r="BU583" s="5"/>
      <c r="BV583" s="5"/>
      <c r="BW583" s="5"/>
      <c r="BX583" s="5"/>
      <c r="BY583" s="5"/>
      <c r="BZ583" s="5"/>
    </row>
    <row r="584" spans="4:78" ht="33.75" x14ac:dyDescent="0.5">
      <c r="D584" s="4"/>
      <c r="E584" s="5"/>
      <c r="F584" s="23"/>
      <c r="G584" s="23"/>
      <c r="H584" s="24"/>
      <c r="I584" s="24"/>
      <c r="J584" s="25"/>
      <c r="K584" s="23"/>
      <c r="L584" s="23"/>
      <c r="M584" s="23"/>
      <c r="N584" s="23"/>
      <c r="O584" s="23"/>
      <c r="P584" s="23"/>
      <c r="Q584" s="23"/>
      <c r="R584" s="23"/>
      <c r="S584" s="23"/>
      <c r="T584" s="23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  <c r="AG584" s="5"/>
      <c r="AH584" s="5"/>
      <c r="AI584" s="5"/>
      <c r="AJ584" s="5"/>
      <c r="AK584" s="5"/>
      <c r="AL584" s="5"/>
      <c r="AM584" s="5"/>
      <c r="AN584" s="5"/>
      <c r="AO584" s="5"/>
      <c r="AP584" s="5"/>
      <c r="AQ584" s="5"/>
      <c r="AR584" s="5"/>
      <c r="AS584" s="5"/>
      <c r="AT584" s="5"/>
      <c r="AU584" s="5"/>
      <c r="AV584" s="5"/>
      <c r="AW584" s="5"/>
      <c r="AX584" s="5"/>
      <c r="AY584" s="5"/>
      <c r="AZ584" s="5"/>
      <c r="BA584" s="5"/>
      <c r="BB584" s="5"/>
      <c r="BC584" s="5"/>
      <c r="BD584" s="5"/>
      <c r="BE584" s="5"/>
      <c r="BF584" s="5"/>
      <c r="BG584" s="5"/>
      <c r="BH584" s="5"/>
      <c r="BI584" s="5"/>
      <c r="BJ584" s="5"/>
      <c r="BK584" s="5"/>
      <c r="BL584" s="5"/>
      <c r="BM584" s="5"/>
      <c r="BN584" s="5"/>
      <c r="BO584" s="5"/>
      <c r="BP584" s="5"/>
      <c r="BQ584" s="5"/>
      <c r="BR584" s="5"/>
      <c r="BS584" s="5"/>
      <c r="BT584" s="5"/>
      <c r="BU584" s="5"/>
      <c r="BV584" s="5"/>
      <c r="BW584" s="5"/>
      <c r="BX584" s="5"/>
      <c r="BY584" s="5"/>
      <c r="BZ584" s="5"/>
    </row>
    <row r="585" spans="4:78" ht="33.75" x14ac:dyDescent="0.5">
      <c r="D585" s="4"/>
      <c r="E585" s="5"/>
      <c r="F585" s="23"/>
      <c r="G585" s="23"/>
      <c r="H585" s="24"/>
      <c r="I585" s="24"/>
      <c r="J585" s="25"/>
      <c r="K585" s="23"/>
      <c r="L585" s="23"/>
      <c r="M585" s="23"/>
      <c r="N585" s="23"/>
      <c r="O585" s="23"/>
      <c r="P585" s="23"/>
      <c r="Q585" s="23"/>
      <c r="R585" s="23"/>
      <c r="S585" s="23"/>
      <c r="T585" s="23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  <c r="AG585" s="5"/>
      <c r="AH585" s="5"/>
      <c r="AI585" s="5"/>
      <c r="AJ585" s="5"/>
      <c r="AK585" s="5"/>
      <c r="AL585" s="5"/>
      <c r="AM585" s="5"/>
      <c r="AN585" s="5"/>
      <c r="AO585" s="5"/>
      <c r="AP585" s="5"/>
      <c r="AQ585" s="5"/>
      <c r="AR585" s="5"/>
      <c r="AS585" s="5"/>
      <c r="AT585" s="5"/>
      <c r="AU585" s="5"/>
      <c r="AV585" s="5"/>
      <c r="AW585" s="5"/>
      <c r="AX585" s="5"/>
      <c r="AY585" s="5"/>
      <c r="AZ585" s="5"/>
      <c r="BA585" s="5"/>
      <c r="BB585" s="5"/>
      <c r="BC585" s="5"/>
      <c r="BD585" s="5"/>
      <c r="BE585" s="5"/>
      <c r="BF585" s="5"/>
      <c r="BG585" s="5"/>
      <c r="BH585" s="5"/>
      <c r="BI585" s="5"/>
      <c r="BJ585" s="5"/>
      <c r="BK585" s="5"/>
      <c r="BL585" s="5"/>
      <c r="BM585" s="5"/>
      <c r="BN585" s="5"/>
      <c r="BO585" s="5"/>
      <c r="BP585" s="5"/>
      <c r="BQ585" s="5"/>
      <c r="BR585" s="5"/>
      <c r="BS585" s="5"/>
      <c r="BT585" s="5"/>
      <c r="BU585" s="5"/>
      <c r="BV585" s="5"/>
      <c r="BW585" s="5"/>
      <c r="BX585" s="5"/>
      <c r="BY585" s="5"/>
      <c r="BZ585" s="5"/>
    </row>
    <row r="586" spans="4:78" ht="33.75" x14ac:dyDescent="0.5">
      <c r="D586" s="4"/>
      <c r="E586" s="5"/>
      <c r="F586" s="23"/>
      <c r="G586" s="23"/>
      <c r="H586" s="24"/>
      <c r="I586" s="24"/>
      <c r="J586" s="25"/>
      <c r="K586" s="23"/>
      <c r="L586" s="23"/>
      <c r="M586" s="23"/>
      <c r="N586" s="23"/>
      <c r="O586" s="23"/>
      <c r="P586" s="23"/>
      <c r="Q586" s="23"/>
      <c r="R586" s="23"/>
      <c r="S586" s="23"/>
      <c r="T586" s="23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  <c r="AG586" s="5"/>
      <c r="AH586" s="5"/>
      <c r="AI586" s="5"/>
      <c r="AJ586" s="5"/>
      <c r="AK586" s="5"/>
      <c r="AL586" s="5"/>
      <c r="AM586" s="5"/>
      <c r="AN586" s="5"/>
      <c r="AO586" s="5"/>
      <c r="AP586" s="5"/>
      <c r="AQ586" s="5"/>
      <c r="AR586" s="5"/>
      <c r="AS586" s="5"/>
      <c r="AT586" s="5"/>
      <c r="AU586" s="5"/>
      <c r="AV586" s="5"/>
      <c r="AW586" s="5"/>
      <c r="AX586" s="5"/>
      <c r="AY586" s="5"/>
      <c r="AZ586" s="5"/>
      <c r="BA586" s="5"/>
      <c r="BB586" s="5"/>
      <c r="BC586" s="5"/>
      <c r="BD586" s="5"/>
      <c r="BE586" s="5"/>
      <c r="BF586" s="5"/>
      <c r="BG586" s="5"/>
      <c r="BH586" s="5"/>
      <c r="BI586" s="5"/>
      <c r="BJ586" s="5"/>
      <c r="BK586" s="5"/>
      <c r="BL586" s="5"/>
      <c r="BM586" s="5"/>
      <c r="BN586" s="5"/>
      <c r="BO586" s="5"/>
      <c r="BP586" s="5"/>
      <c r="BQ586" s="5"/>
      <c r="BR586" s="5"/>
      <c r="BS586" s="5"/>
      <c r="BT586" s="5"/>
      <c r="BU586" s="5"/>
      <c r="BV586" s="5"/>
      <c r="BW586" s="5"/>
      <c r="BX586" s="5"/>
      <c r="BY586" s="5"/>
      <c r="BZ586" s="5"/>
    </row>
    <row r="587" spans="4:78" ht="33.75" x14ac:dyDescent="0.5">
      <c r="D587" s="4"/>
      <c r="E587" s="5"/>
      <c r="F587" s="23"/>
      <c r="G587" s="23"/>
      <c r="H587" s="24"/>
      <c r="I587" s="24"/>
      <c r="J587" s="25"/>
      <c r="K587" s="23"/>
      <c r="L587" s="23"/>
      <c r="M587" s="23"/>
      <c r="N587" s="23"/>
      <c r="O587" s="23"/>
      <c r="P587" s="23"/>
      <c r="Q587" s="23"/>
      <c r="R587" s="23"/>
      <c r="S587" s="23"/>
      <c r="T587" s="23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  <c r="AG587" s="5"/>
      <c r="AH587" s="5"/>
      <c r="AI587" s="5"/>
      <c r="AJ587" s="5"/>
      <c r="AK587" s="5"/>
      <c r="AL587" s="5"/>
      <c r="AM587" s="5"/>
      <c r="AN587" s="5"/>
      <c r="AO587" s="5"/>
      <c r="AP587" s="5"/>
      <c r="AQ587" s="5"/>
      <c r="AR587" s="5"/>
      <c r="AS587" s="5"/>
      <c r="AT587" s="5"/>
      <c r="AU587" s="5"/>
      <c r="AV587" s="5"/>
      <c r="AW587" s="5"/>
      <c r="AX587" s="5"/>
      <c r="AY587" s="5"/>
      <c r="AZ587" s="5"/>
      <c r="BA587" s="5"/>
      <c r="BB587" s="5"/>
      <c r="BC587" s="5"/>
      <c r="BD587" s="5"/>
      <c r="BE587" s="5"/>
      <c r="BF587" s="5"/>
      <c r="BG587" s="5"/>
      <c r="BH587" s="5"/>
      <c r="BI587" s="5"/>
      <c r="BJ587" s="5"/>
      <c r="BK587" s="5"/>
      <c r="BL587" s="5"/>
      <c r="BM587" s="5"/>
      <c r="BN587" s="5"/>
      <c r="BO587" s="5"/>
      <c r="BP587" s="5"/>
      <c r="BQ587" s="5"/>
      <c r="BR587" s="5"/>
      <c r="BS587" s="5"/>
      <c r="BT587" s="5"/>
      <c r="BU587" s="5"/>
      <c r="BV587" s="5"/>
      <c r="BW587" s="5"/>
      <c r="BX587" s="5"/>
      <c r="BY587" s="5"/>
      <c r="BZ587" s="5"/>
    </row>
    <row r="588" spans="4:78" ht="33.75" x14ac:dyDescent="0.5">
      <c r="D588" s="4"/>
      <c r="E588" s="5"/>
      <c r="F588" s="23"/>
      <c r="G588" s="23"/>
      <c r="H588" s="24"/>
      <c r="I588" s="24"/>
      <c r="J588" s="25"/>
      <c r="K588" s="23"/>
      <c r="L588" s="23"/>
      <c r="M588" s="23"/>
      <c r="N588" s="23"/>
      <c r="O588" s="23"/>
      <c r="P588" s="23"/>
      <c r="Q588" s="23"/>
      <c r="R588" s="23"/>
      <c r="S588" s="23"/>
      <c r="T588" s="23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  <c r="AG588" s="5"/>
      <c r="AH588" s="5"/>
      <c r="AI588" s="5"/>
      <c r="AJ588" s="5"/>
      <c r="AK588" s="5"/>
      <c r="AL588" s="5"/>
      <c r="AM588" s="5"/>
      <c r="AN588" s="5"/>
      <c r="AO588" s="5"/>
      <c r="AP588" s="5"/>
      <c r="AQ588" s="5"/>
      <c r="AR588" s="5"/>
      <c r="AS588" s="5"/>
      <c r="AT588" s="5"/>
      <c r="AU588" s="5"/>
      <c r="AV588" s="5"/>
      <c r="AW588" s="5"/>
      <c r="AX588" s="5"/>
      <c r="AY588" s="5"/>
      <c r="AZ588" s="5"/>
      <c r="BA588" s="5"/>
      <c r="BB588" s="5"/>
      <c r="BC588" s="5"/>
      <c r="BD588" s="5"/>
      <c r="BE588" s="5"/>
      <c r="BF588" s="5"/>
      <c r="BG588" s="5"/>
      <c r="BH588" s="5"/>
      <c r="BI588" s="5"/>
      <c r="BJ588" s="5"/>
      <c r="BK588" s="5"/>
      <c r="BL588" s="5"/>
      <c r="BM588" s="5"/>
      <c r="BN588" s="5"/>
      <c r="BO588" s="5"/>
      <c r="BP588" s="5"/>
      <c r="BQ588" s="5"/>
      <c r="BR588" s="5"/>
      <c r="BS588" s="5"/>
      <c r="BT588" s="5"/>
      <c r="BU588" s="5"/>
      <c r="BV588" s="5"/>
      <c r="BW588" s="5"/>
      <c r="BX588" s="5"/>
      <c r="BY588" s="5"/>
      <c r="BZ588" s="5"/>
    </row>
    <row r="589" spans="4:78" ht="33.75" x14ac:dyDescent="0.5">
      <c r="D589" s="4"/>
      <c r="E589" s="5"/>
      <c r="F589" s="23"/>
      <c r="G589" s="23"/>
      <c r="H589" s="24"/>
      <c r="I589" s="24"/>
      <c r="J589" s="25"/>
      <c r="K589" s="23"/>
      <c r="L589" s="23"/>
      <c r="M589" s="23"/>
      <c r="N589" s="23"/>
      <c r="O589" s="23"/>
      <c r="P589" s="23"/>
      <c r="Q589" s="23"/>
      <c r="R589" s="23"/>
      <c r="S589" s="23"/>
      <c r="T589" s="23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  <c r="AG589" s="5"/>
      <c r="AH589" s="5"/>
      <c r="AI589" s="5"/>
      <c r="AJ589" s="5"/>
      <c r="AK589" s="5"/>
      <c r="AL589" s="5"/>
      <c r="AM589" s="5"/>
      <c r="AN589" s="5"/>
      <c r="AO589" s="5"/>
      <c r="AP589" s="5"/>
      <c r="AQ589" s="5"/>
      <c r="AR589" s="5"/>
      <c r="AS589" s="5"/>
      <c r="AT589" s="5"/>
      <c r="AU589" s="5"/>
      <c r="AV589" s="5"/>
      <c r="AW589" s="5"/>
      <c r="AX589" s="5"/>
      <c r="AY589" s="5"/>
      <c r="AZ589" s="5"/>
      <c r="BA589" s="5"/>
      <c r="BB589" s="5"/>
      <c r="BC589" s="5"/>
      <c r="BD589" s="5"/>
      <c r="BE589" s="5"/>
      <c r="BF589" s="5"/>
      <c r="BG589" s="5"/>
      <c r="BH589" s="5"/>
      <c r="BI589" s="5"/>
      <c r="BJ589" s="5"/>
      <c r="BK589" s="5"/>
      <c r="BL589" s="5"/>
      <c r="BM589" s="5"/>
      <c r="BN589" s="5"/>
      <c r="BO589" s="5"/>
      <c r="BP589" s="5"/>
      <c r="BQ589" s="5"/>
      <c r="BR589" s="5"/>
      <c r="BS589" s="5"/>
      <c r="BT589" s="5"/>
      <c r="BU589" s="5"/>
      <c r="BV589" s="5"/>
      <c r="BW589" s="5"/>
      <c r="BX589" s="5"/>
      <c r="BY589" s="5"/>
      <c r="BZ589" s="5"/>
    </row>
    <row r="590" spans="4:78" ht="33.75" x14ac:dyDescent="0.5">
      <c r="D590" s="4"/>
      <c r="E590" s="5"/>
      <c r="F590" s="23"/>
      <c r="G590" s="23"/>
      <c r="H590" s="24"/>
      <c r="I590" s="24"/>
      <c r="J590" s="25"/>
      <c r="K590" s="23"/>
      <c r="L590" s="23"/>
      <c r="M590" s="23"/>
      <c r="N590" s="23"/>
      <c r="O590" s="23"/>
      <c r="P590" s="23"/>
      <c r="Q590" s="23"/>
      <c r="R590" s="23"/>
      <c r="S590" s="23"/>
      <c r="T590" s="23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  <c r="AG590" s="5"/>
      <c r="AH590" s="5"/>
      <c r="AI590" s="5"/>
      <c r="AJ590" s="5"/>
      <c r="AK590" s="5"/>
      <c r="AL590" s="5"/>
      <c r="AM590" s="5"/>
      <c r="AN590" s="5"/>
      <c r="AO590" s="5"/>
      <c r="AP590" s="5"/>
      <c r="AQ590" s="5"/>
      <c r="AR590" s="5"/>
      <c r="AS590" s="5"/>
      <c r="AT590" s="5"/>
      <c r="AU590" s="5"/>
      <c r="AV590" s="5"/>
      <c r="AW590" s="5"/>
      <c r="AX590" s="5"/>
      <c r="AY590" s="5"/>
      <c r="AZ590" s="5"/>
      <c r="BA590" s="5"/>
      <c r="BB590" s="5"/>
      <c r="BC590" s="5"/>
      <c r="BD590" s="5"/>
      <c r="BE590" s="5"/>
      <c r="BF590" s="5"/>
      <c r="BG590" s="5"/>
      <c r="BH590" s="5"/>
      <c r="BI590" s="5"/>
      <c r="BJ590" s="5"/>
      <c r="BK590" s="5"/>
      <c r="BL590" s="5"/>
      <c r="BM590" s="5"/>
      <c r="BN590" s="5"/>
      <c r="BO590" s="5"/>
      <c r="BP590" s="5"/>
      <c r="BQ590" s="5"/>
      <c r="BR590" s="5"/>
      <c r="BS590" s="5"/>
      <c r="BT590" s="5"/>
      <c r="BU590" s="5"/>
      <c r="BV590" s="5"/>
      <c r="BW590" s="5"/>
      <c r="BX590" s="5"/>
      <c r="BY590" s="5"/>
      <c r="BZ590" s="5"/>
    </row>
    <row r="591" spans="4:78" ht="33.75" x14ac:dyDescent="0.5">
      <c r="D591" s="4"/>
      <c r="E591" s="5"/>
      <c r="F591" s="23"/>
      <c r="G591" s="23"/>
      <c r="H591" s="24"/>
      <c r="I591" s="24"/>
      <c r="J591" s="25"/>
      <c r="K591" s="23"/>
      <c r="L591" s="23"/>
      <c r="M591" s="23"/>
      <c r="N591" s="23"/>
      <c r="O591" s="23"/>
      <c r="P591" s="23"/>
      <c r="Q591" s="23"/>
      <c r="R591" s="23"/>
      <c r="S591" s="23"/>
      <c r="T591" s="23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  <c r="AG591" s="5"/>
      <c r="AH591" s="5"/>
      <c r="AI591" s="5"/>
      <c r="AJ591" s="5"/>
      <c r="AK591" s="5"/>
      <c r="AL591" s="5"/>
      <c r="AM591" s="5"/>
      <c r="AN591" s="5"/>
      <c r="AO591" s="5"/>
      <c r="AP591" s="5"/>
      <c r="AQ591" s="5"/>
      <c r="AR591" s="5"/>
      <c r="AS591" s="5"/>
      <c r="AT591" s="5"/>
      <c r="AU591" s="5"/>
      <c r="AV591" s="5"/>
      <c r="AW591" s="5"/>
      <c r="AX591" s="5"/>
      <c r="AY591" s="5"/>
      <c r="AZ591" s="5"/>
      <c r="BA591" s="5"/>
      <c r="BB591" s="5"/>
      <c r="BC591" s="5"/>
      <c r="BD591" s="5"/>
      <c r="BE591" s="5"/>
      <c r="BF591" s="5"/>
      <c r="BG591" s="5"/>
      <c r="BH591" s="5"/>
      <c r="BI591" s="5"/>
      <c r="BJ591" s="5"/>
      <c r="BK591" s="5"/>
      <c r="BL591" s="5"/>
      <c r="BM591" s="5"/>
      <c r="BN591" s="5"/>
      <c r="BO591" s="5"/>
      <c r="BP591" s="5"/>
      <c r="BQ591" s="5"/>
      <c r="BR591" s="5"/>
      <c r="BS591" s="5"/>
      <c r="BT591" s="5"/>
      <c r="BU591" s="5"/>
      <c r="BV591" s="5"/>
      <c r="BW591" s="5"/>
      <c r="BX591" s="5"/>
      <c r="BY591" s="5"/>
      <c r="BZ591" s="5"/>
    </row>
    <row r="592" spans="4:78" ht="33.75" x14ac:dyDescent="0.5">
      <c r="D592" s="4"/>
      <c r="E592" s="5"/>
      <c r="F592" s="23"/>
      <c r="G592" s="23"/>
      <c r="H592" s="24"/>
      <c r="I592" s="24"/>
      <c r="J592" s="25"/>
      <c r="K592" s="23"/>
      <c r="L592" s="23"/>
      <c r="M592" s="23"/>
      <c r="N592" s="23"/>
      <c r="O592" s="23"/>
      <c r="P592" s="23"/>
      <c r="Q592" s="23"/>
      <c r="R592" s="23"/>
      <c r="S592" s="23"/>
      <c r="T592" s="23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  <c r="AG592" s="5"/>
      <c r="AH592" s="5"/>
      <c r="AI592" s="5"/>
      <c r="AJ592" s="5"/>
      <c r="AK592" s="5"/>
      <c r="AL592" s="5"/>
      <c r="AM592" s="5"/>
      <c r="AN592" s="5"/>
      <c r="AO592" s="5"/>
      <c r="AP592" s="5"/>
      <c r="AQ592" s="5"/>
      <c r="AR592" s="5"/>
      <c r="AS592" s="5"/>
      <c r="AT592" s="5"/>
      <c r="AU592" s="5"/>
      <c r="AV592" s="5"/>
      <c r="AW592" s="5"/>
      <c r="AX592" s="5"/>
      <c r="AY592" s="5"/>
      <c r="AZ592" s="5"/>
      <c r="BA592" s="5"/>
      <c r="BB592" s="5"/>
      <c r="BC592" s="5"/>
      <c r="BD592" s="5"/>
      <c r="BE592" s="5"/>
      <c r="BF592" s="5"/>
      <c r="BG592" s="5"/>
      <c r="BH592" s="5"/>
      <c r="BI592" s="5"/>
      <c r="BJ592" s="5"/>
      <c r="BK592" s="5"/>
      <c r="BL592" s="5"/>
      <c r="BM592" s="5"/>
      <c r="BN592" s="5"/>
      <c r="BO592" s="5"/>
      <c r="BP592" s="5"/>
      <c r="BQ592" s="5"/>
      <c r="BR592" s="5"/>
      <c r="BS592" s="5"/>
      <c r="BT592" s="5"/>
      <c r="BU592" s="5"/>
      <c r="BV592" s="5"/>
      <c r="BW592" s="5"/>
      <c r="BX592" s="5"/>
      <c r="BY592" s="5"/>
      <c r="BZ592" s="5"/>
    </row>
    <row r="593" spans="4:78" ht="33.75" x14ac:dyDescent="0.5">
      <c r="D593" s="4"/>
      <c r="E593" s="5"/>
      <c r="F593" s="23"/>
      <c r="G593" s="23"/>
      <c r="H593" s="24"/>
      <c r="I593" s="24"/>
      <c r="J593" s="25"/>
      <c r="K593" s="23"/>
      <c r="L593" s="23"/>
      <c r="M593" s="23"/>
      <c r="N593" s="23"/>
      <c r="O593" s="23"/>
      <c r="P593" s="23"/>
      <c r="Q593" s="23"/>
      <c r="R593" s="23"/>
      <c r="S593" s="23"/>
      <c r="T593" s="23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  <c r="AG593" s="5"/>
      <c r="AH593" s="5"/>
      <c r="AI593" s="5"/>
      <c r="AJ593" s="5"/>
      <c r="AK593" s="5"/>
      <c r="AL593" s="5"/>
      <c r="AM593" s="5"/>
      <c r="AN593" s="5"/>
      <c r="AO593" s="5"/>
      <c r="AP593" s="5"/>
      <c r="AQ593" s="5"/>
      <c r="AR593" s="5"/>
      <c r="AS593" s="5"/>
      <c r="AT593" s="5"/>
      <c r="AU593" s="5"/>
      <c r="AV593" s="5"/>
      <c r="AW593" s="5"/>
      <c r="AX593" s="5"/>
      <c r="AY593" s="5"/>
      <c r="AZ593" s="5"/>
      <c r="BA593" s="5"/>
      <c r="BB593" s="5"/>
      <c r="BC593" s="5"/>
      <c r="BD593" s="5"/>
      <c r="BE593" s="5"/>
      <c r="BF593" s="5"/>
      <c r="BG593" s="5"/>
      <c r="BH593" s="5"/>
      <c r="BI593" s="5"/>
      <c r="BJ593" s="5"/>
      <c r="BK593" s="5"/>
      <c r="BL593" s="5"/>
      <c r="BM593" s="5"/>
      <c r="BN593" s="5"/>
      <c r="BO593" s="5"/>
      <c r="BP593" s="5"/>
      <c r="BQ593" s="5"/>
      <c r="BR593" s="5"/>
      <c r="BS593" s="5"/>
      <c r="BT593" s="5"/>
      <c r="BU593" s="5"/>
      <c r="BV593" s="5"/>
      <c r="BW593" s="5"/>
      <c r="BX593" s="5"/>
      <c r="BY593" s="5"/>
      <c r="BZ593" s="5"/>
    </row>
    <row r="594" spans="4:78" ht="33.75" x14ac:dyDescent="0.5">
      <c r="D594" s="4"/>
      <c r="E594" s="5"/>
      <c r="F594" s="23"/>
      <c r="G594" s="23"/>
      <c r="H594" s="24"/>
      <c r="I594" s="24"/>
      <c r="J594" s="25"/>
      <c r="K594" s="23"/>
      <c r="L594" s="23"/>
      <c r="M594" s="23"/>
      <c r="N594" s="23"/>
      <c r="O594" s="23"/>
      <c r="P594" s="23"/>
      <c r="Q594" s="23"/>
      <c r="R594" s="23"/>
      <c r="S594" s="23"/>
      <c r="T594" s="23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  <c r="AG594" s="5"/>
      <c r="AH594" s="5"/>
      <c r="AI594" s="5"/>
      <c r="AJ594" s="5"/>
      <c r="AK594" s="5"/>
      <c r="AL594" s="5"/>
      <c r="AM594" s="5"/>
      <c r="AN594" s="5"/>
      <c r="AO594" s="5"/>
      <c r="AP594" s="5"/>
      <c r="AQ594" s="5"/>
      <c r="AR594" s="5"/>
      <c r="AS594" s="5"/>
      <c r="AT594" s="5"/>
      <c r="AU594" s="5"/>
      <c r="AV594" s="5"/>
      <c r="AW594" s="5"/>
      <c r="AX594" s="5"/>
      <c r="AY594" s="5"/>
      <c r="AZ594" s="5"/>
      <c r="BA594" s="5"/>
      <c r="BB594" s="5"/>
      <c r="BC594" s="5"/>
      <c r="BD594" s="5"/>
      <c r="BE594" s="5"/>
      <c r="BF594" s="5"/>
      <c r="BG594" s="5"/>
      <c r="BH594" s="5"/>
      <c r="BI594" s="5"/>
      <c r="BJ594" s="5"/>
      <c r="BK594" s="5"/>
      <c r="BL594" s="5"/>
      <c r="BM594" s="5"/>
      <c r="BN594" s="5"/>
      <c r="BO594" s="5"/>
      <c r="BP594" s="5"/>
      <c r="BQ594" s="5"/>
      <c r="BR594" s="5"/>
      <c r="BS594" s="5"/>
      <c r="BT594" s="5"/>
      <c r="BU594" s="5"/>
      <c r="BV594" s="5"/>
      <c r="BW594" s="5"/>
      <c r="BX594" s="5"/>
      <c r="BY594" s="5"/>
      <c r="BZ594" s="5"/>
    </row>
    <row r="595" spans="4:78" ht="33.75" x14ac:dyDescent="0.5">
      <c r="D595" s="4"/>
      <c r="E595" s="5"/>
      <c r="F595" s="23"/>
      <c r="G595" s="23"/>
      <c r="H595" s="24"/>
      <c r="I595" s="24"/>
      <c r="J595" s="25"/>
      <c r="K595" s="23"/>
      <c r="L595" s="23"/>
      <c r="M595" s="23"/>
      <c r="N595" s="23"/>
      <c r="O595" s="23"/>
      <c r="P595" s="23"/>
      <c r="Q595" s="23"/>
      <c r="R595" s="23"/>
      <c r="S595" s="23"/>
      <c r="T595" s="23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  <c r="AG595" s="5"/>
      <c r="AH595" s="5"/>
      <c r="AI595" s="5"/>
      <c r="AJ595" s="5"/>
      <c r="AK595" s="5"/>
      <c r="AL595" s="5"/>
      <c r="AM595" s="5"/>
      <c r="AN595" s="5"/>
      <c r="AO595" s="5"/>
      <c r="AP595" s="5"/>
      <c r="AQ595" s="5"/>
      <c r="AR595" s="5"/>
      <c r="AS595" s="5"/>
      <c r="AT595" s="5"/>
      <c r="AU595" s="5"/>
      <c r="AV595" s="5"/>
      <c r="AW595" s="5"/>
      <c r="AX595" s="5"/>
      <c r="AY595" s="5"/>
      <c r="AZ595" s="5"/>
      <c r="BA595" s="5"/>
      <c r="BB595" s="5"/>
      <c r="BC595" s="5"/>
      <c r="BD595" s="5"/>
      <c r="BE595" s="5"/>
      <c r="BF595" s="5"/>
      <c r="BG595" s="5"/>
      <c r="BH595" s="5"/>
      <c r="BI595" s="5"/>
      <c r="BJ595" s="5"/>
      <c r="BK595" s="5"/>
      <c r="BL595" s="5"/>
      <c r="BM595" s="5"/>
      <c r="BN595" s="5"/>
      <c r="BO595" s="5"/>
      <c r="BP595" s="5"/>
      <c r="BQ595" s="5"/>
      <c r="BR595" s="5"/>
      <c r="BS595" s="5"/>
      <c r="BT595" s="5"/>
      <c r="BU595" s="5"/>
      <c r="BV595" s="5"/>
      <c r="BW595" s="5"/>
      <c r="BX595" s="5"/>
      <c r="BY595" s="5"/>
      <c r="BZ595" s="5"/>
    </row>
    <row r="596" spans="4:78" ht="33.75" x14ac:dyDescent="0.5">
      <c r="D596" s="4"/>
      <c r="E596" s="5"/>
      <c r="F596" s="23"/>
      <c r="G596" s="23"/>
      <c r="H596" s="24"/>
      <c r="I596" s="24"/>
      <c r="J596" s="25"/>
      <c r="K596" s="23"/>
      <c r="L596" s="23"/>
      <c r="M596" s="23"/>
      <c r="N596" s="23"/>
      <c r="O596" s="23"/>
      <c r="P596" s="23"/>
      <c r="Q596" s="23"/>
      <c r="R596" s="23"/>
      <c r="S596" s="23"/>
      <c r="T596" s="23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  <c r="AG596" s="5"/>
      <c r="AH596" s="5"/>
      <c r="AI596" s="5"/>
      <c r="AJ596" s="5"/>
      <c r="AK596" s="5"/>
      <c r="AL596" s="5"/>
      <c r="AM596" s="5"/>
      <c r="AN596" s="5"/>
      <c r="AO596" s="5"/>
      <c r="AP596" s="5"/>
      <c r="AQ596" s="5"/>
      <c r="AR596" s="5"/>
      <c r="AS596" s="5"/>
      <c r="AT596" s="5"/>
      <c r="AU596" s="5"/>
      <c r="AV596" s="5"/>
      <c r="AW596" s="5"/>
      <c r="AX596" s="5"/>
      <c r="AY596" s="5"/>
      <c r="AZ596" s="5"/>
      <c r="BA596" s="5"/>
      <c r="BB596" s="5"/>
      <c r="BC596" s="5"/>
      <c r="BD596" s="5"/>
      <c r="BE596" s="5"/>
      <c r="BF596" s="5"/>
      <c r="BG596" s="5"/>
      <c r="BH596" s="5"/>
      <c r="BI596" s="5"/>
      <c r="BJ596" s="5"/>
      <c r="BK596" s="5"/>
      <c r="BL596" s="5"/>
      <c r="BM596" s="5"/>
      <c r="BN596" s="5"/>
      <c r="BO596" s="5"/>
      <c r="BP596" s="5"/>
      <c r="BQ596" s="5"/>
      <c r="BR596" s="5"/>
      <c r="BS596" s="5"/>
      <c r="BT596" s="5"/>
      <c r="BU596" s="5"/>
      <c r="BV596" s="5"/>
      <c r="BW596" s="5"/>
      <c r="BX596" s="5"/>
      <c r="BY596" s="5"/>
      <c r="BZ596" s="5"/>
    </row>
    <row r="597" spans="4:78" ht="33.75" x14ac:dyDescent="0.5">
      <c r="D597" s="4"/>
      <c r="E597" s="5"/>
      <c r="F597" s="23"/>
      <c r="G597" s="23"/>
      <c r="H597" s="24"/>
      <c r="I597" s="24"/>
      <c r="J597" s="25"/>
      <c r="K597" s="23"/>
      <c r="L597" s="23"/>
      <c r="M597" s="23"/>
      <c r="N597" s="23"/>
      <c r="O597" s="23"/>
      <c r="P597" s="23"/>
      <c r="Q597" s="23"/>
      <c r="R597" s="23"/>
      <c r="S597" s="23"/>
      <c r="T597" s="23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  <c r="AG597" s="5"/>
      <c r="AH597" s="5"/>
      <c r="AI597" s="5"/>
      <c r="AJ597" s="5"/>
      <c r="AK597" s="5"/>
      <c r="AL597" s="5"/>
      <c r="AM597" s="5"/>
      <c r="AN597" s="5"/>
      <c r="AO597" s="5"/>
      <c r="AP597" s="5"/>
      <c r="AQ597" s="5"/>
      <c r="AR597" s="5"/>
      <c r="AS597" s="5"/>
      <c r="AT597" s="5"/>
      <c r="AU597" s="5"/>
      <c r="AV597" s="5"/>
      <c r="AW597" s="5"/>
      <c r="AX597" s="5"/>
      <c r="AY597" s="5"/>
      <c r="AZ597" s="5"/>
      <c r="BA597" s="5"/>
      <c r="BB597" s="5"/>
      <c r="BC597" s="5"/>
      <c r="BD597" s="5"/>
      <c r="BE597" s="5"/>
      <c r="BF597" s="5"/>
      <c r="BG597" s="5"/>
      <c r="BH597" s="5"/>
      <c r="BI597" s="5"/>
      <c r="BJ597" s="5"/>
      <c r="BK597" s="5"/>
      <c r="BL597" s="5"/>
      <c r="BM597" s="5"/>
      <c r="BN597" s="5"/>
      <c r="BO597" s="5"/>
      <c r="BP597" s="5"/>
      <c r="BQ597" s="5"/>
      <c r="BR597" s="5"/>
      <c r="BS597" s="5"/>
      <c r="BT597" s="5"/>
      <c r="BU597" s="5"/>
      <c r="BV597" s="5"/>
      <c r="BW597" s="5"/>
      <c r="BX597" s="5"/>
      <c r="BY597" s="5"/>
      <c r="BZ597" s="5"/>
    </row>
    <row r="598" spans="4:78" ht="33.75" x14ac:dyDescent="0.5">
      <c r="D598" s="4"/>
      <c r="E598" s="5"/>
      <c r="F598" s="23"/>
      <c r="G598" s="23"/>
      <c r="H598" s="24"/>
      <c r="I598" s="24"/>
      <c r="J598" s="25"/>
      <c r="K598" s="23"/>
      <c r="L598" s="23"/>
      <c r="M598" s="23"/>
      <c r="N598" s="23"/>
      <c r="O598" s="23"/>
      <c r="P598" s="23"/>
      <c r="Q598" s="23"/>
      <c r="R598" s="23"/>
      <c r="S598" s="23"/>
      <c r="T598" s="23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  <c r="AG598" s="5"/>
      <c r="AH598" s="5"/>
      <c r="AI598" s="5"/>
      <c r="AJ598" s="5"/>
      <c r="AK598" s="5"/>
      <c r="AL598" s="5"/>
      <c r="AM598" s="5"/>
      <c r="AN598" s="5"/>
      <c r="AO598" s="5"/>
      <c r="AP598" s="5"/>
      <c r="AQ598" s="5"/>
      <c r="AR598" s="5"/>
      <c r="AS598" s="5"/>
      <c r="AT598" s="5"/>
      <c r="AU598" s="5"/>
      <c r="AV598" s="5"/>
      <c r="AW598" s="5"/>
      <c r="AX598" s="5"/>
      <c r="AY598" s="5"/>
      <c r="AZ598" s="5"/>
      <c r="BA598" s="5"/>
      <c r="BB598" s="5"/>
      <c r="BC598" s="5"/>
      <c r="BD598" s="5"/>
      <c r="BE598" s="5"/>
      <c r="BF598" s="5"/>
      <c r="BG598" s="5"/>
      <c r="BH598" s="5"/>
      <c r="BI598" s="5"/>
      <c r="BJ598" s="5"/>
      <c r="BK598" s="5"/>
      <c r="BL598" s="5"/>
      <c r="BM598" s="5"/>
      <c r="BN598" s="5"/>
      <c r="BO598" s="5"/>
      <c r="BP598" s="5"/>
      <c r="BQ598" s="5"/>
      <c r="BR598" s="5"/>
      <c r="BS598" s="5"/>
      <c r="BT598" s="5"/>
      <c r="BU598" s="5"/>
      <c r="BV598" s="5"/>
      <c r="BW598" s="5"/>
      <c r="BX598" s="5"/>
      <c r="BY598" s="5"/>
      <c r="BZ598" s="5"/>
    </row>
    <row r="599" spans="4:78" ht="33.75" x14ac:dyDescent="0.5">
      <c r="D599" s="4"/>
      <c r="E599" s="5"/>
      <c r="F599" s="23"/>
      <c r="G599" s="23"/>
      <c r="H599" s="24"/>
      <c r="I599" s="24"/>
      <c r="J599" s="25"/>
      <c r="K599" s="23"/>
      <c r="L599" s="23"/>
      <c r="M599" s="23"/>
      <c r="N599" s="23"/>
      <c r="O599" s="23"/>
      <c r="P599" s="23"/>
      <c r="Q599" s="23"/>
      <c r="R599" s="23"/>
      <c r="S599" s="23"/>
      <c r="T599" s="23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  <c r="AG599" s="5"/>
      <c r="AH599" s="5"/>
      <c r="AI599" s="5"/>
      <c r="AJ599" s="5"/>
      <c r="AK599" s="5"/>
      <c r="AL599" s="5"/>
      <c r="AM599" s="5"/>
      <c r="AN599" s="5"/>
      <c r="AO599" s="5"/>
      <c r="AP599" s="5"/>
      <c r="AQ599" s="5"/>
      <c r="AR599" s="5"/>
      <c r="AS599" s="5"/>
      <c r="AT599" s="5"/>
      <c r="AU599" s="5"/>
      <c r="AV599" s="5"/>
      <c r="AW599" s="5"/>
      <c r="AX599" s="5"/>
      <c r="AY599" s="5"/>
      <c r="AZ599" s="5"/>
      <c r="BA599" s="5"/>
      <c r="BB599" s="5"/>
      <c r="BC599" s="5"/>
      <c r="BD599" s="5"/>
      <c r="BE599" s="5"/>
      <c r="BF599" s="5"/>
      <c r="BG599" s="5"/>
      <c r="BH599" s="5"/>
      <c r="BI599" s="5"/>
      <c r="BJ599" s="5"/>
      <c r="BK599" s="5"/>
      <c r="BL599" s="5"/>
      <c r="BM599" s="5"/>
      <c r="BN599" s="5"/>
      <c r="BO599" s="5"/>
      <c r="BP599" s="5"/>
      <c r="BQ599" s="5"/>
      <c r="BR599" s="5"/>
      <c r="BS599" s="5"/>
      <c r="BT599" s="5"/>
      <c r="BU599" s="5"/>
      <c r="BV599" s="5"/>
      <c r="BW599" s="5"/>
      <c r="BX599" s="5"/>
      <c r="BY599" s="5"/>
      <c r="BZ599" s="5"/>
    </row>
    <row r="600" spans="4:78" ht="33.75" x14ac:dyDescent="0.5">
      <c r="D600" s="4"/>
      <c r="E600" s="5"/>
      <c r="F600" s="23"/>
      <c r="G600" s="23"/>
      <c r="H600" s="24"/>
      <c r="I600" s="24"/>
      <c r="J600" s="25"/>
      <c r="K600" s="23"/>
      <c r="L600" s="23"/>
      <c r="M600" s="23"/>
      <c r="N600" s="23"/>
      <c r="O600" s="23"/>
      <c r="P600" s="23"/>
      <c r="Q600" s="23"/>
      <c r="R600" s="23"/>
      <c r="S600" s="23"/>
      <c r="T600" s="23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  <c r="AG600" s="5"/>
      <c r="AH600" s="5"/>
      <c r="AI600" s="5"/>
      <c r="AJ600" s="5"/>
      <c r="AK600" s="5"/>
      <c r="AL600" s="5"/>
      <c r="AM600" s="5"/>
      <c r="AN600" s="5"/>
      <c r="AO600" s="5"/>
      <c r="AP600" s="5"/>
      <c r="AQ600" s="5"/>
      <c r="AR600" s="5"/>
      <c r="AS600" s="5"/>
      <c r="AT600" s="5"/>
      <c r="AU600" s="5"/>
      <c r="AV600" s="5"/>
      <c r="AW600" s="5"/>
      <c r="AX600" s="5"/>
      <c r="AY600" s="5"/>
      <c r="AZ600" s="5"/>
      <c r="BA600" s="5"/>
      <c r="BB600" s="5"/>
      <c r="BC600" s="5"/>
      <c r="BD600" s="5"/>
      <c r="BE600" s="5"/>
      <c r="BF600" s="5"/>
      <c r="BG600" s="5"/>
      <c r="BH600" s="5"/>
      <c r="BI600" s="5"/>
      <c r="BJ600" s="5"/>
      <c r="BK600" s="5"/>
      <c r="BL600" s="5"/>
      <c r="BM600" s="5"/>
      <c r="BN600" s="5"/>
      <c r="BO600" s="5"/>
      <c r="BP600" s="5"/>
      <c r="BQ600" s="5"/>
      <c r="BR600" s="5"/>
      <c r="BS600" s="5"/>
      <c r="BT600" s="5"/>
      <c r="BU600" s="5"/>
      <c r="BV600" s="5"/>
      <c r="BW600" s="5"/>
      <c r="BX600" s="5"/>
      <c r="BY600" s="5"/>
      <c r="BZ600" s="5"/>
    </row>
    <row r="601" spans="4:78" ht="33.75" x14ac:dyDescent="0.5">
      <c r="F601" s="23"/>
      <c r="G601" s="23"/>
      <c r="H601" s="24"/>
      <c r="I601" s="24"/>
      <c r="J601" s="25"/>
      <c r="K601" s="23"/>
      <c r="L601" s="23"/>
      <c r="M601" s="23"/>
      <c r="N601" s="23"/>
      <c r="O601" s="23"/>
      <c r="P601" s="23"/>
      <c r="Q601" s="23"/>
      <c r="R601" s="23"/>
      <c r="S601" s="23"/>
      <c r="T601" s="23"/>
    </row>
    <row r="602" spans="4:78" ht="33.75" x14ac:dyDescent="0.5">
      <c r="F602" s="23"/>
      <c r="G602" s="23"/>
      <c r="H602" s="24"/>
      <c r="I602" s="24"/>
      <c r="J602" s="25"/>
      <c r="K602" s="23"/>
      <c r="L602" s="23"/>
      <c r="M602" s="23"/>
      <c r="N602" s="23"/>
      <c r="O602" s="23"/>
      <c r="P602" s="23"/>
      <c r="Q602" s="23"/>
      <c r="R602" s="23"/>
      <c r="S602" s="23"/>
      <c r="T602" s="23"/>
    </row>
    <row r="603" spans="4:78" ht="33.75" x14ac:dyDescent="0.5">
      <c r="F603" s="23"/>
      <c r="G603" s="23"/>
      <c r="H603" s="24"/>
      <c r="I603" s="24"/>
      <c r="J603" s="25"/>
      <c r="K603" s="23"/>
      <c r="L603" s="23"/>
      <c r="M603" s="23"/>
      <c r="N603" s="23"/>
      <c r="O603" s="23"/>
      <c r="P603" s="23"/>
      <c r="Q603" s="23"/>
      <c r="R603" s="23"/>
      <c r="S603" s="23"/>
      <c r="T603" s="23"/>
    </row>
    <row r="604" spans="4:78" ht="33.75" x14ac:dyDescent="0.5">
      <c r="F604" s="23"/>
      <c r="G604" s="23"/>
      <c r="H604" s="24"/>
      <c r="I604" s="24"/>
      <c r="J604" s="25"/>
      <c r="K604" s="23"/>
      <c r="L604" s="23"/>
      <c r="M604" s="23"/>
      <c r="N604" s="23"/>
      <c r="O604" s="23"/>
      <c r="P604" s="23"/>
      <c r="Q604" s="23"/>
      <c r="R604" s="23"/>
      <c r="S604" s="23"/>
      <c r="T604" s="23"/>
    </row>
    <row r="605" spans="4:78" ht="33.75" x14ac:dyDescent="0.5">
      <c r="F605" s="23"/>
      <c r="G605" s="23"/>
      <c r="H605" s="24"/>
      <c r="I605" s="24"/>
      <c r="J605" s="25"/>
      <c r="K605" s="23"/>
      <c r="L605" s="23"/>
      <c r="M605" s="23"/>
      <c r="N605" s="23"/>
      <c r="O605" s="23"/>
      <c r="P605" s="23"/>
      <c r="Q605" s="23"/>
      <c r="R605" s="23"/>
      <c r="S605" s="23"/>
      <c r="T605" s="23"/>
    </row>
    <row r="606" spans="4:78" ht="33.75" x14ac:dyDescent="0.5">
      <c r="F606" s="23"/>
      <c r="G606" s="23"/>
      <c r="H606" s="24"/>
      <c r="I606" s="24"/>
      <c r="J606" s="25"/>
      <c r="K606" s="23"/>
      <c r="L606" s="23"/>
      <c r="M606" s="23"/>
      <c r="N606" s="23"/>
      <c r="O606" s="23"/>
      <c r="P606" s="23"/>
      <c r="Q606" s="23"/>
      <c r="R606" s="23"/>
      <c r="S606" s="23"/>
      <c r="T606" s="23"/>
    </row>
    <row r="607" spans="4:78" ht="33.75" x14ac:dyDescent="0.5">
      <c r="F607" s="23"/>
      <c r="G607" s="23"/>
      <c r="H607" s="24"/>
      <c r="I607" s="24"/>
      <c r="J607" s="25"/>
      <c r="K607" s="23"/>
      <c r="L607" s="23"/>
      <c r="M607" s="23"/>
      <c r="N607" s="23"/>
      <c r="O607" s="23"/>
      <c r="P607" s="23"/>
      <c r="Q607" s="23"/>
      <c r="R607" s="23"/>
      <c r="S607" s="23"/>
      <c r="T607" s="23"/>
    </row>
    <row r="608" spans="4:78" ht="33.75" x14ac:dyDescent="0.5">
      <c r="F608" s="23"/>
      <c r="G608" s="23"/>
      <c r="H608" s="24"/>
      <c r="I608" s="24"/>
      <c r="J608" s="25"/>
      <c r="K608" s="23"/>
      <c r="L608" s="23"/>
      <c r="M608" s="23"/>
      <c r="N608" s="23"/>
      <c r="O608" s="23"/>
      <c r="P608" s="23"/>
      <c r="Q608" s="23"/>
      <c r="R608" s="23"/>
      <c r="S608" s="23"/>
      <c r="T608" s="23"/>
    </row>
    <row r="609" spans="6:20" ht="33.75" x14ac:dyDescent="0.5">
      <c r="F609" s="23"/>
      <c r="G609" s="23"/>
      <c r="H609" s="24"/>
      <c r="I609" s="24"/>
      <c r="J609" s="25"/>
      <c r="K609" s="23"/>
      <c r="L609" s="23"/>
      <c r="M609" s="23"/>
      <c r="N609" s="23"/>
      <c r="O609" s="23"/>
      <c r="P609" s="23"/>
      <c r="Q609" s="23"/>
      <c r="R609" s="23"/>
      <c r="S609" s="23"/>
      <c r="T609" s="23"/>
    </row>
    <row r="610" spans="6:20" ht="33.75" x14ac:dyDescent="0.5">
      <c r="F610" s="23"/>
      <c r="G610" s="23"/>
      <c r="H610" s="24"/>
      <c r="I610" s="24"/>
      <c r="J610" s="25"/>
      <c r="K610" s="23"/>
      <c r="L610" s="23"/>
      <c r="M610" s="23"/>
      <c r="N610" s="23"/>
      <c r="O610" s="23"/>
      <c r="P610" s="23"/>
      <c r="Q610" s="23"/>
      <c r="R610" s="23"/>
      <c r="S610" s="23"/>
      <c r="T610" s="23"/>
    </row>
    <row r="611" spans="6:20" ht="33.75" x14ac:dyDescent="0.5">
      <c r="F611" s="23"/>
      <c r="G611" s="23"/>
      <c r="H611" s="24"/>
      <c r="I611" s="24"/>
      <c r="J611" s="25"/>
      <c r="K611" s="23"/>
      <c r="L611" s="23"/>
      <c r="M611" s="23"/>
      <c r="N611" s="23"/>
      <c r="O611" s="23"/>
      <c r="P611" s="23"/>
      <c r="Q611" s="23"/>
      <c r="R611" s="23"/>
      <c r="S611" s="23"/>
      <c r="T611" s="23"/>
    </row>
    <row r="612" spans="6:20" ht="33.75" x14ac:dyDescent="0.5">
      <c r="F612" s="23"/>
      <c r="G612" s="23"/>
      <c r="H612" s="24"/>
      <c r="I612" s="24"/>
      <c r="J612" s="25"/>
      <c r="K612" s="23"/>
      <c r="L612" s="23"/>
      <c r="M612" s="23"/>
      <c r="N612" s="23"/>
      <c r="O612" s="23"/>
      <c r="P612" s="23"/>
      <c r="Q612" s="23"/>
      <c r="R612" s="23"/>
      <c r="S612" s="23"/>
      <c r="T612" s="23"/>
    </row>
    <row r="613" spans="6:20" ht="33.75" x14ac:dyDescent="0.5">
      <c r="F613" s="23"/>
      <c r="G613" s="23"/>
      <c r="H613" s="24"/>
      <c r="I613" s="24"/>
      <c r="J613" s="25"/>
      <c r="K613" s="23"/>
      <c r="L613" s="23"/>
      <c r="M613" s="23"/>
      <c r="N613" s="23"/>
      <c r="O613" s="23"/>
      <c r="P613" s="23"/>
      <c r="Q613" s="23"/>
      <c r="R613" s="23"/>
      <c r="S613" s="23"/>
      <c r="T613" s="23"/>
    </row>
    <row r="614" spans="6:20" ht="33.75" x14ac:dyDescent="0.5">
      <c r="F614" s="23"/>
      <c r="G614" s="23"/>
      <c r="H614" s="24"/>
      <c r="I614" s="24"/>
      <c r="J614" s="25"/>
      <c r="K614" s="23"/>
      <c r="L614" s="23"/>
      <c r="M614" s="23"/>
      <c r="N614" s="23"/>
      <c r="O614" s="23"/>
      <c r="P614" s="23"/>
      <c r="Q614" s="23"/>
      <c r="R614" s="23"/>
      <c r="S614" s="23"/>
      <c r="T614" s="23"/>
    </row>
    <row r="615" spans="6:20" ht="33.75" x14ac:dyDescent="0.5">
      <c r="F615" s="23"/>
      <c r="G615" s="23"/>
      <c r="H615" s="24"/>
      <c r="I615" s="24"/>
      <c r="J615" s="25"/>
      <c r="K615" s="23"/>
      <c r="L615" s="23"/>
      <c r="M615" s="23"/>
      <c r="N615" s="23"/>
      <c r="O615" s="23"/>
      <c r="P615" s="23"/>
      <c r="Q615" s="23"/>
      <c r="R615" s="23"/>
      <c r="S615" s="23"/>
      <c r="T615" s="23"/>
    </row>
    <row r="616" spans="6:20" ht="33.75" x14ac:dyDescent="0.5">
      <c r="F616" s="23"/>
      <c r="G616" s="23"/>
      <c r="H616" s="24"/>
      <c r="I616" s="24"/>
      <c r="J616" s="25"/>
      <c r="K616" s="23"/>
      <c r="L616" s="23"/>
      <c r="M616" s="23"/>
      <c r="N616" s="23"/>
      <c r="O616" s="23"/>
      <c r="P616" s="23"/>
      <c r="Q616" s="23"/>
      <c r="R616" s="23"/>
      <c r="S616" s="23"/>
      <c r="T616" s="23"/>
    </row>
    <row r="617" spans="6:20" ht="33.75" x14ac:dyDescent="0.5">
      <c r="F617" s="23"/>
      <c r="G617" s="23"/>
      <c r="H617" s="24"/>
      <c r="I617" s="24"/>
      <c r="J617" s="25"/>
      <c r="K617" s="23"/>
      <c r="L617" s="23"/>
      <c r="M617" s="23"/>
      <c r="N617" s="23"/>
      <c r="O617" s="23"/>
      <c r="P617" s="23"/>
      <c r="Q617" s="23"/>
      <c r="R617" s="23"/>
      <c r="S617" s="23"/>
      <c r="T617" s="23"/>
    </row>
    <row r="618" spans="6:20" ht="33.75" x14ac:dyDescent="0.5">
      <c r="F618" s="23"/>
      <c r="G618" s="23"/>
      <c r="H618" s="24"/>
      <c r="I618" s="24"/>
      <c r="J618" s="25"/>
      <c r="K618" s="23"/>
      <c r="L618" s="23"/>
      <c r="M618" s="23"/>
      <c r="N618" s="23"/>
      <c r="O618" s="23"/>
      <c r="P618" s="23"/>
      <c r="Q618" s="23"/>
      <c r="R618" s="23"/>
      <c r="S618" s="23"/>
      <c r="T618" s="23"/>
    </row>
    <row r="619" spans="6:20" ht="33.75" x14ac:dyDescent="0.5">
      <c r="F619" s="23"/>
      <c r="G619" s="23"/>
      <c r="H619" s="24"/>
      <c r="I619" s="24"/>
      <c r="J619" s="25"/>
      <c r="K619" s="23"/>
      <c r="L619" s="23"/>
      <c r="M619" s="23"/>
      <c r="N619" s="23"/>
      <c r="O619" s="23"/>
      <c r="P619" s="23"/>
      <c r="Q619" s="23"/>
      <c r="R619" s="23"/>
      <c r="S619" s="23"/>
      <c r="T619" s="23"/>
    </row>
    <row r="620" spans="6:20" ht="33.75" x14ac:dyDescent="0.5">
      <c r="F620" s="23"/>
      <c r="G620" s="23"/>
      <c r="H620" s="24"/>
      <c r="I620" s="24"/>
      <c r="J620" s="25"/>
      <c r="K620" s="23"/>
      <c r="L620" s="23"/>
      <c r="M620" s="23"/>
      <c r="N620" s="23"/>
      <c r="O620" s="23"/>
      <c r="P620" s="23"/>
      <c r="Q620" s="23"/>
      <c r="R620" s="23"/>
      <c r="S620" s="23"/>
      <c r="T620" s="23"/>
    </row>
    <row r="621" spans="6:20" ht="33.75" x14ac:dyDescent="0.5">
      <c r="F621" s="23"/>
      <c r="G621" s="23"/>
      <c r="H621" s="24"/>
      <c r="I621" s="24"/>
      <c r="J621" s="25"/>
      <c r="K621" s="23"/>
      <c r="L621" s="23"/>
      <c r="M621" s="23"/>
      <c r="N621" s="23"/>
      <c r="O621" s="23"/>
      <c r="P621" s="23"/>
      <c r="Q621" s="23"/>
      <c r="R621" s="23"/>
      <c r="S621" s="23"/>
      <c r="T621" s="23"/>
    </row>
    <row r="622" spans="6:20" ht="33.75" x14ac:dyDescent="0.5">
      <c r="F622" s="23"/>
      <c r="G622" s="23"/>
      <c r="H622" s="24"/>
      <c r="I622" s="24"/>
      <c r="J622" s="25"/>
      <c r="K622" s="23"/>
      <c r="L622" s="23"/>
      <c r="M622" s="23"/>
      <c r="N622" s="23"/>
      <c r="O622" s="23"/>
      <c r="P622" s="23"/>
      <c r="Q622" s="23"/>
      <c r="R622" s="23"/>
      <c r="S622" s="23"/>
      <c r="T622" s="23"/>
    </row>
    <row r="623" spans="6:20" ht="33.75" x14ac:dyDescent="0.5">
      <c r="F623" s="23"/>
      <c r="G623" s="23"/>
      <c r="H623" s="24"/>
      <c r="I623" s="24"/>
      <c r="J623" s="25"/>
      <c r="K623" s="23"/>
      <c r="L623" s="23"/>
      <c r="M623" s="23"/>
      <c r="N623" s="23"/>
      <c r="O623" s="23"/>
      <c r="P623" s="23"/>
      <c r="Q623" s="23"/>
      <c r="R623" s="23"/>
      <c r="S623" s="23"/>
      <c r="T623" s="23"/>
    </row>
    <row r="624" spans="6:20" ht="33.75" x14ac:dyDescent="0.5">
      <c r="F624" s="23"/>
      <c r="G624" s="23"/>
      <c r="H624" s="24"/>
      <c r="I624" s="24"/>
      <c r="J624" s="25"/>
      <c r="K624" s="23"/>
      <c r="L624" s="23"/>
      <c r="M624" s="23"/>
      <c r="N624" s="23"/>
      <c r="O624" s="23"/>
      <c r="P624" s="23"/>
      <c r="Q624" s="23"/>
      <c r="R624" s="23"/>
      <c r="S624" s="23"/>
      <c r="T624" s="23"/>
    </row>
    <row r="625" spans="6:20" ht="33.75" x14ac:dyDescent="0.5">
      <c r="F625" s="23"/>
      <c r="G625" s="23"/>
      <c r="H625" s="24"/>
      <c r="I625" s="24"/>
      <c r="J625" s="25"/>
      <c r="K625" s="23"/>
      <c r="L625" s="23"/>
      <c r="M625" s="23"/>
      <c r="N625" s="23"/>
      <c r="O625" s="23"/>
      <c r="P625" s="23"/>
      <c r="Q625" s="23"/>
      <c r="R625" s="23"/>
      <c r="S625" s="23"/>
      <c r="T625" s="23"/>
    </row>
    <row r="626" spans="6:20" ht="33.75" x14ac:dyDescent="0.5">
      <c r="F626" s="23"/>
      <c r="G626" s="23"/>
      <c r="H626" s="24"/>
      <c r="I626" s="24"/>
      <c r="J626" s="25"/>
      <c r="K626" s="23"/>
      <c r="L626" s="23"/>
      <c r="M626" s="23"/>
      <c r="N626" s="23"/>
      <c r="O626" s="23"/>
      <c r="P626" s="23"/>
      <c r="Q626" s="23"/>
      <c r="R626" s="23"/>
      <c r="S626" s="23"/>
      <c r="T626" s="23"/>
    </row>
    <row r="627" spans="6:20" ht="33.75" x14ac:dyDescent="0.5">
      <c r="F627" s="23"/>
      <c r="G627" s="23"/>
      <c r="H627" s="24"/>
      <c r="I627" s="24"/>
      <c r="J627" s="25"/>
      <c r="K627" s="23"/>
      <c r="L627" s="23"/>
      <c r="M627" s="23"/>
      <c r="N627" s="23"/>
      <c r="O627" s="23"/>
      <c r="P627" s="23"/>
      <c r="Q627" s="23"/>
      <c r="R627" s="23"/>
      <c r="S627" s="23"/>
      <c r="T627" s="23"/>
    </row>
    <row r="628" spans="6:20" ht="33.75" x14ac:dyDescent="0.5">
      <c r="F628" s="23"/>
      <c r="G628" s="23"/>
      <c r="H628" s="24"/>
      <c r="I628" s="24"/>
      <c r="J628" s="25"/>
      <c r="K628" s="23"/>
      <c r="L628" s="23"/>
      <c r="M628" s="23"/>
      <c r="N628" s="23"/>
      <c r="O628" s="23"/>
      <c r="P628" s="23"/>
      <c r="Q628" s="23"/>
      <c r="R628" s="23"/>
      <c r="S628" s="23"/>
      <c r="T628" s="23"/>
    </row>
    <row r="629" spans="6:20" ht="33.75" x14ac:dyDescent="0.5">
      <c r="F629" s="23"/>
      <c r="G629" s="23"/>
      <c r="H629" s="24"/>
      <c r="I629" s="24"/>
      <c r="J629" s="25"/>
      <c r="K629" s="23"/>
      <c r="L629" s="23"/>
      <c r="M629" s="23"/>
      <c r="N629" s="23"/>
      <c r="O629" s="23"/>
      <c r="P629" s="23"/>
      <c r="Q629" s="23"/>
      <c r="R629" s="23"/>
      <c r="S629" s="23"/>
      <c r="T629" s="23"/>
    </row>
    <row r="630" spans="6:20" ht="33.75" x14ac:dyDescent="0.5">
      <c r="F630" s="23"/>
      <c r="G630" s="23"/>
      <c r="H630" s="24"/>
      <c r="I630" s="24"/>
      <c r="J630" s="25"/>
      <c r="K630" s="23"/>
      <c r="L630" s="23"/>
      <c r="M630" s="23"/>
      <c r="N630" s="23"/>
      <c r="O630" s="23"/>
      <c r="P630" s="23"/>
      <c r="Q630" s="23"/>
      <c r="R630" s="23"/>
      <c r="S630" s="23"/>
      <c r="T630" s="23"/>
    </row>
    <row r="631" spans="6:20" ht="33.75" x14ac:dyDescent="0.5">
      <c r="F631" s="23"/>
      <c r="G631" s="23"/>
      <c r="H631" s="24"/>
      <c r="I631" s="24"/>
      <c r="J631" s="25"/>
      <c r="K631" s="23"/>
      <c r="L631" s="23"/>
      <c r="M631" s="23"/>
      <c r="N631" s="23"/>
      <c r="O631" s="23"/>
      <c r="P631" s="23"/>
      <c r="Q631" s="23"/>
      <c r="R631" s="23"/>
      <c r="S631" s="23"/>
      <c r="T631" s="23"/>
    </row>
    <row r="632" spans="6:20" ht="33.75" x14ac:dyDescent="0.5">
      <c r="F632" s="23"/>
      <c r="G632" s="23"/>
      <c r="H632" s="24"/>
      <c r="I632" s="24"/>
      <c r="J632" s="25"/>
      <c r="K632" s="23"/>
      <c r="L632" s="23"/>
      <c r="M632" s="23"/>
      <c r="N632" s="23"/>
      <c r="O632" s="23"/>
      <c r="P632" s="23"/>
      <c r="Q632" s="23"/>
      <c r="R632" s="23"/>
      <c r="S632" s="23"/>
      <c r="T632" s="23"/>
    </row>
    <row r="633" spans="6:20" ht="33.75" x14ac:dyDescent="0.5">
      <c r="F633" s="23"/>
      <c r="G633" s="23"/>
      <c r="H633" s="24"/>
      <c r="I633" s="24"/>
      <c r="J633" s="25"/>
      <c r="K633" s="23"/>
      <c r="L633" s="23"/>
      <c r="M633" s="23"/>
      <c r="N633" s="23"/>
      <c r="O633" s="23"/>
      <c r="P633" s="23"/>
      <c r="Q633" s="23"/>
      <c r="R633" s="23"/>
      <c r="S633" s="23"/>
      <c r="T633" s="23"/>
    </row>
    <row r="634" spans="6:20" ht="33.75" x14ac:dyDescent="0.5">
      <c r="F634" s="23"/>
      <c r="G634" s="23"/>
      <c r="H634" s="24"/>
      <c r="I634" s="24"/>
      <c r="J634" s="25"/>
      <c r="K634" s="23"/>
      <c r="L634" s="23"/>
      <c r="M634" s="23"/>
      <c r="N634" s="23"/>
      <c r="O634" s="23"/>
      <c r="P634" s="23"/>
      <c r="Q634" s="23"/>
      <c r="R634" s="23"/>
      <c r="S634" s="23"/>
      <c r="T634" s="23"/>
    </row>
    <row r="635" spans="6:20" ht="33.75" x14ac:dyDescent="0.5">
      <c r="F635" s="23"/>
      <c r="G635" s="23"/>
      <c r="H635" s="24"/>
      <c r="I635" s="24"/>
      <c r="J635" s="25"/>
      <c r="K635" s="23"/>
      <c r="L635" s="23"/>
      <c r="M635" s="23"/>
      <c r="N635" s="23"/>
      <c r="O635" s="23"/>
      <c r="P635" s="23"/>
      <c r="Q635" s="23"/>
      <c r="R635" s="23"/>
      <c r="S635" s="23"/>
      <c r="T635" s="23"/>
    </row>
    <row r="636" spans="6:20" ht="33.75" x14ac:dyDescent="0.5">
      <c r="F636" s="23"/>
      <c r="G636" s="23"/>
      <c r="H636" s="24"/>
      <c r="I636" s="24"/>
      <c r="J636" s="25"/>
      <c r="K636" s="23"/>
      <c r="L636" s="23"/>
      <c r="M636" s="23"/>
      <c r="N636" s="23"/>
      <c r="O636" s="23"/>
      <c r="P636" s="23"/>
      <c r="Q636" s="23"/>
      <c r="R636" s="23"/>
      <c r="S636" s="23"/>
      <c r="T636" s="23"/>
    </row>
    <row r="637" spans="6:20" ht="33.75" x14ac:dyDescent="0.5">
      <c r="F637" s="23"/>
      <c r="G637" s="23"/>
      <c r="H637" s="24"/>
      <c r="I637" s="24"/>
      <c r="J637" s="25"/>
      <c r="K637" s="23"/>
      <c r="L637" s="23"/>
      <c r="M637" s="23"/>
      <c r="N637" s="23"/>
      <c r="O637" s="23"/>
      <c r="P637" s="23"/>
      <c r="Q637" s="23"/>
      <c r="R637" s="23"/>
      <c r="S637" s="23"/>
      <c r="T637" s="23"/>
    </row>
    <row r="638" spans="6:20" ht="33.75" x14ac:dyDescent="0.5">
      <c r="F638" s="23"/>
      <c r="G638" s="23"/>
      <c r="H638" s="24"/>
      <c r="I638" s="24"/>
      <c r="J638" s="25"/>
      <c r="K638" s="23"/>
      <c r="L638" s="23"/>
      <c r="M638" s="23"/>
      <c r="N638" s="23"/>
      <c r="O638" s="23"/>
      <c r="P638" s="23"/>
      <c r="Q638" s="23"/>
      <c r="R638" s="23"/>
      <c r="S638" s="23"/>
      <c r="T638" s="23"/>
    </row>
    <row r="639" spans="6:20" ht="33.75" x14ac:dyDescent="0.5">
      <c r="F639" s="23"/>
      <c r="G639" s="23"/>
      <c r="H639" s="24"/>
      <c r="I639" s="24"/>
      <c r="J639" s="25"/>
      <c r="K639" s="23"/>
      <c r="L639" s="23"/>
      <c r="M639" s="23"/>
      <c r="N639" s="23"/>
      <c r="O639" s="23"/>
      <c r="P639" s="23"/>
      <c r="Q639" s="23"/>
      <c r="R639" s="23"/>
      <c r="S639" s="23"/>
      <c r="T639" s="23"/>
    </row>
    <row r="640" spans="6:20" ht="33.75" x14ac:dyDescent="0.5">
      <c r="F640" s="23"/>
      <c r="G640" s="23"/>
      <c r="H640" s="24"/>
      <c r="I640" s="24"/>
      <c r="J640" s="25"/>
      <c r="K640" s="23"/>
      <c r="L640" s="23"/>
      <c r="M640" s="23"/>
      <c r="N640" s="23"/>
      <c r="O640" s="23"/>
      <c r="P640" s="23"/>
      <c r="Q640" s="23"/>
      <c r="R640" s="23"/>
      <c r="S640" s="23"/>
      <c r="T640" s="23"/>
    </row>
    <row r="641" spans="6:20" ht="33.75" x14ac:dyDescent="0.5">
      <c r="F641" s="23"/>
      <c r="G641" s="23"/>
      <c r="H641" s="24"/>
      <c r="I641" s="24"/>
      <c r="J641" s="25"/>
      <c r="K641" s="23"/>
      <c r="L641" s="23"/>
      <c r="M641" s="23"/>
      <c r="N641" s="23"/>
      <c r="O641" s="23"/>
      <c r="P641" s="23"/>
      <c r="Q641" s="23"/>
      <c r="R641" s="23"/>
      <c r="S641" s="23"/>
      <c r="T641" s="23"/>
    </row>
    <row r="642" spans="6:20" ht="33.75" x14ac:dyDescent="0.5">
      <c r="F642" s="23"/>
      <c r="G642" s="23"/>
      <c r="H642" s="24"/>
      <c r="I642" s="24"/>
      <c r="J642" s="25"/>
      <c r="K642" s="23"/>
      <c r="L642" s="23"/>
      <c r="M642" s="23"/>
      <c r="N642" s="23"/>
      <c r="O642" s="23"/>
      <c r="P642" s="23"/>
      <c r="Q642" s="23"/>
      <c r="R642" s="23"/>
      <c r="S642" s="23"/>
      <c r="T642" s="23"/>
    </row>
    <row r="643" spans="6:20" ht="33.75" x14ac:dyDescent="0.5">
      <c r="F643" s="23"/>
      <c r="G643" s="23"/>
      <c r="H643" s="24"/>
      <c r="I643" s="24"/>
      <c r="J643" s="25"/>
      <c r="K643" s="23"/>
      <c r="L643" s="23"/>
      <c r="M643" s="23"/>
      <c r="N643" s="23"/>
      <c r="O643" s="23"/>
      <c r="P643" s="23"/>
      <c r="Q643" s="23"/>
      <c r="R643" s="23"/>
      <c r="S643" s="23"/>
      <c r="T643" s="23"/>
    </row>
    <row r="644" spans="6:20" ht="33.75" x14ac:dyDescent="0.5">
      <c r="F644" s="23"/>
      <c r="G644" s="23"/>
      <c r="H644" s="24"/>
      <c r="I644" s="24"/>
      <c r="J644" s="25"/>
      <c r="K644" s="23"/>
      <c r="L644" s="23"/>
      <c r="M644" s="23"/>
      <c r="N644" s="23"/>
      <c r="O644" s="23"/>
      <c r="P644" s="23"/>
      <c r="Q644" s="23"/>
      <c r="R644" s="23"/>
      <c r="S644" s="23"/>
      <c r="T644" s="23"/>
    </row>
    <row r="645" spans="6:20" ht="33.75" x14ac:dyDescent="0.5">
      <c r="F645" s="23"/>
      <c r="G645" s="23"/>
      <c r="H645" s="24"/>
      <c r="I645" s="24"/>
      <c r="J645" s="25"/>
      <c r="K645" s="23"/>
      <c r="L645" s="23"/>
      <c r="M645" s="23"/>
      <c r="N645" s="23"/>
      <c r="O645" s="23"/>
      <c r="P645" s="23"/>
      <c r="Q645" s="23"/>
      <c r="R645" s="23"/>
      <c r="S645" s="23"/>
      <c r="T645" s="23"/>
    </row>
    <row r="646" spans="6:20" ht="33.75" x14ac:dyDescent="0.5">
      <c r="F646" s="23"/>
      <c r="G646" s="23"/>
      <c r="H646" s="24"/>
      <c r="I646" s="24"/>
      <c r="J646" s="25"/>
      <c r="K646" s="23"/>
      <c r="L646" s="23"/>
      <c r="M646" s="23"/>
      <c r="N646" s="23"/>
      <c r="O646" s="23"/>
      <c r="P646" s="23"/>
      <c r="Q646" s="23"/>
      <c r="R646" s="23"/>
      <c r="S646" s="23"/>
      <c r="T646" s="23"/>
    </row>
    <row r="647" spans="6:20" ht="33.75" x14ac:dyDescent="0.5">
      <c r="F647" s="23"/>
      <c r="G647" s="23"/>
      <c r="H647" s="24"/>
      <c r="I647" s="24"/>
      <c r="J647" s="25"/>
      <c r="K647" s="23"/>
      <c r="L647" s="23"/>
      <c r="M647" s="23"/>
      <c r="N647" s="23"/>
      <c r="O647" s="23"/>
      <c r="P647" s="23"/>
      <c r="Q647" s="23"/>
      <c r="R647" s="23"/>
      <c r="S647" s="23"/>
      <c r="T647" s="23"/>
    </row>
    <row r="648" spans="6:20" ht="33.75" x14ac:dyDescent="0.5">
      <c r="F648" s="23"/>
      <c r="G648" s="23"/>
      <c r="H648" s="24"/>
      <c r="I648" s="24"/>
      <c r="J648" s="25"/>
      <c r="K648" s="23"/>
      <c r="L648" s="23"/>
      <c r="M648" s="23"/>
      <c r="N648" s="23"/>
      <c r="O648" s="23"/>
      <c r="P648" s="23"/>
      <c r="Q648" s="23"/>
      <c r="R648" s="23"/>
      <c r="S648" s="23"/>
      <c r="T648" s="23"/>
    </row>
    <row r="649" spans="6:20" ht="33.75" x14ac:dyDescent="0.5">
      <c r="F649" s="23"/>
      <c r="G649" s="23"/>
      <c r="H649" s="24"/>
      <c r="I649" s="24"/>
      <c r="J649" s="25"/>
      <c r="K649" s="23"/>
      <c r="L649" s="23"/>
      <c r="M649" s="23"/>
      <c r="N649" s="23"/>
      <c r="O649" s="23"/>
      <c r="P649" s="23"/>
      <c r="Q649" s="23"/>
      <c r="R649" s="23"/>
      <c r="S649" s="23"/>
      <c r="T649" s="23"/>
    </row>
    <row r="650" spans="6:20" ht="33.75" x14ac:dyDescent="0.5">
      <c r="F650" s="23"/>
      <c r="G650" s="23"/>
      <c r="H650" s="24"/>
      <c r="I650" s="24"/>
      <c r="J650" s="25"/>
      <c r="K650" s="23"/>
      <c r="L650" s="23"/>
      <c r="M650" s="23"/>
      <c r="N650" s="23"/>
      <c r="O650" s="23"/>
      <c r="P650" s="23"/>
      <c r="Q650" s="23"/>
      <c r="R650" s="23"/>
      <c r="S650" s="23"/>
      <c r="T650" s="23"/>
    </row>
    <row r="651" spans="6:20" ht="33.75" x14ac:dyDescent="0.5">
      <c r="F651" s="23"/>
      <c r="G651" s="23"/>
      <c r="H651" s="24"/>
      <c r="I651" s="24"/>
      <c r="J651" s="25"/>
      <c r="K651" s="23"/>
      <c r="L651" s="23"/>
      <c r="M651" s="23"/>
      <c r="N651" s="23"/>
      <c r="O651" s="23"/>
      <c r="P651" s="23"/>
      <c r="Q651" s="23"/>
      <c r="R651" s="23"/>
      <c r="S651" s="23"/>
      <c r="T651" s="23"/>
    </row>
    <row r="652" spans="6:20" ht="33.75" x14ac:dyDescent="0.5">
      <c r="F652" s="23"/>
      <c r="G652" s="23"/>
      <c r="H652" s="24"/>
      <c r="I652" s="24"/>
      <c r="J652" s="25"/>
      <c r="K652" s="23"/>
      <c r="L652" s="23"/>
      <c r="M652" s="23"/>
      <c r="N652" s="23"/>
      <c r="O652" s="23"/>
      <c r="P652" s="23"/>
      <c r="Q652" s="23"/>
      <c r="R652" s="23"/>
      <c r="S652" s="23"/>
      <c r="T652" s="23"/>
    </row>
    <row r="653" spans="6:20" ht="33.75" x14ac:dyDescent="0.5">
      <c r="F653" s="23"/>
      <c r="G653" s="23"/>
      <c r="H653" s="24"/>
      <c r="I653" s="24"/>
      <c r="J653" s="25"/>
      <c r="K653" s="23"/>
      <c r="L653" s="23"/>
      <c r="M653" s="23"/>
      <c r="N653" s="23"/>
      <c r="O653" s="23"/>
      <c r="P653" s="23"/>
      <c r="Q653" s="23"/>
      <c r="R653" s="23"/>
      <c r="S653" s="23"/>
      <c r="T653" s="23"/>
    </row>
    <row r="654" spans="6:20" ht="33.75" x14ac:dyDescent="0.5">
      <c r="F654" s="23"/>
      <c r="G654" s="23"/>
      <c r="H654" s="24"/>
      <c r="I654" s="24"/>
      <c r="J654" s="25"/>
      <c r="K654" s="23"/>
      <c r="L654" s="23"/>
      <c r="M654" s="23"/>
      <c r="N654" s="23"/>
      <c r="O654" s="23"/>
      <c r="P654" s="23"/>
      <c r="Q654" s="23"/>
      <c r="R654" s="23"/>
      <c r="S654" s="23"/>
      <c r="T654" s="23"/>
    </row>
    <row r="655" spans="6:20" ht="33.75" x14ac:dyDescent="0.5">
      <c r="F655" s="23"/>
      <c r="G655" s="23"/>
      <c r="H655" s="24"/>
      <c r="I655" s="24"/>
      <c r="J655" s="25"/>
      <c r="K655" s="23"/>
      <c r="L655" s="23"/>
      <c r="M655" s="23"/>
      <c r="N655" s="23"/>
      <c r="O655" s="23"/>
      <c r="P655" s="23"/>
      <c r="Q655" s="23"/>
      <c r="R655" s="23"/>
      <c r="S655" s="23"/>
      <c r="T655" s="23"/>
    </row>
    <row r="656" spans="6:20" ht="33.75" x14ac:dyDescent="0.5">
      <c r="F656" s="23"/>
      <c r="G656" s="23"/>
      <c r="H656" s="24"/>
      <c r="I656" s="24"/>
      <c r="J656" s="25"/>
      <c r="K656" s="23"/>
      <c r="L656" s="23"/>
      <c r="M656" s="23"/>
      <c r="N656" s="23"/>
      <c r="O656" s="23"/>
      <c r="P656" s="23"/>
      <c r="Q656" s="23"/>
      <c r="R656" s="23"/>
      <c r="S656" s="23"/>
      <c r="T656" s="23"/>
    </row>
    <row r="657" spans="6:20" ht="33.75" x14ac:dyDescent="0.5">
      <c r="F657" s="23"/>
      <c r="G657" s="23"/>
      <c r="H657" s="24"/>
      <c r="I657" s="24"/>
      <c r="J657" s="25"/>
      <c r="K657" s="23"/>
      <c r="L657" s="23"/>
      <c r="M657" s="23"/>
      <c r="N657" s="23"/>
      <c r="O657" s="23"/>
      <c r="P657" s="23"/>
      <c r="Q657" s="23"/>
      <c r="R657" s="23"/>
      <c r="S657" s="23"/>
      <c r="T657" s="23"/>
    </row>
    <row r="658" spans="6:20" ht="33.75" x14ac:dyDescent="0.5">
      <c r="F658" s="23"/>
      <c r="G658" s="23"/>
      <c r="H658" s="24"/>
      <c r="I658" s="24"/>
      <c r="J658" s="25"/>
      <c r="K658" s="23"/>
      <c r="L658" s="23"/>
      <c r="M658" s="23"/>
      <c r="N658" s="23"/>
      <c r="O658" s="23"/>
      <c r="P658" s="23"/>
      <c r="Q658" s="23"/>
      <c r="R658" s="23"/>
      <c r="S658" s="23"/>
      <c r="T658" s="23"/>
    </row>
    <row r="659" spans="6:20" ht="33.75" x14ac:dyDescent="0.5">
      <c r="F659" s="23"/>
      <c r="G659" s="23"/>
      <c r="H659" s="24"/>
      <c r="I659" s="24"/>
      <c r="J659" s="25"/>
      <c r="K659" s="23"/>
      <c r="L659" s="23"/>
      <c r="M659" s="23"/>
      <c r="N659" s="23"/>
      <c r="O659" s="23"/>
      <c r="P659" s="23"/>
      <c r="Q659" s="23"/>
      <c r="R659" s="23"/>
      <c r="S659" s="23"/>
      <c r="T659" s="23"/>
    </row>
    <row r="660" spans="6:20" ht="33.75" x14ac:dyDescent="0.5">
      <c r="F660" s="23"/>
      <c r="G660" s="23"/>
      <c r="H660" s="24"/>
      <c r="I660" s="24"/>
      <c r="J660" s="25"/>
      <c r="K660" s="23"/>
      <c r="L660" s="23"/>
      <c r="M660" s="23"/>
      <c r="N660" s="23"/>
      <c r="O660" s="23"/>
      <c r="P660" s="23"/>
      <c r="Q660" s="23"/>
      <c r="R660" s="23"/>
      <c r="S660" s="23"/>
      <c r="T660" s="23"/>
    </row>
    <row r="661" spans="6:20" ht="33.75" x14ac:dyDescent="0.5">
      <c r="F661" s="23"/>
      <c r="G661" s="23"/>
      <c r="H661" s="24"/>
      <c r="I661" s="24"/>
      <c r="J661" s="25"/>
      <c r="K661" s="23"/>
      <c r="L661" s="23"/>
      <c r="M661" s="23"/>
      <c r="N661" s="23"/>
      <c r="O661" s="23"/>
      <c r="P661" s="23"/>
      <c r="Q661" s="23"/>
      <c r="R661" s="23"/>
      <c r="S661" s="23"/>
      <c r="T661" s="23"/>
    </row>
    <row r="662" spans="6:20" ht="33.75" x14ac:dyDescent="0.5">
      <c r="F662" s="23"/>
      <c r="G662" s="23"/>
      <c r="H662" s="24"/>
      <c r="I662" s="24"/>
      <c r="J662" s="25"/>
      <c r="K662" s="23"/>
      <c r="L662" s="23"/>
      <c r="M662" s="23"/>
      <c r="N662" s="23"/>
      <c r="O662" s="23"/>
      <c r="P662" s="23"/>
      <c r="Q662" s="23"/>
      <c r="R662" s="23"/>
      <c r="S662" s="23"/>
      <c r="T662" s="23"/>
    </row>
    <row r="663" spans="6:20" ht="33.75" x14ac:dyDescent="0.5">
      <c r="F663" s="23"/>
      <c r="G663" s="23"/>
      <c r="H663" s="24"/>
      <c r="I663" s="24"/>
      <c r="J663" s="25"/>
      <c r="K663" s="23"/>
      <c r="L663" s="23"/>
      <c r="M663" s="23"/>
      <c r="N663" s="23"/>
      <c r="O663" s="23"/>
      <c r="P663" s="23"/>
      <c r="Q663" s="23"/>
      <c r="R663" s="23"/>
      <c r="S663" s="23"/>
      <c r="T663" s="23"/>
    </row>
    <row r="664" spans="6:20" ht="33.75" x14ac:dyDescent="0.5">
      <c r="F664" s="23"/>
      <c r="G664" s="23"/>
      <c r="H664" s="24"/>
      <c r="I664" s="24"/>
      <c r="J664" s="25"/>
      <c r="K664" s="23"/>
      <c r="L664" s="23"/>
      <c r="M664" s="23"/>
      <c r="N664" s="23"/>
      <c r="O664" s="23"/>
      <c r="P664" s="23"/>
      <c r="Q664" s="23"/>
      <c r="R664" s="23"/>
      <c r="S664" s="23"/>
      <c r="T664" s="23"/>
    </row>
    <row r="665" spans="6:20" ht="33.75" x14ac:dyDescent="0.5">
      <c r="F665" s="23"/>
      <c r="G665" s="23"/>
      <c r="H665" s="24"/>
      <c r="I665" s="24"/>
      <c r="J665" s="25"/>
      <c r="K665" s="23"/>
      <c r="L665" s="23"/>
      <c r="M665" s="23"/>
      <c r="N665" s="23"/>
      <c r="O665" s="23"/>
      <c r="P665" s="23"/>
      <c r="Q665" s="23"/>
      <c r="R665" s="23"/>
      <c r="S665" s="23"/>
      <c r="T665" s="23"/>
    </row>
    <row r="666" spans="6:20" ht="33.75" x14ac:dyDescent="0.5">
      <c r="F666" s="23"/>
      <c r="G666" s="23"/>
      <c r="H666" s="24"/>
      <c r="I666" s="24"/>
      <c r="J666" s="25"/>
      <c r="K666" s="23"/>
      <c r="L666" s="23"/>
      <c r="M666" s="23"/>
      <c r="N666" s="23"/>
      <c r="O666" s="23"/>
      <c r="P666" s="23"/>
      <c r="Q666" s="23"/>
      <c r="R666" s="23"/>
      <c r="S666" s="23"/>
      <c r="T666" s="23"/>
    </row>
    <row r="667" spans="6:20" ht="33.75" x14ac:dyDescent="0.5">
      <c r="F667" s="23"/>
      <c r="G667" s="23"/>
      <c r="H667" s="24"/>
      <c r="I667" s="24"/>
      <c r="J667" s="25"/>
      <c r="K667" s="23"/>
      <c r="L667" s="23"/>
      <c r="M667" s="23"/>
      <c r="N667" s="23"/>
      <c r="O667" s="23"/>
      <c r="P667" s="23"/>
      <c r="Q667" s="23"/>
      <c r="R667" s="23"/>
      <c r="S667" s="23"/>
      <c r="T667" s="23"/>
    </row>
    <row r="668" spans="6:20" ht="33.75" x14ac:dyDescent="0.5">
      <c r="F668" s="23"/>
      <c r="G668" s="23"/>
      <c r="H668" s="24"/>
      <c r="I668" s="24"/>
      <c r="J668" s="25"/>
      <c r="K668" s="23"/>
      <c r="L668" s="23"/>
      <c r="M668" s="23"/>
      <c r="N668" s="23"/>
      <c r="O668" s="23"/>
      <c r="P668" s="23"/>
      <c r="Q668" s="23"/>
      <c r="R668" s="23"/>
      <c r="S668" s="23"/>
      <c r="T668" s="23"/>
    </row>
    <row r="669" spans="6:20" ht="33.75" x14ac:dyDescent="0.5">
      <c r="F669" s="23"/>
      <c r="G669" s="23"/>
      <c r="H669" s="24"/>
      <c r="I669" s="24"/>
      <c r="J669" s="25"/>
      <c r="K669" s="23"/>
      <c r="L669" s="23"/>
      <c r="M669" s="23"/>
      <c r="N669" s="23"/>
      <c r="O669" s="23"/>
      <c r="P669" s="23"/>
      <c r="Q669" s="23"/>
      <c r="R669" s="23"/>
      <c r="S669" s="23"/>
      <c r="T669" s="23"/>
    </row>
    <row r="670" spans="6:20" ht="33.75" x14ac:dyDescent="0.5">
      <c r="F670" s="23"/>
      <c r="G670" s="23"/>
      <c r="H670" s="24"/>
      <c r="I670" s="24"/>
      <c r="J670" s="25"/>
      <c r="K670" s="23"/>
      <c r="L670" s="23"/>
      <c r="M670" s="23"/>
      <c r="N670" s="23"/>
      <c r="O670" s="23"/>
      <c r="P670" s="23"/>
      <c r="Q670" s="23"/>
      <c r="R670" s="23"/>
      <c r="S670" s="23"/>
      <c r="T670" s="23"/>
    </row>
    <row r="671" spans="6:20" ht="33.75" x14ac:dyDescent="0.5">
      <c r="F671" s="23"/>
      <c r="G671" s="23"/>
      <c r="H671" s="24"/>
      <c r="I671" s="24"/>
      <c r="J671" s="25"/>
      <c r="K671" s="23"/>
      <c r="L671" s="23"/>
      <c r="M671" s="23"/>
      <c r="N671" s="23"/>
      <c r="O671" s="23"/>
      <c r="P671" s="23"/>
      <c r="Q671" s="23"/>
      <c r="R671" s="23"/>
      <c r="S671" s="23"/>
      <c r="T671" s="23"/>
    </row>
    <row r="672" spans="6:20" ht="33.75" x14ac:dyDescent="0.5">
      <c r="F672" s="23"/>
      <c r="G672" s="23"/>
      <c r="H672" s="24"/>
      <c r="I672" s="24"/>
      <c r="J672" s="25"/>
      <c r="K672" s="23"/>
      <c r="L672" s="23"/>
      <c r="M672" s="23"/>
      <c r="N672" s="23"/>
      <c r="O672" s="23"/>
      <c r="P672" s="23"/>
      <c r="Q672" s="23"/>
      <c r="R672" s="23"/>
      <c r="S672" s="23"/>
      <c r="T672" s="23"/>
    </row>
    <row r="673" spans="6:20" ht="33.75" x14ac:dyDescent="0.5">
      <c r="F673" s="23"/>
      <c r="G673" s="23"/>
      <c r="H673" s="24"/>
      <c r="I673" s="24"/>
      <c r="J673" s="25"/>
      <c r="K673" s="23"/>
      <c r="L673" s="23"/>
      <c r="M673" s="23"/>
      <c r="N673" s="23"/>
      <c r="O673" s="23"/>
      <c r="P673" s="23"/>
      <c r="Q673" s="23"/>
      <c r="R673" s="23"/>
      <c r="S673" s="23"/>
      <c r="T673" s="23"/>
    </row>
    <row r="674" spans="6:20" ht="33.75" x14ac:dyDescent="0.5">
      <c r="F674" s="23"/>
      <c r="G674" s="23"/>
      <c r="H674" s="24"/>
      <c r="I674" s="24"/>
      <c r="J674" s="25"/>
      <c r="K674" s="23"/>
      <c r="L674" s="23"/>
      <c r="M674" s="23"/>
      <c r="N674" s="23"/>
      <c r="O674" s="23"/>
      <c r="P674" s="23"/>
      <c r="Q674" s="23"/>
      <c r="R674" s="23"/>
      <c r="S674" s="23"/>
      <c r="T674" s="23"/>
    </row>
    <row r="675" spans="6:20" ht="33.75" x14ac:dyDescent="0.5">
      <c r="F675" s="23"/>
      <c r="G675" s="23"/>
      <c r="H675" s="24"/>
      <c r="I675" s="24"/>
      <c r="J675" s="25"/>
      <c r="K675" s="23"/>
      <c r="L675" s="23"/>
      <c r="M675" s="23"/>
      <c r="N675" s="23"/>
      <c r="O675" s="23"/>
      <c r="P675" s="23"/>
      <c r="Q675" s="23"/>
      <c r="R675" s="23"/>
      <c r="S675" s="23"/>
      <c r="T675" s="23"/>
    </row>
    <row r="676" spans="6:20" ht="33.75" x14ac:dyDescent="0.5">
      <c r="F676" s="23"/>
      <c r="G676" s="23"/>
      <c r="H676" s="24"/>
      <c r="I676" s="24"/>
      <c r="J676" s="25"/>
      <c r="K676" s="23"/>
      <c r="L676" s="23"/>
      <c r="M676" s="23"/>
      <c r="N676" s="23"/>
      <c r="O676" s="23"/>
      <c r="P676" s="23"/>
      <c r="Q676" s="23"/>
      <c r="R676" s="23"/>
      <c r="S676" s="23"/>
      <c r="T676" s="23"/>
    </row>
    <row r="677" spans="6:20" ht="33.75" x14ac:dyDescent="0.5">
      <c r="F677" s="23"/>
      <c r="G677" s="23"/>
      <c r="H677" s="24"/>
      <c r="I677" s="24"/>
      <c r="J677" s="25"/>
      <c r="K677" s="23"/>
      <c r="L677" s="23"/>
      <c r="M677" s="23"/>
      <c r="N677" s="23"/>
      <c r="O677" s="23"/>
      <c r="P677" s="23"/>
      <c r="Q677" s="23"/>
      <c r="R677" s="23"/>
      <c r="S677" s="23"/>
      <c r="T677" s="23"/>
    </row>
    <row r="678" spans="6:20" ht="33.75" x14ac:dyDescent="0.5">
      <c r="F678" s="23"/>
      <c r="G678" s="23"/>
      <c r="H678" s="24"/>
      <c r="I678" s="24"/>
      <c r="J678" s="25"/>
      <c r="K678" s="23"/>
      <c r="L678" s="23"/>
      <c r="M678" s="23"/>
      <c r="N678" s="23"/>
      <c r="O678" s="23"/>
      <c r="P678" s="23"/>
      <c r="Q678" s="23"/>
      <c r="R678" s="23"/>
      <c r="S678" s="23"/>
      <c r="T678" s="23"/>
    </row>
    <row r="679" spans="6:20" ht="33.75" x14ac:dyDescent="0.5">
      <c r="F679" s="23"/>
      <c r="G679" s="23"/>
      <c r="H679" s="24"/>
      <c r="I679" s="24"/>
      <c r="J679" s="25"/>
      <c r="K679" s="23"/>
      <c r="L679" s="23"/>
      <c r="M679" s="23"/>
      <c r="N679" s="23"/>
      <c r="O679" s="23"/>
      <c r="P679" s="23"/>
      <c r="Q679" s="23"/>
      <c r="R679" s="23"/>
      <c r="S679" s="23"/>
      <c r="T679" s="23"/>
    </row>
    <row r="680" spans="6:20" ht="33.75" x14ac:dyDescent="0.5">
      <c r="F680" s="23"/>
      <c r="G680" s="23"/>
      <c r="H680" s="24"/>
      <c r="I680" s="24"/>
      <c r="J680" s="25"/>
      <c r="K680" s="23"/>
      <c r="L680" s="23"/>
      <c r="M680" s="23"/>
      <c r="N680" s="23"/>
      <c r="O680" s="23"/>
      <c r="P680" s="23"/>
      <c r="Q680" s="23"/>
      <c r="R680" s="23"/>
      <c r="S680" s="23"/>
      <c r="T680" s="23"/>
    </row>
    <row r="681" spans="6:20" ht="33.75" x14ac:dyDescent="0.5">
      <c r="F681" s="23"/>
      <c r="G681" s="23"/>
      <c r="H681" s="24"/>
      <c r="I681" s="24"/>
      <c r="J681" s="25"/>
      <c r="K681" s="23"/>
      <c r="L681" s="23"/>
      <c r="M681" s="23"/>
      <c r="N681" s="23"/>
      <c r="O681" s="23"/>
      <c r="P681" s="23"/>
      <c r="Q681" s="23"/>
      <c r="R681" s="23"/>
      <c r="S681" s="23"/>
      <c r="T681" s="23"/>
    </row>
    <row r="682" spans="6:20" ht="33.75" x14ac:dyDescent="0.5">
      <c r="F682" s="23"/>
      <c r="G682" s="23"/>
      <c r="H682" s="24"/>
      <c r="I682" s="24"/>
      <c r="J682" s="25"/>
      <c r="K682" s="23"/>
      <c r="L682" s="23"/>
      <c r="M682" s="23"/>
      <c r="N682" s="23"/>
      <c r="O682" s="23"/>
      <c r="P682" s="23"/>
      <c r="Q682" s="23"/>
      <c r="R682" s="23"/>
      <c r="S682" s="23"/>
      <c r="T682" s="23"/>
    </row>
    <row r="683" spans="6:20" ht="33.75" x14ac:dyDescent="0.5">
      <c r="F683" s="23"/>
      <c r="G683" s="23"/>
      <c r="H683" s="24"/>
      <c r="I683" s="24"/>
      <c r="J683" s="25"/>
      <c r="K683" s="23"/>
      <c r="L683" s="23"/>
      <c r="M683" s="23"/>
      <c r="N683" s="23"/>
      <c r="O683" s="23"/>
      <c r="P683" s="23"/>
      <c r="Q683" s="23"/>
      <c r="R683" s="23"/>
      <c r="S683" s="23"/>
      <c r="T683" s="23"/>
    </row>
    <row r="684" spans="6:20" ht="33.75" x14ac:dyDescent="0.5">
      <c r="F684" s="23"/>
      <c r="G684" s="23"/>
      <c r="H684" s="24"/>
      <c r="I684" s="24"/>
      <c r="J684" s="25"/>
      <c r="K684" s="23"/>
      <c r="L684" s="23"/>
      <c r="M684" s="23"/>
      <c r="N684" s="23"/>
      <c r="O684" s="23"/>
      <c r="P684" s="23"/>
      <c r="Q684" s="23"/>
      <c r="R684" s="23"/>
      <c r="S684" s="23"/>
      <c r="T684" s="23"/>
    </row>
    <row r="685" spans="6:20" ht="33.75" x14ac:dyDescent="0.5">
      <c r="F685" s="23"/>
      <c r="G685" s="23"/>
      <c r="H685" s="24"/>
      <c r="I685" s="24"/>
      <c r="J685" s="25"/>
      <c r="K685" s="23"/>
      <c r="L685" s="23"/>
      <c r="M685" s="23"/>
      <c r="N685" s="23"/>
      <c r="O685" s="23"/>
      <c r="P685" s="23"/>
      <c r="Q685" s="23"/>
      <c r="R685" s="23"/>
      <c r="S685" s="23"/>
      <c r="T685" s="23"/>
    </row>
    <row r="686" spans="6:20" ht="33.75" x14ac:dyDescent="0.5">
      <c r="F686" s="23"/>
      <c r="G686" s="23"/>
      <c r="H686" s="24"/>
      <c r="I686" s="24"/>
      <c r="J686" s="25"/>
      <c r="K686" s="23"/>
      <c r="L686" s="23"/>
      <c r="M686" s="23"/>
      <c r="N686" s="23"/>
      <c r="O686" s="23"/>
      <c r="P686" s="23"/>
      <c r="Q686" s="23"/>
      <c r="R686" s="23"/>
      <c r="S686" s="23"/>
      <c r="T686" s="23"/>
    </row>
    <row r="687" spans="6:20" ht="33.75" x14ac:dyDescent="0.5">
      <c r="F687" s="23"/>
      <c r="G687" s="23"/>
      <c r="H687" s="24"/>
      <c r="I687" s="24"/>
      <c r="J687" s="25"/>
      <c r="K687" s="23"/>
      <c r="L687" s="23"/>
      <c r="M687" s="23"/>
      <c r="N687" s="23"/>
      <c r="O687" s="23"/>
      <c r="P687" s="23"/>
      <c r="Q687" s="23"/>
      <c r="R687" s="23"/>
      <c r="S687" s="23"/>
      <c r="T687" s="23"/>
    </row>
    <row r="688" spans="6:20" ht="33.75" x14ac:dyDescent="0.5">
      <c r="F688" s="23"/>
      <c r="G688" s="23"/>
      <c r="H688" s="24"/>
      <c r="I688" s="24"/>
      <c r="J688" s="25"/>
      <c r="K688" s="23"/>
      <c r="L688" s="23"/>
      <c r="M688" s="23"/>
      <c r="N688" s="23"/>
      <c r="O688" s="23"/>
      <c r="P688" s="23"/>
      <c r="Q688" s="23"/>
      <c r="R688" s="23"/>
      <c r="S688" s="23"/>
      <c r="T688" s="23"/>
    </row>
    <row r="689" spans="6:20" ht="33.75" x14ac:dyDescent="0.5">
      <c r="F689" s="23"/>
      <c r="G689" s="23"/>
      <c r="H689" s="24"/>
      <c r="I689" s="24"/>
      <c r="J689" s="25"/>
      <c r="K689" s="23"/>
      <c r="L689" s="23"/>
      <c r="M689" s="23"/>
      <c r="N689" s="23"/>
      <c r="O689" s="23"/>
      <c r="P689" s="23"/>
      <c r="Q689" s="23"/>
      <c r="R689" s="23"/>
      <c r="S689" s="23"/>
      <c r="T689" s="23"/>
    </row>
    <row r="690" spans="6:20" ht="33.75" x14ac:dyDescent="0.5">
      <c r="F690" s="23"/>
      <c r="G690" s="23"/>
      <c r="H690" s="24"/>
      <c r="I690" s="24"/>
      <c r="J690" s="25"/>
      <c r="K690" s="23"/>
      <c r="L690" s="23"/>
      <c r="M690" s="23"/>
      <c r="N690" s="23"/>
      <c r="O690" s="23"/>
      <c r="P690" s="23"/>
      <c r="Q690" s="23"/>
      <c r="R690" s="23"/>
      <c r="S690" s="23"/>
      <c r="T690" s="23"/>
    </row>
    <row r="691" spans="6:20" ht="33.75" x14ac:dyDescent="0.5">
      <c r="F691" s="23"/>
      <c r="G691" s="23"/>
      <c r="H691" s="24"/>
      <c r="I691" s="24"/>
      <c r="J691" s="25"/>
      <c r="K691" s="23"/>
      <c r="L691" s="23"/>
      <c r="M691" s="23"/>
      <c r="N691" s="23"/>
      <c r="O691" s="23"/>
      <c r="P691" s="23"/>
      <c r="Q691" s="23"/>
      <c r="R691" s="23"/>
      <c r="S691" s="23"/>
      <c r="T691" s="23"/>
    </row>
    <row r="692" spans="6:20" ht="33.75" x14ac:dyDescent="0.5">
      <c r="F692" s="23"/>
      <c r="G692" s="23"/>
      <c r="H692" s="24"/>
      <c r="I692" s="24"/>
      <c r="J692" s="25"/>
      <c r="K692" s="23"/>
      <c r="L692" s="23"/>
      <c r="M692" s="23"/>
      <c r="N692" s="23"/>
      <c r="O692" s="23"/>
      <c r="P692" s="23"/>
      <c r="Q692" s="23"/>
      <c r="R692" s="23"/>
      <c r="S692" s="23"/>
      <c r="T692" s="23"/>
    </row>
    <row r="693" spans="6:20" ht="33.75" x14ac:dyDescent="0.5">
      <c r="F693" s="23"/>
      <c r="G693" s="23"/>
      <c r="H693" s="24"/>
      <c r="I693" s="24"/>
      <c r="J693" s="25"/>
      <c r="K693" s="23"/>
      <c r="L693" s="23"/>
      <c r="M693" s="23"/>
      <c r="N693" s="23"/>
      <c r="O693" s="23"/>
      <c r="P693" s="23"/>
      <c r="Q693" s="23"/>
      <c r="R693" s="23"/>
      <c r="S693" s="23"/>
      <c r="T693" s="23"/>
    </row>
    <row r="694" spans="6:20" ht="33.75" x14ac:dyDescent="0.5">
      <c r="F694" s="23"/>
      <c r="G694" s="23"/>
      <c r="H694" s="24"/>
      <c r="I694" s="24"/>
      <c r="J694" s="25"/>
      <c r="K694" s="23"/>
      <c r="L694" s="23"/>
      <c r="M694" s="23"/>
      <c r="N694" s="23"/>
      <c r="O694" s="23"/>
      <c r="P694" s="23"/>
      <c r="Q694" s="23"/>
      <c r="R694" s="23"/>
      <c r="S694" s="23"/>
      <c r="T694" s="23"/>
    </row>
    <row r="695" spans="6:20" ht="33.75" x14ac:dyDescent="0.5">
      <c r="F695" s="23"/>
      <c r="G695" s="23"/>
      <c r="H695" s="24"/>
      <c r="I695" s="24"/>
      <c r="J695" s="25"/>
      <c r="K695" s="23"/>
      <c r="L695" s="23"/>
      <c r="M695" s="23"/>
      <c r="N695" s="23"/>
      <c r="O695" s="23"/>
      <c r="P695" s="23"/>
      <c r="Q695" s="23"/>
      <c r="R695" s="23"/>
      <c r="S695" s="23"/>
      <c r="T695" s="23"/>
    </row>
    <row r="696" spans="6:20" ht="33.75" x14ac:dyDescent="0.5">
      <c r="F696" s="23"/>
      <c r="G696" s="23"/>
      <c r="H696" s="24"/>
      <c r="I696" s="24"/>
      <c r="J696" s="25"/>
      <c r="K696" s="23"/>
      <c r="L696" s="23"/>
      <c r="M696" s="23"/>
      <c r="N696" s="23"/>
      <c r="O696" s="23"/>
      <c r="P696" s="23"/>
      <c r="Q696" s="23"/>
      <c r="R696" s="23"/>
      <c r="S696" s="23"/>
      <c r="T696" s="23"/>
    </row>
    <row r="697" spans="6:20" ht="33.75" x14ac:dyDescent="0.5">
      <c r="F697" s="23"/>
      <c r="G697" s="23"/>
      <c r="H697" s="24"/>
      <c r="I697" s="24"/>
      <c r="J697" s="25"/>
      <c r="K697" s="23"/>
      <c r="L697" s="23"/>
      <c r="M697" s="23"/>
      <c r="N697" s="23"/>
      <c r="O697" s="23"/>
      <c r="P697" s="23"/>
      <c r="Q697" s="23"/>
      <c r="R697" s="23"/>
      <c r="S697" s="23"/>
      <c r="T697" s="23"/>
    </row>
    <row r="698" spans="6:20" ht="33.75" x14ac:dyDescent="0.5">
      <c r="F698" s="23"/>
      <c r="G698" s="23"/>
      <c r="H698" s="24"/>
      <c r="I698" s="24"/>
      <c r="J698" s="25"/>
      <c r="K698" s="23"/>
      <c r="L698" s="23"/>
      <c r="M698" s="23"/>
      <c r="N698" s="23"/>
      <c r="O698" s="23"/>
      <c r="P698" s="23"/>
      <c r="Q698" s="23"/>
      <c r="R698" s="23"/>
      <c r="S698" s="23"/>
      <c r="T698" s="23"/>
    </row>
    <row r="699" spans="6:20" ht="33.75" x14ac:dyDescent="0.5">
      <c r="F699" s="23"/>
      <c r="G699" s="23"/>
      <c r="H699" s="24"/>
      <c r="I699" s="24"/>
      <c r="J699" s="25"/>
      <c r="K699" s="23"/>
      <c r="L699" s="23"/>
      <c r="M699" s="23"/>
      <c r="N699" s="23"/>
      <c r="O699" s="23"/>
      <c r="P699" s="23"/>
      <c r="Q699" s="23"/>
      <c r="R699" s="23"/>
      <c r="S699" s="23"/>
      <c r="T699" s="23"/>
    </row>
    <row r="700" spans="6:20" ht="33.75" x14ac:dyDescent="0.5">
      <c r="F700" s="23"/>
      <c r="G700" s="23"/>
      <c r="H700" s="24"/>
      <c r="I700" s="24"/>
      <c r="J700" s="25"/>
      <c r="K700" s="23"/>
      <c r="L700" s="23"/>
      <c r="M700" s="23"/>
      <c r="N700" s="23"/>
      <c r="O700" s="23"/>
      <c r="P700" s="23"/>
      <c r="Q700" s="23"/>
      <c r="R700" s="23"/>
      <c r="S700" s="23"/>
      <c r="T700" s="23"/>
    </row>
    <row r="701" spans="6:20" ht="33.75" x14ac:dyDescent="0.5">
      <c r="F701" s="23"/>
      <c r="G701" s="23"/>
      <c r="H701" s="24"/>
      <c r="I701" s="24"/>
      <c r="J701" s="25"/>
      <c r="K701" s="23"/>
      <c r="L701" s="23"/>
      <c r="M701" s="23"/>
      <c r="N701" s="23"/>
      <c r="O701" s="23"/>
      <c r="P701" s="23"/>
      <c r="Q701" s="23"/>
      <c r="R701" s="23"/>
      <c r="S701" s="23"/>
      <c r="T701" s="23"/>
    </row>
    <row r="702" spans="6:20" ht="33.75" x14ac:dyDescent="0.5">
      <c r="F702" s="23"/>
      <c r="G702" s="23"/>
      <c r="H702" s="24"/>
      <c r="I702" s="24"/>
      <c r="J702" s="25"/>
      <c r="K702" s="23"/>
      <c r="L702" s="23"/>
      <c r="M702" s="23"/>
      <c r="N702" s="23"/>
      <c r="O702" s="23"/>
      <c r="P702" s="23"/>
      <c r="Q702" s="23"/>
      <c r="R702" s="23"/>
      <c r="S702" s="23"/>
      <c r="T702" s="23"/>
    </row>
    <row r="703" spans="6:20" ht="33.75" x14ac:dyDescent="0.5">
      <c r="F703" s="23"/>
      <c r="G703" s="23"/>
      <c r="H703" s="24"/>
      <c r="I703" s="24"/>
      <c r="J703" s="25"/>
      <c r="K703" s="23"/>
      <c r="L703" s="23"/>
      <c r="M703" s="23"/>
      <c r="N703" s="23"/>
      <c r="O703" s="23"/>
      <c r="P703" s="23"/>
      <c r="Q703" s="23"/>
      <c r="R703" s="23"/>
      <c r="S703" s="23"/>
      <c r="T703" s="23"/>
    </row>
    <row r="704" spans="6:20" ht="33.75" x14ac:dyDescent="0.5">
      <c r="F704" s="23"/>
      <c r="G704" s="23"/>
      <c r="H704" s="24"/>
      <c r="I704" s="24"/>
      <c r="J704" s="25"/>
      <c r="K704" s="23"/>
      <c r="L704" s="23"/>
      <c r="M704" s="23"/>
      <c r="N704" s="23"/>
      <c r="O704" s="23"/>
      <c r="P704" s="23"/>
      <c r="Q704" s="23"/>
      <c r="R704" s="23"/>
      <c r="S704" s="23"/>
      <c r="T704" s="23"/>
    </row>
    <row r="705" spans="6:20" ht="33.75" x14ac:dyDescent="0.5">
      <c r="F705" s="23"/>
      <c r="G705" s="23"/>
      <c r="H705" s="24"/>
      <c r="I705" s="24"/>
      <c r="J705" s="25"/>
      <c r="K705" s="23"/>
      <c r="L705" s="23"/>
      <c r="M705" s="23"/>
      <c r="N705" s="23"/>
      <c r="O705" s="23"/>
      <c r="P705" s="23"/>
      <c r="Q705" s="23"/>
      <c r="R705" s="23"/>
      <c r="S705" s="23"/>
      <c r="T705" s="23"/>
    </row>
    <row r="706" spans="6:20" ht="33.75" x14ac:dyDescent="0.5">
      <c r="F706" s="23"/>
      <c r="G706" s="23"/>
      <c r="H706" s="24"/>
      <c r="I706" s="24"/>
      <c r="J706" s="25"/>
      <c r="K706" s="23"/>
      <c r="L706" s="23"/>
      <c r="M706" s="23"/>
      <c r="N706" s="23"/>
      <c r="O706" s="23"/>
      <c r="P706" s="23"/>
      <c r="Q706" s="23"/>
      <c r="R706" s="23"/>
      <c r="S706" s="23"/>
      <c r="T706" s="23"/>
    </row>
    <row r="707" spans="6:20" ht="33.75" x14ac:dyDescent="0.5">
      <c r="F707" s="23"/>
      <c r="G707" s="23"/>
      <c r="H707" s="24"/>
      <c r="I707" s="24"/>
      <c r="J707" s="25"/>
      <c r="K707" s="23"/>
      <c r="L707" s="23"/>
      <c r="M707" s="23"/>
      <c r="N707" s="23"/>
      <c r="O707" s="23"/>
      <c r="P707" s="23"/>
      <c r="Q707" s="23"/>
      <c r="R707" s="23"/>
      <c r="S707" s="23"/>
      <c r="T707" s="23"/>
    </row>
    <row r="708" spans="6:20" ht="33.75" x14ac:dyDescent="0.5">
      <c r="F708" s="23"/>
      <c r="G708" s="23"/>
      <c r="H708" s="24"/>
      <c r="I708" s="24"/>
      <c r="J708" s="25"/>
      <c r="K708" s="23"/>
      <c r="L708" s="23"/>
      <c r="M708" s="23"/>
      <c r="N708" s="23"/>
      <c r="O708" s="23"/>
      <c r="P708" s="23"/>
      <c r="Q708" s="23"/>
      <c r="R708" s="23"/>
      <c r="S708" s="23"/>
      <c r="T708" s="23"/>
    </row>
    <row r="709" spans="6:20" ht="33.75" x14ac:dyDescent="0.5">
      <c r="F709" s="23"/>
      <c r="G709" s="23"/>
      <c r="H709" s="24"/>
      <c r="I709" s="24"/>
      <c r="J709" s="25"/>
      <c r="K709" s="23"/>
      <c r="L709" s="23"/>
      <c r="M709" s="23"/>
      <c r="N709" s="23"/>
      <c r="O709" s="23"/>
      <c r="P709" s="23"/>
      <c r="Q709" s="23"/>
      <c r="R709" s="23"/>
      <c r="S709" s="23"/>
      <c r="T709" s="23"/>
    </row>
    <row r="710" spans="6:20" ht="33.75" x14ac:dyDescent="0.5">
      <c r="F710" s="23"/>
      <c r="G710" s="23"/>
      <c r="H710" s="24"/>
      <c r="I710" s="24"/>
      <c r="J710" s="25"/>
      <c r="K710" s="23"/>
      <c r="L710" s="23"/>
      <c r="M710" s="23"/>
      <c r="N710" s="23"/>
      <c r="O710" s="23"/>
      <c r="P710" s="23"/>
      <c r="Q710" s="23"/>
      <c r="R710" s="23"/>
      <c r="S710" s="23"/>
      <c r="T710" s="23"/>
    </row>
    <row r="711" spans="6:20" ht="33.75" x14ac:dyDescent="0.5">
      <c r="F711" s="23"/>
      <c r="G711" s="23"/>
      <c r="H711" s="24"/>
      <c r="I711" s="24"/>
      <c r="J711" s="25"/>
      <c r="K711" s="23"/>
      <c r="L711" s="23"/>
      <c r="M711" s="23"/>
      <c r="N711" s="23"/>
      <c r="O711" s="23"/>
      <c r="P711" s="23"/>
      <c r="Q711" s="23"/>
      <c r="R711" s="23"/>
      <c r="S711" s="23"/>
      <c r="T711" s="23"/>
    </row>
    <row r="712" spans="6:20" ht="33.75" x14ac:dyDescent="0.5">
      <c r="F712" s="23"/>
      <c r="G712" s="23"/>
      <c r="H712" s="24"/>
      <c r="I712" s="24"/>
      <c r="J712" s="25"/>
      <c r="K712" s="23"/>
      <c r="L712" s="23"/>
      <c r="M712" s="23"/>
      <c r="N712" s="23"/>
      <c r="O712" s="23"/>
      <c r="P712" s="23"/>
      <c r="Q712" s="23"/>
      <c r="R712" s="23"/>
      <c r="S712" s="23"/>
      <c r="T712" s="23"/>
    </row>
    <row r="713" spans="6:20" ht="33.75" x14ac:dyDescent="0.5">
      <c r="F713" s="23"/>
      <c r="G713" s="23"/>
      <c r="H713" s="24"/>
      <c r="I713" s="24"/>
      <c r="J713" s="25"/>
      <c r="K713" s="23"/>
      <c r="L713" s="23"/>
      <c r="M713" s="23"/>
      <c r="N713" s="23"/>
      <c r="O713" s="23"/>
      <c r="P713" s="23"/>
      <c r="Q713" s="23"/>
      <c r="R713" s="23"/>
      <c r="S713" s="23"/>
      <c r="T713" s="23"/>
    </row>
    <row r="714" spans="6:20" ht="33.75" x14ac:dyDescent="0.5">
      <c r="F714" s="23"/>
      <c r="G714" s="23"/>
      <c r="H714" s="24"/>
      <c r="I714" s="24"/>
      <c r="J714" s="25"/>
      <c r="K714" s="23"/>
      <c r="L714" s="23"/>
      <c r="M714" s="23"/>
      <c r="N714" s="23"/>
      <c r="O714" s="23"/>
      <c r="P714" s="23"/>
      <c r="Q714" s="23"/>
      <c r="R714" s="23"/>
      <c r="S714" s="23"/>
      <c r="T714" s="23"/>
    </row>
    <row r="715" spans="6:20" ht="33.75" x14ac:dyDescent="0.5">
      <c r="F715" s="23"/>
      <c r="G715" s="23"/>
      <c r="H715" s="24"/>
      <c r="I715" s="24"/>
      <c r="J715" s="25"/>
      <c r="K715" s="23"/>
      <c r="L715" s="23"/>
      <c r="M715" s="23"/>
      <c r="N715" s="23"/>
      <c r="O715" s="23"/>
      <c r="P715" s="23"/>
      <c r="Q715" s="23"/>
      <c r="R715" s="23"/>
      <c r="S715" s="23"/>
      <c r="T715" s="23"/>
    </row>
    <row r="716" spans="6:20" ht="33.75" x14ac:dyDescent="0.5">
      <c r="F716" s="23"/>
      <c r="G716" s="23"/>
      <c r="H716" s="24"/>
      <c r="I716" s="24"/>
      <c r="J716" s="25"/>
      <c r="K716" s="23"/>
      <c r="L716" s="23"/>
      <c r="M716" s="23"/>
      <c r="N716" s="23"/>
      <c r="O716" s="23"/>
      <c r="P716" s="23"/>
      <c r="Q716" s="23"/>
      <c r="R716" s="23"/>
      <c r="S716" s="23"/>
      <c r="T716" s="23"/>
    </row>
    <row r="717" spans="6:20" ht="33.75" x14ac:dyDescent="0.5">
      <c r="F717" s="23"/>
      <c r="G717" s="23"/>
      <c r="H717" s="24"/>
      <c r="I717" s="24"/>
      <c r="J717" s="25"/>
      <c r="K717" s="23"/>
      <c r="L717" s="23"/>
      <c r="M717" s="23"/>
      <c r="N717" s="23"/>
      <c r="O717" s="23"/>
      <c r="P717" s="23"/>
      <c r="Q717" s="23"/>
      <c r="R717" s="23"/>
      <c r="S717" s="23"/>
      <c r="T717" s="23"/>
    </row>
    <row r="718" spans="6:20" ht="33.75" x14ac:dyDescent="0.5">
      <c r="F718" s="23"/>
      <c r="G718" s="23"/>
      <c r="H718" s="24"/>
      <c r="I718" s="24"/>
      <c r="J718" s="25"/>
      <c r="K718" s="23"/>
      <c r="L718" s="23"/>
      <c r="M718" s="23"/>
      <c r="N718" s="23"/>
      <c r="O718" s="23"/>
      <c r="P718" s="23"/>
      <c r="Q718" s="23"/>
      <c r="R718" s="23"/>
      <c r="S718" s="23"/>
      <c r="T718" s="23"/>
    </row>
    <row r="719" spans="6:20" ht="33.75" x14ac:dyDescent="0.5">
      <c r="F719" s="23"/>
      <c r="G719" s="23"/>
      <c r="H719" s="24"/>
      <c r="I719" s="24"/>
      <c r="J719" s="25"/>
      <c r="K719" s="23"/>
      <c r="L719" s="23"/>
      <c r="M719" s="23"/>
      <c r="N719" s="23"/>
      <c r="O719" s="23"/>
      <c r="P719" s="23"/>
      <c r="Q719" s="23"/>
      <c r="R719" s="23"/>
      <c r="S719" s="23"/>
      <c r="T719" s="23"/>
    </row>
    <row r="720" spans="6:20" ht="33.75" x14ac:dyDescent="0.5">
      <c r="F720" s="23"/>
      <c r="G720" s="23"/>
      <c r="H720" s="24"/>
      <c r="I720" s="24"/>
      <c r="J720" s="25"/>
      <c r="K720" s="23"/>
      <c r="L720" s="23"/>
      <c r="M720" s="23"/>
      <c r="N720" s="23"/>
      <c r="O720" s="23"/>
      <c r="P720" s="23"/>
      <c r="Q720" s="23"/>
      <c r="R720" s="23"/>
      <c r="S720" s="23"/>
      <c r="T720" s="23"/>
    </row>
    <row r="721" spans="6:20" ht="33.75" x14ac:dyDescent="0.5">
      <c r="F721" s="23"/>
      <c r="G721" s="23"/>
      <c r="H721" s="24"/>
      <c r="I721" s="24"/>
      <c r="J721" s="25"/>
      <c r="K721" s="23"/>
      <c r="L721" s="23"/>
      <c r="M721" s="23"/>
      <c r="N721" s="23"/>
      <c r="O721" s="23"/>
      <c r="P721" s="23"/>
      <c r="Q721" s="23"/>
      <c r="R721" s="23"/>
      <c r="S721" s="23"/>
      <c r="T721" s="23"/>
    </row>
    <row r="722" spans="6:20" ht="33.75" x14ac:dyDescent="0.5">
      <c r="F722" s="23"/>
      <c r="G722" s="23"/>
      <c r="H722" s="24"/>
      <c r="I722" s="24"/>
      <c r="J722" s="25"/>
      <c r="K722" s="23"/>
      <c r="L722" s="23"/>
      <c r="M722" s="23"/>
      <c r="N722" s="23"/>
      <c r="O722" s="23"/>
      <c r="P722" s="23"/>
      <c r="Q722" s="23"/>
      <c r="R722" s="23"/>
      <c r="S722" s="23"/>
      <c r="T722" s="23"/>
    </row>
    <row r="723" spans="6:20" ht="33.75" x14ac:dyDescent="0.5">
      <c r="F723" s="23"/>
      <c r="G723" s="23"/>
      <c r="H723" s="24"/>
      <c r="I723" s="24"/>
      <c r="J723" s="25"/>
      <c r="K723" s="23"/>
      <c r="L723" s="23"/>
      <c r="M723" s="23"/>
      <c r="N723" s="23"/>
      <c r="O723" s="23"/>
      <c r="P723" s="23"/>
      <c r="Q723" s="23"/>
      <c r="R723" s="23"/>
      <c r="S723" s="23"/>
      <c r="T723" s="23"/>
    </row>
    <row r="724" spans="6:20" ht="33.75" x14ac:dyDescent="0.5">
      <c r="F724" s="23"/>
      <c r="G724" s="23"/>
      <c r="H724" s="24"/>
      <c r="I724" s="24"/>
      <c r="J724" s="25"/>
      <c r="K724" s="23"/>
      <c r="L724" s="23"/>
      <c r="M724" s="23"/>
      <c r="N724" s="23"/>
      <c r="O724" s="23"/>
      <c r="P724" s="23"/>
      <c r="Q724" s="23"/>
      <c r="R724" s="23"/>
      <c r="S724" s="23"/>
      <c r="T724" s="23"/>
    </row>
    <row r="725" spans="6:20" ht="33.75" x14ac:dyDescent="0.5">
      <c r="F725" s="23"/>
      <c r="G725" s="23"/>
      <c r="H725" s="24"/>
      <c r="I725" s="24"/>
      <c r="J725" s="25"/>
      <c r="K725" s="23"/>
      <c r="L725" s="23"/>
      <c r="M725" s="23"/>
      <c r="N725" s="23"/>
      <c r="O725" s="23"/>
      <c r="P725" s="23"/>
      <c r="Q725" s="23"/>
      <c r="R725" s="23"/>
      <c r="S725" s="23"/>
      <c r="T725" s="23"/>
    </row>
    <row r="726" spans="6:20" ht="33.75" x14ac:dyDescent="0.5">
      <c r="F726" s="23"/>
      <c r="G726" s="23"/>
      <c r="H726" s="24"/>
      <c r="I726" s="24"/>
      <c r="J726" s="25"/>
      <c r="K726" s="23"/>
      <c r="L726" s="23"/>
      <c r="M726" s="23"/>
      <c r="N726" s="23"/>
      <c r="O726" s="23"/>
      <c r="P726" s="23"/>
      <c r="Q726" s="23"/>
      <c r="R726" s="23"/>
      <c r="S726" s="23"/>
      <c r="T726" s="23"/>
    </row>
    <row r="727" spans="6:20" ht="33.75" x14ac:dyDescent="0.5">
      <c r="F727" s="23"/>
      <c r="G727" s="23"/>
      <c r="H727" s="24"/>
      <c r="I727" s="24"/>
      <c r="J727" s="25"/>
      <c r="K727" s="23"/>
      <c r="L727" s="23"/>
      <c r="M727" s="23"/>
      <c r="N727" s="23"/>
      <c r="O727" s="23"/>
      <c r="P727" s="23"/>
      <c r="Q727" s="23"/>
      <c r="R727" s="23"/>
      <c r="S727" s="23"/>
      <c r="T727" s="23"/>
    </row>
    <row r="728" spans="6:20" ht="33.75" x14ac:dyDescent="0.5">
      <c r="F728" s="23"/>
      <c r="G728" s="23"/>
      <c r="H728" s="24"/>
      <c r="I728" s="24"/>
      <c r="J728" s="25"/>
      <c r="K728" s="23"/>
      <c r="L728" s="23"/>
      <c r="M728" s="23"/>
      <c r="N728" s="23"/>
      <c r="O728" s="23"/>
      <c r="P728" s="23"/>
      <c r="Q728" s="23"/>
      <c r="R728" s="23"/>
      <c r="S728" s="23"/>
      <c r="T728" s="23"/>
    </row>
    <row r="729" spans="6:20" ht="33.75" x14ac:dyDescent="0.5">
      <c r="F729" s="23"/>
      <c r="G729" s="23"/>
      <c r="H729" s="24"/>
      <c r="I729" s="24"/>
      <c r="J729" s="25"/>
      <c r="K729" s="23"/>
      <c r="L729" s="23"/>
      <c r="M729" s="23"/>
      <c r="N729" s="23"/>
      <c r="O729" s="23"/>
      <c r="P729" s="23"/>
      <c r="Q729" s="23"/>
      <c r="R729" s="23"/>
      <c r="S729" s="23"/>
      <c r="T729" s="23"/>
    </row>
    <row r="730" spans="6:20" ht="33.75" x14ac:dyDescent="0.5">
      <c r="F730" s="23"/>
      <c r="G730" s="23"/>
      <c r="H730" s="24"/>
      <c r="I730" s="24"/>
      <c r="J730" s="25"/>
      <c r="K730" s="23"/>
      <c r="L730" s="23"/>
      <c r="M730" s="23"/>
      <c r="N730" s="23"/>
      <c r="O730" s="23"/>
      <c r="P730" s="23"/>
      <c r="Q730" s="23"/>
      <c r="R730" s="23"/>
      <c r="S730" s="23"/>
      <c r="T730" s="23"/>
    </row>
    <row r="731" spans="6:20" ht="33.75" x14ac:dyDescent="0.5">
      <c r="F731" s="23"/>
      <c r="G731" s="23"/>
      <c r="H731" s="24"/>
      <c r="I731" s="24"/>
      <c r="J731" s="25"/>
      <c r="K731" s="23"/>
      <c r="L731" s="23"/>
      <c r="M731" s="23"/>
      <c r="N731" s="23"/>
      <c r="O731" s="23"/>
      <c r="P731" s="23"/>
      <c r="Q731" s="23"/>
      <c r="R731" s="23"/>
      <c r="S731" s="23"/>
      <c r="T731" s="23"/>
    </row>
    <row r="732" spans="6:20" ht="33.75" x14ac:dyDescent="0.5">
      <c r="F732" s="23"/>
      <c r="G732" s="23"/>
      <c r="H732" s="24"/>
      <c r="I732" s="24"/>
      <c r="J732" s="25"/>
      <c r="K732" s="23"/>
      <c r="L732" s="23"/>
      <c r="M732" s="23"/>
      <c r="N732" s="23"/>
      <c r="O732" s="23"/>
      <c r="P732" s="23"/>
      <c r="Q732" s="23"/>
      <c r="R732" s="23"/>
      <c r="S732" s="23"/>
      <c r="T732" s="23"/>
    </row>
    <row r="733" spans="6:20" ht="33.75" x14ac:dyDescent="0.5">
      <c r="F733" s="23"/>
      <c r="G733" s="23"/>
      <c r="H733" s="24"/>
      <c r="I733" s="24"/>
      <c r="J733" s="25"/>
      <c r="K733" s="23"/>
      <c r="L733" s="23"/>
      <c r="M733" s="23"/>
      <c r="N733" s="23"/>
      <c r="O733" s="23"/>
      <c r="P733" s="23"/>
      <c r="Q733" s="23"/>
      <c r="R733" s="23"/>
      <c r="S733" s="23"/>
      <c r="T733" s="23"/>
    </row>
    <row r="734" spans="6:20" ht="33.75" x14ac:dyDescent="0.5">
      <c r="F734" s="23"/>
      <c r="G734" s="23"/>
      <c r="H734" s="24"/>
      <c r="I734" s="24"/>
      <c r="J734" s="25"/>
      <c r="K734" s="23"/>
      <c r="L734" s="23"/>
      <c r="M734" s="23"/>
      <c r="N734" s="23"/>
      <c r="O734" s="23"/>
      <c r="P734" s="23"/>
      <c r="Q734" s="23"/>
      <c r="R734" s="23"/>
      <c r="S734" s="23"/>
      <c r="T734" s="23"/>
    </row>
    <row r="735" spans="6:20" ht="33.75" x14ac:dyDescent="0.5">
      <c r="F735" s="23"/>
      <c r="G735" s="23"/>
      <c r="H735" s="24"/>
      <c r="I735" s="24"/>
      <c r="J735" s="25"/>
      <c r="K735" s="23"/>
      <c r="L735" s="23"/>
      <c r="M735" s="23"/>
      <c r="N735" s="23"/>
      <c r="O735" s="23"/>
      <c r="P735" s="23"/>
      <c r="Q735" s="23"/>
      <c r="R735" s="23"/>
      <c r="S735" s="23"/>
      <c r="T735" s="23"/>
    </row>
    <row r="736" spans="6:20" ht="33.75" x14ac:dyDescent="0.5">
      <c r="F736" s="23"/>
      <c r="G736" s="23"/>
      <c r="H736" s="24"/>
      <c r="I736" s="24"/>
      <c r="J736" s="25"/>
      <c r="K736" s="23"/>
      <c r="L736" s="23"/>
      <c r="M736" s="23"/>
      <c r="N736" s="23"/>
      <c r="O736" s="23"/>
      <c r="P736" s="23"/>
      <c r="Q736" s="23"/>
      <c r="R736" s="23"/>
      <c r="S736" s="23"/>
      <c r="T736" s="23"/>
    </row>
    <row r="737" spans="6:20" ht="33.75" x14ac:dyDescent="0.5">
      <c r="F737" s="23"/>
      <c r="G737" s="23"/>
      <c r="H737" s="24"/>
      <c r="I737" s="24"/>
      <c r="J737" s="25"/>
      <c r="K737" s="23"/>
      <c r="L737" s="23"/>
      <c r="M737" s="23"/>
      <c r="N737" s="23"/>
      <c r="O737" s="23"/>
      <c r="P737" s="23"/>
      <c r="Q737" s="23"/>
      <c r="R737" s="23"/>
      <c r="S737" s="23"/>
      <c r="T737" s="23"/>
    </row>
    <row r="738" spans="6:20" ht="33.75" x14ac:dyDescent="0.5">
      <c r="F738" s="23"/>
      <c r="G738" s="23"/>
      <c r="H738" s="24"/>
      <c r="I738" s="24"/>
      <c r="J738" s="25"/>
      <c r="K738" s="23"/>
      <c r="L738" s="23"/>
      <c r="M738" s="23"/>
      <c r="N738" s="23"/>
      <c r="O738" s="23"/>
      <c r="P738" s="23"/>
      <c r="Q738" s="23"/>
      <c r="R738" s="23"/>
      <c r="S738" s="23"/>
      <c r="T738" s="23"/>
    </row>
    <row r="739" spans="6:20" ht="33.75" x14ac:dyDescent="0.5">
      <c r="F739" s="23"/>
      <c r="G739" s="23"/>
      <c r="H739" s="24"/>
      <c r="I739" s="24"/>
      <c r="J739" s="25"/>
      <c r="K739" s="23"/>
      <c r="L739" s="23"/>
      <c r="M739" s="23"/>
      <c r="N739" s="23"/>
      <c r="O739" s="23"/>
      <c r="P739" s="23"/>
      <c r="Q739" s="23"/>
      <c r="R739" s="23"/>
      <c r="S739" s="23"/>
      <c r="T739" s="23"/>
    </row>
    <row r="740" spans="6:20" ht="33.75" x14ac:dyDescent="0.5">
      <c r="F740" s="23"/>
      <c r="G740" s="23"/>
      <c r="H740" s="24"/>
      <c r="I740" s="24"/>
      <c r="J740" s="25"/>
      <c r="K740" s="23"/>
      <c r="L740" s="23"/>
      <c r="M740" s="23"/>
      <c r="N740" s="23"/>
      <c r="O740" s="23"/>
      <c r="P740" s="23"/>
      <c r="Q740" s="23"/>
      <c r="R740" s="23"/>
      <c r="S740" s="23"/>
      <c r="T740" s="23"/>
    </row>
    <row r="741" spans="6:20" ht="33.75" x14ac:dyDescent="0.5">
      <c r="F741" s="23"/>
      <c r="G741" s="23"/>
      <c r="H741" s="24"/>
      <c r="I741" s="24"/>
      <c r="J741" s="25"/>
      <c r="K741" s="23"/>
      <c r="L741" s="23"/>
      <c r="M741" s="23"/>
      <c r="N741" s="23"/>
      <c r="O741" s="23"/>
      <c r="P741" s="23"/>
      <c r="Q741" s="23"/>
      <c r="R741" s="23"/>
      <c r="S741" s="23"/>
      <c r="T741" s="23"/>
    </row>
    <row r="742" spans="6:20" ht="33.75" x14ac:dyDescent="0.5">
      <c r="F742" s="23"/>
      <c r="G742" s="23"/>
      <c r="H742" s="24"/>
      <c r="I742" s="24"/>
      <c r="J742" s="25"/>
      <c r="K742" s="23"/>
      <c r="L742" s="23"/>
      <c r="M742" s="23"/>
      <c r="N742" s="23"/>
      <c r="O742" s="23"/>
      <c r="P742" s="23"/>
      <c r="Q742" s="23"/>
      <c r="R742" s="23"/>
      <c r="S742" s="23"/>
      <c r="T742" s="23"/>
    </row>
    <row r="743" spans="6:20" ht="33.75" x14ac:dyDescent="0.5">
      <c r="F743" s="23"/>
      <c r="G743" s="23"/>
      <c r="H743" s="24"/>
      <c r="I743" s="24"/>
      <c r="J743" s="25"/>
      <c r="K743" s="23"/>
      <c r="L743" s="23"/>
      <c r="M743" s="23"/>
      <c r="N743" s="23"/>
      <c r="O743" s="23"/>
      <c r="P743" s="23"/>
      <c r="Q743" s="23"/>
      <c r="R743" s="23"/>
      <c r="S743" s="23"/>
      <c r="T743" s="23"/>
    </row>
    <row r="744" spans="6:20" ht="33.75" x14ac:dyDescent="0.5">
      <c r="F744" s="23"/>
      <c r="G744" s="23"/>
      <c r="H744" s="24"/>
      <c r="I744" s="24"/>
      <c r="J744" s="25"/>
      <c r="K744" s="23"/>
      <c r="L744" s="23"/>
      <c r="M744" s="23"/>
      <c r="N744" s="23"/>
      <c r="O744" s="23"/>
      <c r="P744" s="23"/>
      <c r="Q744" s="23"/>
      <c r="R744" s="23"/>
      <c r="S744" s="23"/>
      <c r="T744" s="23"/>
    </row>
    <row r="745" spans="6:20" ht="33.75" x14ac:dyDescent="0.5">
      <c r="F745" s="23"/>
      <c r="G745" s="23"/>
      <c r="H745" s="24"/>
      <c r="I745" s="24"/>
      <c r="J745" s="25"/>
      <c r="K745" s="23"/>
      <c r="L745" s="23"/>
      <c r="M745" s="23"/>
      <c r="N745" s="23"/>
      <c r="O745" s="23"/>
      <c r="P745" s="23"/>
      <c r="Q745" s="23"/>
      <c r="R745" s="23"/>
      <c r="S745" s="23"/>
      <c r="T745" s="23"/>
    </row>
    <row r="746" spans="6:20" ht="33.75" x14ac:dyDescent="0.5">
      <c r="F746" s="23"/>
      <c r="G746" s="23"/>
      <c r="H746" s="24"/>
      <c r="I746" s="24"/>
      <c r="J746" s="25"/>
      <c r="K746" s="23"/>
      <c r="L746" s="23"/>
      <c r="M746" s="23"/>
      <c r="N746" s="23"/>
      <c r="O746" s="23"/>
      <c r="P746" s="23"/>
      <c r="Q746" s="23"/>
      <c r="R746" s="23"/>
      <c r="S746" s="23"/>
      <c r="T746" s="23"/>
    </row>
    <row r="747" spans="6:20" ht="33.75" x14ac:dyDescent="0.5">
      <c r="F747" s="23"/>
      <c r="G747" s="23"/>
      <c r="H747" s="24"/>
      <c r="I747" s="24"/>
      <c r="J747" s="25"/>
      <c r="K747" s="23"/>
      <c r="L747" s="23"/>
      <c r="M747" s="23"/>
      <c r="N747" s="23"/>
      <c r="O747" s="23"/>
      <c r="P747" s="23"/>
      <c r="Q747" s="23"/>
      <c r="R747" s="23"/>
      <c r="S747" s="23"/>
      <c r="T747" s="23"/>
    </row>
    <row r="748" spans="6:20" ht="33.75" x14ac:dyDescent="0.5">
      <c r="F748" s="23"/>
      <c r="G748" s="23"/>
      <c r="H748" s="24"/>
      <c r="I748" s="24"/>
      <c r="J748" s="25"/>
      <c r="K748" s="23"/>
      <c r="L748" s="23"/>
      <c r="M748" s="23"/>
      <c r="N748" s="23"/>
      <c r="O748" s="23"/>
      <c r="P748" s="23"/>
      <c r="Q748" s="23"/>
      <c r="R748" s="23"/>
      <c r="S748" s="23"/>
      <c r="T748" s="23"/>
    </row>
    <row r="749" spans="6:20" ht="33.75" x14ac:dyDescent="0.5">
      <c r="F749" s="23"/>
      <c r="G749" s="23"/>
      <c r="H749" s="24"/>
      <c r="I749" s="24"/>
      <c r="J749" s="25"/>
      <c r="K749" s="23"/>
      <c r="L749" s="23"/>
      <c r="M749" s="23"/>
      <c r="N749" s="23"/>
      <c r="O749" s="23"/>
      <c r="P749" s="23"/>
      <c r="Q749" s="23"/>
      <c r="R749" s="23"/>
      <c r="S749" s="23"/>
      <c r="T749" s="23"/>
    </row>
    <row r="750" spans="6:20" ht="33.75" x14ac:dyDescent="0.5">
      <c r="F750" s="23"/>
      <c r="G750" s="23"/>
      <c r="H750" s="24"/>
      <c r="I750" s="24"/>
      <c r="J750" s="25"/>
      <c r="K750" s="23"/>
      <c r="L750" s="23"/>
      <c r="M750" s="23"/>
      <c r="N750" s="23"/>
      <c r="O750" s="23"/>
      <c r="P750" s="23"/>
      <c r="Q750" s="23"/>
      <c r="R750" s="23"/>
      <c r="S750" s="23"/>
      <c r="T750" s="23"/>
    </row>
    <row r="751" spans="6:20" ht="33.75" x14ac:dyDescent="0.5">
      <c r="F751" s="23"/>
      <c r="G751" s="23"/>
      <c r="H751" s="24"/>
      <c r="I751" s="24"/>
      <c r="J751" s="25"/>
      <c r="K751" s="23"/>
      <c r="L751" s="23"/>
      <c r="M751" s="23"/>
      <c r="N751" s="23"/>
      <c r="O751" s="23"/>
      <c r="P751" s="23"/>
      <c r="Q751" s="23"/>
      <c r="R751" s="23"/>
      <c r="S751" s="23"/>
      <c r="T751" s="23"/>
    </row>
    <row r="752" spans="6:20" ht="33.75" x14ac:dyDescent="0.5">
      <c r="F752" s="23"/>
      <c r="G752" s="23"/>
      <c r="H752" s="24"/>
      <c r="I752" s="24"/>
      <c r="J752" s="25"/>
      <c r="K752" s="23"/>
      <c r="L752" s="23"/>
      <c r="M752" s="23"/>
      <c r="N752" s="23"/>
      <c r="O752" s="23"/>
      <c r="P752" s="23"/>
      <c r="Q752" s="23"/>
      <c r="R752" s="23"/>
      <c r="S752" s="23"/>
      <c r="T752" s="23"/>
    </row>
    <row r="753" spans="6:20" ht="33.75" x14ac:dyDescent="0.5">
      <c r="F753" s="23"/>
      <c r="G753" s="23"/>
      <c r="H753" s="24"/>
      <c r="I753" s="24"/>
      <c r="J753" s="25"/>
      <c r="K753" s="23"/>
      <c r="L753" s="23"/>
      <c r="M753" s="23"/>
      <c r="N753" s="23"/>
      <c r="O753" s="23"/>
      <c r="P753" s="23"/>
      <c r="Q753" s="23"/>
      <c r="R753" s="23"/>
      <c r="S753" s="23"/>
      <c r="T753" s="23"/>
    </row>
    <row r="754" spans="6:20" ht="33.75" x14ac:dyDescent="0.5">
      <c r="F754" s="23"/>
      <c r="G754" s="23"/>
      <c r="H754" s="24"/>
      <c r="I754" s="24"/>
      <c r="J754" s="25"/>
      <c r="K754" s="23"/>
      <c r="L754" s="23"/>
      <c r="M754" s="23"/>
      <c r="N754" s="23"/>
      <c r="O754" s="23"/>
      <c r="P754" s="23"/>
      <c r="Q754" s="23"/>
      <c r="R754" s="23"/>
      <c r="S754" s="23"/>
      <c r="T754" s="23"/>
    </row>
    <row r="755" spans="6:20" ht="33.75" x14ac:dyDescent="0.5">
      <c r="F755" s="23"/>
      <c r="G755" s="23"/>
      <c r="H755" s="24"/>
      <c r="I755" s="24"/>
      <c r="J755" s="25"/>
      <c r="K755" s="23"/>
      <c r="L755" s="23"/>
      <c r="M755" s="23"/>
      <c r="N755" s="23"/>
      <c r="O755" s="23"/>
      <c r="P755" s="23"/>
      <c r="Q755" s="23"/>
      <c r="R755" s="23"/>
      <c r="S755" s="23"/>
      <c r="T755" s="23"/>
    </row>
    <row r="756" spans="6:20" ht="33.75" x14ac:dyDescent="0.5">
      <c r="F756" s="23"/>
      <c r="G756" s="23"/>
      <c r="H756" s="24"/>
      <c r="I756" s="24"/>
      <c r="J756" s="25"/>
      <c r="K756" s="23"/>
      <c r="L756" s="23"/>
      <c r="M756" s="23"/>
      <c r="N756" s="23"/>
      <c r="O756" s="23"/>
      <c r="P756" s="23"/>
      <c r="Q756" s="23"/>
      <c r="R756" s="23"/>
      <c r="S756" s="23"/>
      <c r="T756" s="23"/>
    </row>
    <row r="757" spans="6:20" ht="33.75" x14ac:dyDescent="0.5">
      <c r="F757" s="23"/>
      <c r="G757" s="23"/>
      <c r="H757" s="24"/>
      <c r="I757" s="24"/>
      <c r="J757" s="25"/>
      <c r="K757" s="23"/>
      <c r="L757" s="23"/>
      <c r="M757" s="23"/>
      <c r="N757" s="23"/>
      <c r="O757" s="23"/>
      <c r="P757" s="23"/>
      <c r="Q757" s="23"/>
      <c r="R757" s="23"/>
      <c r="S757" s="23"/>
      <c r="T757" s="23"/>
    </row>
    <row r="758" spans="6:20" ht="33.75" x14ac:dyDescent="0.5">
      <c r="F758" s="23"/>
      <c r="G758" s="23"/>
      <c r="H758" s="24"/>
      <c r="I758" s="24"/>
      <c r="J758" s="25"/>
      <c r="K758" s="23"/>
      <c r="L758" s="23"/>
      <c r="M758" s="23"/>
      <c r="N758" s="23"/>
      <c r="O758" s="23"/>
      <c r="P758" s="23"/>
      <c r="Q758" s="23"/>
      <c r="R758" s="23"/>
      <c r="S758" s="23"/>
      <c r="T758" s="23"/>
    </row>
    <row r="759" spans="6:20" ht="33.75" x14ac:dyDescent="0.5">
      <c r="F759" s="23"/>
      <c r="G759" s="23"/>
      <c r="H759" s="24"/>
      <c r="I759" s="24"/>
      <c r="J759" s="25"/>
      <c r="K759" s="23"/>
      <c r="L759" s="23"/>
      <c r="M759" s="23"/>
      <c r="N759" s="23"/>
      <c r="O759" s="23"/>
      <c r="P759" s="23"/>
      <c r="Q759" s="23"/>
      <c r="R759" s="23"/>
      <c r="S759" s="23"/>
      <c r="T759" s="23"/>
    </row>
    <row r="760" spans="6:20" ht="33.75" x14ac:dyDescent="0.5">
      <c r="F760" s="23"/>
      <c r="G760" s="23"/>
      <c r="H760" s="24"/>
      <c r="I760" s="24"/>
      <c r="J760" s="25"/>
      <c r="K760" s="23"/>
      <c r="L760" s="23"/>
      <c r="M760" s="23"/>
      <c r="N760" s="23"/>
      <c r="O760" s="23"/>
      <c r="P760" s="23"/>
      <c r="Q760" s="23"/>
      <c r="R760" s="23"/>
      <c r="S760" s="23"/>
      <c r="T760" s="23"/>
    </row>
    <row r="761" spans="6:20" ht="33.75" x14ac:dyDescent="0.5">
      <c r="F761" s="23"/>
      <c r="G761" s="23"/>
      <c r="H761" s="24"/>
      <c r="I761" s="24"/>
      <c r="J761" s="25"/>
      <c r="K761" s="23"/>
      <c r="L761" s="23"/>
      <c r="M761" s="23"/>
      <c r="N761" s="23"/>
      <c r="O761" s="23"/>
      <c r="P761" s="23"/>
      <c r="Q761" s="23"/>
      <c r="R761" s="23"/>
      <c r="S761" s="23"/>
      <c r="T761" s="23"/>
    </row>
    <row r="762" spans="6:20" ht="33.75" x14ac:dyDescent="0.5">
      <c r="F762" s="23"/>
      <c r="G762" s="23"/>
      <c r="H762" s="24"/>
      <c r="I762" s="24"/>
      <c r="J762" s="25"/>
      <c r="K762" s="23"/>
      <c r="L762" s="23"/>
      <c r="M762" s="23"/>
      <c r="N762" s="23"/>
      <c r="O762" s="23"/>
      <c r="P762" s="23"/>
      <c r="Q762" s="23"/>
      <c r="R762" s="23"/>
      <c r="S762" s="23"/>
      <c r="T762" s="23"/>
    </row>
    <row r="763" spans="6:20" ht="33.75" x14ac:dyDescent="0.5">
      <c r="F763" s="23"/>
      <c r="G763" s="23"/>
      <c r="H763" s="24"/>
      <c r="I763" s="24"/>
      <c r="J763" s="25"/>
      <c r="K763" s="23"/>
      <c r="L763" s="23"/>
      <c r="M763" s="23"/>
      <c r="N763" s="23"/>
      <c r="O763" s="23"/>
      <c r="P763" s="23"/>
      <c r="Q763" s="23"/>
      <c r="R763" s="23"/>
      <c r="S763" s="23"/>
      <c r="T763" s="23"/>
    </row>
    <row r="764" spans="6:20" ht="33.75" x14ac:dyDescent="0.5">
      <c r="F764" s="23"/>
      <c r="G764" s="23"/>
      <c r="H764" s="24"/>
      <c r="I764" s="24"/>
      <c r="J764" s="25"/>
      <c r="K764" s="23"/>
      <c r="L764" s="23"/>
      <c r="M764" s="23"/>
      <c r="N764" s="23"/>
      <c r="O764" s="23"/>
      <c r="P764" s="23"/>
      <c r="Q764" s="23"/>
      <c r="R764" s="23"/>
      <c r="S764" s="23"/>
      <c r="T764" s="23"/>
    </row>
    <row r="765" spans="6:20" ht="33.75" x14ac:dyDescent="0.5">
      <c r="F765" s="23"/>
      <c r="G765" s="23"/>
      <c r="H765" s="24"/>
      <c r="I765" s="24"/>
      <c r="J765" s="25"/>
      <c r="K765" s="23"/>
      <c r="L765" s="23"/>
      <c r="M765" s="23"/>
      <c r="N765" s="23"/>
      <c r="O765" s="23"/>
      <c r="P765" s="23"/>
      <c r="Q765" s="23"/>
      <c r="R765" s="23"/>
      <c r="S765" s="23"/>
      <c r="T765" s="23"/>
    </row>
    <row r="766" spans="6:20" ht="33.75" x14ac:dyDescent="0.5">
      <c r="F766" s="23"/>
      <c r="G766" s="23"/>
      <c r="H766" s="24"/>
      <c r="I766" s="24"/>
      <c r="J766" s="25"/>
      <c r="K766" s="23"/>
      <c r="L766" s="23"/>
      <c r="M766" s="23"/>
      <c r="N766" s="23"/>
      <c r="O766" s="23"/>
      <c r="P766" s="23"/>
      <c r="Q766" s="23"/>
      <c r="R766" s="23"/>
      <c r="S766" s="23"/>
      <c r="T766" s="23"/>
    </row>
    <row r="767" spans="6:20" ht="33.75" x14ac:dyDescent="0.5">
      <c r="F767" s="23"/>
      <c r="G767" s="23"/>
      <c r="H767" s="24"/>
      <c r="I767" s="24"/>
      <c r="J767" s="25"/>
      <c r="K767" s="23"/>
      <c r="L767" s="23"/>
      <c r="M767" s="23"/>
      <c r="N767" s="23"/>
      <c r="O767" s="23"/>
      <c r="P767" s="23"/>
      <c r="Q767" s="23"/>
      <c r="R767" s="23"/>
      <c r="S767" s="23"/>
      <c r="T767" s="23"/>
    </row>
    <row r="768" spans="6:20" ht="33.75" x14ac:dyDescent="0.5">
      <c r="F768" s="23"/>
      <c r="G768" s="23"/>
      <c r="H768" s="24"/>
      <c r="I768" s="24"/>
      <c r="J768" s="25"/>
      <c r="K768" s="23"/>
      <c r="L768" s="23"/>
      <c r="M768" s="23"/>
      <c r="N768" s="23"/>
      <c r="O768" s="23"/>
      <c r="P768" s="23"/>
      <c r="Q768" s="23"/>
      <c r="R768" s="23"/>
      <c r="S768" s="23"/>
      <c r="T768" s="23"/>
    </row>
    <row r="769" spans="6:20" ht="33.75" x14ac:dyDescent="0.5">
      <c r="F769" s="23"/>
      <c r="G769" s="23"/>
      <c r="H769" s="24"/>
      <c r="I769" s="24"/>
      <c r="J769" s="25"/>
      <c r="K769" s="23"/>
      <c r="L769" s="23"/>
      <c r="M769" s="23"/>
      <c r="N769" s="23"/>
      <c r="O769" s="23"/>
      <c r="P769" s="23"/>
      <c r="Q769" s="23"/>
      <c r="R769" s="23"/>
      <c r="S769" s="23"/>
      <c r="T769" s="23"/>
    </row>
    <row r="770" spans="6:20" ht="33.75" x14ac:dyDescent="0.5">
      <c r="F770" s="23"/>
      <c r="G770" s="23"/>
      <c r="H770" s="24"/>
      <c r="I770" s="24"/>
      <c r="J770" s="25"/>
      <c r="K770" s="23"/>
      <c r="L770" s="23"/>
      <c r="M770" s="23"/>
      <c r="N770" s="23"/>
      <c r="O770" s="23"/>
      <c r="P770" s="23"/>
      <c r="Q770" s="23"/>
      <c r="R770" s="23"/>
      <c r="S770" s="23"/>
      <c r="T770" s="23"/>
    </row>
    <row r="771" spans="6:20" ht="33.75" x14ac:dyDescent="0.5">
      <c r="F771" s="23"/>
      <c r="G771" s="23"/>
      <c r="H771" s="24"/>
      <c r="I771" s="24"/>
      <c r="J771" s="25"/>
      <c r="K771" s="23"/>
      <c r="L771" s="23"/>
      <c r="M771" s="23"/>
      <c r="N771" s="23"/>
      <c r="O771" s="23"/>
      <c r="P771" s="23"/>
      <c r="Q771" s="23"/>
      <c r="R771" s="23"/>
      <c r="S771" s="23"/>
      <c r="T771" s="23"/>
    </row>
    <row r="772" spans="6:20" ht="33.75" x14ac:dyDescent="0.5">
      <c r="F772" s="23"/>
      <c r="G772" s="23"/>
      <c r="H772" s="24"/>
      <c r="I772" s="24"/>
      <c r="J772" s="25"/>
      <c r="K772" s="23"/>
      <c r="L772" s="23"/>
      <c r="M772" s="23"/>
      <c r="N772" s="23"/>
      <c r="O772" s="23"/>
      <c r="P772" s="23"/>
      <c r="Q772" s="23"/>
      <c r="R772" s="23"/>
      <c r="S772" s="23"/>
      <c r="T772" s="23"/>
    </row>
    <row r="773" spans="6:20" ht="33.75" x14ac:dyDescent="0.5">
      <c r="F773" s="23"/>
      <c r="G773" s="23"/>
      <c r="H773" s="24"/>
      <c r="I773" s="24"/>
      <c r="J773" s="25"/>
      <c r="K773" s="23"/>
      <c r="L773" s="23"/>
      <c r="M773" s="23"/>
      <c r="N773" s="23"/>
      <c r="O773" s="23"/>
      <c r="P773" s="23"/>
      <c r="Q773" s="23"/>
      <c r="R773" s="23"/>
      <c r="S773" s="23"/>
      <c r="T773" s="23"/>
    </row>
    <row r="774" spans="6:20" ht="33.75" x14ac:dyDescent="0.5">
      <c r="F774" s="23"/>
      <c r="G774" s="23"/>
      <c r="H774" s="24"/>
      <c r="I774" s="24"/>
      <c r="J774" s="25"/>
      <c r="K774" s="23"/>
      <c r="L774" s="23"/>
      <c r="M774" s="23"/>
      <c r="N774" s="23"/>
      <c r="O774" s="23"/>
      <c r="P774" s="23"/>
      <c r="Q774" s="23"/>
      <c r="R774" s="23"/>
      <c r="S774" s="23"/>
      <c r="T774" s="23"/>
    </row>
    <row r="775" spans="6:20" ht="33.75" x14ac:dyDescent="0.5">
      <c r="F775" s="23"/>
      <c r="G775" s="23"/>
      <c r="H775" s="24"/>
      <c r="I775" s="24"/>
      <c r="J775" s="25"/>
      <c r="K775" s="23"/>
      <c r="L775" s="23"/>
      <c r="M775" s="23"/>
      <c r="N775" s="23"/>
      <c r="O775" s="23"/>
      <c r="P775" s="23"/>
      <c r="Q775" s="23"/>
      <c r="R775" s="23"/>
      <c r="S775" s="23"/>
      <c r="T775" s="23"/>
    </row>
    <row r="776" spans="6:20" ht="33.75" x14ac:dyDescent="0.5">
      <c r="F776" s="23"/>
      <c r="G776" s="23"/>
      <c r="H776" s="24"/>
      <c r="I776" s="24"/>
      <c r="J776" s="25"/>
      <c r="K776" s="23"/>
      <c r="L776" s="23"/>
      <c r="M776" s="23"/>
      <c r="N776" s="23"/>
      <c r="O776" s="23"/>
      <c r="P776" s="23"/>
      <c r="Q776" s="23"/>
      <c r="R776" s="23"/>
      <c r="S776" s="23"/>
      <c r="T776" s="23"/>
    </row>
    <row r="777" spans="6:20" ht="33.75" x14ac:dyDescent="0.5">
      <c r="F777" s="23"/>
      <c r="G777" s="23"/>
      <c r="H777" s="24"/>
      <c r="I777" s="24"/>
      <c r="J777" s="25"/>
      <c r="K777" s="23"/>
      <c r="L777" s="23"/>
      <c r="M777" s="23"/>
      <c r="N777" s="23"/>
      <c r="O777" s="23"/>
      <c r="P777" s="23"/>
      <c r="Q777" s="23"/>
      <c r="R777" s="23"/>
      <c r="S777" s="23"/>
      <c r="T777" s="23"/>
    </row>
    <row r="778" spans="6:20" ht="33.75" x14ac:dyDescent="0.5">
      <c r="F778" s="23"/>
      <c r="G778" s="23"/>
      <c r="H778" s="24"/>
      <c r="I778" s="24"/>
      <c r="J778" s="25"/>
      <c r="K778" s="23"/>
      <c r="L778" s="23"/>
      <c r="M778" s="23"/>
      <c r="N778" s="23"/>
      <c r="O778" s="23"/>
      <c r="P778" s="23"/>
      <c r="Q778" s="23"/>
      <c r="R778" s="23"/>
      <c r="S778" s="23"/>
      <c r="T778" s="23"/>
    </row>
    <row r="779" spans="6:20" ht="33.75" x14ac:dyDescent="0.5">
      <c r="F779" s="23"/>
      <c r="G779" s="23"/>
      <c r="H779" s="24"/>
      <c r="I779" s="24"/>
      <c r="J779" s="25"/>
      <c r="K779" s="23"/>
      <c r="L779" s="23"/>
      <c r="M779" s="23"/>
      <c r="N779" s="23"/>
      <c r="O779" s="23"/>
      <c r="P779" s="23"/>
      <c r="Q779" s="23"/>
      <c r="R779" s="23"/>
      <c r="S779" s="23"/>
      <c r="T779" s="23"/>
    </row>
    <row r="780" spans="6:20" ht="33.75" x14ac:dyDescent="0.5">
      <c r="F780" s="23"/>
      <c r="G780" s="23"/>
      <c r="H780" s="24"/>
      <c r="I780" s="24"/>
      <c r="J780" s="25"/>
      <c r="K780" s="23"/>
      <c r="L780" s="23"/>
      <c r="M780" s="23"/>
      <c r="N780" s="23"/>
      <c r="O780" s="23"/>
      <c r="P780" s="23"/>
      <c r="Q780" s="23"/>
      <c r="R780" s="23"/>
      <c r="S780" s="23"/>
      <c r="T780" s="23"/>
    </row>
    <row r="781" spans="6:20" ht="33.75" x14ac:dyDescent="0.5">
      <c r="F781" s="23"/>
      <c r="G781" s="23"/>
      <c r="H781" s="24"/>
      <c r="I781" s="24"/>
      <c r="J781" s="25"/>
      <c r="K781" s="23"/>
      <c r="L781" s="23"/>
      <c r="M781" s="23"/>
      <c r="N781" s="23"/>
      <c r="O781" s="23"/>
      <c r="P781" s="23"/>
      <c r="Q781" s="23"/>
      <c r="R781" s="23"/>
      <c r="S781" s="23"/>
      <c r="T781" s="23"/>
    </row>
    <row r="782" spans="6:20" ht="33.75" x14ac:dyDescent="0.5">
      <c r="F782" s="23"/>
      <c r="G782" s="23"/>
      <c r="H782" s="24"/>
      <c r="I782" s="24"/>
      <c r="J782" s="25"/>
      <c r="K782" s="23"/>
      <c r="L782" s="23"/>
      <c r="M782" s="23"/>
      <c r="N782" s="23"/>
      <c r="O782" s="23"/>
      <c r="P782" s="23"/>
      <c r="Q782" s="23"/>
      <c r="R782" s="23"/>
      <c r="S782" s="23"/>
      <c r="T782" s="23"/>
    </row>
    <row r="783" spans="6:20" ht="33.75" x14ac:dyDescent="0.5">
      <c r="F783" s="23"/>
      <c r="G783" s="23"/>
      <c r="H783" s="24"/>
      <c r="I783" s="24"/>
      <c r="J783" s="25"/>
      <c r="K783" s="23"/>
      <c r="L783" s="23"/>
      <c r="M783" s="23"/>
      <c r="N783" s="23"/>
      <c r="O783" s="23"/>
      <c r="P783" s="23"/>
      <c r="Q783" s="23"/>
      <c r="R783" s="23"/>
      <c r="S783" s="23"/>
      <c r="T783" s="23"/>
    </row>
    <row r="784" spans="6:20" ht="33.75" x14ac:dyDescent="0.5">
      <c r="F784" s="23"/>
      <c r="G784" s="23"/>
      <c r="H784" s="24"/>
      <c r="I784" s="24"/>
      <c r="J784" s="25"/>
      <c r="K784" s="23"/>
      <c r="L784" s="23"/>
      <c r="M784" s="23"/>
      <c r="N784" s="23"/>
      <c r="O784" s="23"/>
      <c r="P784" s="23"/>
      <c r="Q784" s="23"/>
      <c r="R784" s="23"/>
      <c r="S784" s="23"/>
      <c r="T784" s="23"/>
    </row>
    <row r="785" spans="6:20" ht="33.75" x14ac:dyDescent="0.5">
      <c r="F785" s="23"/>
      <c r="G785" s="23"/>
      <c r="H785" s="24"/>
      <c r="I785" s="24"/>
      <c r="J785" s="25"/>
      <c r="K785" s="23"/>
      <c r="L785" s="23"/>
      <c r="M785" s="23"/>
      <c r="N785" s="23"/>
      <c r="O785" s="23"/>
      <c r="P785" s="23"/>
      <c r="Q785" s="23"/>
      <c r="R785" s="23"/>
      <c r="S785" s="23"/>
      <c r="T785" s="23"/>
    </row>
    <row r="786" spans="6:20" ht="33.75" x14ac:dyDescent="0.5">
      <c r="F786" s="23"/>
      <c r="G786" s="23"/>
      <c r="H786" s="24"/>
      <c r="I786" s="24"/>
      <c r="J786" s="25"/>
      <c r="K786" s="23"/>
      <c r="L786" s="23"/>
      <c r="M786" s="23"/>
      <c r="N786" s="23"/>
      <c r="O786" s="23"/>
      <c r="P786" s="23"/>
      <c r="Q786" s="23"/>
      <c r="R786" s="23"/>
      <c r="S786" s="23"/>
      <c r="T786" s="23"/>
    </row>
    <row r="787" spans="6:20" ht="33.75" x14ac:dyDescent="0.5">
      <c r="F787" s="23"/>
      <c r="G787" s="23"/>
      <c r="H787" s="24"/>
      <c r="I787" s="24"/>
      <c r="J787" s="25"/>
      <c r="K787" s="23"/>
      <c r="L787" s="23"/>
      <c r="M787" s="23"/>
      <c r="N787" s="23"/>
      <c r="O787" s="23"/>
      <c r="P787" s="23"/>
      <c r="Q787" s="23"/>
      <c r="R787" s="23"/>
      <c r="S787" s="23"/>
      <c r="T787" s="23"/>
    </row>
    <row r="788" spans="6:20" ht="33.75" x14ac:dyDescent="0.5">
      <c r="F788" s="23"/>
      <c r="G788" s="23"/>
      <c r="H788" s="24"/>
      <c r="I788" s="24"/>
      <c r="J788" s="25"/>
      <c r="K788" s="23"/>
      <c r="L788" s="23"/>
      <c r="M788" s="23"/>
      <c r="N788" s="23"/>
      <c r="O788" s="23"/>
      <c r="P788" s="23"/>
      <c r="Q788" s="23"/>
      <c r="R788" s="23"/>
      <c r="S788" s="23"/>
      <c r="T788" s="23"/>
    </row>
    <row r="789" spans="6:20" ht="33.75" x14ac:dyDescent="0.5">
      <c r="F789" s="23"/>
      <c r="G789" s="23"/>
      <c r="H789" s="24"/>
      <c r="I789" s="24"/>
      <c r="J789" s="25"/>
      <c r="K789" s="23"/>
      <c r="L789" s="23"/>
      <c r="M789" s="23"/>
      <c r="N789" s="23"/>
      <c r="O789" s="23"/>
      <c r="P789" s="23"/>
      <c r="Q789" s="23"/>
      <c r="R789" s="23"/>
      <c r="S789" s="23"/>
      <c r="T789" s="23"/>
    </row>
    <row r="790" spans="6:20" ht="33.75" x14ac:dyDescent="0.5">
      <c r="F790" s="23"/>
      <c r="G790" s="23"/>
      <c r="H790" s="24"/>
      <c r="I790" s="24"/>
      <c r="J790" s="25"/>
      <c r="K790" s="23"/>
      <c r="L790" s="23"/>
      <c r="M790" s="23"/>
      <c r="N790" s="23"/>
      <c r="O790" s="23"/>
      <c r="P790" s="23"/>
      <c r="Q790" s="23"/>
      <c r="R790" s="23"/>
      <c r="S790" s="23"/>
      <c r="T790" s="23"/>
    </row>
    <row r="791" spans="6:20" ht="33.75" x14ac:dyDescent="0.5">
      <c r="F791" s="23"/>
      <c r="G791" s="23"/>
      <c r="H791" s="24"/>
      <c r="I791" s="24"/>
      <c r="J791" s="25"/>
      <c r="K791" s="23"/>
      <c r="L791" s="23"/>
      <c r="M791" s="23"/>
      <c r="N791" s="23"/>
      <c r="O791" s="23"/>
      <c r="P791" s="23"/>
      <c r="Q791" s="23"/>
      <c r="R791" s="23"/>
      <c r="S791" s="23"/>
      <c r="T791" s="23"/>
    </row>
    <row r="792" spans="6:20" ht="33.75" x14ac:dyDescent="0.5">
      <c r="F792" s="23"/>
      <c r="G792" s="23"/>
      <c r="H792" s="24"/>
      <c r="I792" s="24"/>
      <c r="J792" s="25"/>
      <c r="K792" s="23"/>
      <c r="L792" s="23"/>
      <c r="M792" s="23"/>
      <c r="N792" s="23"/>
      <c r="O792" s="23"/>
      <c r="P792" s="23"/>
      <c r="Q792" s="23"/>
      <c r="R792" s="23"/>
      <c r="S792" s="23"/>
      <c r="T792" s="23"/>
    </row>
    <row r="793" spans="6:20" ht="33.75" x14ac:dyDescent="0.5">
      <c r="F793" s="23"/>
      <c r="G793" s="23"/>
      <c r="H793" s="24"/>
      <c r="I793" s="24"/>
      <c r="J793" s="25"/>
      <c r="K793" s="23"/>
      <c r="L793" s="23"/>
      <c r="M793" s="23"/>
      <c r="N793" s="23"/>
      <c r="O793" s="23"/>
      <c r="P793" s="23"/>
      <c r="Q793" s="23"/>
      <c r="R793" s="23"/>
      <c r="S793" s="23"/>
      <c r="T793" s="23"/>
    </row>
    <row r="794" spans="6:20" ht="33.75" x14ac:dyDescent="0.5">
      <c r="F794" s="23"/>
      <c r="G794" s="23"/>
      <c r="H794" s="24"/>
      <c r="I794" s="24"/>
      <c r="J794" s="25"/>
      <c r="K794" s="23"/>
      <c r="L794" s="23"/>
      <c r="M794" s="23"/>
      <c r="N794" s="23"/>
      <c r="O794" s="23"/>
      <c r="P794" s="23"/>
      <c r="Q794" s="23"/>
      <c r="R794" s="23"/>
      <c r="S794" s="23"/>
      <c r="T794" s="23"/>
    </row>
    <row r="795" spans="6:20" ht="33.75" x14ac:dyDescent="0.5">
      <c r="F795" s="23"/>
      <c r="G795" s="23"/>
      <c r="H795" s="24"/>
      <c r="I795" s="24"/>
      <c r="J795" s="25"/>
      <c r="K795" s="23"/>
      <c r="L795" s="23"/>
      <c r="M795" s="23"/>
      <c r="N795" s="23"/>
      <c r="O795" s="23"/>
      <c r="P795" s="23"/>
      <c r="Q795" s="23"/>
      <c r="R795" s="23"/>
      <c r="S795" s="23"/>
      <c r="T795" s="23"/>
    </row>
    <row r="796" spans="6:20" ht="33.75" x14ac:dyDescent="0.5">
      <c r="F796" s="23"/>
      <c r="G796" s="23"/>
      <c r="H796" s="24"/>
      <c r="I796" s="24"/>
      <c r="J796" s="25"/>
      <c r="K796" s="23"/>
      <c r="L796" s="23"/>
      <c r="M796" s="23"/>
      <c r="N796" s="23"/>
      <c r="O796" s="23"/>
      <c r="P796" s="23"/>
      <c r="Q796" s="23"/>
      <c r="R796" s="23"/>
      <c r="S796" s="23"/>
      <c r="T796" s="23"/>
    </row>
    <row r="797" spans="6:20" ht="33.75" x14ac:dyDescent="0.5">
      <c r="F797" s="23"/>
      <c r="G797" s="23"/>
      <c r="H797" s="24"/>
      <c r="I797" s="24"/>
      <c r="J797" s="25"/>
      <c r="K797" s="23"/>
      <c r="L797" s="23"/>
      <c r="M797" s="23"/>
      <c r="N797" s="23"/>
      <c r="O797" s="23"/>
      <c r="P797" s="23"/>
      <c r="Q797" s="23"/>
      <c r="R797" s="23"/>
      <c r="S797" s="23"/>
      <c r="T797" s="23"/>
    </row>
    <row r="798" spans="6:20" ht="33.75" x14ac:dyDescent="0.5">
      <c r="F798" s="23"/>
      <c r="G798" s="23"/>
      <c r="H798" s="24"/>
      <c r="I798" s="24"/>
      <c r="J798" s="25"/>
      <c r="K798" s="23"/>
      <c r="L798" s="23"/>
      <c r="M798" s="23"/>
      <c r="N798" s="23"/>
      <c r="O798" s="23"/>
      <c r="P798" s="23"/>
      <c r="Q798" s="23"/>
      <c r="R798" s="23"/>
      <c r="S798" s="23"/>
      <c r="T798" s="23"/>
    </row>
    <row r="799" spans="6:20" ht="33.75" x14ac:dyDescent="0.5">
      <c r="F799" s="23"/>
      <c r="G799" s="23"/>
      <c r="H799" s="24"/>
      <c r="I799" s="24"/>
      <c r="J799" s="25"/>
      <c r="K799" s="23"/>
      <c r="L799" s="23"/>
      <c r="M799" s="23"/>
      <c r="N799" s="23"/>
      <c r="O799" s="23"/>
      <c r="P799" s="23"/>
      <c r="Q799" s="23"/>
      <c r="R799" s="23"/>
      <c r="S799" s="23"/>
      <c r="T799" s="23"/>
    </row>
    <row r="800" spans="6:20" ht="33.75" x14ac:dyDescent="0.5">
      <c r="F800" s="23"/>
      <c r="G800" s="23"/>
      <c r="H800" s="24"/>
      <c r="I800" s="24"/>
      <c r="J800" s="25"/>
      <c r="K800" s="23"/>
      <c r="L800" s="23"/>
      <c r="M800" s="23"/>
      <c r="N800" s="23"/>
      <c r="O800" s="23"/>
      <c r="P800" s="23"/>
      <c r="Q800" s="23"/>
      <c r="R800" s="23"/>
      <c r="S800" s="23"/>
      <c r="T800" s="23"/>
    </row>
    <row r="801" spans="6:20" ht="33.75" x14ac:dyDescent="0.5">
      <c r="F801" s="23"/>
      <c r="G801" s="23"/>
      <c r="H801" s="24"/>
      <c r="I801" s="24"/>
      <c r="J801" s="25"/>
      <c r="K801" s="23"/>
      <c r="L801" s="23"/>
      <c r="M801" s="23"/>
      <c r="N801" s="23"/>
      <c r="O801" s="23"/>
      <c r="P801" s="23"/>
      <c r="Q801" s="23"/>
      <c r="R801" s="23"/>
      <c r="S801" s="23"/>
      <c r="T801" s="23"/>
    </row>
    <row r="802" spans="6:20" ht="33.75" x14ac:dyDescent="0.5">
      <c r="F802" s="23"/>
      <c r="G802" s="23"/>
      <c r="H802" s="24"/>
      <c r="I802" s="24"/>
      <c r="J802" s="25"/>
      <c r="K802" s="23"/>
      <c r="L802" s="23"/>
      <c r="M802" s="23"/>
      <c r="N802" s="23"/>
      <c r="O802" s="23"/>
      <c r="P802" s="23"/>
      <c r="Q802" s="23"/>
      <c r="R802" s="23"/>
      <c r="S802" s="23"/>
      <c r="T802" s="23"/>
    </row>
    <row r="803" spans="6:20" ht="33.75" x14ac:dyDescent="0.5">
      <c r="F803" s="23"/>
      <c r="G803" s="23"/>
      <c r="H803" s="24"/>
      <c r="I803" s="24"/>
      <c r="J803" s="25"/>
      <c r="K803" s="23"/>
      <c r="L803" s="23"/>
      <c r="M803" s="23"/>
      <c r="N803" s="23"/>
      <c r="O803" s="23"/>
      <c r="P803" s="23"/>
      <c r="Q803" s="23"/>
      <c r="R803" s="23"/>
      <c r="S803" s="23"/>
      <c r="T803" s="23"/>
    </row>
    <row r="804" spans="6:20" ht="33.75" x14ac:dyDescent="0.5">
      <c r="F804" s="23"/>
      <c r="G804" s="23"/>
      <c r="H804" s="24"/>
      <c r="I804" s="24"/>
      <c r="J804" s="25"/>
      <c r="K804" s="23"/>
      <c r="L804" s="23"/>
      <c r="M804" s="23"/>
      <c r="N804" s="23"/>
      <c r="O804" s="23"/>
      <c r="P804" s="23"/>
      <c r="Q804" s="23"/>
      <c r="R804" s="23"/>
      <c r="S804" s="23"/>
      <c r="T804" s="23"/>
    </row>
    <row r="805" spans="6:20" ht="33.75" x14ac:dyDescent="0.5">
      <c r="F805" s="23"/>
      <c r="G805" s="23"/>
      <c r="H805" s="24"/>
      <c r="I805" s="24"/>
      <c r="J805" s="25"/>
      <c r="K805" s="23"/>
      <c r="L805" s="23"/>
      <c r="M805" s="23"/>
      <c r="N805" s="23"/>
      <c r="O805" s="23"/>
      <c r="P805" s="23"/>
      <c r="Q805" s="23"/>
      <c r="R805" s="23"/>
      <c r="S805" s="23"/>
      <c r="T805" s="23"/>
    </row>
    <row r="806" spans="6:20" ht="33.75" x14ac:dyDescent="0.5">
      <c r="F806" s="23"/>
      <c r="G806" s="23"/>
      <c r="H806" s="24"/>
      <c r="I806" s="24"/>
      <c r="J806" s="25"/>
      <c r="K806" s="23"/>
      <c r="L806" s="23"/>
      <c r="M806" s="23"/>
      <c r="N806" s="23"/>
      <c r="O806" s="23"/>
      <c r="P806" s="23"/>
      <c r="Q806" s="23"/>
      <c r="R806" s="23"/>
      <c r="S806" s="23"/>
      <c r="T806" s="23"/>
    </row>
    <row r="807" spans="6:20" ht="33.75" x14ac:dyDescent="0.5">
      <c r="F807" s="23"/>
      <c r="G807" s="23"/>
      <c r="H807" s="24"/>
      <c r="I807" s="24"/>
      <c r="J807" s="25"/>
      <c r="K807" s="23"/>
      <c r="L807" s="23"/>
      <c r="M807" s="23"/>
      <c r="N807" s="23"/>
      <c r="O807" s="23"/>
      <c r="P807" s="23"/>
      <c r="Q807" s="23"/>
      <c r="R807" s="23"/>
      <c r="S807" s="23"/>
      <c r="T807" s="23"/>
    </row>
    <row r="808" spans="6:20" ht="33.75" x14ac:dyDescent="0.5">
      <c r="F808" s="23"/>
      <c r="G808" s="23"/>
      <c r="H808" s="24"/>
      <c r="I808" s="24"/>
      <c r="J808" s="25"/>
      <c r="K808" s="23"/>
      <c r="L808" s="23"/>
      <c r="M808" s="23"/>
      <c r="N808" s="23"/>
      <c r="O808" s="23"/>
      <c r="P808" s="23"/>
      <c r="Q808" s="23"/>
      <c r="R808" s="23"/>
      <c r="S808" s="23"/>
      <c r="T808" s="23"/>
    </row>
    <row r="809" spans="6:20" ht="33.75" x14ac:dyDescent="0.5">
      <c r="F809" s="23"/>
      <c r="G809" s="23"/>
      <c r="H809" s="24"/>
      <c r="I809" s="24"/>
      <c r="J809" s="25"/>
      <c r="K809" s="23"/>
      <c r="L809" s="23"/>
      <c r="M809" s="23"/>
      <c r="N809" s="23"/>
      <c r="O809" s="23"/>
      <c r="P809" s="23"/>
      <c r="Q809" s="23"/>
      <c r="R809" s="23"/>
      <c r="S809" s="23"/>
      <c r="T809" s="23"/>
    </row>
    <row r="810" spans="6:20" ht="33.75" x14ac:dyDescent="0.5">
      <c r="F810" s="23"/>
      <c r="G810" s="23"/>
      <c r="H810" s="24"/>
      <c r="I810" s="24"/>
      <c r="J810" s="25"/>
      <c r="K810" s="23"/>
      <c r="L810" s="23"/>
      <c r="M810" s="23"/>
      <c r="N810" s="23"/>
      <c r="O810" s="23"/>
      <c r="P810" s="23"/>
      <c r="Q810" s="23"/>
      <c r="R810" s="23"/>
      <c r="S810" s="23"/>
      <c r="T810" s="23"/>
    </row>
    <row r="811" spans="6:20" ht="33.75" x14ac:dyDescent="0.5">
      <c r="F811" s="23"/>
      <c r="G811" s="23"/>
      <c r="H811" s="24"/>
      <c r="I811" s="24"/>
      <c r="J811" s="25"/>
      <c r="K811" s="23"/>
      <c r="L811" s="23"/>
      <c r="M811" s="23"/>
      <c r="N811" s="23"/>
      <c r="O811" s="23"/>
      <c r="P811" s="23"/>
      <c r="Q811" s="23"/>
      <c r="R811" s="23"/>
      <c r="S811" s="23"/>
      <c r="T811" s="23"/>
    </row>
    <row r="812" spans="6:20" ht="33.75" x14ac:dyDescent="0.5">
      <c r="F812" s="23"/>
      <c r="G812" s="23"/>
      <c r="H812" s="24"/>
      <c r="I812" s="24"/>
      <c r="J812" s="25"/>
      <c r="K812" s="23"/>
      <c r="L812" s="23"/>
      <c r="M812" s="23"/>
      <c r="N812" s="23"/>
      <c r="O812" s="23"/>
      <c r="P812" s="23"/>
      <c r="Q812" s="23"/>
      <c r="R812" s="23"/>
      <c r="S812" s="23"/>
      <c r="T812" s="23"/>
    </row>
    <row r="813" spans="6:20" ht="33.75" x14ac:dyDescent="0.5">
      <c r="F813" s="23"/>
      <c r="G813" s="23"/>
      <c r="H813" s="24"/>
      <c r="I813" s="24"/>
      <c r="J813" s="25"/>
      <c r="K813" s="23"/>
      <c r="L813" s="23"/>
      <c r="M813" s="23"/>
      <c r="N813" s="23"/>
      <c r="O813" s="23"/>
      <c r="P813" s="23"/>
      <c r="Q813" s="23"/>
      <c r="R813" s="23"/>
      <c r="S813" s="23"/>
      <c r="T813" s="23"/>
    </row>
    <row r="814" spans="6:20" ht="33.75" x14ac:dyDescent="0.5">
      <c r="F814" s="23"/>
      <c r="G814" s="23"/>
      <c r="H814" s="24"/>
      <c r="I814" s="24"/>
      <c r="J814" s="25"/>
      <c r="K814" s="23"/>
      <c r="L814" s="23"/>
      <c r="M814" s="23"/>
      <c r="N814" s="23"/>
      <c r="O814" s="23"/>
      <c r="P814" s="23"/>
      <c r="Q814" s="23"/>
      <c r="R814" s="23"/>
      <c r="S814" s="23"/>
      <c r="T814" s="23"/>
    </row>
    <row r="815" spans="6:20" ht="33.75" x14ac:dyDescent="0.5">
      <c r="F815" s="23"/>
      <c r="G815" s="23"/>
      <c r="H815" s="24"/>
      <c r="I815" s="24"/>
      <c r="J815" s="25"/>
      <c r="K815" s="23"/>
      <c r="L815" s="23"/>
      <c r="M815" s="23"/>
      <c r="N815" s="23"/>
      <c r="O815" s="23"/>
      <c r="P815" s="23"/>
      <c r="Q815" s="23"/>
      <c r="R815" s="23"/>
      <c r="S815" s="23"/>
      <c r="T815" s="23"/>
    </row>
    <row r="816" spans="6:20" ht="33.75" x14ac:dyDescent="0.5">
      <c r="F816" s="23"/>
      <c r="G816" s="23"/>
      <c r="H816" s="24"/>
      <c r="I816" s="24"/>
      <c r="J816" s="25"/>
      <c r="K816" s="23"/>
      <c r="L816" s="23"/>
      <c r="M816" s="23"/>
      <c r="N816" s="23"/>
      <c r="O816" s="23"/>
      <c r="P816" s="23"/>
      <c r="Q816" s="23"/>
      <c r="R816" s="23"/>
      <c r="S816" s="23"/>
      <c r="T816" s="23"/>
    </row>
    <row r="817" spans="6:20" ht="33.75" x14ac:dyDescent="0.5">
      <c r="F817" s="23"/>
      <c r="G817" s="23"/>
      <c r="H817" s="24"/>
      <c r="I817" s="24"/>
      <c r="J817" s="25"/>
      <c r="K817" s="23"/>
      <c r="L817" s="23"/>
      <c r="M817" s="23"/>
      <c r="N817" s="23"/>
      <c r="O817" s="23"/>
      <c r="P817" s="23"/>
      <c r="Q817" s="23"/>
      <c r="R817" s="23"/>
      <c r="S817" s="23"/>
      <c r="T817" s="23"/>
    </row>
    <row r="818" spans="6:20" ht="33.75" x14ac:dyDescent="0.5">
      <c r="F818" s="23"/>
      <c r="G818" s="23"/>
      <c r="H818" s="24"/>
      <c r="I818" s="24"/>
      <c r="J818" s="25"/>
      <c r="K818" s="23"/>
      <c r="L818" s="23"/>
      <c r="M818" s="23"/>
      <c r="N818" s="23"/>
      <c r="O818" s="23"/>
      <c r="P818" s="23"/>
      <c r="Q818" s="23"/>
      <c r="R818" s="23"/>
      <c r="S818" s="23"/>
      <c r="T818" s="23"/>
    </row>
    <row r="819" spans="6:20" ht="33.75" x14ac:dyDescent="0.5">
      <c r="F819" s="23"/>
      <c r="G819" s="23"/>
      <c r="H819" s="24"/>
      <c r="I819" s="24"/>
      <c r="J819" s="25"/>
      <c r="K819" s="23"/>
      <c r="L819" s="23"/>
      <c r="M819" s="23"/>
      <c r="N819" s="23"/>
      <c r="O819" s="23"/>
      <c r="P819" s="23"/>
      <c r="Q819" s="23"/>
      <c r="R819" s="23"/>
      <c r="S819" s="23"/>
      <c r="T819" s="23"/>
    </row>
    <row r="820" spans="6:20" ht="33.75" x14ac:dyDescent="0.5">
      <c r="F820" s="23"/>
      <c r="G820" s="23"/>
      <c r="H820" s="24"/>
      <c r="I820" s="24"/>
      <c r="J820" s="25"/>
      <c r="K820" s="23"/>
      <c r="L820" s="23"/>
      <c r="M820" s="23"/>
      <c r="N820" s="23"/>
      <c r="O820" s="23"/>
      <c r="P820" s="23"/>
      <c r="Q820" s="23"/>
      <c r="R820" s="23"/>
      <c r="S820" s="23"/>
      <c r="T820" s="23"/>
    </row>
    <row r="821" spans="6:20" ht="33.75" x14ac:dyDescent="0.5">
      <c r="F821" s="23"/>
      <c r="G821" s="23"/>
      <c r="H821" s="24"/>
      <c r="I821" s="24"/>
      <c r="J821" s="25"/>
      <c r="K821" s="23"/>
      <c r="L821" s="23"/>
      <c r="M821" s="23"/>
      <c r="N821" s="23"/>
      <c r="O821" s="23"/>
      <c r="P821" s="23"/>
      <c r="Q821" s="23"/>
      <c r="R821" s="23"/>
      <c r="S821" s="23"/>
      <c r="T821" s="23"/>
    </row>
    <row r="822" spans="6:20" ht="33.75" x14ac:dyDescent="0.5">
      <c r="F822" s="23"/>
      <c r="G822" s="23"/>
      <c r="H822" s="24"/>
      <c r="I822" s="24"/>
      <c r="J822" s="25"/>
      <c r="K822" s="23"/>
      <c r="L822" s="23"/>
      <c r="M822" s="23"/>
      <c r="N822" s="23"/>
      <c r="O822" s="23"/>
      <c r="P822" s="23"/>
      <c r="Q822" s="23"/>
      <c r="R822" s="23"/>
      <c r="S822" s="23"/>
      <c r="T822" s="23"/>
    </row>
    <row r="823" spans="6:20" ht="33.75" x14ac:dyDescent="0.5">
      <c r="F823" s="23"/>
      <c r="G823" s="23"/>
      <c r="H823" s="24"/>
      <c r="I823" s="24"/>
      <c r="J823" s="25"/>
      <c r="K823" s="23"/>
      <c r="L823" s="23"/>
      <c r="M823" s="23"/>
      <c r="N823" s="23"/>
      <c r="O823" s="23"/>
      <c r="P823" s="23"/>
      <c r="Q823" s="23"/>
      <c r="R823" s="23"/>
      <c r="S823" s="23"/>
      <c r="T823" s="23"/>
    </row>
    <row r="824" spans="6:20" ht="33.75" x14ac:dyDescent="0.5">
      <c r="F824" s="23"/>
      <c r="G824" s="23"/>
      <c r="H824" s="24"/>
      <c r="I824" s="24"/>
      <c r="J824" s="25"/>
      <c r="K824" s="23"/>
      <c r="L824" s="23"/>
      <c r="M824" s="23"/>
      <c r="N824" s="23"/>
      <c r="O824" s="23"/>
      <c r="P824" s="23"/>
      <c r="Q824" s="23"/>
      <c r="R824" s="23"/>
      <c r="S824" s="23"/>
      <c r="T824" s="23"/>
    </row>
    <row r="825" spans="6:20" ht="33.75" x14ac:dyDescent="0.5">
      <c r="F825" s="23"/>
      <c r="G825" s="23"/>
      <c r="H825" s="24"/>
      <c r="I825" s="24"/>
      <c r="J825" s="25"/>
      <c r="K825" s="23"/>
      <c r="L825" s="23"/>
      <c r="M825" s="23"/>
      <c r="N825" s="23"/>
      <c r="O825" s="23"/>
      <c r="P825" s="23"/>
      <c r="Q825" s="23"/>
      <c r="R825" s="23"/>
      <c r="S825" s="23"/>
      <c r="T825" s="23"/>
    </row>
    <row r="826" spans="6:20" ht="33.75" x14ac:dyDescent="0.5">
      <c r="F826" s="23"/>
      <c r="G826" s="23"/>
      <c r="H826" s="24"/>
      <c r="I826" s="24"/>
      <c r="J826" s="25"/>
      <c r="K826" s="23"/>
      <c r="L826" s="23"/>
      <c r="M826" s="23"/>
      <c r="N826" s="23"/>
      <c r="O826" s="23"/>
      <c r="P826" s="23"/>
      <c r="Q826" s="23"/>
      <c r="R826" s="23"/>
      <c r="S826" s="23"/>
      <c r="T826" s="23"/>
    </row>
    <row r="827" spans="6:20" ht="33.75" x14ac:dyDescent="0.5">
      <c r="F827" s="23"/>
      <c r="G827" s="23"/>
      <c r="H827" s="24"/>
      <c r="I827" s="24"/>
      <c r="J827" s="25"/>
      <c r="K827" s="23"/>
      <c r="L827" s="23"/>
      <c r="M827" s="23"/>
      <c r="N827" s="23"/>
      <c r="O827" s="23"/>
      <c r="P827" s="23"/>
      <c r="Q827" s="23"/>
      <c r="R827" s="23"/>
      <c r="S827" s="23"/>
      <c r="T827" s="23"/>
    </row>
    <row r="828" spans="6:20" ht="33.75" x14ac:dyDescent="0.5">
      <c r="F828" s="23"/>
      <c r="G828" s="23"/>
      <c r="H828" s="24"/>
      <c r="I828" s="24"/>
      <c r="J828" s="25"/>
      <c r="K828" s="23"/>
      <c r="L828" s="23"/>
      <c r="M828" s="23"/>
      <c r="N828" s="23"/>
      <c r="O828" s="23"/>
      <c r="P828" s="23"/>
      <c r="Q828" s="23"/>
      <c r="R828" s="23"/>
      <c r="S828" s="23"/>
      <c r="T828" s="23"/>
    </row>
    <row r="829" spans="6:20" ht="33.75" x14ac:dyDescent="0.5">
      <c r="F829" s="23"/>
      <c r="G829" s="23"/>
      <c r="H829" s="24"/>
      <c r="I829" s="24"/>
      <c r="J829" s="25"/>
      <c r="K829" s="23"/>
      <c r="L829" s="23"/>
      <c r="M829" s="23"/>
      <c r="N829" s="23"/>
      <c r="O829" s="23"/>
      <c r="P829" s="23"/>
      <c r="Q829" s="23"/>
      <c r="R829" s="23"/>
      <c r="S829" s="23"/>
      <c r="T829" s="23"/>
    </row>
    <row r="830" spans="6:20" ht="33.75" x14ac:dyDescent="0.5">
      <c r="F830" s="23"/>
      <c r="G830" s="23"/>
      <c r="H830" s="24"/>
      <c r="I830" s="24"/>
      <c r="J830" s="25"/>
      <c r="K830" s="23"/>
      <c r="L830" s="23"/>
      <c r="M830" s="23"/>
      <c r="N830" s="23"/>
      <c r="O830" s="23"/>
      <c r="P830" s="23"/>
      <c r="Q830" s="23"/>
      <c r="R830" s="23"/>
      <c r="S830" s="23"/>
      <c r="T830" s="23"/>
    </row>
    <row r="831" spans="6:20" ht="33.75" x14ac:dyDescent="0.5">
      <c r="F831" s="23"/>
      <c r="G831" s="23"/>
      <c r="H831" s="24"/>
      <c r="I831" s="24"/>
      <c r="J831" s="25"/>
      <c r="K831" s="23"/>
      <c r="L831" s="23"/>
      <c r="M831" s="23"/>
      <c r="N831" s="23"/>
      <c r="O831" s="23"/>
      <c r="P831" s="23"/>
      <c r="Q831" s="23"/>
      <c r="R831" s="23"/>
      <c r="S831" s="23"/>
      <c r="T831" s="23"/>
    </row>
    <row r="832" spans="6:20" ht="33.75" x14ac:dyDescent="0.5">
      <c r="F832" s="23"/>
      <c r="G832" s="23"/>
      <c r="H832" s="24"/>
      <c r="I832" s="24"/>
      <c r="J832" s="25"/>
      <c r="K832" s="23"/>
      <c r="L832" s="23"/>
      <c r="M832" s="23"/>
      <c r="N832" s="23"/>
      <c r="O832" s="23"/>
      <c r="P832" s="23"/>
      <c r="Q832" s="23"/>
      <c r="R832" s="23"/>
      <c r="S832" s="23"/>
      <c r="T832" s="23"/>
    </row>
    <row r="833" spans="6:20" ht="33.75" x14ac:dyDescent="0.5">
      <c r="F833" s="23"/>
      <c r="G833" s="23"/>
      <c r="H833" s="24"/>
      <c r="I833" s="24"/>
      <c r="J833" s="25"/>
      <c r="K833" s="23"/>
      <c r="L833" s="23"/>
      <c r="M833" s="23"/>
      <c r="N833" s="23"/>
      <c r="O833" s="23"/>
      <c r="P833" s="23"/>
      <c r="Q833" s="23"/>
      <c r="R833" s="23"/>
      <c r="S833" s="23"/>
      <c r="T833" s="23"/>
    </row>
    <row r="834" spans="6:20" ht="33.75" x14ac:dyDescent="0.5">
      <c r="F834" s="23"/>
      <c r="G834" s="23"/>
      <c r="H834" s="24"/>
      <c r="I834" s="24"/>
      <c r="J834" s="25"/>
      <c r="K834" s="23"/>
      <c r="L834" s="23"/>
      <c r="M834" s="23"/>
      <c r="N834" s="23"/>
      <c r="O834" s="23"/>
      <c r="P834" s="23"/>
      <c r="Q834" s="23"/>
      <c r="R834" s="23"/>
      <c r="S834" s="23"/>
      <c r="T834" s="23"/>
    </row>
    <row r="835" spans="6:20" ht="33.75" x14ac:dyDescent="0.5">
      <c r="F835" s="23"/>
      <c r="G835" s="23"/>
      <c r="H835" s="24"/>
      <c r="I835" s="24"/>
      <c r="J835" s="25"/>
      <c r="K835" s="23"/>
      <c r="L835" s="23"/>
      <c r="M835" s="23"/>
      <c r="N835" s="23"/>
      <c r="O835" s="23"/>
      <c r="P835" s="23"/>
      <c r="Q835" s="23"/>
      <c r="R835" s="23"/>
      <c r="S835" s="23"/>
      <c r="T835" s="23"/>
    </row>
    <row r="836" spans="6:20" ht="33.75" x14ac:dyDescent="0.5">
      <c r="F836" s="23"/>
      <c r="G836" s="23"/>
      <c r="H836" s="24"/>
      <c r="I836" s="24"/>
      <c r="J836" s="25"/>
      <c r="K836" s="23"/>
      <c r="L836" s="23"/>
      <c r="M836" s="23"/>
      <c r="N836" s="23"/>
      <c r="O836" s="23"/>
      <c r="P836" s="23"/>
      <c r="Q836" s="23"/>
      <c r="R836" s="23"/>
      <c r="S836" s="23"/>
      <c r="T836" s="23"/>
    </row>
    <row r="837" spans="6:20" ht="33.75" x14ac:dyDescent="0.5">
      <c r="F837" s="23"/>
      <c r="G837" s="23"/>
      <c r="H837" s="24"/>
      <c r="I837" s="24"/>
      <c r="J837" s="25"/>
      <c r="K837" s="23"/>
      <c r="L837" s="23"/>
      <c r="M837" s="23"/>
      <c r="N837" s="23"/>
      <c r="O837" s="23"/>
      <c r="P837" s="23"/>
      <c r="Q837" s="23"/>
      <c r="R837" s="23"/>
      <c r="S837" s="23"/>
      <c r="T837" s="23"/>
    </row>
    <row r="838" spans="6:20" ht="33.75" x14ac:dyDescent="0.5">
      <c r="F838" s="23"/>
      <c r="G838" s="23"/>
      <c r="H838" s="24"/>
      <c r="I838" s="24"/>
      <c r="J838" s="25"/>
      <c r="K838" s="23"/>
      <c r="L838" s="23"/>
      <c r="M838" s="23"/>
      <c r="N838" s="23"/>
      <c r="O838" s="23"/>
      <c r="P838" s="23"/>
      <c r="Q838" s="23"/>
      <c r="R838" s="23"/>
      <c r="S838" s="23"/>
      <c r="T838" s="23"/>
    </row>
    <row r="839" spans="6:20" ht="33.75" x14ac:dyDescent="0.5">
      <c r="F839" s="23"/>
      <c r="G839" s="23"/>
      <c r="H839" s="24"/>
      <c r="I839" s="24"/>
      <c r="J839" s="25"/>
      <c r="K839" s="23"/>
      <c r="L839" s="23"/>
      <c r="M839" s="23"/>
      <c r="N839" s="23"/>
      <c r="O839" s="23"/>
      <c r="P839" s="23"/>
      <c r="Q839" s="23"/>
      <c r="R839" s="23"/>
      <c r="S839" s="23"/>
      <c r="T839" s="23"/>
    </row>
    <row r="840" spans="6:20" ht="33.75" x14ac:dyDescent="0.5">
      <c r="F840" s="23"/>
      <c r="G840" s="23"/>
      <c r="H840" s="24"/>
      <c r="I840" s="24"/>
      <c r="J840" s="25"/>
      <c r="K840" s="23"/>
      <c r="L840" s="23"/>
      <c r="M840" s="23"/>
      <c r="N840" s="23"/>
      <c r="O840" s="23"/>
      <c r="P840" s="23"/>
      <c r="Q840" s="23"/>
      <c r="R840" s="23"/>
      <c r="S840" s="23"/>
      <c r="T840" s="23"/>
    </row>
    <row r="841" spans="6:20" ht="33.75" x14ac:dyDescent="0.5">
      <c r="F841" s="23"/>
      <c r="G841" s="23"/>
      <c r="H841" s="24"/>
      <c r="I841" s="24"/>
      <c r="J841" s="25"/>
      <c r="K841" s="23"/>
      <c r="L841" s="23"/>
      <c r="M841" s="23"/>
      <c r="N841" s="23"/>
      <c r="O841" s="23"/>
      <c r="P841" s="23"/>
      <c r="Q841" s="23"/>
      <c r="R841" s="23"/>
      <c r="S841" s="23"/>
      <c r="T841" s="23"/>
    </row>
    <row r="842" spans="6:20" ht="33.75" x14ac:dyDescent="0.5">
      <c r="F842" s="23"/>
      <c r="G842" s="23"/>
      <c r="H842" s="24"/>
      <c r="I842" s="24"/>
      <c r="J842" s="25"/>
      <c r="K842" s="23"/>
      <c r="L842" s="23"/>
      <c r="M842" s="23"/>
      <c r="N842" s="23"/>
      <c r="O842" s="23"/>
      <c r="P842" s="23"/>
      <c r="Q842" s="23"/>
      <c r="R842" s="23"/>
      <c r="S842" s="23"/>
      <c r="T842" s="23"/>
    </row>
    <row r="843" spans="6:20" ht="33.75" x14ac:dyDescent="0.5">
      <c r="F843" s="23"/>
      <c r="G843" s="23"/>
      <c r="H843" s="24"/>
      <c r="I843" s="24"/>
      <c r="J843" s="25"/>
      <c r="K843" s="23"/>
      <c r="L843" s="23"/>
      <c r="M843" s="23"/>
      <c r="N843" s="23"/>
      <c r="O843" s="23"/>
      <c r="P843" s="23"/>
      <c r="Q843" s="23"/>
      <c r="R843" s="23"/>
      <c r="S843" s="23"/>
      <c r="T843" s="23"/>
    </row>
    <row r="844" spans="6:20" ht="33.75" x14ac:dyDescent="0.5">
      <c r="F844" s="23"/>
      <c r="G844" s="23"/>
      <c r="H844" s="24"/>
      <c r="I844" s="24"/>
      <c r="J844" s="25"/>
      <c r="K844" s="23"/>
      <c r="L844" s="23"/>
      <c r="M844" s="23"/>
      <c r="N844" s="23"/>
      <c r="O844" s="23"/>
      <c r="P844" s="23"/>
      <c r="Q844" s="23"/>
      <c r="R844" s="23"/>
      <c r="S844" s="23"/>
      <c r="T844" s="23"/>
    </row>
    <row r="845" spans="6:20" ht="33.75" x14ac:dyDescent="0.5">
      <c r="F845" s="23"/>
      <c r="G845" s="23"/>
      <c r="H845" s="24"/>
      <c r="I845" s="24"/>
      <c r="J845" s="25"/>
      <c r="K845" s="23"/>
      <c r="L845" s="23"/>
      <c r="M845" s="23"/>
      <c r="N845" s="23"/>
      <c r="O845" s="23"/>
      <c r="P845" s="23"/>
      <c r="Q845" s="23"/>
      <c r="R845" s="23"/>
      <c r="S845" s="23"/>
      <c r="T845" s="23"/>
    </row>
    <row r="846" spans="6:20" ht="33.75" x14ac:dyDescent="0.5">
      <c r="F846" s="23"/>
      <c r="G846" s="23"/>
      <c r="H846" s="24"/>
      <c r="I846" s="24"/>
      <c r="J846" s="25"/>
      <c r="K846" s="23"/>
      <c r="L846" s="23"/>
      <c r="M846" s="23"/>
      <c r="N846" s="23"/>
      <c r="O846" s="23"/>
      <c r="P846" s="23"/>
      <c r="Q846" s="23"/>
      <c r="R846" s="23"/>
      <c r="S846" s="23"/>
      <c r="T846" s="23"/>
    </row>
    <row r="847" spans="6:20" ht="33.75" x14ac:dyDescent="0.5">
      <c r="F847" s="23"/>
      <c r="G847" s="23"/>
      <c r="H847" s="24"/>
      <c r="I847" s="24"/>
      <c r="J847" s="25"/>
      <c r="K847" s="23"/>
      <c r="L847" s="23"/>
      <c r="M847" s="23"/>
      <c r="N847" s="23"/>
      <c r="O847" s="23"/>
      <c r="P847" s="23"/>
      <c r="Q847" s="23"/>
      <c r="R847" s="23"/>
      <c r="S847" s="23"/>
      <c r="T847" s="23"/>
    </row>
    <row r="848" spans="6:20" ht="33.75" x14ac:dyDescent="0.5">
      <c r="F848" s="23"/>
      <c r="G848" s="23"/>
      <c r="H848" s="24"/>
      <c r="I848" s="24"/>
      <c r="J848" s="25"/>
      <c r="K848" s="23"/>
      <c r="L848" s="23"/>
      <c r="M848" s="23"/>
      <c r="N848" s="23"/>
      <c r="O848" s="23"/>
      <c r="P848" s="23"/>
      <c r="Q848" s="23"/>
      <c r="R848" s="23"/>
      <c r="S848" s="23"/>
      <c r="T848" s="23"/>
    </row>
    <row r="849" spans="6:20" ht="33.75" x14ac:dyDescent="0.5">
      <c r="F849" s="23"/>
      <c r="G849" s="23"/>
      <c r="H849" s="24"/>
      <c r="I849" s="24"/>
      <c r="J849" s="25"/>
      <c r="K849" s="23"/>
      <c r="L849" s="23"/>
      <c r="M849" s="23"/>
      <c r="N849" s="23"/>
      <c r="O849" s="23"/>
      <c r="P849" s="23"/>
      <c r="Q849" s="23"/>
      <c r="R849" s="23"/>
      <c r="S849" s="23"/>
      <c r="T849" s="23"/>
    </row>
    <row r="850" spans="6:20" ht="33.75" x14ac:dyDescent="0.5">
      <c r="F850" s="23"/>
      <c r="G850" s="23"/>
      <c r="H850" s="24"/>
      <c r="I850" s="24"/>
      <c r="J850" s="25"/>
      <c r="K850" s="23"/>
      <c r="L850" s="23"/>
      <c r="M850" s="23"/>
      <c r="N850" s="23"/>
      <c r="O850" s="23"/>
      <c r="P850" s="23"/>
      <c r="Q850" s="23"/>
      <c r="R850" s="23"/>
      <c r="S850" s="23"/>
      <c r="T850" s="23"/>
    </row>
    <row r="851" spans="6:20" ht="33.75" x14ac:dyDescent="0.5">
      <c r="F851" s="23"/>
      <c r="G851" s="23"/>
      <c r="H851" s="24"/>
      <c r="I851" s="24"/>
      <c r="J851" s="25"/>
      <c r="K851" s="23"/>
      <c r="L851" s="23"/>
      <c r="M851" s="23"/>
      <c r="N851" s="23"/>
      <c r="O851" s="23"/>
      <c r="P851" s="23"/>
      <c r="Q851" s="23"/>
      <c r="R851" s="23"/>
      <c r="S851" s="23"/>
      <c r="T851" s="23"/>
    </row>
    <row r="852" spans="6:20" ht="33.75" x14ac:dyDescent="0.5">
      <c r="F852" s="23"/>
      <c r="G852" s="23"/>
      <c r="H852" s="24"/>
      <c r="I852" s="24"/>
      <c r="J852" s="25"/>
      <c r="K852" s="23"/>
      <c r="L852" s="23"/>
      <c r="M852" s="23"/>
      <c r="N852" s="23"/>
      <c r="O852" s="23"/>
      <c r="P852" s="23"/>
      <c r="Q852" s="23"/>
      <c r="R852" s="23"/>
      <c r="S852" s="23"/>
      <c r="T852" s="23"/>
    </row>
    <row r="853" spans="6:20" ht="33.75" x14ac:dyDescent="0.5">
      <c r="F853" s="23"/>
      <c r="G853" s="23"/>
      <c r="H853" s="24"/>
      <c r="I853" s="24"/>
      <c r="J853" s="25"/>
      <c r="K853" s="23"/>
      <c r="L853" s="23"/>
      <c r="M853" s="23"/>
      <c r="N853" s="23"/>
      <c r="O853" s="23"/>
      <c r="P853" s="23"/>
      <c r="Q853" s="23"/>
      <c r="R853" s="23"/>
      <c r="S853" s="23"/>
      <c r="T853" s="23"/>
    </row>
    <row r="854" spans="6:20" ht="33.75" x14ac:dyDescent="0.5">
      <c r="F854" s="23"/>
      <c r="G854" s="23"/>
      <c r="H854" s="24"/>
      <c r="I854" s="24"/>
      <c r="J854" s="25"/>
      <c r="K854" s="23"/>
      <c r="L854" s="23"/>
      <c r="M854" s="23"/>
      <c r="N854" s="23"/>
      <c r="O854" s="23"/>
      <c r="P854" s="23"/>
      <c r="Q854" s="23"/>
      <c r="R854" s="23"/>
      <c r="S854" s="23"/>
      <c r="T854" s="23"/>
    </row>
    <row r="855" spans="6:20" ht="33.75" x14ac:dyDescent="0.5">
      <c r="F855" s="23"/>
      <c r="G855" s="23"/>
      <c r="H855" s="24"/>
      <c r="I855" s="24"/>
      <c r="J855" s="25"/>
      <c r="K855" s="23"/>
      <c r="L855" s="23"/>
      <c r="M855" s="23"/>
      <c r="N855" s="23"/>
      <c r="O855" s="23"/>
      <c r="P855" s="23"/>
      <c r="Q855" s="23"/>
      <c r="R855" s="23"/>
      <c r="S855" s="23"/>
      <c r="T855" s="23"/>
    </row>
    <row r="856" spans="6:20" ht="33.75" x14ac:dyDescent="0.5">
      <c r="F856" s="23"/>
      <c r="G856" s="23"/>
      <c r="H856" s="24"/>
      <c r="I856" s="24"/>
      <c r="J856" s="25"/>
      <c r="K856" s="23"/>
      <c r="L856" s="23"/>
      <c r="M856" s="23"/>
      <c r="N856" s="23"/>
      <c r="O856" s="23"/>
      <c r="P856" s="23"/>
      <c r="Q856" s="23"/>
      <c r="R856" s="23"/>
      <c r="S856" s="23"/>
      <c r="T856" s="23"/>
    </row>
    <row r="857" spans="6:20" ht="33.75" x14ac:dyDescent="0.5">
      <c r="F857" s="23"/>
      <c r="G857" s="23"/>
      <c r="H857" s="24"/>
      <c r="I857" s="24"/>
      <c r="J857" s="25"/>
      <c r="K857" s="23"/>
      <c r="L857" s="23"/>
      <c r="M857" s="23"/>
      <c r="N857" s="23"/>
      <c r="O857" s="23"/>
      <c r="P857" s="23"/>
      <c r="Q857" s="23"/>
      <c r="R857" s="23"/>
      <c r="S857" s="23"/>
      <c r="T857" s="23"/>
    </row>
    <row r="858" spans="6:20" ht="33.75" x14ac:dyDescent="0.5">
      <c r="F858" s="23"/>
      <c r="G858" s="23"/>
      <c r="H858" s="24"/>
      <c r="I858" s="24"/>
      <c r="J858" s="25"/>
      <c r="K858" s="23"/>
      <c r="L858" s="23"/>
      <c r="M858" s="23"/>
      <c r="N858" s="23"/>
      <c r="O858" s="23"/>
      <c r="P858" s="23"/>
      <c r="Q858" s="23"/>
      <c r="R858" s="23"/>
      <c r="S858" s="23"/>
      <c r="T858" s="23"/>
    </row>
    <row r="859" spans="6:20" ht="33.75" x14ac:dyDescent="0.5">
      <c r="F859" s="23"/>
      <c r="G859" s="23"/>
      <c r="H859" s="24"/>
      <c r="I859" s="24"/>
      <c r="J859" s="25"/>
      <c r="K859" s="23"/>
      <c r="L859" s="23"/>
      <c r="M859" s="23"/>
      <c r="N859" s="23"/>
      <c r="O859" s="23"/>
      <c r="P859" s="23"/>
      <c r="Q859" s="23"/>
      <c r="R859" s="23"/>
      <c r="S859" s="23"/>
      <c r="T859" s="23"/>
    </row>
    <row r="860" spans="6:20" ht="33.75" x14ac:dyDescent="0.5">
      <c r="F860" s="23"/>
      <c r="G860" s="23"/>
      <c r="H860" s="24"/>
      <c r="I860" s="24"/>
      <c r="J860" s="25"/>
      <c r="K860" s="23"/>
      <c r="L860" s="23"/>
      <c r="M860" s="23"/>
      <c r="N860" s="23"/>
      <c r="O860" s="23"/>
      <c r="P860" s="23"/>
      <c r="Q860" s="23"/>
      <c r="R860" s="23"/>
      <c r="S860" s="23"/>
      <c r="T860" s="23"/>
    </row>
    <row r="861" spans="6:20" ht="33.75" x14ac:dyDescent="0.5">
      <c r="F861" s="23"/>
      <c r="G861" s="23"/>
      <c r="H861" s="24"/>
      <c r="I861" s="24"/>
      <c r="J861" s="25"/>
      <c r="K861" s="23"/>
      <c r="L861" s="23"/>
      <c r="M861" s="23"/>
      <c r="N861" s="23"/>
      <c r="O861" s="23"/>
      <c r="P861" s="23"/>
      <c r="Q861" s="23"/>
      <c r="R861" s="23"/>
      <c r="S861" s="23"/>
      <c r="T861" s="23"/>
    </row>
    <row r="862" spans="6:20" ht="33.75" x14ac:dyDescent="0.5">
      <c r="F862" s="23"/>
      <c r="G862" s="23"/>
      <c r="H862" s="24"/>
      <c r="I862" s="24"/>
      <c r="J862" s="25"/>
      <c r="K862" s="23"/>
      <c r="L862" s="23"/>
      <c r="M862" s="23"/>
      <c r="N862" s="23"/>
      <c r="O862" s="23"/>
      <c r="P862" s="23"/>
      <c r="Q862" s="23"/>
      <c r="R862" s="23"/>
      <c r="S862" s="23"/>
      <c r="T862" s="23"/>
    </row>
    <row r="863" spans="6:20" ht="33.75" x14ac:dyDescent="0.5">
      <c r="F863" s="23"/>
      <c r="G863" s="23"/>
      <c r="H863" s="24"/>
      <c r="I863" s="24"/>
      <c r="J863" s="25"/>
      <c r="K863" s="23"/>
      <c r="L863" s="23"/>
      <c r="M863" s="23"/>
      <c r="N863" s="23"/>
      <c r="O863" s="23"/>
      <c r="P863" s="23"/>
      <c r="Q863" s="23"/>
      <c r="R863" s="23"/>
      <c r="S863" s="23"/>
      <c r="T863" s="23"/>
    </row>
    <row r="864" spans="6:20" ht="33.75" x14ac:dyDescent="0.5">
      <c r="F864" s="23"/>
      <c r="G864" s="23"/>
      <c r="H864" s="24"/>
      <c r="I864" s="24"/>
      <c r="J864" s="25"/>
      <c r="K864" s="23"/>
      <c r="L864" s="23"/>
      <c r="M864" s="23"/>
      <c r="N864" s="23"/>
      <c r="O864" s="23"/>
      <c r="P864" s="23"/>
      <c r="Q864" s="23"/>
      <c r="R864" s="23"/>
      <c r="S864" s="23"/>
      <c r="T864" s="23"/>
    </row>
    <row r="865" spans="6:20" ht="33.75" x14ac:dyDescent="0.5">
      <c r="F865" s="23"/>
      <c r="G865" s="23"/>
      <c r="H865" s="24"/>
      <c r="I865" s="24"/>
      <c r="J865" s="25"/>
      <c r="K865" s="23"/>
      <c r="L865" s="23"/>
      <c r="M865" s="23"/>
      <c r="N865" s="23"/>
      <c r="O865" s="23"/>
      <c r="P865" s="23"/>
      <c r="Q865" s="23"/>
      <c r="R865" s="23"/>
      <c r="S865" s="23"/>
      <c r="T865" s="23"/>
    </row>
    <row r="866" spans="6:20" ht="33.75" x14ac:dyDescent="0.5">
      <c r="F866" s="23"/>
      <c r="G866" s="23"/>
      <c r="H866" s="24"/>
      <c r="I866" s="24"/>
      <c r="J866" s="25"/>
      <c r="K866" s="23"/>
      <c r="L866" s="23"/>
      <c r="M866" s="23"/>
      <c r="N866" s="23"/>
      <c r="O866" s="23"/>
      <c r="P866" s="23"/>
      <c r="Q866" s="23"/>
      <c r="R866" s="23"/>
      <c r="S866" s="23"/>
      <c r="T866" s="23"/>
    </row>
    <row r="867" spans="6:20" ht="33.75" x14ac:dyDescent="0.5">
      <c r="F867" s="23"/>
      <c r="G867" s="23"/>
      <c r="H867" s="24"/>
      <c r="I867" s="24"/>
      <c r="J867" s="25"/>
      <c r="K867" s="23"/>
      <c r="L867" s="23"/>
      <c r="M867" s="23"/>
      <c r="N867" s="23"/>
      <c r="O867" s="23"/>
      <c r="P867" s="23"/>
      <c r="Q867" s="23"/>
      <c r="R867" s="23"/>
      <c r="S867" s="23"/>
      <c r="T867" s="23"/>
    </row>
    <row r="868" spans="6:20" ht="33.75" x14ac:dyDescent="0.5">
      <c r="F868" s="23"/>
      <c r="G868" s="23"/>
      <c r="H868" s="24"/>
      <c r="I868" s="24"/>
      <c r="J868" s="25"/>
      <c r="K868" s="23"/>
      <c r="L868" s="23"/>
      <c r="M868" s="23"/>
      <c r="N868" s="23"/>
      <c r="O868" s="23"/>
      <c r="P868" s="23"/>
      <c r="Q868" s="23"/>
      <c r="R868" s="23"/>
      <c r="S868" s="23"/>
      <c r="T868" s="23"/>
    </row>
    <row r="869" spans="6:20" ht="33.75" x14ac:dyDescent="0.5">
      <c r="F869" s="23"/>
      <c r="G869" s="23"/>
      <c r="H869" s="24"/>
      <c r="I869" s="24"/>
      <c r="J869" s="25"/>
      <c r="K869" s="23"/>
      <c r="L869" s="23"/>
      <c r="M869" s="23"/>
      <c r="N869" s="23"/>
      <c r="O869" s="23"/>
      <c r="P869" s="23"/>
      <c r="Q869" s="23"/>
      <c r="R869" s="23"/>
      <c r="S869" s="23"/>
      <c r="T869" s="23"/>
    </row>
    <row r="870" spans="6:20" ht="33.75" x14ac:dyDescent="0.5">
      <c r="F870" s="23"/>
      <c r="G870" s="23"/>
      <c r="H870" s="24"/>
      <c r="I870" s="24"/>
      <c r="J870" s="25"/>
      <c r="K870" s="23"/>
      <c r="L870" s="23"/>
      <c r="M870" s="23"/>
      <c r="N870" s="23"/>
      <c r="O870" s="23"/>
      <c r="P870" s="23"/>
      <c r="Q870" s="23"/>
      <c r="R870" s="23"/>
      <c r="S870" s="23"/>
      <c r="T870" s="23"/>
    </row>
    <row r="871" spans="6:20" ht="33.75" x14ac:dyDescent="0.5">
      <c r="F871" s="23"/>
      <c r="G871" s="23"/>
      <c r="H871" s="24"/>
      <c r="I871" s="24"/>
      <c r="J871" s="25"/>
      <c r="K871" s="23"/>
      <c r="L871" s="23"/>
      <c r="M871" s="23"/>
      <c r="N871" s="23"/>
      <c r="O871" s="23"/>
      <c r="P871" s="23"/>
      <c r="Q871" s="23"/>
      <c r="R871" s="23"/>
      <c r="S871" s="23"/>
      <c r="T871" s="23"/>
    </row>
    <row r="872" spans="6:20" ht="33.75" x14ac:dyDescent="0.5">
      <c r="F872" s="23"/>
      <c r="G872" s="23"/>
      <c r="H872" s="24"/>
      <c r="I872" s="24"/>
      <c r="J872" s="25"/>
      <c r="K872" s="23"/>
      <c r="L872" s="23"/>
      <c r="M872" s="23"/>
      <c r="N872" s="23"/>
      <c r="O872" s="23"/>
      <c r="P872" s="23"/>
      <c r="Q872" s="23"/>
      <c r="R872" s="23"/>
      <c r="S872" s="23"/>
      <c r="T872" s="23"/>
    </row>
    <row r="873" spans="6:20" ht="33.75" x14ac:dyDescent="0.5">
      <c r="F873" s="23"/>
      <c r="G873" s="23"/>
      <c r="H873" s="24"/>
      <c r="I873" s="24"/>
      <c r="J873" s="25"/>
      <c r="K873" s="23"/>
      <c r="L873" s="23"/>
      <c r="M873" s="23"/>
      <c r="N873" s="23"/>
      <c r="O873" s="23"/>
      <c r="P873" s="23"/>
      <c r="Q873" s="23"/>
      <c r="R873" s="23"/>
      <c r="S873" s="23"/>
      <c r="T873" s="23"/>
    </row>
    <row r="874" spans="6:20" ht="33.75" x14ac:dyDescent="0.5">
      <c r="F874" s="23"/>
      <c r="G874" s="23"/>
      <c r="H874" s="24"/>
      <c r="I874" s="24"/>
      <c r="J874" s="25"/>
      <c r="K874" s="23"/>
      <c r="L874" s="23"/>
      <c r="M874" s="23"/>
      <c r="N874" s="23"/>
      <c r="O874" s="23"/>
      <c r="P874" s="23"/>
      <c r="Q874" s="23"/>
      <c r="R874" s="23"/>
      <c r="S874" s="23"/>
      <c r="T874" s="23"/>
    </row>
    <row r="875" spans="6:20" ht="33.75" x14ac:dyDescent="0.5">
      <c r="F875" s="23"/>
      <c r="G875" s="23"/>
      <c r="H875" s="24"/>
      <c r="I875" s="24"/>
      <c r="J875" s="25"/>
      <c r="K875" s="23"/>
      <c r="L875" s="23"/>
      <c r="M875" s="23"/>
      <c r="N875" s="23"/>
      <c r="O875" s="23"/>
      <c r="P875" s="23"/>
      <c r="Q875" s="23"/>
      <c r="R875" s="23"/>
      <c r="S875" s="23"/>
      <c r="T875" s="23"/>
    </row>
    <row r="876" spans="6:20" ht="33.75" x14ac:dyDescent="0.5">
      <c r="F876" s="23"/>
      <c r="G876" s="23"/>
      <c r="H876" s="24"/>
      <c r="I876" s="24"/>
      <c r="J876" s="25"/>
      <c r="K876" s="23"/>
      <c r="L876" s="23"/>
      <c r="M876" s="23"/>
      <c r="N876" s="23"/>
      <c r="O876" s="23"/>
      <c r="P876" s="23"/>
      <c r="Q876" s="23"/>
      <c r="R876" s="23"/>
      <c r="S876" s="23"/>
      <c r="T876" s="23"/>
    </row>
    <row r="877" spans="6:20" ht="33.75" x14ac:dyDescent="0.5">
      <c r="F877" s="23"/>
      <c r="G877" s="23"/>
      <c r="H877" s="24"/>
      <c r="I877" s="24"/>
      <c r="J877" s="25"/>
      <c r="K877" s="23"/>
      <c r="L877" s="23"/>
      <c r="M877" s="23"/>
      <c r="N877" s="23"/>
      <c r="O877" s="23"/>
      <c r="P877" s="23"/>
      <c r="Q877" s="23"/>
      <c r="R877" s="23"/>
      <c r="S877" s="23"/>
      <c r="T877" s="23"/>
    </row>
    <row r="878" spans="6:20" ht="33.75" x14ac:dyDescent="0.5">
      <c r="F878" s="23"/>
      <c r="G878" s="23"/>
      <c r="H878" s="24"/>
      <c r="I878" s="24"/>
      <c r="J878" s="25"/>
      <c r="K878" s="23"/>
      <c r="L878" s="23"/>
      <c r="M878" s="23"/>
      <c r="N878" s="23"/>
      <c r="O878" s="23"/>
      <c r="P878" s="23"/>
      <c r="Q878" s="23"/>
      <c r="R878" s="23"/>
      <c r="S878" s="23"/>
      <c r="T878" s="23"/>
    </row>
    <row r="879" spans="6:20" ht="33.75" x14ac:dyDescent="0.5">
      <c r="F879" s="23"/>
      <c r="G879" s="23"/>
      <c r="H879" s="24"/>
      <c r="I879" s="24"/>
      <c r="J879" s="25"/>
      <c r="K879" s="23"/>
      <c r="L879" s="23"/>
      <c r="M879" s="23"/>
      <c r="N879" s="23"/>
      <c r="O879" s="23"/>
      <c r="P879" s="23"/>
      <c r="Q879" s="23"/>
      <c r="R879" s="23"/>
      <c r="S879" s="23"/>
      <c r="T879" s="23"/>
    </row>
    <row r="880" spans="6:20" ht="33.75" x14ac:dyDescent="0.5">
      <c r="F880" s="23"/>
      <c r="G880" s="23"/>
      <c r="H880" s="24"/>
      <c r="I880" s="24"/>
      <c r="J880" s="25"/>
      <c r="K880" s="23"/>
      <c r="L880" s="23"/>
      <c r="M880" s="23"/>
      <c r="N880" s="23"/>
      <c r="O880" s="23"/>
      <c r="P880" s="23"/>
      <c r="Q880" s="23"/>
      <c r="R880" s="23"/>
      <c r="S880" s="23"/>
      <c r="T880" s="23"/>
    </row>
    <row r="881" spans="6:20" ht="33.75" x14ac:dyDescent="0.5">
      <c r="F881" s="23"/>
      <c r="G881" s="23"/>
      <c r="H881" s="24"/>
      <c r="I881" s="24"/>
      <c r="J881" s="25"/>
      <c r="K881" s="23"/>
      <c r="L881" s="23"/>
      <c r="M881" s="23"/>
      <c r="N881" s="23"/>
      <c r="O881" s="23"/>
      <c r="P881" s="23"/>
      <c r="Q881" s="23"/>
      <c r="R881" s="23"/>
      <c r="S881" s="23"/>
      <c r="T881" s="23"/>
    </row>
    <row r="882" spans="6:20" ht="33.75" x14ac:dyDescent="0.5">
      <c r="F882" s="23"/>
      <c r="G882" s="23"/>
      <c r="H882" s="24"/>
      <c r="I882" s="24"/>
      <c r="J882" s="25"/>
      <c r="K882" s="23"/>
      <c r="L882" s="23"/>
      <c r="M882" s="23"/>
      <c r="N882" s="23"/>
      <c r="O882" s="23"/>
      <c r="P882" s="23"/>
      <c r="Q882" s="23"/>
      <c r="R882" s="23"/>
      <c r="S882" s="23"/>
      <c r="T882" s="23"/>
    </row>
    <row r="883" spans="6:20" ht="33.75" x14ac:dyDescent="0.5">
      <c r="F883" s="23"/>
      <c r="G883" s="23"/>
      <c r="H883" s="24"/>
      <c r="I883" s="24"/>
      <c r="J883" s="25"/>
      <c r="K883" s="23"/>
      <c r="L883" s="23"/>
      <c r="M883" s="23"/>
      <c r="N883" s="23"/>
      <c r="O883" s="23"/>
      <c r="P883" s="23"/>
      <c r="Q883" s="23"/>
      <c r="R883" s="23"/>
      <c r="S883" s="23"/>
      <c r="T883" s="23"/>
    </row>
    <row r="884" spans="6:20" ht="33.75" x14ac:dyDescent="0.5">
      <c r="F884" s="23"/>
      <c r="G884" s="23"/>
      <c r="H884" s="24"/>
      <c r="I884" s="24"/>
      <c r="J884" s="25"/>
      <c r="K884" s="23"/>
      <c r="L884" s="23"/>
      <c r="M884" s="23"/>
      <c r="N884" s="23"/>
      <c r="O884" s="23"/>
      <c r="P884" s="23"/>
      <c r="Q884" s="23"/>
      <c r="R884" s="23"/>
      <c r="S884" s="23"/>
      <c r="T884" s="23"/>
    </row>
    <row r="885" spans="6:20" ht="33.75" x14ac:dyDescent="0.5">
      <c r="F885" s="23"/>
      <c r="G885" s="23"/>
      <c r="H885" s="24"/>
      <c r="I885" s="24"/>
      <c r="J885" s="25"/>
      <c r="K885" s="23"/>
      <c r="L885" s="23"/>
      <c r="M885" s="23"/>
      <c r="N885" s="23"/>
      <c r="O885" s="23"/>
      <c r="P885" s="23"/>
      <c r="Q885" s="23"/>
      <c r="R885" s="23"/>
      <c r="S885" s="23"/>
      <c r="T885" s="23"/>
    </row>
    <row r="886" spans="6:20" ht="33.75" x14ac:dyDescent="0.5">
      <c r="F886" s="23"/>
      <c r="G886" s="23"/>
      <c r="H886" s="24"/>
      <c r="I886" s="24"/>
      <c r="J886" s="25"/>
      <c r="K886" s="23"/>
      <c r="L886" s="23"/>
      <c r="M886" s="23"/>
      <c r="N886" s="23"/>
      <c r="O886" s="23"/>
      <c r="P886" s="23"/>
      <c r="Q886" s="23"/>
      <c r="R886" s="23"/>
      <c r="S886" s="23"/>
      <c r="T886" s="23"/>
    </row>
    <row r="887" spans="6:20" ht="33.75" x14ac:dyDescent="0.5">
      <c r="F887" s="23"/>
      <c r="G887" s="23"/>
      <c r="H887" s="24"/>
      <c r="I887" s="24"/>
      <c r="J887" s="25"/>
      <c r="K887" s="23"/>
      <c r="L887" s="23"/>
      <c r="M887" s="23"/>
      <c r="N887" s="23"/>
      <c r="O887" s="23"/>
      <c r="P887" s="23"/>
      <c r="Q887" s="23"/>
      <c r="R887" s="23"/>
      <c r="S887" s="23"/>
      <c r="T887" s="23"/>
    </row>
    <row r="888" spans="6:20" ht="33.75" x14ac:dyDescent="0.5">
      <c r="F888" s="23"/>
      <c r="G888" s="23"/>
      <c r="H888" s="24"/>
      <c r="I888" s="24"/>
      <c r="J888" s="25"/>
      <c r="K888" s="23"/>
      <c r="L888" s="23"/>
      <c r="M888" s="23"/>
      <c r="N888" s="23"/>
      <c r="O888" s="23"/>
      <c r="P888" s="23"/>
      <c r="Q888" s="23"/>
      <c r="R888" s="23"/>
      <c r="S888" s="23"/>
      <c r="T888" s="23"/>
    </row>
    <row r="889" spans="6:20" ht="33.75" x14ac:dyDescent="0.5">
      <c r="F889" s="23"/>
      <c r="G889" s="23"/>
      <c r="H889" s="24"/>
      <c r="I889" s="24"/>
      <c r="J889" s="25"/>
      <c r="K889" s="23"/>
      <c r="L889" s="23"/>
      <c r="M889" s="23"/>
      <c r="N889" s="23"/>
      <c r="O889" s="23"/>
      <c r="P889" s="23"/>
      <c r="Q889" s="23"/>
      <c r="R889" s="23"/>
      <c r="S889" s="23"/>
      <c r="T889" s="23"/>
    </row>
    <row r="890" spans="6:20" ht="33.75" x14ac:dyDescent="0.5">
      <c r="F890" s="23"/>
      <c r="G890" s="23"/>
      <c r="H890" s="24"/>
      <c r="I890" s="24"/>
      <c r="J890" s="25"/>
      <c r="K890" s="23"/>
      <c r="L890" s="23"/>
      <c r="M890" s="23"/>
      <c r="N890" s="23"/>
      <c r="O890" s="23"/>
      <c r="P890" s="23"/>
      <c r="Q890" s="23"/>
      <c r="R890" s="23"/>
      <c r="S890" s="23"/>
      <c r="T890" s="23"/>
    </row>
    <row r="891" spans="6:20" ht="33.75" x14ac:dyDescent="0.5">
      <c r="F891" s="23"/>
      <c r="G891" s="23"/>
      <c r="H891" s="24"/>
      <c r="I891" s="24"/>
      <c r="J891" s="25"/>
      <c r="K891" s="23"/>
      <c r="L891" s="23"/>
      <c r="M891" s="23"/>
      <c r="N891" s="23"/>
      <c r="O891" s="23"/>
      <c r="P891" s="23"/>
      <c r="Q891" s="23"/>
      <c r="R891" s="23"/>
      <c r="S891" s="23"/>
      <c r="T891" s="23"/>
    </row>
    <row r="892" spans="6:20" ht="33.75" x14ac:dyDescent="0.5">
      <c r="F892" s="23"/>
      <c r="G892" s="23"/>
      <c r="H892" s="24"/>
      <c r="I892" s="24"/>
      <c r="J892" s="25"/>
      <c r="K892" s="23"/>
      <c r="L892" s="23"/>
      <c r="M892" s="23"/>
      <c r="N892" s="23"/>
      <c r="O892" s="23"/>
      <c r="P892" s="23"/>
      <c r="Q892" s="23"/>
      <c r="R892" s="23"/>
      <c r="S892" s="23"/>
      <c r="T892" s="23"/>
    </row>
    <row r="893" spans="6:20" ht="33.75" x14ac:dyDescent="0.5">
      <c r="F893" s="23"/>
      <c r="G893" s="23"/>
      <c r="H893" s="24"/>
      <c r="I893" s="24"/>
      <c r="J893" s="25"/>
      <c r="K893" s="23"/>
      <c r="L893" s="23"/>
      <c r="M893" s="23"/>
      <c r="N893" s="23"/>
      <c r="O893" s="23"/>
      <c r="P893" s="23"/>
      <c r="Q893" s="23"/>
      <c r="R893" s="23"/>
      <c r="S893" s="23"/>
      <c r="T893" s="23"/>
    </row>
    <row r="894" spans="6:20" ht="33.75" x14ac:dyDescent="0.5">
      <c r="F894" s="23"/>
      <c r="G894" s="23"/>
      <c r="H894" s="24"/>
      <c r="I894" s="24"/>
      <c r="J894" s="25"/>
      <c r="K894" s="23"/>
      <c r="L894" s="23"/>
      <c r="M894" s="23"/>
      <c r="N894" s="23"/>
      <c r="O894" s="23"/>
      <c r="P894" s="23"/>
      <c r="Q894" s="23"/>
      <c r="R894" s="23"/>
      <c r="S894" s="23"/>
      <c r="T894" s="23"/>
    </row>
    <row r="895" spans="6:20" ht="33.75" x14ac:dyDescent="0.5">
      <c r="F895" s="23"/>
      <c r="G895" s="23"/>
      <c r="H895" s="24"/>
      <c r="I895" s="24"/>
      <c r="J895" s="25"/>
      <c r="K895" s="23"/>
      <c r="L895" s="23"/>
      <c r="M895" s="23"/>
      <c r="N895" s="23"/>
      <c r="O895" s="23"/>
      <c r="P895" s="23"/>
      <c r="Q895" s="23"/>
      <c r="R895" s="23"/>
      <c r="S895" s="23"/>
      <c r="T895" s="23"/>
    </row>
    <row r="896" spans="6:20" ht="33.75" x14ac:dyDescent="0.5">
      <c r="F896" s="23"/>
      <c r="G896" s="23"/>
      <c r="H896" s="24"/>
      <c r="I896" s="24"/>
      <c r="J896" s="25"/>
      <c r="K896" s="23"/>
      <c r="L896" s="23"/>
      <c r="M896" s="23"/>
      <c r="N896" s="23"/>
      <c r="O896" s="23"/>
      <c r="P896" s="23"/>
      <c r="Q896" s="23"/>
      <c r="R896" s="23"/>
      <c r="S896" s="23"/>
      <c r="T896" s="23"/>
    </row>
    <row r="897" spans="6:20" ht="33.75" x14ac:dyDescent="0.5">
      <c r="F897" s="23"/>
      <c r="G897" s="23"/>
      <c r="H897" s="24"/>
      <c r="I897" s="24"/>
      <c r="J897" s="25"/>
      <c r="K897" s="23"/>
      <c r="L897" s="23"/>
      <c r="M897" s="23"/>
      <c r="N897" s="23"/>
      <c r="O897" s="23"/>
      <c r="P897" s="23"/>
      <c r="Q897" s="23"/>
      <c r="R897" s="23"/>
      <c r="S897" s="23"/>
      <c r="T897" s="23"/>
    </row>
    <row r="898" spans="6:20" ht="33.75" x14ac:dyDescent="0.5">
      <c r="F898" s="23"/>
      <c r="G898" s="23"/>
      <c r="H898" s="24"/>
      <c r="I898" s="24"/>
      <c r="J898" s="25"/>
      <c r="K898" s="23"/>
      <c r="L898" s="23"/>
      <c r="M898" s="23"/>
      <c r="N898" s="23"/>
      <c r="O898" s="23"/>
      <c r="P898" s="23"/>
      <c r="Q898" s="23"/>
      <c r="R898" s="23"/>
      <c r="S898" s="23"/>
      <c r="T898" s="23"/>
    </row>
    <row r="899" spans="6:20" ht="33.75" x14ac:dyDescent="0.5">
      <c r="F899" s="23"/>
      <c r="G899" s="23"/>
      <c r="H899" s="24"/>
      <c r="I899" s="24"/>
      <c r="J899" s="25"/>
      <c r="K899" s="23"/>
      <c r="L899" s="23"/>
      <c r="M899" s="23"/>
      <c r="N899" s="23"/>
      <c r="O899" s="23"/>
      <c r="P899" s="23"/>
      <c r="Q899" s="23"/>
      <c r="R899" s="23"/>
      <c r="S899" s="23"/>
      <c r="T899" s="23"/>
    </row>
    <row r="900" spans="6:20" ht="33.75" x14ac:dyDescent="0.5">
      <c r="F900" s="23"/>
      <c r="G900" s="23"/>
      <c r="H900" s="24"/>
      <c r="I900" s="24"/>
      <c r="J900" s="25"/>
      <c r="K900" s="23"/>
      <c r="L900" s="23"/>
      <c r="M900" s="23"/>
      <c r="N900" s="23"/>
      <c r="O900" s="23"/>
      <c r="P900" s="23"/>
      <c r="Q900" s="23"/>
      <c r="R900" s="23"/>
      <c r="S900" s="23"/>
      <c r="T900" s="23"/>
    </row>
    <row r="901" spans="6:20" ht="33.75" x14ac:dyDescent="0.5">
      <c r="F901" s="23"/>
      <c r="G901" s="23"/>
      <c r="H901" s="24"/>
      <c r="I901" s="24"/>
      <c r="J901" s="25"/>
      <c r="K901" s="23"/>
      <c r="L901" s="23"/>
      <c r="M901" s="23"/>
      <c r="N901" s="23"/>
      <c r="O901" s="23"/>
      <c r="P901" s="23"/>
      <c r="Q901" s="23"/>
      <c r="R901" s="23"/>
      <c r="S901" s="23"/>
      <c r="T901" s="23"/>
    </row>
    <row r="902" spans="6:20" ht="33.75" x14ac:dyDescent="0.5">
      <c r="F902" s="23"/>
      <c r="G902" s="23"/>
      <c r="H902" s="24"/>
      <c r="I902" s="24"/>
      <c r="J902" s="25"/>
      <c r="K902" s="23"/>
      <c r="L902" s="23"/>
      <c r="M902" s="23"/>
      <c r="N902" s="23"/>
      <c r="O902" s="23"/>
      <c r="P902" s="23"/>
      <c r="Q902" s="23"/>
      <c r="R902" s="23"/>
      <c r="S902" s="23"/>
      <c r="T902" s="23"/>
    </row>
    <row r="903" spans="6:20" ht="33.75" x14ac:dyDescent="0.5">
      <c r="F903" s="23"/>
      <c r="G903" s="23"/>
      <c r="H903" s="24"/>
      <c r="I903" s="24"/>
      <c r="J903" s="25"/>
      <c r="K903" s="23"/>
      <c r="L903" s="23"/>
      <c r="M903" s="23"/>
      <c r="N903" s="23"/>
      <c r="O903" s="23"/>
      <c r="P903" s="23"/>
      <c r="Q903" s="23"/>
      <c r="R903" s="23"/>
      <c r="S903" s="23"/>
      <c r="T903" s="23"/>
    </row>
    <row r="904" spans="6:20" ht="33.75" x14ac:dyDescent="0.5">
      <c r="F904" s="23"/>
      <c r="G904" s="23"/>
      <c r="H904" s="24"/>
      <c r="I904" s="24"/>
      <c r="J904" s="25"/>
      <c r="K904" s="23"/>
      <c r="L904" s="23"/>
      <c r="M904" s="23"/>
      <c r="N904" s="23"/>
      <c r="O904" s="23"/>
      <c r="P904" s="23"/>
      <c r="Q904" s="23"/>
      <c r="R904" s="23"/>
      <c r="S904" s="23"/>
      <c r="T904" s="23"/>
    </row>
    <row r="905" spans="6:20" ht="33.75" x14ac:dyDescent="0.5">
      <c r="F905" s="23"/>
      <c r="G905" s="23"/>
      <c r="H905" s="24"/>
      <c r="I905" s="24"/>
      <c r="J905" s="25"/>
      <c r="K905" s="23"/>
      <c r="L905" s="23"/>
      <c r="M905" s="23"/>
      <c r="N905" s="23"/>
      <c r="O905" s="23"/>
      <c r="P905" s="23"/>
      <c r="Q905" s="23"/>
      <c r="R905" s="23"/>
      <c r="S905" s="23"/>
      <c r="T905" s="23"/>
    </row>
    <row r="906" spans="6:20" ht="33.75" x14ac:dyDescent="0.5">
      <c r="F906" s="23"/>
      <c r="G906" s="23"/>
      <c r="H906" s="24"/>
      <c r="I906" s="24"/>
      <c r="J906" s="25"/>
      <c r="K906" s="23"/>
      <c r="L906" s="23"/>
      <c r="M906" s="23"/>
      <c r="N906" s="23"/>
      <c r="O906" s="23"/>
      <c r="P906" s="23"/>
      <c r="Q906" s="23"/>
      <c r="R906" s="23"/>
      <c r="S906" s="23"/>
      <c r="T906" s="23"/>
    </row>
    <row r="907" spans="6:20" ht="33.75" x14ac:dyDescent="0.5">
      <c r="F907" s="23"/>
      <c r="G907" s="23"/>
      <c r="H907" s="24"/>
      <c r="I907" s="24"/>
      <c r="J907" s="25"/>
      <c r="K907" s="23"/>
      <c r="L907" s="23"/>
      <c r="M907" s="23"/>
      <c r="N907" s="23"/>
      <c r="O907" s="23"/>
      <c r="P907" s="23"/>
      <c r="Q907" s="23"/>
      <c r="R907" s="23"/>
      <c r="S907" s="23"/>
      <c r="T907" s="23"/>
    </row>
    <row r="908" spans="6:20" ht="33.75" x14ac:dyDescent="0.5">
      <c r="F908" s="23"/>
      <c r="G908" s="23"/>
      <c r="H908" s="24"/>
      <c r="I908" s="24"/>
      <c r="J908" s="25"/>
      <c r="K908" s="23"/>
      <c r="L908" s="23"/>
      <c r="M908" s="23"/>
      <c r="N908" s="23"/>
      <c r="O908" s="23"/>
      <c r="P908" s="23"/>
      <c r="Q908" s="23"/>
      <c r="R908" s="23"/>
      <c r="S908" s="23"/>
      <c r="T908" s="23"/>
    </row>
    <row r="909" spans="6:20" ht="33.75" x14ac:dyDescent="0.5">
      <c r="F909" s="23"/>
      <c r="G909" s="23"/>
      <c r="H909" s="24"/>
      <c r="I909" s="24"/>
      <c r="J909" s="25"/>
      <c r="K909" s="23"/>
      <c r="L909" s="23"/>
      <c r="M909" s="23"/>
      <c r="N909" s="23"/>
      <c r="O909" s="23"/>
      <c r="P909" s="23"/>
      <c r="Q909" s="23"/>
      <c r="R909" s="23"/>
      <c r="S909" s="23"/>
      <c r="T909" s="23"/>
    </row>
    <row r="910" spans="6:20" ht="33.75" x14ac:dyDescent="0.5">
      <c r="F910" s="23"/>
      <c r="G910" s="23"/>
      <c r="H910" s="24"/>
      <c r="I910" s="24"/>
      <c r="J910" s="25"/>
      <c r="K910" s="23"/>
      <c r="L910" s="23"/>
      <c r="M910" s="23"/>
      <c r="N910" s="23"/>
      <c r="O910" s="23"/>
      <c r="P910" s="23"/>
      <c r="Q910" s="23"/>
      <c r="R910" s="23"/>
      <c r="S910" s="23"/>
      <c r="T910" s="23"/>
    </row>
    <row r="911" spans="6:20" ht="33.75" x14ac:dyDescent="0.5">
      <c r="F911" s="23"/>
      <c r="G911" s="23"/>
      <c r="H911" s="24"/>
      <c r="I911" s="24"/>
      <c r="J911" s="25"/>
      <c r="K911" s="23"/>
      <c r="L911" s="23"/>
      <c r="M911" s="23"/>
      <c r="N911" s="23"/>
      <c r="O911" s="23"/>
      <c r="P911" s="23"/>
      <c r="Q911" s="23"/>
      <c r="R911" s="23"/>
      <c r="S911" s="23"/>
      <c r="T911" s="23"/>
    </row>
    <row r="912" spans="6:20" ht="33.75" x14ac:dyDescent="0.5">
      <c r="F912" s="23"/>
      <c r="G912" s="23"/>
      <c r="H912" s="24"/>
      <c r="I912" s="24"/>
      <c r="J912" s="25"/>
      <c r="K912" s="23"/>
      <c r="L912" s="23"/>
      <c r="M912" s="23"/>
      <c r="N912" s="23"/>
      <c r="O912" s="23"/>
      <c r="P912" s="23"/>
      <c r="Q912" s="23"/>
      <c r="R912" s="23"/>
      <c r="S912" s="23"/>
      <c r="T912" s="23"/>
    </row>
    <row r="913" spans="6:20" ht="33.75" x14ac:dyDescent="0.5">
      <c r="F913" s="23"/>
      <c r="G913" s="23"/>
      <c r="H913" s="24"/>
      <c r="I913" s="24"/>
      <c r="J913" s="25"/>
      <c r="K913" s="23"/>
      <c r="L913" s="23"/>
      <c r="M913" s="23"/>
      <c r="N913" s="23"/>
      <c r="O913" s="23"/>
      <c r="P913" s="23"/>
      <c r="Q913" s="23"/>
      <c r="R913" s="23"/>
      <c r="S913" s="23"/>
      <c r="T913" s="23"/>
    </row>
    <row r="914" spans="6:20" ht="33.75" x14ac:dyDescent="0.5">
      <c r="F914" s="23"/>
      <c r="G914" s="23"/>
      <c r="H914" s="24"/>
      <c r="I914" s="24"/>
      <c r="J914" s="25"/>
      <c r="K914" s="23"/>
      <c r="L914" s="23"/>
      <c r="M914" s="23"/>
      <c r="N914" s="23"/>
      <c r="O914" s="23"/>
      <c r="P914" s="23"/>
      <c r="Q914" s="23"/>
      <c r="R914" s="23"/>
      <c r="S914" s="23"/>
      <c r="T914" s="23"/>
    </row>
    <row r="915" spans="6:20" ht="33.75" x14ac:dyDescent="0.5">
      <c r="F915" s="23"/>
      <c r="G915" s="23"/>
      <c r="H915" s="24"/>
      <c r="I915" s="24"/>
      <c r="J915" s="25"/>
      <c r="K915" s="23"/>
      <c r="L915" s="23"/>
      <c r="M915" s="23"/>
      <c r="N915" s="23"/>
      <c r="O915" s="23"/>
      <c r="P915" s="23"/>
      <c r="Q915" s="23"/>
      <c r="R915" s="23"/>
      <c r="S915" s="23"/>
      <c r="T915" s="23"/>
    </row>
    <row r="916" spans="6:20" ht="33.75" x14ac:dyDescent="0.5">
      <c r="F916" s="23"/>
      <c r="G916" s="23"/>
      <c r="H916" s="24"/>
      <c r="I916" s="24"/>
      <c r="J916" s="25"/>
      <c r="K916" s="23"/>
      <c r="L916" s="23"/>
      <c r="M916" s="23"/>
      <c r="N916" s="23"/>
      <c r="O916" s="23"/>
      <c r="P916" s="23"/>
      <c r="Q916" s="23"/>
      <c r="R916" s="23"/>
      <c r="S916" s="23"/>
      <c r="T916" s="23"/>
    </row>
    <row r="917" spans="6:20" ht="33.75" x14ac:dyDescent="0.5">
      <c r="F917" s="23"/>
      <c r="G917" s="23"/>
      <c r="H917" s="24"/>
      <c r="I917" s="24"/>
      <c r="J917" s="25"/>
      <c r="K917" s="23"/>
      <c r="L917" s="23"/>
      <c r="M917" s="23"/>
      <c r="N917" s="23"/>
      <c r="O917" s="23"/>
      <c r="P917" s="23"/>
      <c r="Q917" s="23"/>
      <c r="R917" s="23"/>
      <c r="S917" s="23"/>
      <c r="T917" s="23"/>
    </row>
    <row r="918" spans="6:20" ht="33.75" x14ac:dyDescent="0.5">
      <c r="F918" s="23"/>
      <c r="G918" s="23"/>
      <c r="H918" s="24"/>
      <c r="I918" s="24"/>
      <c r="J918" s="25"/>
      <c r="K918" s="23"/>
      <c r="L918" s="23"/>
      <c r="M918" s="23"/>
      <c r="N918" s="23"/>
      <c r="O918" s="23"/>
      <c r="P918" s="23"/>
      <c r="Q918" s="23"/>
      <c r="R918" s="23"/>
      <c r="S918" s="23"/>
      <c r="T918" s="23"/>
    </row>
    <row r="919" spans="6:20" ht="33.75" x14ac:dyDescent="0.5">
      <c r="F919" s="23"/>
      <c r="G919" s="23"/>
      <c r="H919" s="24"/>
      <c r="I919" s="24"/>
      <c r="J919" s="25"/>
      <c r="K919" s="23"/>
      <c r="L919" s="23"/>
      <c r="M919" s="23"/>
      <c r="N919" s="23"/>
      <c r="O919" s="23"/>
      <c r="P919" s="23"/>
      <c r="Q919" s="23"/>
      <c r="R919" s="23"/>
      <c r="S919" s="23"/>
      <c r="T919" s="23"/>
    </row>
    <row r="920" spans="6:20" ht="33.75" x14ac:dyDescent="0.5">
      <c r="F920" s="23"/>
      <c r="G920" s="23"/>
      <c r="H920" s="24"/>
      <c r="I920" s="24"/>
      <c r="J920" s="25"/>
      <c r="K920" s="23"/>
      <c r="L920" s="23"/>
      <c r="M920" s="23"/>
      <c r="N920" s="23"/>
      <c r="O920" s="23"/>
      <c r="P920" s="23"/>
      <c r="Q920" s="23"/>
      <c r="R920" s="23"/>
      <c r="S920" s="23"/>
      <c r="T920" s="23"/>
    </row>
    <row r="921" spans="6:20" ht="33.75" x14ac:dyDescent="0.5">
      <c r="F921" s="23"/>
      <c r="G921" s="23"/>
      <c r="H921" s="24"/>
      <c r="I921" s="24"/>
      <c r="J921" s="25"/>
      <c r="K921" s="23"/>
      <c r="L921" s="23"/>
      <c r="M921" s="23"/>
      <c r="N921" s="23"/>
      <c r="O921" s="23"/>
      <c r="P921" s="23"/>
      <c r="Q921" s="23"/>
      <c r="R921" s="23"/>
      <c r="S921" s="23"/>
      <c r="T921" s="23"/>
    </row>
    <row r="922" spans="6:20" ht="33.75" x14ac:dyDescent="0.5">
      <c r="F922" s="23"/>
      <c r="G922" s="23"/>
      <c r="H922" s="24"/>
      <c r="I922" s="24"/>
      <c r="J922" s="25"/>
      <c r="K922" s="23"/>
      <c r="L922" s="23"/>
      <c r="M922" s="23"/>
      <c r="N922" s="23"/>
      <c r="O922" s="23"/>
      <c r="P922" s="23"/>
      <c r="Q922" s="23"/>
      <c r="R922" s="23"/>
      <c r="S922" s="23"/>
      <c r="T922" s="23"/>
    </row>
    <row r="923" spans="6:20" ht="33.75" x14ac:dyDescent="0.5">
      <c r="F923" s="23"/>
      <c r="G923" s="23"/>
      <c r="H923" s="24"/>
      <c r="I923" s="24"/>
      <c r="J923" s="25"/>
      <c r="K923" s="23"/>
      <c r="L923" s="23"/>
      <c r="M923" s="23"/>
      <c r="N923" s="23"/>
      <c r="O923" s="23"/>
      <c r="P923" s="23"/>
      <c r="Q923" s="23"/>
      <c r="R923" s="23"/>
      <c r="S923" s="23"/>
      <c r="T923" s="23"/>
    </row>
    <row r="924" spans="6:20" ht="33.75" x14ac:dyDescent="0.5">
      <c r="F924" s="23"/>
      <c r="G924" s="23"/>
      <c r="H924" s="24"/>
      <c r="I924" s="24"/>
      <c r="J924" s="25"/>
      <c r="K924" s="23"/>
      <c r="L924" s="23"/>
      <c r="M924" s="23"/>
      <c r="N924" s="23"/>
      <c r="O924" s="23"/>
      <c r="P924" s="23"/>
      <c r="Q924" s="23"/>
      <c r="R924" s="23"/>
      <c r="S924" s="23"/>
      <c r="T924" s="23"/>
    </row>
    <row r="925" spans="6:20" ht="33.75" x14ac:dyDescent="0.5">
      <c r="F925" s="23"/>
      <c r="G925" s="23"/>
      <c r="H925" s="24"/>
      <c r="I925" s="24"/>
      <c r="J925" s="25"/>
      <c r="K925" s="23"/>
      <c r="L925" s="23"/>
      <c r="M925" s="23"/>
      <c r="N925" s="23"/>
      <c r="O925" s="23"/>
      <c r="P925" s="23"/>
      <c r="Q925" s="23"/>
      <c r="R925" s="23"/>
      <c r="S925" s="23"/>
      <c r="T925" s="23"/>
    </row>
    <row r="926" spans="6:20" ht="33.75" x14ac:dyDescent="0.5">
      <c r="F926" s="23"/>
      <c r="G926" s="23"/>
      <c r="H926" s="24"/>
      <c r="I926" s="24"/>
      <c r="J926" s="25"/>
      <c r="K926" s="23"/>
      <c r="L926" s="23"/>
      <c r="M926" s="23"/>
      <c r="N926" s="23"/>
      <c r="O926" s="23"/>
      <c r="P926" s="23"/>
      <c r="Q926" s="23"/>
      <c r="R926" s="23"/>
      <c r="S926" s="23"/>
      <c r="T926" s="23"/>
    </row>
    <row r="927" spans="6:20" ht="33.75" x14ac:dyDescent="0.5">
      <c r="F927" s="23"/>
      <c r="G927" s="23"/>
      <c r="H927" s="24"/>
      <c r="I927" s="24"/>
      <c r="J927" s="25"/>
      <c r="K927" s="23"/>
      <c r="L927" s="23"/>
      <c r="M927" s="23"/>
      <c r="N927" s="23"/>
      <c r="O927" s="23"/>
      <c r="P927" s="23"/>
      <c r="Q927" s="23"/>
      <c r="R927" s="23"/>
      <c r="S927" s="23"/>
      <c r="T927" s="23"/>
    </row>
    <row r="928" spans="6:20" ht="33.75" x14ac:dyDescent="0.5">
      <c r="F928" s="23"/>
      <c r="G928" s="23"/>
      <c r="H928" s="24"/>
      <c r="I928" s="24"/>
      <c r="J928" s="25"/>
      <c r="K928" s="23"/>
      <c r="L928" s="23"/>
      <c r="M928" s="23"/>
      <c r="N928" s="23"/>
      <c r="O928" s="23"/>
      <c r="P928" s="23"/>
      <c r="Q928" s="23"/>
      <c r="R928" s="23"/>
      <c r="S928" s="23"/>
      <c r="T928" s="23"/>
    </row>
    <row r="929" spans="6:20" ht="33.75" x14ac:dyDescent="0.5">
      <c r="F929" s="23"/>
      <c r="G929" s="23"/>
      <c r="H929" s="24"/>
      <c r="I929" s="24"/>
      <c r="J929" s="25"/>
      <c r="K929" s="23"/>
      <c r="L929" s="23"/>
      <c r="M929" s="23"/>
      <c r="N929" s="23"/>
      <c r="O929" s="23"/>
      <c r="P929" s="23"/>
      <c r="Q929" s="23"/>
      <c r="R929" s="23"/>
      <c r="S929" s="23"/>
      <c r="T929" s="23"/>
    </row>
    <row r="930" spans="6:20" ht="33.75" x14ac:dyDescent="0.5">
      <c r="F930" s="23"/>
      <c r="G930" s="23"/>
      <c r="H930" s="24"/>
      <c r="I930" s="24"/>
      <c r="J930" s="25"/>
      <c r="K930" s="23"/>
      <c r="L930" s="23"/>
      <c r="M930" s="23"/>
      <c r="N930" s="23"/>
      <c r="O930" s="23"/>
      <c r="P930" s="23"/>
      <c r="Q930" s="23"/>
      <c r="R930" s="23"/>
      <c r="S930" s="23"/>
      <c r="T930" s="23"/>
    </row>
    <row r="931" spans="6:20" ht="33.75" x14ac:dyDescent="0.5">
      <c r="F931" s="23"/>
      <c r="G931" s="23"/>
      <c r="H931" s="24"/>
      <c r="I931" s="24"/>
      <c r="J931" s="25"/>
      <c r="K931" s="23"/>
      <c r="L931" s="23"/>
      <c r="M931" s="23"/>
      <c r="N931" s="23"/>
      <c r="O931" s="23"/>
      <c r="P931" s="23"/>
      <c r="Q931" s="23"/>
      <c r="R931" s="23"/>
      <c r="S931" s="23"/>
      <c r="T931" s="23"/>
    </row>
    <row r="932" spans="6:20" ht="33.75" x14ac:dyDescent="0.5">
      <c r="F932" s="23"/>
      <c r="G932" s="23"/>
      <c r="H932" s="24"/>
      <c r="I932" s="24"/>
      <c r="J932" s="25"/>
      <c r="K932" s="23"/>
      <c r="L932" s="23"/>
      <c r="M932" s="23"/>
      <c r="N932" s="23"/>
      <c r="O932" s="23"/>
      <c r="P932" s="23"/>
      <c r="Q932" s="23"/>
      <c r="R932" s="23"/>
      <c r="S932" s="23"/>
      <c r="T932" s="23"/>
    </row>
    <row r="933" spans="6:20" ht="33.75" x14ac:dyDescent="0.5">
      <c r="F933" s="23"/>
      <c r="G933" s="23"/>
      <c r="H933" s="24"/>
      <c r="I933" s="24"/>
      <c r="J933" s="25"/>
      <c r="K933" s="23"/>
      <c r="L933" s="23"/>
      <c r="M933" s="23"/>
      <c r="N933" s="23"/>
      <c r="O933" s="23"/>
      <c r="P933" s="23"/>
      <c r="Q933" s="23"/>
      <c r="R933" s="23"/>
      <c r="S933" s="23"/>
      <c r="T933" s="23"/>
    </row>
    <row r="934" spans="6:20" ht="33.75" x14ac:dyDescent="0.5">
      <c r="F934" s="23"/>
      <c r="G934" s="23"/>
      <c r="H934" s="24"/>
      <c r="I934" s="24"/>
      <c r="J934" s="25"/>
      <c r="K934" s="23"/>
      <c r="L934" s="23"/>
      <c r="M934" s="23"/>
      <c r="N934" s="23"/>
      <c r="O934" s="23"/>
      <c r="P934" s="23"/>
      <c r="Q934" s="23"/>
      <c r="R934" s="23"/>
      <c r="S934" s="23"/>
      <c r="T934" s="23"/>
    </row>
    <row r="935" spans="6:20" ht="33.75" x14ac:dyDescent="0.5">
      <c r="F935" s="23"/>
      <c r="G935" s="23"/>
      <c r="H935" s="24"/>
      <c r="I935" s="24"/>
      <c r="J935" s="25"/>
      <c r="K935" s="23"/>
      <c r="L935" s="23"/>
      <c r="M935" s="23"/>
      <c r="N935" s="23"/>
      <c r="O935" s="23"/>
      <c r="P935" s="23"/>
      <c r="Q935" s="23"/>
      <c r="R935" s="23"/>
      <c r="S935" s="23"/>
      <c r="T935" s="23"/>
    </row>
    <row r="936" spans="6:20" ht="33.75" x14ac:dyDescent="0.5">
      <c r="F936" s="23"/>
      <c r="G936" s="23"/>
      <c r="H936" s="24"/>
      <c r="I936" s="24"/>
      <c r="J936" s="25"/>
      <c r="K936" s="23"/>
      <c r="L936" s="23"/>
      <c r="M936" s="23"/>
      <c r="N936" s="23"/>
      <c r="O936" s="23"/>
      <c r="P936" s="23"/>
      <c r="Q936" s="23"/>
      <c r="R936" s="23"/>
      <c r="S936" s="23"/>
      <c r="T936" s="23"/>
    </row>
    <row r="937" spans="6:20" ht="33.75" x14ac:dyDescent="0.5">
      <c r="F937" s="23"/>
      <c r="G937" s="23"/>
      <c r="H937" s="24"/>
      <c r="I937" s="24"/>
      <c r="J937" s="25"/>
      <c r="K937" s="23"/>
      <c r="L937" s="23"/>
      <c r="M937" s="23"/>
      <c r="N937" s="23"/>
      <c r="O937" s="23"/>
      <c r="P937" s="23"/>
      <c r="Q937" s="23"/>
      <c r="R937" s="23"/>
      <c r="S937" s="23"/>
      <c r="T937" s="23"/>
    </row>
    <row r="938" spans="6:20" ht="33.75" x14ac:dyDescent="0.5">
      <c r="F938" s="23"/>
      <c r="G938" s="23"/>
      <c r="H938" s="24"/>
      <c r="I938" s="24"/>
      <c r="J938" s="25"/>
      <c r="K938" s="23"/>
      <c r="L938" s="23"/>
      <c r="M938" s="23"/>
      <c r="N938" s="23"/>
      <c r="O938" s="23"/>
      <c r="P938" s="23"/>
      <c r="Q938" s="23"/>
      <c r="R938" s="23"/>
      <c r="S938" s="23"/>
      <c r="T938" s="23"/>
    </row>
    <row r="939" spans="6:20" ht="33.75" x14ac:dyDescent="0.5">
      <c r="F939" s="23"/>
      <c r="G939" s="23"/>
      <c r="H939" s="24"/>
      <c r="I939" s="24"/>
      <c r="J939" s="25"/>
      <c r="K939" s="23"/>
      <c r="L939" s="23"/>
      <c r="M939" s="23"/>
      <c r="N939" s="23"/>
      <c r="O939" s="23"/>
      <c r="P939" s="23"/>
      <c r="Q939" s="23"/>
      <c r="R939" s="23"/>
      <c r="S939" s="23"/>
      <c r="T939" s="23"/>
    </row>
    <row r="940" spans="6:20" ht="33.75" x14ac:dyDescent="0.5">
      <c r="F940" s="23"/>
      <c r="G940" s="23"/>
      <c r="H940" s="24"/>
      <c r="I940" s="24"/>
      <c r="J940" s="25"/>
      <c r="K940" s="23"/>
      <c r="L940" s="23"/>
      <c r="M940" s="23"/>
      <c r="N940" s="23"/>
      <c r="O940" s="23"/>
      <c r="P940" s="23"/>
      <c r="Q940" s="23"/>
      <c r="R940" s="23"/>
      <c r="S940" s="23"/>
      <c r="T940" s="23"/>
    </row>
    <row r="941" spans="6:20" ht="33.75" x14ac:dyDescent="0.5">
      <c r="F941" s="23"/>
      <c r="G941" s="23"/>
      <c r="H941" s="24"/>
      <c r="I941" s="24"/>
      <c r="J941" s="25"/>
      <c r="K941" s="23"/>
      <c r="L941" s="23"/>
      <c r="M941" s="23"/>
      <c r="N941" s="23"/>
      <c r="O941" s="23"/>
      <c r="P941" s="23"/>
      <c r="Q941" s="23"/>
      <c r="R941" s="23"/>
      <c r="S941" s="23"/>
      <c r="T941" s="23"/>
    </row>
    <row r="942" spans="6:20" ht="33.75" x14ac:dyDescent="0.5">
      <c r="F942" s="23"/>
      <c r="G942" s="23"/>
      <c r="H942" s="24"/>
      <c r="I942" s="24"/>
      <c r="J942" s="25"/>
      <c r="K942" s="23"/>
      <c r="L942" s="23"/>
      <c r="M942" s="23"/>
      <c r="N942" s="23"/>
      <c r="O942" s="23"/>
      <c r="P942" s="23"/>
      <c r="Q942" s="23"/>
      <c r="R942" s="23"/>
      <c r="S942" s="23"/>
      <c r="T942" s="23"/>
    </row>
    <row r="943" spans="6:20" ht="33.75" x14ac:dyDescent="0.5">
      <c r="F943" s="23"/>
      <c r="G943" s="23"/>
      <c r="H943" s="24"/>
      <c r="I943" s="24"/>
      <c r="J943" s="25"/>
      <c r="K943" s="23"/>
      <c r="L943" s="23"/>
      <c r="M943" s="23"/>
      <c r="N943" s="23"/>
      <c r="O943" s="23"/>
      <c r="P943" s="23"/>
      <c r="Q943" s="23"/>
      <c r="R943" s="23"/>
      <c r="S943" s="23"/>
      <c r="T943" s="23"/>
    </row>
    <row r="944" spans="6:20" ht="33.75" x14ac:dyDescent="0.5">
      <c r="F944" s="23"/>
      <c r="G944" s="23"/>
      <c r="H944" s="24"/>
      <c r="I944" s="24"/>
      <c r="J944" s="25"/>
      <c r="K944" s="23"/>
      <c r="L944" s="23"/>
      <c r="M944" s="23"/>
      <c r="N944" s="23"/>
      <c r="O944" s="23"/>
      <c r="P944" s="23"/>
      <c r="Q944" s="23"/>
      <c r="R944" s="23"/>
      <c r="S944" s="23"/>
      <c r="T944" s="23"/>
    </row>
    <row r="945" spans="6:20" ht="33.75" x14ac:dyDescent="0.5">
      <c r="F945" s="23"/>
      <c r="G945" s="23"/>
      <c r="H945" s="24"/>
      <c r="I945" s="24"/>
      <c r="J945" s="25"/>
      <c r="K945" s="23"/>
      <c r="L945" s="23"/>
      <c r="M945" s="23"/>
      <c r="N945" s="23"/>
      <c r="O945" s="23"/>
      <c r="P945" s="23"/>
      <c r="Q945" s="23"/>
      <c r="R945" s="23"/>
      <c r="S945" s="23"/>
      <c r="T945" s="23"/>
    </row>
    <row r="946" spans="6:20" ht="33.75" x14ac:dyDescent="0.5">
      <c r="F946" s="23"/>
      <c r="G946" s="23"/>
      <c r="H946" s="24"/>
      <c r="I946" s="24"/>
      <c r="J946" s="25"/>
      <c r="K946" s="23"/>
      <c r="L946" s="23"/>
      <c r="M946" s="23"/>
      <c r="N946" s="23"/>
      <c r="O946" s="23"/>
      <c r="P946" s="23"/>
      <c r="Q946" s="23"/>
      <c r="R946" s="23"/>
      <c r="S946" s="23"/>
      <c r="T946" s="23"/>
    </row>
    <row r="947" spans="6:20" ht="33.75" x14ac:dyDescent="0.5">
      <c r="F947" s="23"/>
      <c r="G947" s="23"/>
      <c r="H947" s="24"/>
      <c r="I947" s="24"/>
      <c r="J947" s="25"/>
      <c r="K947" s="23"/>
      <c r="L947" s="23"/>
      <c r="M947" s="23"/>
      <c r="N947" s="23"/>
      <c r="O947" s="23"/>
      <c r="P947" s="23"/>
      <c r="Q947" s="23"/>
      <c r="R947" s="23"/>
      <c r="S947" s="23"/>
      <c r="T947" s="23"/>
    </row>
    <row r="948" spans="6:20" ht="33.75" x14ac:dyDescent="0.5">
      <c r="F948" s="23"/>
      <c r="G948" s="23"/>
      <c r="H948" s="24"/>
      <c r="I948" s="24"/>
      <c r="J948" s="25"/>
      <c r="K948" s="23"/>
      <c r="L948" s="23"/>
      <c r="M948" s="23"/>
      <c r="N948" s="23"/>
      <c r="O948" s="23"/>
      <c r="P948" s="23"/>
      <c r="Q948" s="23"/>
      <c r="R948" s="23"/>
      <c r="S948" s="23"/>
      <c r="T948" s="23"/>
    </row>
    <row r="949" spans="6:20" ht="33.75" x14ac:dyDescent="0.5">
      <c r="F949" s="23"/>
      <c r="G949" s="23"/>
      <c r="H949" s="24"/>
      <c r="I949" s="24"/>
      <c r="J949" s="25"/>
      <c r="K949" s="23"/>
      <c r="L949" s="23"/>
      <c r="M949" s="23"/>
      <c r="N949" s="23"/>
      <c r="O949" s="23"/>
      <c r="P949" s="23"/>
      <c r="Q949" s="23"/>
      <c r="R949" s="23"/>
      <c r="S949" s="23"/>
      <c r="T949" s="23"/>
    </row>
    <row r="950" spans="6:20" ht="33.75" x14ac:dyDescent="0.5">
      <c r="F950" s="23"/>
      <c r="G950" s="23"/>
      <c r="H950" s="24"/>
      <c r="I950" s="24"/>
      <c r="J950" s="25"/>
      <c r="K950" s="23"/>
      <c r="L950" s="23"/>
      <c r="M950" s="23"/>
      <c r="N950" s="23"/>
      <c r="O950" s="23"/>
      <c r="P950" s="23"/>
      <c r="Q950" s="23"/>
      <c r="R950" s="23"/>
      <c r="S950" s="23"/>
      <c r="T950" s="23"/>
    </row>
    <row r="951" spans="6:20" ht="33.75" x14ac:dyDescent="0.5">
      <c r="F951" s="23"/>
      <c r="G951" s="23"/>
      <c r="H951" s="24"/>
      <c r="I951" s="24"/>
      <c r="J951" s="25"/>
      <c r="K951" s="23"/>
      <c r="L951" s="23"/>
      <c r="M951" s="23"/>
      <c r="N951" s="23"/>
      <c r="O951" s="23"/>
      <c r="P951" s="23"/>
      <c r="Q951" s="23"/>
      <c r="R951" s="23"/>
      <c r="S951" s="23"/>
      <c r="T951" s="23"/>
    </row>
    <row r="952" spans="6:20" ht="33.75" x14ac:dyDescent="0.5">
      <c r="F952" s="23"/>
      <c r="G952" s="23"/>
      <c r="H952" s="24"/>
      <c r="I952" s="24"/>
      <c r="J952" s="25"/>
      <c r="K952" s="23"/>
      <c r="L952" s="23"/>
      <c r="M952" s="23"/>
      <c r="N952" s="23"/>
      <c r="O952" s="23"/>
      <c r="P952" s="23"/>
      <c r="Q952" s="23"/>
      <c r="R952" s="23"/>
      <c r="S952" s="23"/>
      <c r="T952" s="23"/>
    </row>
    <row r="953" spans="6:20" ht="33.75" x14ac:dyDescent="0.5">
      <c r="F953" s="23"/>
      <c r="G953" s="23"/>
      <c r="H953" s="24"/>
      <c r="I953" s="24"/>
      <c r="J953" s="25"/>
      <c r="K953" s="23"/>
      <c r="L953" s="23"/>
      <c r="M953" s="23"/>
      <c r="N953" s="23"/>
      <c r="O953" s="23"/>
      <c r="P953" s="23"/>
      <c r="Q953" s="23"/>
      <c r="R953" s="23"/>
      <c r="S953" s="23"/>
      <c r="T953" s="23"/>
    </row>
    <row r="954" spans="6:20" ht="33.75" x14ac:dyDescent="0.5">
      <c r="F954" s="23"/>
      <c r="G954" s="23"/>
      <c r="H954" s="24"/>
      <c r="I954" s="24"/>
      <c r="J954" s="25"/>
      <c r="K954" s="23"/>
      <c r="L954" s="23"/>
      <c r="M954" s="23"/>
      <c r="N954" s="23"/>
      <c r="O954" s="23"/>
      <c r="P954" s="23"/>
      <c r="Q954" s="23"/>
      <c r="R954" s="23"/>
      <c r="S954" s="23"/>
      <c r="T954" s="23"/>
    </row>
    <row r="955" spans="6:20" ht="33.75" x14ac:dyDescent="0.5">
      <c r="F955" s="23"/>
      <c r="G955" s="23"/>
      <c r="H955" s="24"/>
      <c r="I955" s="24"/>
      <c r="J955" s="25"/>
      <c r="K955" s="23"/>
      <c r="L955" s="23"/>
      <c r="M955" s="23"/>
      <c r="N955" s="23"/>
      <c r="O955" s="23"/>
      <c r="P955" s="23"/>
      <c r="Q955" s="23"/>
      <c r="R955" s="23"/>
      <c r="S955" s="23"/>
      <c r="T955" s="23"/>
    </row>
    <row r="956" spans="6:20" ht="33.75" x14ac:dyDescent="0.5">
      <c r="F956" s="23"/>
      <c r="G956" s="23"/>
      <c r="H956" s="24"/>
      <c r="I956" s="24"/>
      <c r="J956" s="25"/>
      <c r="K956" s="23"/>
      <c r="L956" s="23"/>
      <c r="M956" s="23"/>
      <c r="N956" s="23"/>
      <c r="O956" s="23"/>
      <c r="P956" s="23"/>
      <c r="Q956" s="23"/>
      <c r="R956" s="23"/>
      <c r="S956" s="23"/>
      <c r="T956" s="23"/>
    </row>
    <row r="957" spans="6:20" ht="33.75" x14ac:dyDescent="0.5">
      <c r="F957" s="23"/>
      <c r="G957" s="23"/>
      <c r="H957" s="24"/>
      <c r="I957" s="24"/>
      <c r="J957" s="25"/>
      <c r="K957" s="23"/>
      <c r="L957" s="23"/>
      <c r="M957" s="23"/>
      <c r="N957" s="23"/>
      <c r="O957" s="23"/>
      <c r="P957" s="23"/>
      <c r="Q957" s="23"/>
      <c r="R957" s="23"/>
      <c r="S957" s="23"/>
      <c r="T957" s="23"/>
    </row>
    <row r="958" spans="6:20" ht="33.75" x14ac:dyDescent="0.5">
      <c r="F958" s="23"/>
      <c r="G958" s="23"/>
      <c r="H958" s="24"/>
      <c r="I958" s="24"/>
      <c r="J958" s="25"/>
      <c r="K958" s="23"/>
      <c r="L958" s="23"/>
      <c r="M958" s="23"/>
      <c r="N958" s="23"/>
      <c r="O958" s="23"/>
      <c r="P958" s="23"/>
      <c r="Q958" s="23"/>
      <c r="R958" s="23"/>
      <c r="S958" s="23"/>
      <c r="T958" s="23"/>
    </row>
    <row r="959" spans="6:20" ht="33.75" x14ac:dyDescent="0.5">
      <c r="F959" s="23"/>
      <c r="G959" s="23"/>
      <c r="H959" s="24"/>
      <c r="I959" s="24"/>
      <c r="J959" s="25"/>
      <c r="K959" s="23"/>
      <c r="L959" s="23"/>
      <c r="M959" s="23"/>
      <c r="N959" s="23"/>
      <c r="O959" s="23"/>
      <c r="P959" s="23"/>
      <c r="Q959" s="23"/>
      <c r="R959" s="23"/>
      <c r="S959" s="23"/>
      <c r="T959" s="23"/>
    </row>
    <row r="960" spans="6:20" ht="33.75" x14ac:dyDescent="0.5">
      <c r="F960" s="23"/>
      <c r="G960" s="23"/>
      <c r="H960" s="24"/>
      <c r="I960" s="24"/>
      <c r="J960" s="25"/>
      <c r="K960" s="23"/>
      <c r="L960" s="23"/>
      <c r="M960" s="23"/>
      <c r="N960" s="23"/>
      <c r="O960" s="23"/>
      <c r="P960" s="23"/>
      <c r="Q960" s="23"/>
      <c r="R960" s="23"/>
      <c r="S960" s="23"/>
      <c r="T960" s="23"/>
    </row>
    <row r="961" spans="6:20" ht="33.75" x14ac:dyDescent="0.5">
      <c r="F961" s="23"/>
      <c r="G961" s="23"/>
      <c r="H961" s="24"/>
      <c r="I961" s="24"/>
      <c r="J961" s="25"/>
      <c r="K961" s="23"/>
      <c r="L961" s="23"/>
      <c r="M961" s="23"/>
      <c r="N961" s="23"/>
      <c r="O961" s="23"/>
      <c r="P961" s="23"/>
      <c r="Q961" s="23"/>
      <c r="R961" s="23"/>
      <c r="S961" s="23"/>
      <c r="T961" s="23"/>
    </row>
    <row r="962" spans="6:20" ht="33.75" x14ac:dyDescent="0.5">
      <c r="F962" s="23"/>
      <c r="G962" s="23"/>
      <c r="H962" s="24"/>
      <c r="I962" s="24"/>
      <c r="J962" s="25"/>
      <c r="K962" s="23"/>
      <c r="L962" s="23"/>
      <c r="M962" s="23"/>
      <c r="N962" s="23"/>
      <c r="O962" s="23"/>
      <c r="P962" s="23"/>
      <c r="Q962" s="23"/>
      <c r="R962" s="23"/>
      <c r="S962" s="23"/>
      <c r="T962" s="23"/>
    </row>
    <row r="963" spans="6:20" ht="33.75" x14ac:dyDescent="0.5">
      <c r="F963" s="23"/>
      <c r="G963" s="23"/>
      <c r="H963" s="24"/>
      <c r="I963" s="24"/>
      <c r="J963" s="25"/>
      <c r="K963" s="23"/>
      <c r="L963" s="23"/>
      <c r="M963" s="23"/>
      <c r="N963" s="23"/>
      <c r="O963" s="23"/>
      <c r="P963" s="23"/>
      <c r="Q963" s="23"/>
      <c r="R963" s="23"/>
      <c r="S963" s="23"/>
      <c r="T963" s="23"/>
    </row>
    <row r="964" spans="6:20" ht="33.75" x14ac:dyDescent="0.5">
      <c r="F964" s="23"/>
      <c r="G964" s="23"/>
      <c r="H964" s="24"/>
      <c r="I964" s="24"/>
      <c r="J964" s="25"/>
      <c r="K964" s="23"/>
      <c r="L964" s="23"/>
      <c r="M964" s="23"/>
      <c r="N964" s="23"/>
      <c r="O964" s="23"/>
      <c r="P964" s="23"/>
      <c r="Q964" s="23"/>
      <c r="R964" s="23"/>
      <c r="S964" s="23"/>
      <c r="T964" s="23"/>
    </row>
    <row r="965" spans="6:20" ht="33.75" x14ac:dyDescent="0.5">
      <c r="F965" s="23"/>
      <c r="G965" s="23"/>
      <c r="H965" s="24"/>
      <c r="I965" s="24"/>
      <c r="J965" s="25"/>
      <c r="K965" s="23"/>
      <c r="L965" s="23"/>
      <c r="M965" s="23"/>
      <c r="N965" s="23"/>
      <c r="O965" s="23"/>
      <c r="P965" s="23"/>
      <c r="Q965" s="23"/>
      <c r="R965" s="23"/>
      <c r="S965" s="23"/>
      <c r="T965" s="23"/>
    </row>
    <row r="966" spans="6:20" ht="33.75" x14ac:dyDescent="0.5">
      <c r="F966" s="23"/>
      <c r="G966" s="23"/>
      <c r="H966" s="24"/>
      <c r="I966" s="24"/>
      <c r="J966" s="25"/>
      <c r="K966" s="23"/>
      <c r="L966" s="23"/>
      <c r="M966" s="23"/>
      <c r="N966" s="23"/>
      <c r="O966" s="23"/>
      <c r="P966" s="23"/>
      <c r="Q966" s="23"/>
      <c r="R966" s="23"/>
      <c r="S966" s="23"/>
      <c r="T966" s="23"/>
    </row>
    <row r="967" spans="6:20" ht="33.75" x14ac:dyDescent="0.5">
      <c r="F967" s="23"/>
      <c r="G967" s="23"/>
      <c r="H967" s="24"/>
      <c r="I967" s="24"/>
      <c r="J967" s="25"/>
      <c r="K967" s="23"/>
      <c r="L967" s="23"/>
      <c r="M967" s="23"/>
      <c r="N967" s="23"/>
      <c r="O967" s="23"/>
      <c r="P967" s="23"/>
      <c r="Q967" s="23"/>
      <c r="R967" s="23"/>
      <c r="S967" s="23"/>
      <c r="T967" s="23"/>
    </row>
    <row r="968" spans="6:20" ht="33.75" x14ac:dyDescent="0.5">
      <c r="F968" s="23"/>
      <c r="G968" s="23"/>
      <c r="H968" s="24"/>
      <c r="I968" s="24"/>
      <c r="J968" s="25"/>
      <c r="K968" s="23"/>
      <c r="L968" s="23"/>
      <c r="M968" s="23"/>
      <c r="N968" s="23"/>
      <c r="O968" s="23"/>
      <c r="P968" s="23"/>
      <c r="Q968" s="23"/>
      <c r="R968" s="23"/>
      <c r="S968" s="23"/>
      <c r="T968" s="23"/>
    </row>
    <row r="969" spans="6:20" ht="33.75" x14ac:dyDescent="0.5">
      <c r="F969" s="23"/>
      <c r="G969" s="23"/>
      <c r="H969" s="24"/>
      <c r="I969" s="24"/>
      <c r="J969" s="25"/>
      <c r="K969" s="23"/>
      <c r="L969" s="23"/>
      <c r="M969" s="23"/>
      <c r="N969" s="23"/>
      <c r="O969" s="23"/>
      <c r="P969" s="23"/>
      <c r="Q969" s="23"/>
      <c r="R969" s="23"/>
      <c r="S969" s="23"/>
      <c r="T969" s="23"/>
    </row>
    <row r="970" spans="6:20" ht="33.75" x14ac:dyDescent="0.5">
      <c r="F970" s="23"/>
      <c r="G970" s="23"/>
      <c r="H970" s="24"/>
      <c r="I970" s="24"/>
      <c r="J970" s="25"/>
      <c r="K970" s="23"/>
      <c r="L970" s="23"/>
      <c r="M970" s="23"/>
      <c r="N970" s="23"/>
      <c r="O970" s="23"/>
      <c r="P970" s="23"/>
      <c r="Q970" s="23"/>
      <c r="R970" s="23"/>
      <c r="S970" s="23"/>
      <c r="T970" s="23"/>
    </row>
    <row r="971" spans="6:20" ht="33.75" x14ac:dyDescent="0.5">
      <c r="F971" s="23"/>
      <c r="G971" s="23"/>
      <c r="H971" s="24"/>
      <c r="I971" s="24"/>
      <c r="J971" s="25"/>
      <c r="K971" s="23"/>
      <c r="L971" s="23"/>
      <c r="M971" s="23"/>
      <c r="N971" s="23"/>
      <c r="O971" s="23"/>
      <c r="P971" s="23"/>
      <c r="Q971" s="23"/>
      <c r="R971" s="23"/>
      <c r="S971" s="23"/>
      <c r="T971" s="23"/>
    </row>
    <row r="972" spans="6:20" ht="33.75" x14ac:dyDescent="0.5">
      <c r="F972" s="23"/>
      <c r="G972" s="23"/>
      <c r="H972" s="24"/>
      <c r="I972" s="24"/>
      <c r="J972" s="25"/>
      <c r="K972" s="23"/>
      <c r="L972" s="23"/>
      <c r="M972" s="23"/>
      <c r="N972" s="23"/>
      <c r="O972" s="23"/>
      <c r="P972" s="23"/>
      <c r="Q972" s="23"/>
      <c r="R972" s="23"/>
      <c r="S972" s="23"/>
      <c r="T972" s="23"/>
    </row>
    <row r="973" spans="6:20" ht="33.75" x14ac:dyDescent="0.5">
      <c r="F973" s="23"/>
      <c r="G973" s="23"/>
      <c r="H973" s="24"/>
      <c r="I973" s="24"/>
      <c r="J973" s="25"/>
      <c r="K973" s="23"/>
      <c r="L973" s="23"/>
      <c r="M973" s="23"/>
      <c r="N973" s="23"/>
      <c r="O973" s="23"/>
      <c r="P973" s="23"/>
      <c r="Q973" s="23"/>
      <c r="R973" s="23"/>
      <c r="S973" s="23"/>
      <c r="T973" s="23"/>
    </row>
    <row r="974" spans="6:20" ht="33.75" x14ac:dyDescent="0.5">
      <c r="F974" s="23"/>
      <c r="G974" s="23"/>
      <c r="H974" s="24"/>
      <c r="I974" s="24"/>
      <c r="J974" s="25"/>
      <c r="K974" s="23"/>
      <c r="L974" s="23"/>
      <c r="M974" s="23"/>
      <c r="N974" s="23"/>
      <c r="O974" s="23"/>
      <c r="P974" s="23"/>
      <c r="Q974" s="23"/>
      <c r="R974" s="23"/>
      <c r="S974" s="23"/>
      <c r="T974" s="23"/>
    </row>
    <row r="975" spans="6:20" ht="33.75" x14ac:dyDescent="0.5">
      <c r="F975" s="23"/>
      <c r="G975" s="23"/>
      <c r="H975" s="24"/>
      <c r="I975" s="24"/>
      <c r="J975" s="25"/>
      <c r="K975" s="23"/>
      <c r="L975" s="23"/>
      <c r="M975" s="23"/>
      <c r="N975" s="23"/>
      <c r="O975" s="23"/>
      <c r="P975" s="23"/>
      <c r="Q975" s="23"/>
      <c r="R975" s="23"/>
      <c r="S975" s="23"/>
      <c r="T975" s="23"/>
    </row>
    <row r="976" spans="6:20" ht="33.75" x14ac:dyDescent="0.5">
      <c r="F976" s="23"/>
      <c r="G976" s="23"/>
      <c r="H976" s="24"/>
      <c r="I976" s="24"/>
      <c r="J976" s="25"/>
      <c r="K976" s="23"/>
      <c r="L976" s="23"/>
      <c r="M976" s="23"/>
      <c r="N976" s="23"/>
      <c r="O976" s="23"/>
      <c r="P976" s="23"/>
      <c r="Q976" s="23"/>
      <c r="R976" s="23"/>
      <c r="S976" s="23"/>
      <c r="T976" s="23"/>
    </row>
    <row r="977" spans="6:20" ht="33.75" x14ac:dyDescent="0.5">
      <c r="F977" s="23"/>
      <c r="G977" s="23"/>
      <c r="H977" s="24"/>
      <c r="I977" s="24"/>
      <c r="J977" s="25"/>
      <c r="K977" s="23"/>
      <c r="L977" s="23"/>
      <c r="M977" s="23"/>
      <c r="N977" s="23"/>
      <c r="O977" s="23"/>
      <c r="P977" s="23"/>
      <c r="Q977" s="23"/>
      <c r="R977" s="23"/>
      <c r="S977" s="23"/>
      <c r="T977" s="23"/>
    </row>
    <row r="978" spans="6:20" ht="33.75" x14ac:dyDescent="0.5">
      <c r="F978" s="23"/>
      <c r="G978" s="23"/>
      <c r="H978" s="24"/>
      <c r="I978" s="24"/>
      <c r="J978" s="25"/>
      <c r="K978" s="23"/>
      <c r="L978" s="23"/>
      <c r="M978" s="23"/>
      <c r="N978" s="23"/>
      <c r="O978" s="23"/>
      <c r="P978" s="23"/>
      <c r="Q978" s="23"/>
      <c r="R978" s="23"/>
      <c r="S978" s="23"/>
      <c r="T978" s="23"/>
    </row>
    <row r="979" spans="6:20" ht="33.75" x14ac:dyDescent="0.5">
      <c r="F979" s="23"/>
      <c r="G979" s="23"/>
      <c r="H979" s="24"/>
      <c r="I979" s="24"/>
      <c r="J979" s="25"/>
      <c r="K979" s="23"/>
      <c r="L979" s="23"/>
      <c r="M979" s="23"/>
      <c r="N979" s="23"/>
      <c r="O979" s="23"/>
      <c r="P979" s="23"/>
      <c r="Q979" s="23"/>
      <c r="R979" s="23"/>
      <c r="S979" s="23"/>
      <c r="T979" s="23"/>
    </row>
    <row r="980" spans="6:20" ht="33.75" x14ac:dyDescent="0.5">
      <c r="F980" s="23"/>
      <c r="G980" s="23"/>
      <c r="H980" s="24"/>
      <c r="I980" s="24"/>
      <c r="J980" s="25"/>
      <c r="K980" s="23"/>
      <c r="L980" s="23"/>
      <c r="M980" s="23"/>
      <c r="N980" s="23"/>
      <c r="O980" s="23"/>
      <c r="P980" s="23"/>
      <c r="Q980" s="23"/>
      <c r="R980" s="23"/>
      <c r="S980" s="23"/>
      <c r="T980" s="23"/>
    </row>
    <row r="981" spans="6:20" ht="33.75" x14ac:dyDescent="0.5">
      <c r="F981" s="23"/>
      <c r="G981" s="23"/>
      <c r="H981" s="24"/>
      <c r="I981" s="24"/>
      <c r="J981" s="25"/>
      <c r="K981" s="23"/>
      <c r="L981" s="23"/>
      <c r="M981" s="23"/>
      <c r="N981" s="23"/>
      <c r="O981" s="23"/>
      <c r="P981" s="23"/>
      <c r="Q981" s="23"/>
      <c r="R981" s="23"/>
      <c r="S981" s="23"/>
      <c r="T981" s="23"/>
    </row>
    <row r="982" spans="6:20" ht="33.75" x14ac:dyDescent="0.5">
      <c r="F982" s="23"/>
      <c r="G982" s="23"/>
      <c r="H982" s="24"/>
      <c r="I982" s="24"/>
      <c r="J982" s="25"/>
      <c r="K982" s="23"/>
      <c r="L982" s="23"/>
      <c r="M982" s="23"/>
      <c r="N982" s="23"/>
      <c r="O982" s="23"/>
      <c r="P982" s="23"/>
      <c r="Q982" s="23"/>
      <c r="R982" s="23"/>
      <c r="S982" s="23"/>
      <c r="T982" s="23"/>
    </row>
    <row r="983" spans="6:20" ht="33.75" x14ac:dyDescent="0.5">
      <c r="F983" s="23"/>
      <c r="G983" s="23"/>
      <c r="H983" s="24"/>
      <c r="I983" s="24"/>
      <c r="J983" s="25"/>
      <c r="K983" s="23"/>
      <c r="L983" s="23"/>
      <c r="M983" s="23"/>
      <c r="N983" s="23"/>
      <c r="O983" s="23"/>
      <c r="P983" s="23"/>
      <c r="Q983" s="23"/>
      <c r="R983" s="23"/>
      <c r="S983" s="23"/>
      <c r="T983" s="23"/>
    </row>
    <row r="984" spans="6:20" ht="33.75" x14ac:dyDescent="0.5">
      <c r="F984" s="23"/>
      <c r="G984" s="23"/>
      <c r="H984" s="24"/>
      <c r="I984" s="24"/>
      <c r="J984" s="25"/>
      <c r="K984" s="23"/>
      <c r="L984" s="23"/>
      <c r="M984" s="23"/>
      <c r="N984" s="23"/>
      <c r="O984" s="23"/>
      <c r="P984" s="23"/>
      <c r="Q984" s="23"/>
      <c r="R984" s="23"/>
      <c r="S984" s="23"/>
      <c r="T984" s="23"/>
    </row>
    <row r="985" spans="6:20" ht="33.75" x14ac:dyDescent="0.5">
      <c r="F985" s="23"/>
      <c r="G985" s="23"/>
      <c r="H985" s="24"/>
      <c r="I985" s="24"/>
      <c r="J985" s="25"/>
      <c r="K985" s="23"/>
      <c r="L985" s="23"/>
      <c r="M985" s="23"/>
      <c r="N985" s="23"/>
      <c r="O985" s="23"/>
      <c r="P985" s="23"/>
      <c r="Q985" s="23"/>
      <c r="R985" s="23"/>
      <c r="S985" s="23"/>
      <c r="T985" s="23"/>
    </row>
    <row r="986" spans="6:20" ht="33.75" x14ac:dyDescent="0.5">
      <c r="F986" s="23"/>
      <c r="G986" s="23"/>
      <c r="H986" s="24"/>
      <c r="I986" s="24"/>
      <c r="J986" s="25"/>
      <c r="K986" s="23"/>
      <c r="L986" s="23"/>
      <c r="M986" s="23"/>
      <c r="N986" s="23"/>
      <c r="O986" s="23"/>
      <c r="P986" s="23"/>
      <c r="Q986" s="23"/>
      <c r="R986" s="23"/>
      <c r="S986" s="23"/>
      <c r="T986" s="23"/>
    </row>
    <row r="987" spans="6:20" ht="33.75" x14ac:dyDescent="0.5">
      <c r="F987" s="23"/>
      <c r="G987" s="23"/>
      <c r="H987" s="24"/>
      <c r="I987" s="24"/>
      <c r="J987" s="25"/>
      <c r="K987" s="23"/>
      <c r="L987" s="23"/>
      <c r="M987" s="23"/>
      <c r="N987" s="23"/>
      <c r="O987" s="23"/>
      <c r="P987" s="23"/>
      <c r="Q987" s="23"/>
      <c r="R987" s="23"/>
      <c r="S987" s="23"/>
      <c r="T987" s="23"/>
    </row>
    <row r="988" spans="6:20" ht="33.75" x14ac:dyDescent="0.5">
      <c r="F988" s="23"/>
      <c r="G988" s="23"/>
      <c r="H988" s="24"/>
      <c r="I988" s="24"/>
      <c r="J988" s="25"/>
      <c r="K988" s="23"/>
      <c r="L988" s="23"/>
      <c r="M988" s="23"/>
      <c r="N988" s="23"/>
      <c r="O988" s="23"/>
      <c r="P988" s="23"/>
      <c r="Q988" s="23"/>
      <c r="R988" s="23"/>
      <c r="S988" s="23"/>
      <c r="T988" s="23"/>
    </row>
    <row r="989" spans="6:20" ht="33.75" x14ac:dyDescent="0.5">
      <c r="F989" s="23"/>
      <c r="G989" s="23"/>
      <c r="H989" s="24"/>
      <c r="I989" s="24"/>
      <c r="J989" s="25"/>
      <c r="K989" s="23"/>
      <c r="L989" s="23"/>
      <c r="M989" s="23"/>
      <c r="N989" s="23"/>
      <c r="O989" s="23"/>
      <c r="P989" s="23"/>
      <c r="Q989" s="23"/>
      <c r="R989" s="23"/>
      <c r="S989" s="23"/>
      <c r="T989" s="23"/>
    </row>
    <row r="990" spans="6:20" ht="33.75" x14ac:dyDescent="0.5">
      <c r="F990" s="23"/>
      <c r="G990" s="23"/>
      <c r="H990" s="24"/>
      <c r="I990" s="24"/>
      <c r="J990" s="25"/>
      <c r="K990" s="23"/>
      <c r="L990" s="23"/>
      <c r="M990" s="23"/>
      <c r="N990" s="23"/>
      <c r="O990" s="23"/>
      <c r="P990" s="23"/>
      <c r="Q990" s="23"/>
      <c r="R990" s="23"/>
      <c r="S990" s="23"/>
      <c r="T990" s="23"/>
    </row>
    <row r="991" spans="6:20" ht="33.75" x14ac:dyDescent="0.5">
      <c r="F991" s="23"/>
      <c r="G991" s="23"/>
      <c r="H991" s="24"/>
      <c r="I991" s="24"/>
      <c r="J991" s="25"/>
      <c r="K991" s="23"/>
      <c r="L991" s="23"/>
      <c r="M991" s="23"/>
      <c r="N991" s="23"/>
      <c r="O991" s="23"/>
      <c r="P991" s="23"/>
      <c r="Q991" s="23"/>
      <c r="R991" s="23"/>
      <c r="S991" s="23"/>
      <c r="T991" s="23"/>
    </row>
    <row r="992" spans="6:20" ht="33.75" x14ac:dyDescent="0.5">
      <c r="F992" s="23"/>
      <c r="G992" s="23"/>
      <c r="H992" s="24"/>
      <c r="I992" s="24"/>
      <c r="J992" s="25"/>
      <c r="K992" s="23"/>
      <c r="L992" s="23"/>
      <c r="M992" s="23"/>
      <c r="N992" s="23"/>
      <c r="O992" s="23"/>
      <c r="P992" s="23"/>
      <c r="Q992" s="23"/>
      <c r="R992" s="23"/>
      <c r="S992" s="23"/>
      <c r="T992" s="23"/>
    </row>
    <row r="993" spans="6:20" ht="33.75" x14ac:dyDescent="0.5">
      <c r="F993" s="23"/>
      <c r="G993" s="23"/>
      <c r="H993" s="24"/>
      <c r="I993" s="24"/>
      <c r="J993" s="25"/>
      <c r="K993" s="23"/>
      <c r="L993" s="23"/>
      <c r="M993" s="23"/>
      <c r="N993" s="23"/>
      <c r="O993" s="23"/>
      <c r="P993" s="23"/>
      <c r="Q993" s="23"/>
      <c r="R993" s="23"/>
      <c r="S993" s="23"/>
      <c r="T993" s="23"/>
    </row>
    <row r="994" spans="6:20" ht="33.75" x14ac:dyDescent="0.5">
      <c r="F994" s="23"/>
      <c r="G994" s="23"/>
      <c r="H994" s="24"/>
      <c r="I994" s="24"/>
      <c r="J994" s="25"/>
      <c r="K994" s="23"/>
      <c r="L994" s="23"/>
      <c r="M994" s="23"/>
      <c r="N994" s="23"/>
      <c r="O994" s="23"/>
      <c r="P994" s="23"/>
      <c r="Q994" s="23"/>
      <c r="R994" s="23"/>
      <c r="S994" s="23"/>
      <c r="T994" s="23"/>
    </row>
    <row r="995" spans="6:20" ht="33.75" x14ac:dyDescent="0.5">
      <c r="F995" s="23"/>
      <c r="G995" s="23"/>
      <c r="H995" s="24"/>
      <c r="I995" s="24"/>
      <c r="J995" s="25"/>
      <c r="K995" s="23"/>
      <c r="L995" s="23"/>
      <c r="M995" s="23"/>
      <c r="N995" s="23"/>
      <c r="O995" s="23"/>
      <c r="P995" s="23"/>
      <c r="Q995" s="23"/>
      <c r="R995" s="23"/>
      <c r="S995" s="23"/>
      <c r="T995" s="23"/>
    </row>
    <row r="996" spans="6:20" ht="33.75" x14ac:dyDescent="0.5">
      <c r="F996" s="23"/>
      <c r="G996" s="23"/>
      <c r="H996" s="24"/>
      <c r="I996" s="24"/>
      <c r="J996" s="25"/>
      <c r="K996" s="23"/>
      <c r="L996" s="23"/>
      <c r="M996" s="23"/>
      <c r="N996" s="23"/>
      <c r="O996" s="23"/>
      <c r="P996" s="23"/>
      <c r="Q996" s="23"/>
      <c r="R996" s="23"/>
      <c r="S996" s="23"/>
      <c r="T996" s="23"/>
    </row>
    <row r="997" spans="6:20" ht="33.75" x14ac:dyDescent="0.5">
      <c r="F997" s="23"/>
      <c r="G997" s="23"/>
      <c r="H997" s="24"/>
      <c r="I997" s="24"/>
      <c r="J997" s="25"/>
      <c r="K997" s="23"/>
      <c r="L997" s="23"/>
      <c r="M997" s="23"/>
      <c r="N997" s="23"/>
      <c r="O997" s="23"/>
      <c r="P997" s="23"/>
      <c r="Q997" s="23"/>
      <c r="R997" s="23"/>
      <c r="S997" s="23"/>
      <c r="T997" s="23"/>
    </row>
    <row r="998" spans="6:20" ht="33.75" x14ac:dyDescent="0.5">
      <c r="F998" s="23"/>
      <c r="G998" s="23"/>
      <c r="H998" s="24"/>
      <c r="I998" s="24"/>
      <c r="J998" s="25"/>
      <c r="K998" s="23"/>
      <c r="L998" s="23"/>
      <c r="M998" s="23"/>
      <c r="N998" s="23"/>
      <c r="O998" s="23"/>
      <c r="P998" s="23"/>
      <c r="Q998" s="23"/>
      <c r="R998" s="23"/>
      <c r="S998" s="23"/>
      <c r="T998" s="23"/>
    </row>
  </sheetData>
  <dataConsolidate/>
  <mergeCells count="36">
    <mergeCell ref="N23:O23"/>
    <mergeCell ref="N30:O30"/>
    <mergeCell ref="N29:O29"/>
    <mergeCell ref="N28:O28"/>
    <mergeCell ref="N27:O27"/>
    <mergeCell ref="N26:O26"/>
    <mergeCell ref="N19:O19"/>
    <mergeCell ref="N20:O20"/>
    <mergeCell ref="N21:O21"/>
    <mergeCell ref="N17:O17"/>
    <mergeCell ref="F25:H25"/>
    <mergeCell ref="F24:H24"/>
    <mergeCell ref="F23:H23"/>
    <mergeCell ref="F22:H22"/>
    <mergeCell ref="N18:O18"/>
    <mergeCell ref="F19:H19"/>
    <mergeCell ref="F20:H20"/>
    <mergeCell ref="F21:H21"/>
    <mergeCell ref="F17:H17"/>
    <mergeCell ref="N22:O22"/>
    <mergeCell ref="N25:O25"/>
    <mergeCell ref="N24:O24"/>
    <mergeCell ref="F30:H30"/>
    <mergeCell ref="F29:H29"/>
    <mergeCell ref="F28:H28"/>
    <mergeCell ref="F27:H27"/>
    <mergeCell ref="F26:H26"/>
    <mergeCell ref="E3:V4"/>
    <mergeCell ref="E5:V6"/>
    <mergeCell ref="G8:K8"/>
    <mergeCell ref="F14:L15"/>
    <mergeCell ref="F18:H18"/>
    <mergeCell ref="U11:V11"/>
    <mergeCell ref="O11:T11"/>
    <mergeCell ref="P10:S10"/>
    <mergeCell ref="P9:S9"/>
  </mergeCells>
  <conditionalFormatting sqref="T18:V30">
    <cfRule type="containsBlanks" dxfId="102" priority="32">
      <formula>LEN(TRIM(T18))=0</formula>
    </cfRule>
  </conditionalFormatting>
  <conditionalFormatting sqref="O11 T18:V30">
    <cfRule type="cellIs" dxfId="101" priority="33" operator="equal">
      <formula>"L"</formula>
    </cfRule>
    <cfRule type="cellIs" dxfId="100" priority="34" operator="equal">
      <formula>"K"</formula>
    </cfRule>
    <cfRule type="cellIs" dxfId="99" priority="35" operator="equal">
      <formula>"J"</formula>
    </cfRule>
  </conditionalFormatting>
  <conditionalFormatting sqref="U11">
    <cfRule type="cellIs" dxfId="98" priority="13" operator="equal">
      <formula>"L"</formula>
    </cfRule>
    <cfRule type="cellIs" dxfId="97" priority="14" operator="equal">
      <formula>"K"</formula>
    </cfRule>
    <cfRule type="cellIs" dxfId="96" priority="15" operator="equal">
      <formula>"J"</formula>
    </cfRule>
  </conditionalFormatting>
  <conditionalFormatting sqref="F390:T489">
    <cfRule type="expression" dxfId="95" priority="3">
      <formula>$M390="Fin de Poste"</formula>
    </cfRule>
    <cfRule type="expression" dxfId="94" priority="5">
      <formula>$M390="Début OF"</formula>
    </cfRule>
    <cfRule type="expression" dxfId="93" priority="6">
      <formula>$M390="OF Clôturé"</formula>
    </cfRule>
    <cfRule type="expression" dxfId="92" priority="8">
      <formula>$M390="Fin d'Equipe"</formula>
    </cfRule>
  </conditionalFormatting>
  <conditionalFormatting sqref="J390:J489">
    <cfRule type="expression" priority="1" stopIfTrue="1">
      <formula>$K390="Production"</formula>
    </cfRule>
    <cfRule type="top10" dxfId="91" priority="2" percent="1" rank="30"/>
  </conditionalFormatting>
  <printOptions horizontalCentered="1" verticalCentered="1"/>
  <pageMargins left="0.25" right="0.25" top="0.75" bottom="0.75" header="0.3" footer="0.3"/>
  <pageSetup paperSize="8" scale="10" orientation="portrait" r:id="rId1"/>
  <rowBreaks count="2" manualBreakCount="2">
    <brk id="337" min="4" max="21" man="1"/>
    <brk id="489" min="4" max="21" man="1"/>
  </rowBreaks>
  <colBreaks count="1" manualBreakCount="1">
    <brk id="29" min="2" max="506" man="1"/>
  </colBreaks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B1:R107"/>
  <sheetViews>
    <sheetView showGridLines="0" view="pageBreakPreview" zoomScale="30" zoomScaleNormal="40" zoomScaleSheetLayoutView="30" workbookViewId="0">
      <selection activeCell="E5" sqref="E5:M5"/>
    </sheetView>
  </sheetViews>
  <sheetFormatPr baseColWidth="10" defaultRowHeight="15" x14ac:dyDescent="0.25"/>
  <cols>
    <col min="1" max="1" width="1.85546875" style="8" customWidth="1"/>
    <col min="2" max="3" width="40.7109375" style="8" customWidth="1"/>
    <col min="4" max="4" width="4.85546875" style="8" customWidth="1"/>
    <col min="5" max="5" width="44.85546875" style="8" customWidth="1"/>
    <col min="6" max="6" width="34.42578125" style="8" bestFit="1" customWidth="1"/>
    <col min="7" max="12" width="40.7109375" style="8" customWidth="1"/>
    <col min="13" max="13" width="35.7109375" style="8" customWidth="1"/>
    <col min="14" max="14" width="3.140625" style="8" customWidth="1"/>
    <col min="15" max="15" width="38.5703125" style="8" customWidth="1"/>
    <col min="16" max="16" width="30.5703125" style="8" bestFit="1" customWidth="1"/>
    <col min="17" max="17" width="29.7109375" style="8" bestFit="1" customWidth="1"/>
    <col min="18" max="16384" width="11.42578125" style="8"/>
  </cols>
  <sheetData>
    <row r="1" spans="2:18" ht="53.25" customHeight="1" thickBot="1" x14ac:dyDescent="0.3">
      <c r="B1" s="224" t="e">
        <f>Cellule_Machine&amp;" - INDICATEURS DE PERFORMANCE SEMAINE "</f>
        <v>#REF!</v>
      </c>
      <c r="C1" s="225"/>
      <c r="D1" s="225"/>
      <c r="E1" s="225"/>
      <c r="F1" s="225"/>
      <c r="G1" s="225"/>
      <c r="H1" s="225"/>
      <c r="I1" s="225"/>
      <c r="J1" s="225"/>
      <c r="K1" s="225"/>
      <c r="L1" s="225"/>
      <c r="M1" s="225"/>
      <c r="N1" s="225"/>
      <c r="O1" s="225"/>
      <c r="P1" s="225"/>
      <c r="Q1" s="225"/>
      <c r="R1" s="226"/>
    </row>
    <row r="2" spans="2:18" ht="62.25" customHeight="1" thickBot="1" x14ac:dyDescent="0.3">
      <c r="B2" s="248">
        <f>Cellule_SEMAINE</f>
        <v>15</v>
      </c>
      <c r="C2" s="249"/>
      <c r="D2" s="249"/>
      <c r="E2" s="249"/>
      <c r="F2" s="249"/>
      <c r="G2" s="249"/>
      <c r="H2" s="249"/>
      <c r="I2" s="249"/>
      <c r="J2" s="249"/>
      <c r="K2" s="249"/>
      <c r="L2" s="249"/>
      <c r="M2" s="249"/>
      <c r="N2" s="249"/>
      <c r="O2" s="249"/>
      <c r="P2" s="249"/>
      <c r="Q2" s="249"/>
      <c r="R2" s="250"/>
    </row>
    <row r="3" spans="2:18" ht="12" customHeight="1" thickBot="1" x14ac:dyDescent="0.3">
      <c r="E3" s="134"/>
      <c r="F3" s="135"/>
      <c r="G3" s="135"/>
      <c r="H3" s="135"/>
      <c r="I3" s="135"/>
      <c r="J3" s="135"/>
      <c r="K3" s="135"/>
      <c r="L3" s="135"/>
      <c r="M3" s="136"/>
    </row>
    <row r="4" spans="2:18" ht="80.099999999999994" customHeight="1" x14ac:dyDescent="0.25">
      <c r="B4" s="241" t="s">
        <v>19</v>
      </c>
      <c r="C4" s="243" t="s">
        <v>87</v>
      </c>
      <c r="E4" s="234" t="s">
        <v>88</v>
      </c>
      <c r="F4" s="235"/>
      <c r="G4" s="235"/>
      <c r="H4" s="235"/>
      <c r="I4" s="235"/>
      <c r="J4" s="235"/>
      <c r="K4" s="235"/>
      <c r="L4" s="235"/>
      <c r="M4" s="236"/>
      <c r="O4" s="245" t="s">
        <v>89</v>
      </c>
      <c r="P4" s="246"/>
      <c r="Q4" s="246"/>
      <c r="R4" s="247"/>
    </row>
    <row r="5" spans="2:18" ht="80.099999999999994" customHeight="1" x14ac:dyDescent="0.25">
      <c r="B5" s="242"/>
      <c r="C5" s="244"/>
      <c r="E5" s="231">
        <f>(SUMIFS(PDC[Temps],PDC[Semaine],Cellule_SEMAINE))</f>
        <v>118.08416666666663</v>
      </c>
      <c r="F5" s="232"/>
      <c r="G5" s="232"/>
      <c r="H5" s="232"/>
      <c r="I5" s="232"/>
      <c r="J5" s="232"/>
      <c r="K5" s="232"/>
      <c r="L5" s="232"/>
      <c r="M5" s="233"/>
      <c r="O5" s="270" t="s">
        <v>86</v>
      </c>
      <c r="P5" s="271">
        <f>SUMIFS(PDC[Quantité Prévue Hebdo],PDC[Semaine],Cellule_SEMAINE)</f>
        <v>396774.16666250769</v>
      </c>
      <c r="Q5" s="254" t="str">
        <f>IF(P7="","",IF(P7&gt;=P5,"J",IF(P5*0.95&gt;=P7,"L","K")))</f>
        <v>L</v>
      </c>
      <c r="R5" s="255"/>
    </row>
    <row r="6" spans="2:18" ht="115.5" customHeight="1" x14ac:dyDescent="0.25">
      <c r="B6" s="260">
        <f>K7/E5</f>
        <v>0.32467398494069194</v>
      </c>
      <c r="C6" s="268" t="e">
        <f>VLOOKUP(PDC_Indicateur,#REF!,4,FALSE)</f>
        <v>#REF!</v>
      </c>
      <c r="E6" s="282" t="s">
        <v>91</v>
      </c>
      <c r="F6" s="283"/>
      <c r="G6" s="283"/>
      <c r="H6" s="283"/>
      <c r="I6" s="283"/>
      <c r="J6" s="284"/>
      <c r="K6" s="253" t="s">
        <v>81</v>
      </c>
      <c r="L6" s="253"/>
      <c r="M6" s="132"/>
      <c r="O6" s="270"/>
      <c r="P6" s="271"/>
      <c r="Q6" s="256"/>
      <c r="R6" s="257"/>
    </row>
    <row r="7" spans="2:18" ht="80.099999999999994" customHeight="1" thickBot="1" x14ac:dyDescent="0.3">
      <c r="B7" s="261"/>
      <c r="C7" s="269"/>
      <c r="E7" s="231">
        <f>E9+J9</f>
        <v>79.488365272154738</v>
      </c>
      <c r="F7" s="251"/>
      <c r="G7" s="251"/>
      <c r="H7" s="251"/>
      <c r="I7" s="251"/>
      <c r="J7" s="252"/>
      <c r="K7" s="267">
        <f>SUMIFS(PDC[Temps Utile],PDC[Semaine],Cellule_SEMAINE)</f>
        <v>38.338856950067481</v>
      </c>
      <c r="L7" s="267"/>
      <c r="M7" s="132"/>
      <c r="O7" s="270" t="s">
        <v>85</v>
      </c>
      <c r="P7" s="272">
        <f>SUMIFS(PDC[Quantité Produite Partielle],PDC[Semaine],Cellule_SEMAINE,PDC[Détails OF / Poste],"Fin de Poste")+SUMIFS(PDC[Quantité Produite Partielle],PDC[Semaine],Cellule_SEMAINE,PDC[Détails OF / Poste],"OF Clôturé")+SUMIFS(PDC[Quantité Produite Partielle],PDC[Semaine],Cellule_SEMAINE,PDC[Détails OF / Poste],"Fin d'Equipe")</f>
        <v>353013</v>
      </c>
      <c r="Q7" s="256"/>
      <c r="R7" s="257"/>
    </row>
    <row r="8" spans="2:18" ht="80.099999999999994" customHeight="1" x14ac:dyDescent="0.25">
      <c r="B8" s="273" t="e">
        <f>IF(B6="","",IF(B6&gt;=C6,"J",IF(C6*0.95&gt;=B6,"L","K")))</f>
        <v>#REF!</v>
      </c>
      <c r="C8" s="274"/>
      <c r="E8" s="279" t="s">
        <v>23</v>
      </c>
      <c r="F8" s="280"/>
      <c r="G8" s="280"/>
      <c r="H8" s="280"/>
      <c r="I8" s="281"/>
      <c r="J8" s="150" t="s">
        <v>84</v>
      </c>
      <c r="K8" s="227" t="s">
        <v>105</v>
      </c>
      <c r="L8" s="228"/>
      <c r="M8" s="132"/>
      <c r="O8" s="270"/>
      <c r="P8" s="272"/>
      <c r="Q8" s="256"/>
      <c r="R8" s="257"/>
    </row>
    <row r="9" spans="2:18" ht="80.099999999999994" customHeight="1" x14ac:dyDescent="0.25">
      <c r="B9" s="275"/>
      <c r="C9" s="257"/>
      <c r="E9" s="231">
        <f>SUM(E11:I11)</f>
        <v>66.108888888888885</v>
      </c>
      <c r="F9" s="232"/>
      <c r="G9" s="232"/>
      <c r="H9" s="232"/>
      <c r="I9" s="278"/>
      <c r="J9" s="133">
        <f>J12-K7</f>
        <v>13.379476383265853</v>
      </c>
      <c r="K9" s="229">
        <f>K7/J12</f>
        <v>0.74130109149046075</v>
      </c>
      <c r="L9" s="230"/>
      <c r="M9" s="132"/>
      <c r="O9" s="237" t="s">
        <v>92</v>
      </c>
      <c r="P9" s="239">
        <f>COUNTIFS(PDC[Semaine],Cellule_SEMAINE,PDC[Détails OF / Poste],"OF Clôturé")</f>
        <v>26</v>
      </c>
      <c r="Q9" s="256"/>
      <c r="R9" s="257"/>
    </row>
    <row r="10" spans="2:18" ht="80.099999999999994" customHeight="1" x14ac:dyDescent="0.25">
      <c r="B10" s="275"/>
      <c r="C10" s="257"/>
      <c r="E10" s="137" t="s">
        <v>97</v>
      </c>
      <c r="F10" s="102" t="s">
        <v>93</v>
      </c>
      <c r="G10" s="102" t="s">
        <v>95</v>
      </c>
      <c r="H10" s="102" t="s">
        <v>83</v>
      </c>
      <c r="I10" s="102" t="s">
        <v>96</v>
      </c>
      <c r="J10" s="148"/>
      <c r="K10" s="142"/>
      <c r="L10" s="142" t="s">
        <v>12</v>
      </c>
      <c r="M10" s="143"/>
      <c r="O10" s="238"/>
      <c r="P10" s="240"/>
      <c r="Q10" s="256"/>
      <c r="R10" s="257"/>
    </row>
    <row r="11" spans="2:18" ht="80.099999999999994" customHeight="1" x14ac:dyDescent="0.25">
      <c r="B11" s="275"/>
      <c r="C11" s="257"/>
      <c r="E11" s="138">
        <f>SUMIFS(PDC[Temps],PDC[Semaine],Cellule_SEMAINE,PDC[Type d''Action],"Arrêt Programmé")</f>
        <v>8.4330555555555549</v>
      </c>
      <c r="F11" s="103">
        <f>SUMIFS(PDC[Temps],PDC[Semaine],Cellule_SEMAINE,PDC[Type d''Action],"Panne")</f>
        <v>1.3297222222222258</v>
      </c>
      <c r="G11" s="103">
        <f>SUMIFS(PDC[Temps],PDC[Semaine],Cellule_SEMAINE,PDC[Type d''Action],"Arrêt Autre")</f>
        <v>4.3669444444444458</v>
      </c>
      <c r="H11" s="140">
        <f>SUMIFS(PDC[Temps],PDC[Semaine],Cellule_SEMAINE,PDC[Type d''Action],"Changement")</f>
        <v>51.97916666666665</v>
      </c>
      <c r="I11" s="147">
        <f>SUMIFS(PDC[Temps],PDC[Semaine],Cellule_SEMAINE,PDC[Type d''Action],"Arrêt Qualité")</f>
        <v>0</v>
      </c>
      <c r="J11" s="253" t="s">
        <v>90</v>
      </c>
      <c r="K11" s="253"/>
      <c r="L11" s="253"/>
      <c r="M11" s="144"/>
      <c r="N11" s="104"/>
      <c r="O11" s="270" t="s">
        <v>94</v>
      </c>
      <c r="P11" s="265">
        <f>P7/P5</f>
        <v>0.88970762126322978</v>
      </c>
      <c r="Q11" s="256"/>
      <c r="R11" s="257"/>
    </row>
    <row r="12" spans="2:18" ht="80.099999999999994" customHeight="1" thickBot="1" x14ac:dyDescent="0.3">
      <c r="B12" s="276"/>
      <c r="C12" s="259"/>
      <c r="E12" s="139">
        <f>E11/E5</f>
        <v>7.1415633387673122E-2</v>
      </c>
      <c r="F12" s="105">
        <f>F11/E5</f>
        <v>1.1260800323686293E-2</v>
      </c>
      <c r="G12" s="105">
        <f>G11/E5</f>
        <v>3.698162562955333E-2</v>
      </c>
      <c r="H12" s="141">
        <f>H11/E5</f>
        <v>0.44018743692705059</v>
      </c>
      <c r="I12" s="105">
        <f>I11/E5</f>
        <v>0</v>
      </c>
      <c r="J12" s="262">
        <f>SUMIFS(PDC[Temps de Fonctionnement],PDC[Semaine],Cellule_SEMAINE)</f>
        <v>51.718333333333334</v>
      </c>
      <c r="K12" s="263"/>
      <c r="L12" s="264"/>
      <c r="M12" s="145"/>
      <c r="N12" s="106"/>
      <c r="O12" s="277"/>
      <c r="P12" s="266"/>
      <c r="Q12" s="258"/>
      <c r="R12" s="259"/>
    </row>
    <row r="13" spans="2:18" ht="23.25" customHeight="1" x14ac:dyDescent="0.25">
      <c r="E13" s="8" t="str">
        <f>E10</f>
        <v>Arrêts programmés</v>
      </c>
      <c r="F13" s="8" t="str">
        <f>F10</f>
        <v>Pannes</v>
      </c>
      <c r="G13" s="8" t="str">
        <f>G10</f>
        <v>Arrêts autre</v>
      </c>
      <c r="H13" s="8" t="str">
        <f>H10</f>
        <v>Changements</v>
      </c>
      <c r="I13" s="8" t="str">
        <f>I10</f>
        <v>Arrêts Qualité</v>
      </c>
      <c r="J13" s="8" t="str">
        <f>J8</f>
        <v>Non Cadence</v>
      </c>
      <c r="K13" s="8" t="str">
        <f>K6</f>
        <v>Temps Utile</v>
      </c>
    </row>
    <row r="14" spans="2:18" x14ac:dyDescent="0.25">
      <c r="E14" s="146">
        <f>E12</f>
        <v>7.1415633387673122E-2</v>
      </c>
      <c r="F14" s="146">
        <f>F12</f>
        <v>1.1260800323686293E-2</v>
      </c>
      <c r="G14" s="146">
        <f>G12</f>
        <v>3.698162562955333E-2</v>
      </c>
      <c r="H14" s="146">
        <f>H12</f>
        <v>0.44018743692705059</v>
      </c>
      <c r="I14" s="146">
        <f>I12</f>
        <v>0</v>
      </c>
      <c r="J14" s="146">
        <f>J9/E5</f>
        <v>0.11330457554935412</v>
      </c>
      <c r="K14" s="146">
        <f>K7/E5</f>
        <v>0.32467398494069194</v>
      </c>
    </row>
    <row r="77" spans="2:18" ht="402" customHeight="1" x14ac:dyDescent="0.25"/>
    <row r="78" spans="2:18" ht="22.5" customHeight="1" thickBot="1" x14ac:dyDescent="0.3"/>
    <row r="79" spans="2:18" ht="62.25" thickBot="1" x14ac:dyDescent="0.3">
      <c r="B79" s="224" t="e">
        <f>Cellule_Machine&amp;" - INDICATEURS DE PERFORMANCE TECHNIQUE SEMAINE "</f>
        <v>#REF!</v>
      </c>
      <c r="C79" s="225"/>
      <c r="D79" s="225"/>
      <c r="E79" s="225"/>
      <c r="F79" s="225"/>
      <c r="G79" s="225"/>
      <c r="H79" s="225"/>
      <c r="I79" s="225"/>
      <c r="J79" s="225"/>
      <c r="K79" s="225"/>
      <c r="L79" s="225"/>
      <c r="M79" s="225"/>
      <c r="N79" s="225"/>
      <c r="O79" s="225"/>
      <c r="P79" s="225"/>
      <c r="Q79" s="225"/>
      <c r="R79" s="226"/>
    </row>
    <row r="80" spans="2:18" ht="63" customHeight="1" thickBot="1" x14ac:dyDescent="0.3">
      <c r="B80" s="248">
        <f>Cellule_SEMAINE</f>
        <v>15</v>
      </c>
      <c r="C80" s="249"/>
      <c r="D80" s="249"/>
      <c r="E80" s="249"/>
      <c r="F80" s="249"/>
      <c r="G80" s="249"/>
      <c r="H80" s="249"/>
      <c r="I80" s="249"/>
      <c r="J80" s="249"/>
      <c r="K80" s="249"/>
      <c r="L80" s="249"/>
      <c r="M80" s="249"/>
      <c r="N80" s="249"/>
      <c r="O80" s="249"/>
      <c r="P80" s="249"/>
      <c r="Q80" s="249"/>
      <c r="R80" s="250"/>
    </row>
    <row r="81" spans="2:11" ht="11.25" customHeight="1" thickBot="1" x14ac:dyDescent="0.3"/>
    <row r="82" spans="2:11" ht="65.25" customHeight="1" x14ac:dyDescent="0.25">
      <c r="B82" s="220" t="s">
        <v>106</v>
      </c>
      <c r="C82" s="220" t="s">
        <v>107</v>
      </c>
      <c r="D82" s="216" t="s">
        <v>101</v>
      </c>
      <c r="E82" s="222"/>
      <c r="F82" s="216" t="s">
        <v>108</v>
      </c>
      <c r="G82" s="218" t="s">
        <v>109</v>
      </c>
      <c r="H82" s="216" t="s">
        <v>102</v>
      </c>
      <c r="I82" s="216" t="s">
        <v>111</v>
      </c>
      <c r="J82" s="216" t="s">
        <v>112</v>
      </c>
      <c r="K82" s="218" t="s">
        <v>113</v>
      </c>
    </row>
    <row r="83" spans="2:11" ht="67.5" customHeight="1" thickBot="1" x14ac:dyDescent="0.3">
      <c r="B83" s="221"/>
      <c r="C83" s="221"/>
      <c r="D83" s="217"/>
      <c r="E83" s="223"/>
      <c r="F83" s="217"/>
      <c r="G83" s="219"/>
      <c r="H83" s="217"/>
      <c r="I83" s="217"/>
      <c r="J83" s="217"/>
      <c r="K83" s="219"/>
    </row>
    <row r="84" spans="2:11" ht="84" customHeight="1" thickBot="1" x14ac:dyDescent="0.3">
      <c r="B84" s="131">
        <f>SUMIFS(PDC[Temps],PDC[Semaine],Cellule_SEMAINE,PDC[Cause Action],"TPM jour")+SUMIFS(PDC[Temps],PDC[Semaine],Cellule_SEMAINE,PDC[Cause Action],"TPM hebdo")+SUMIFS(PDC[Temps],PDC[Semaine],Cellule_SEMAINE,PDC[Cause Action],"Maintenance programmée")</f>
        <v>0.66250000000000031</v>
      </c>
      <c r="C84" s="131">
        <f>SUMIFS(PDC[Temps],PDC[Semaine],Cellule_SEMAINE,PDC[Type d''Action],"Panne")</f>
        <v>1.3297222222222258</v>
      </c>
      <c r="D84" s="214">
        <f>COUNTIFS(PDC[Semaine],Cellule_SEMAINE,PDC[Type d''Action],"Panne")</f>
        <v>2</v>
      </c>
      <c r="E84" s="215"/>
      <c r="F84" s="131">
        <f>IFERROR(AVERAGEIFS(PDC[Temps],PDC[Type d''Action],"Panne",PDC[Semaine],Cellule_SEMAINE),"")</f>
        <v>0.6648611111111129</v>
      </c>
      <c r="G84" s="131">
        <f>IFERROR((E5-C84)/D84,"")</f>
        <v>58.377222222222201</v>
      </c>
      <c r="H84" s="149">
        <f>B84/E5</f>
        <v>5.6104050077275432E-3</v>
      </c>
      <c r="I84" s="149">
        <f>C84/E5</f>
        <v>1.1260800323686293E-2</v>
      </c>
      <c r="J84" s="149">
        <f>SUM(H84:I84)</f>
        <v>1.6871205331413834E-2</v>
      </c>
      <c r="K84" s="149">
        <f>IFERROR(H84/J84,"")</f>
        <v>0.33254322364751765</v>
      </c>
    </row>
    <row r="85" spans="2:11" ht="39.950000000000003" customHeight="1" x14ac:dyDescent="0.25"/>
    <row r="86" spans="2:11" ht="39.950000000000003" customHeight="1" x14ac:dyDescent="0.25"/>
    <row r="87" spans="2:11" ht="39.950000000000003" customHeight="1" x14ac:dyDescent="0.25"/>
    <row r="88" spans="2:11" ht="29.25" customHeight="1" x14ac:dyDescent="0.25"/>
    <row r="89" spans="2:11" ht="80.099999999999994" customHeight="1" x14ac:dyDescent="0.25">
      <c r="B89" s="107"/>
      <c r="C89" s="107"/>
      <c r="D89" s="108"/>
      <c r="E89" s="109"/>
      <c r="F89" s="109"/>
      <c r="G89" s="109"/>
      <c r="H89" s="109"/>
      <c r="I89" s="109"/>
      <c r="J89" s="109"/>
      <c r="K89" s="110"/>
    </row>
    <row r="90" spans="2:11" ht="80.099999999999994" customHeight="1" x14ac:dyDescent="0.25">
      <c r="B90" s="107"/>
      <c r="C90" s="107"/>
      <c r="D90" s="108"/>
      <c r="E90" s="109"/>
      <c r="F90" s="109"/>
      <c r="G90" s="109"/>
      <c r="H90" s="109"/>
      <c r="I90" s="109"/>
      <c r="J90" s="109"/>
      <c r="K90" s="110"/>
    </row>
    <row r="91" spans="2:11" ht="80.099999999999994" customHeight="1" x14ac:dyDescent="0.25">
      <c r="B91" s="111"/>
      <c r="C91" s="112"/>
      <c r="D91" s="108"/>
      <c r="E91" s="109"/>
      <c r="F91" s="109"/>
      <c r="G91" s="109"/>
      <c r="H91" s="109"/>
      <c r="I91" s="109"/>
      <c r="J91" s="109"/>
      <c r="K91" s="113"/>
    </row>
    <row r="92" spans="2:11" ht="80.099999999999994" customHeight="1" x14ac:dyDescent="0.25">
      <c r="B92" s="111"/>
      <c r="C92" s="112"/>
      <c r="D92" s="108"/>
      <c r="E92" s="114"/>
      <c r="F92" s="114"/>
      <c r="G92" s="114"/>
      <c r="H92" s="114"/>
      <c r="I92" s="114"/>
      <c r="J92" s="114"/>
      <c r="K92" s="115"/>
    </row>
    <row r="93" spans="2:11" ht="80.099999999999994" customHeight="1" x14ac:dyDescent="0.25">
      <c r="B93" s="116"/>
      <c r="C93" s="116"/>
      <c r="D93" s="108"/>
      <c r="E93" s="114"/>
      <c r="F93" s="114"/>
      <c r="G93" s="114"/>
      <c r="H93" s="114"/>
      <c r="I93" s="114"/>
      <c r="J93" s="114"/>
      <c r="K93" s="117"/>
    </row>
    <row r="94" spans="2:11" ht="80.099999999999994" customHeight="1" x14ac:dyDescent="0.25">
      <c r="B94" s="116"/>
      <c r="C94" s="116"/>
      <c r="D94" s="108"/>
      <c r="E94" s="114"/>
      <c r="F94" s="114"/>
      <c r="G94" s="118"/>
      <c r="H94" s="119"/>
      <c r="I94" s="119"/>
      <c r="J94" s="114"/>
      <c r="K94" s="117"/>
    </row>
    <row r="95" spans="2:11" ht="80.099999999999994" customHeight="1" x14ac:dyDescent="0.25">
      <c r="B95" s="116"/>
      <c r="C95" s="116"/>
      <c r="D95" s="108"/>
      <c r="E95" s="114"/>
      <c r="F95" s="114"/>
      <c r="G95" s="120"/>
      <c r="H95" s="120"/>
      <c r="I95" s="119"/>
      <c r="J95" s="114"/>
      <c r="K95" s="110"/>
    </row>
    <row r="96" spans="2:11" ht="80.099999999999994" customHeight="1" x14ac:dyDescent="0.25">
      <c r="B96" s="116"/>
      <c r="C96" s="116"/>
      <c r="D96" s="108"/>
      <c r="E96" s="114"/>
      <c r="F96" s="114"/>
      <c r="G96" s="118"/>
      <c r="H96" s="121"/>
      <c r="I96" s="119"/>
      <c r="J96" s="114"/>
      <c r="K96" s="122"/>
    </row>
    <row r="97" spans="2:11" ht="80.099999999999994" customHeight="1" x14ac:dyDescent="0.25">
      <c r="B97" s="116"/>
      <c r="C97" s="116"/>
      <c r="D97" s="108"/>
      <c r="E97" s="123"/>
      <c r="F97" s="123"/>
      <c r="G97" s="118"/>
      <c r="H97" s="121"/>
      <c r="I97" s="119"/>
      <c r="J97" s="114"/>
      <c r="K97" s="124"/>
    </row>
    <row r="98" spans="2:11" ht="23.25" customHeight="1" x14ac:dyDescent="0.25">
      <c r="B98" s="108"/>
      <c r="C98" s="108"/>
      <c r="D98" s="108"/>
      <c r="E98" s="108"/>
      <c r="F98" s="108"/>
      <c r="G98" s="108"/>
      <c r="H98" s="108"/>
      <c r="I98" s="108"/>
      <c r="J98" s="125"/>
      <c r="K98" s="125"/>
    </row>
    <row r="99" spans="2:11" ht="80.099999999999994" customHeight="1" x14ac:dyDescent="0.25">
      <c r="B99" s="126"/>
      <c r="C99" s="126"/>
      <c r="D99" s="126"/>
      <c r="E99" s="126"/>
      <c r="F99" s="126"/>
      <c r="G99" s="126"/>
      <c r="H99" s="126"/>
      <c r="I99" s="126"/>
      <c r="J99" s="125"/>
      <c r="K99" s="125"/>
    </row>
    <row r="100" spans="2:11" ht="80.099999999999994" customHeight="1" x14ac:dyDescent="0.25">
      <c r="B100" s="127"/>
      <c r="C100" s="127"/>
      <c r="D100" s="128"/>
      <c r="E100" s="128"/>
      <c r="F100" s="128"/>
      <c r="G100" s="128"/>
      <c r="H100" s="116"/>
      <c r="I100" s="116"/>
      <c r="J100" s="125"/>
      <c r="K100" s="125"/>
    </row>
    <row r="101" spans="2:11" ht="80.099999999999994" customHeight="1" x14ac:dyDescent="0.25">
      <c r="B101" s="127"/>
      <c r="C101" s="127"/>
      <c r="D101" s="128"/>
      <c r="E101" s="128"/>
      <c r="F101" s="128"/>
      <c r="G101" s="128"/>
      <c r="H101" s="116"/>
      <c r="I101" s="116"/>
      <c r="J101" s="125"/>
      <c r="K101" s="125"/>
    </row>
    <row r="102" spans="2:11" ht="80.099999999999994" customHeight="1" x14ac:dyDescent="0.25">
      <c r="B102" s="127"/>
      <c r="C102" s="127"/>
      <c r="D102" s="128"/>
      <c r="E102" s="128"/>
      <c r="F102" s="128"/>
      <c r="G102" s="128"/>
      <c r="H102" s="116"/>
      <c r="I102" s="116"/>
      <c r="J102" s="125"/>
      <c r="K102" s="125"/>
    </row>
    <row r="103" spans="2:11" ht="80.099999999999994" customHeight="1" x14ac:dyDescent="0.25">
      <c r="B103" s="127"/>
      <c r="C103" s="127"/>
      <c r="D103" s="128"/>
      <c r="E103" s="128"/>
      <c r="F103" s="128"/>
      <c r="G103" s="128"/>
      <c r="H103" s="116"/>
      <c r="I103" s="116"/>
      <c r="J103" s="125"/>
      <c r="K103" s="125"/>
    </row>
    <row r="104" spans="2:11" ht="80.099999999999994" customHeight="1" x14ac:dyDescent="0.25">
      <c r="B104" s="127"/>
      <c r="C104" s="127"/>
      <c r="D104" s="129"/>
      <c r="E104" s="129"/>
      <c r="F104" s="129"/>
      <c r="G104" s="129"/>
      <c r="H104" s="116"/>
      <c r="I104" s="116"/>
      <c r="J104" s="125"/>
      <c r="K104" s="125"/>
    </row>
    <row r="105" spans="2:11" ht="80.099999999999994" customHeight="1" x14ac:dyDescent="0.25">
      <c r="B105" s="127"/>
      <c r="C105" s="127"/>
      <c r="D105" s="129"/>
      <c r="E105" s="129"/>
      <c r="F105" s="129"/>
      <c r="G105" s="129"/>
      <c r="H105" s="116"/>
      <c r="I105" s="116"/>
      <c r="J105" s="125"/>
      <c r="K105" s="125"/>
    </row>
    <row r="106" spans="2:11" ht="80.099999999999994" customHeight="1" x14ac:dyDescent="0.25">
      <c r="B106" s="127"/>
      <c r="C106" s="127"/>
      <c r="D106" s="130"/>
      <c r="E106" s="130"/>
      <c r="F106" s="130"/>
      <c r="G106" s="130"/>
      <c r="H106" s="116"/>
      <c r="I106" s="116"/>
      <c r="J106" s="125"/>
      <c r="K106" s="125"/>
    </row>
    <row r="107" spans="2:11" ht="80.099999999999994" customHeight="1" x14ac:dyDescent="0.25">
      <c r="B107" s="127"/>
      <c r="C107" s="127"/>
      <c r="D107" s="130"/>
      <c r="E107" s="130"/>
      <c r="F107" s="130"/>
      <c r="G107" s="130"/>
      <c r="H107" s="116"/>
      <c r="I107" s="116"/>
      <c r="J107" s="125"/>
      <c r="K107" s="125"/>
    </row>
  </sheetData>
  <sheetProtection algorithmName="SHA-512" hashValue="4O4i3VTuIRTvbIgd+KfEy6Jwbg9WGYbH/r95w46EgrJ8zJTtb/5ExHbqI+zNB0DeaJxWQoFwD9G6I0yE2oaqew==" saltValue="bBb9aPRYF4LqBKFi7GWRwA==" spinCount="100000" sheet="1" objects="1" scenarios="1"/>
  <mergeCells count="41">
    <mergeCell ref="H82:H83"/>
    <mergeCell ref="I82:I83"/>
    <mergeCell ref="J82:J83"/>
    <mergeCell ref="K82:K83"/>
    <mergeCell ref="B79:R79"/>
    <mergeCell ref="B80:R80"/>
    <mergeCell ref="J12:L12"/>
    <mergeCell ref="P11:P12"/>
    <mergeCell ref="K7:L7"/>
    <mergeCell ref="C6:C7"/>
    <mergeCell ref="O5:O6"/>
    <mergeCell ref="P5:P6"/>
    <mergeCell ref="O7:O8"/>
    <mergeCell ref="P7:P8"/>
    <mergeCell ref="B8:C12"/>
    <mergeCell ref="O11:O12"/>
    <mergeCell ref="E9:I9"/>
    <mergeCell ref="E8:I8"/>
    <mergeCell ref="E6:J6"/>
    <mergeCell ref="B1:R1"/>
    <mergeCell ref="K8:L8"/>
    <mergeCell ref="K9:L9"/>
    <mergeCell ref="E5:M5"/>
    <mergeCell ref="E4:M4"/>
    <mergeCell ref="O9:O10"/>
    <mergeCell ref="P9:P10"/>
    <mergeCell ref="B4:B5"/>
    <mergeCell ref="C4:C5"/>
    <mergeCell ref="O4:R4"/>
    <mergeCell ref="B2:R2"/>
    <mergeCell ref="E7:J7"/>
    <mergeCell ref="K6:L6"/>
    <mergeCell ref="Q5:R12"/>
    <mergeCell ref="B6:B7"/>
    <mergeCell ref="J11:L11"/>
    <mergeCell ref="D84:E84"/>
    <mergeCell ref="F82:F83"/>
    <mergeCell ref="G82:G83"/>
    <mergeCell ref="B82:B83"/>
    <mergeCell ref="C82:C83"/>
    <mergeCell ref="D82:E83"/>
  </mergeCells>
  <conditionalFormatting sqref="B8">
    <cfRule type="cellIs" dxfId="73" priority="10" operator="equal">
      <formula>"L"</formula>
    </cfRule>
    <cfRule type="cellIs" dxfId="72" priority="11" operator="equal">
      <formula>"K"</formula>
    </cfRule>
    <cfRule type="cellIs" dxfId="71" priority="12" operator="equal">
      <formula>"J"</formula>
    </cfRule>
  </conditionalFormatting>
  <conditionalFormatting sqref="Q5">
    <cfRule type="cellIs" dxfId="70" priority="7" operator="equal">
      <formula>"L"</formula>
    </cfRule>
    <cfRule type="cellIs" dxfId="69" priority="8" operator="equal">
      <formula>"K"</formula>
    </cfRule>
    <cfRule type="cellIs" dxfId="68" priority="9" operator="equal">
      <formula>"J"</formula>
    </cfRule>
  </conditionalFormatting>
  <conditionalFormatting sqref="B93">
    <cfRule type="cellIs" dxfId="67" priority="4" operator="equal">
      <formula>"L"</formula>
    </cfRule>
    <cfRule type="cellIs" dxfId="66" priority="5" operator="equal">
      <formula>"K"</formula>
    </cfRule>
    <cfRule type="cellIs" dxfId="65" priority="6" operator="equal">
      <formula>"J"</formula>
    </cfRule>
  </conditionalFormatting>
  <conditionalFormatting sqref="H100">
    <cfRule type="cellIs" dxfId="64" priority="1" operator="equal">
      <formula>"L"</formula>
    </cfRule>
    <cfRule type="cellIs" dxfId="63" priority="2" operator="equal">
      <formula>"K"</formula>
    </cfRule>
    <cfRule type="cellIs" dxfId="62" priority="3" operator="equal">
      <formula>"J"</formula>
    </cfRule>
  </conditionalFormatting>
  <pageMargins left="0.19685039370078741" right="0.19685039370078741" top="0.19685039370078741" bottom="0.19685039370078741" header="0.31496062992125984" footer="0.31496062992125984"/>
  <pageSetup paperSize="8" scale="36" fitToHeight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28"/>
  <sheetViews>
    <sheetView topLeftCell="A207" zoomScale="85" zoomScaleNormal="85" workbookViewId="0">
      <selection activeCell="B1" sqref="B1"/>
    </sheetView>
  </sheetViews>
  <sheetFormatPr baseColWidth="10" defaultRowHeight="15" x14ac:dyDescent="0.25"/>
  <cols>
    <col min="1" max="1" width="21" customWidth="1"/>
    <col min="2" max="2" width="23.140625" customWidth="1"/>
    <col min="3" max="3" width="16.85546875" customWidth="1"/>
    <col min="4" max="4" width="22.28515625" customWidth="1"/>
    <col min="5" max="5" width="23.42578125" customWidth="1"/>
    <col min="6" max="6" width="42.7109375" customWidth="1"/>
    <col min="7" max="7" width="9" customWidth="1"/>
    <col min="8" max="8" width="39.7109375" customWidth="1"/>
    <col min="9" max="9" width="11" customWidth="1"/>
    <col min="10" max="10" width="12.5703125" customWidth="1"/>
    <col min="11" max="11" width="35.7109375" customWidth="1"/>
    <col min="12" max="12" width="21.5703125" customWidth="1"/>
    <col min="13" max="13" width="10.5703125" customWidth="1"/>
    <col min="14" max="14" width="15.28515625" customWidth="1"/>
    <col min="15" max="15" width="32.5703125" bestFit="1" customWidth="1"/>
    <col min="16" max="16" width="22.28515625" customWidth="1"/>
    <col min="17" max="17" width="43.28515625" bestFit="1" customWidth="1"/>
    <col min="18" max="18" width="53.28515625" customWidth="1"/>
    <col min="19" max="19" width="87.42578125" bestFit="1" customWidth="1"/>
    <col min="20" max="20" width="80.85546875" bestFit="1" customWidth="1"/>
    <col min="21" max="21" width="23.42578125" bestFit="1" customWidth="1"/>
    <col min="22" max="22" width="73.28515625" bestFit="1" customWidth="1"/>
    <col min="23" max="23" width="14.85546875" customWidth="1"/>
    <col min="24" max="24" width="24.7109375" bestFit="1" customWidth="1"/>
    <col min="25" max="25" width="91.42578125" bestFit="1" customWidth="1"/>
    <col min="26" max="26" width="28.5703125" bestFit="1" customWidth="1"/>
    <col min="27" max="27" width="48.7109375" bestFit="1" customWidth="1"/>
    <col min="28" max="28" width="27.140625" bestFit="1" customWidth="1"/>
    <col min="29" max="29" width="56.42578125" bestFit="1" customWidth="1"/>
    <col min="30" max="30" width="57.85546875" bestFit="1" customWidth="1"/>
    <col min="31" max="31" width="22.7109375" bestFit="1" customWidth="1"/>
    <col min="32" max="32" width="30.7109375" bestFit="1" customWidth="1"/>
    <col min="33" max="33" width="18.85546875" bestFit="1" customWidth="1"/>
    <col min="34" max="34" width="63.5703125" bestFit="1" customWidth="1"/>
    <col min="35" max="35" width="30.42578125" bestFit="1" customWidth="1"/>
    <col min="36" max="36" width="22.85546875" bestFit="1" customWidth="1"/>
    <col min="37" max="37" width="22" bestFit="1" customWidth="1"/>
    <col min="38" max="38" width="20.28515625" bestFit="1" customWidth="1"/>
    <col min="39" max="39" width="84.7109375" bestFit="1" customWidth="1"/>
    <col min="40" max="40" width="107.140625" bestFit="1" customWidth="1"/>
    <col min="41" max="41" width="39.85546875" bestFit="1" customWidth="1"/>
    <col min="42" max="43" width="28.42578125" bestFit="1" customWidth="1"/>
    <col min="44" max="44" width="54.28515625" bestFit="1" customWidth="1"/>
    <col min="45" max="45" width="29.5703125" bestFit="1" customWidth="1"/>
    <col min="46" max="46" width="78.42578125" bestFit="1" customWidth="1"/>
    <col min="47" max="47" width="29.5703125" bestFit="1" customWidth="1"/>
    <col min="48" max="48" width="29.85546875" bestFit="1" customWidth="1"/>
    <col min="49" max="49" width="30" bestFit="1" customWidth="1"/>
    <col min="50" max="50" width="35.28515625" bestFit="1" customWidth="1"/>
    <col min="51" max="51" width="89.85546875" bestFit="1" customWidth="1"/>
    <col min="52" max="52" width="102.5703125" bestFit="1" customWidth="1"/>
    <col min="53" max="53" width="22" bestFit="1" customWidth="1"/>
    <col min="54" max="54" width="30" bestFit="1" customWidth="1"/>
    <col min="55" max="55" width="17.85546875" bestFit="1" customWidth="1"/>
    <col min="56" max="56" width="26.42578125" bestFit="1" customWidth="1"/>
    <col min="57" max="57" width="59.42578125" bestFit="1" customWidth="1"/>
    <col min="58" max="58" width="6.5703125" customWidth="1"/>
    <col min="59" max="59" width="35.5703125" bestFit="1" customWidth="1"/>
    <col min="60" max="60" width="20.7109375" bestFit="1" customWidth="1"/>
    <col min="61" max="61" width="21.28515625" bestFit="1" customWidth="1"/>
    <col min="62" max="62" width="50.7109375" bestFit="1" customWidth="1"/>
    <col min="63" max="63" width="64.7109375" bestFit="1" customWidth="1"/>
    <col min="64" max="64" width="26" bestFit="1" customWidth="1"/>
    <col min="65" max="65" width="33.7109375" bestFit="1" customWidth="1"/>
    <col min="66" max="66" width="42.7109375" bestFit="1" customWidth="1"/>
    <col min="67" max="67" width="47.85546875" bestFit="1" customWidth="1"/>
    <col min="68" max="68" width="24.5703125" bestFit="1" customWidth="1"/>
    <col min="69" max="69" width="14.42578125" bestFit="1" customWidth="1"/>
    <col min="70" max="70" width="35" bestFit="1" customWidth="1"/>
    <col min="71" max="71" width="58.7109375" bestFit="1" customWidth="1"/>
    <col min="72" max="72" width="28.42578125" bestFit="1" customWidth="1"/>
    <col min="73" max="73" width="35.85546875" bestFit="1" customWidth="1"/>
    <col min="74" max="74" width="43" bestFit="1" customWidth="1"/>
    <col min="75" max="75" width="15" bestFit="1" customWidth="1"/>
    <col min="76" max="76" width="35.7109375" bestFit="1" customWidth="1"/>
    <col min="77" max="77" width="41.140625" bestFit="1" customWidth="1"/>
    <col min="78" max="78" width="22.7109375" bestFit="1" customWidth="1"/>
    <col min="79" max="79" width="46.5703125" bestFit="1" customWidth="1"/>
    <col min="80" max="80" width="37.140625" bestFit="1" customWidth="1"/>
    <col min="81" max="81" width="82.7109375" bestFit="1" customWidth="1"/>
    <col min="82" max="82" width="39.7109375" bestFit="1" customWidth="1"/>
    <col min="83" max="83" width="41.28515625" bestFit="1" customWidth="1"/>
    <col min="84" max="84" width="66.85546875" bestFit="1" customWidth="1"/>
    <col min="85" max="85" width="40.85546875" bestFit="1" customWidth="1"/>
    <col min="86" max="86" width="18.5703125" bestFit="1" customWidth="1"/>
    <col min="87" max="87" width="21.5703125" bestFit="1" customWidth="1"/>
    <col min="88" max="88" width="26.42578125" bestFit="1" customWidth="1"/>
    <col min="89" max="89" width="27.28515625" bestFit="1" customWidth="1"/>
    <col min="90" max="90" width="18.85546875" bestFit="1" customWidth="1"/>
    <col min="91" max="91" width="36.42578125" bestFit="1" customWidth="1"/>
    <col min="92" max="92" width="18.7109375" bestFit="1" customWidth="1"/>
    <col min="93" max="93" width="47.28515625" bestFit="1" customWidth="1"/>
    <col min="94" max="94" width="15.42578125" bestFit="1" customWidth="1"/>
    <col min="95" max="95" width="16.28515625" bestFit="1" customWidth="1"/>
    <col min="96" max="96" width="125.5703125" bestFit="1" customWidth="1"/>
    <col min="97" max="97" width="126" bestFit="1" customWidth="1"/>
    <col min="98" max="98" width="81.5703125" bestFit="1" customWidth="1"/>
    <col min="99" max="99" width="51.85546875" bestFit="1" customWidth="1"/>
    <col min="100" max="100" width="83" bestFit="1" customWidth="1"/>
    <col min="101" max="101" width="59.7109375" bestFit="1" customWidth="1"/>
    <col min="102" max="102" width="39.7109375" bestFit="1" customWidth="1"/>
    <col min="103" max="103" width="43.28515625" bestFit="1" customWidth="1"/>
    <col min="104" max="104" width="36.7109375" bestFit="1" customWidth="1"/>
    <col min="105" max="105" width="34.5703125" bestFit="1" customWidth="1"/>
    <col min="106" max="106" width="9.140625" customWidth="1"/>
    <col min="107" max="107" width="33.5703125" bestFit="1" customWidth="1"/>
    <col min="108" max="108" width="81.5703125" bestFit="1" customWidth="1"/>
    <col min="109" max="109" width="65.140625" bestFit="1" customWidth="1"/>
    <col min="110" max="110" width="65" bestFit="1" customWidth="1"/>
    <col min="111" max="111" width="61.28515625" bestFit="1" customWidth="1"/>
    <col min="112" max="112" width="23.5703125" bestFit="1" customWidth="1"/>
    <col min="113" max="113" width="112.7109375" bestFit="1" customWidth="1"/>
    <col min="114" max="114" width="54.5703125" bestFit="1" customWidth="1"/>
    <col min="115" max="115" width="72.42578125" bestFit="1" customWidth="1"/>
    <col min="116" max="116" width="90.5703125" bestFit="1" customWidth="1"/>
    <col min="117" max="117" width="35.5703125" bestFit="1" customWidth="1"/>
    <col min="118" max="118" width="34.28515625" bestFit="1" customWidth="1"/>
    <col min="119" max="119" width="96.7109375" bestFit="1" customWidth="1"/>
    <col min="120" max="120" width="80.42578125" bestFit="1" customWidth="1"/>
    <col min="121" max="121" width="33" bestFit="1" customWidth="1"/>
    <col min="122" max="122" width="70.85546875" bestFit="1" customWidth="1"/>
    <col min="123" max="123" width="68.5703125" bestFit="1" customWidth="1"/>
    <col min="124" max="124" width="30.140625" bestFit="1" customWidth="1"/>
    <col min="125" max="125" width="56.140625" bestFit="1" customWidth="1"/>
    <col min="126" max="126" width="32.5703125" bestFit="1" customWidth="1"/>
    <col min="127" max="127" width="26.5703125" bestFit="1" customWidth="1"/>
    <col min="128" max="128" width="42.5703125" bestFit="1" customWidth="1"/>
    <col min="129" max="129" width="24.28515625" bestFit="1" customWidth="1"/>
    <col min="130" max="130" width="28" bestFit="1" customWidth="1"/>
    <col min="131" max="131" width="29.28515625" bestFit="1" customWidth="1"/>
    <col min="132" max="132" width="35" bestFit="1" customWidth="1"/>
    <col min="133" max="133" width="62.42578125" bestFit="1" customWidth="1"/>
    <col min="134" max="134" width="68.85546875" bestFit="1" customWidth="1"/>
    <col min="135" max="135" width="22" bestFit="1" customWidth="1"/>
    <col min="136" max="136" width="19" bestFit="1" customWidth="1"/>
    <col min="137" max="137" width="18" bestFit="1" customWidth="1"/>
    <col min="138" max="138" width="61.42578125" bestFit="1" customWidth="1"/>
    <col min="139" max="139" width="23.140625" bestFit="1" customWidth="1"/>
    <col min="140" max="140" width="11.7109375" bestFit="1" customWidth="1"/>
    <col min="141" max="141" width="32.5703125" bestFit="1" customWidth="1"/>
    <col min="142" max="142" width="32.85546875" bestFit="1" customWidth="1"/>
    <col min="143" max="143" width="109.140625" bestFit="1" customWidth="1"/>
    <col min="144" max="144" width="104.140625" bestFit="1" customWidth="1"/>
    <col min="145" max="145" width="116.7109375" bestFit="1" customWidth="1"/>
    <col min="146" max="146" width="39.5703125" bestFit="1" customWidth="1"/>
    <col min="147" max="147" width="51.85546875" bestFit="1" customWidth="1"/>
    <col min="148" max="148" width="17.42578125" bestFit="1" customWidth="1"/>
    <col min="149" max="149" width="39.85546875" bestFit="1" customWidth="1"/>
    <col min="150" max="150" width="6.28515625" customWidth="1"/>
    <col min="151" max="151" width="12.5703125" bestFit="1" customWidth="1"/>
  </cols>
  <sheetData>
    <row r="1" spans="1:2" x14ac:dyDescent="0.25">
      <c r="A1" s="3" t="s">
        <v>52</v>
      </c>
      <c r="B1" s="1">
        <v>15</v>
      </c>
    </row>
    <row r="3" spans="1:2" x14ac:dyDescent="0.25">
      <c r="A3" s="3" t="s">
        <v>2</v>
      </c>
      <c r="B3" t="s">
        <v>1</v>
      </c>
    </row>
    <row r="4" spans="1:2" x14ac:dyDescent="0.25">
      <c r="A4" s="1" t="s">
        <v>169</v>
      </c>
      <c r="B4" s="2">
        <v>0.25694444444444375</v>
      </c>
    </row>
    <row r="5" spans="1:2" x14ac:dyDescent="0.25">
      <c r="A5" s="90" t="s">
        <v>144</v>
      </c>
      <c r="B5" s="2">
        <v>0.25694444444444375</v>
      </c>
    </row>
    <row r="6" spans="1:2" x14ac:dyDescent="0.25">
      <c r="A6" s="1" t="s">
        <v>170</v>
      </c>
      <c r="B6" s="2">
        <v>1.3297222222222258</v>
      </c>
    </row>
    <row r="7" spans="1:2" x14ac:dyDescent="0.25">
      <c r="A7" s="90" t="s">
        <v>199</v>
      </c>
      <c r="B7" s="2">
        <v>0.54777777777777992</v>
      </c>
    </row>
    <row r="8" spans="1:2" x14ac:dyDescent="0.25">
      <c r="A8" s="90" t="s">
        <v>171</v>
      </c>
      <c r="B8" s="2">
        <v>0.78194444444444589</v>
      </c>
    </row>
    <row r="9" spans="1:2" x14ac:dyDescent="0.25">
      <c r="A9" s="1" t="s">
        <v>98</v>
      </c>
      <c r="B9" s="2">
        <v>4.3669444444444458</v>
      </c>
    </row>
    <row r="10" spans="1:2" x14ac:dyDescent="0.25">
      <c r="A10" s="90" t="s">
        <v>232</v>
      </c>
      <c r="B10" s="2">
        <v>1.6666666666669272E-3</v>
      </c>
    </row>
    <row r="11" spans="1:2" x14ac:dyDescent="0.25">
      <c r="A11" s="90" t="s">
        <v>223</v>
      </c>
      <c r="B11" s="2">
        <v>4.4444444444455833E-3</v>
      </c>
    </row>
    <row r="12" spans="1:2" x14ac:dyDescent="0.25">
      <c r="A12" s="90" t="s">
        <v>163</v>
      </c>
      <c r="B12" s="2">
        <v>2.249999999999952E-2</v>
      </c>
    </row>
    <row r="13" spans="1:2" x14ac:dyDescent="0.25">
      <c r="A13" s="90" t="s">
        <v>205</v>
      </c>
      <c r="B13" s="2">
        <v>0.18555555555555614</v>
      </c>
    </row>
    <row r="14" spans="1:2" x14ac:dyDescent="0.25">
      <c r="A14" s="90" t="s">
        <v>183</v>
      </c>
      <c r="B14" s="2">
        <v>1.1027777777777787</v>
      </c>
    </row>
    <row r="15" spans="1:2" x14ac:dyDescent="0.25">
      <c r="A15" s="90" t="s">
        <v>153</v>
      </c>
      <c r="B15" s="2">
        <v>3.05</v>
      </c>
    </row>
    <row r="16" spans="1:2" x14ac:dyDescent="0.25">
      <c r="A16" s="1" t="s">
        <v>22</v>
      </c>
      <c r="B16" s="2">
        <v>8.4330555555555549</v>
      </c>
    </row>
    <row r="17" spans="1:2" x14ac:dyDescent="0.25">
      <c r="A17" s="90" t="s">
        <v>54</v>
      </c>
      <c r="B17" s="2">
        <v>0.61861111111111167</v>
      </c>
    </row>
    <row r="18" spans="1:2" x14ac:dyDescent="0.25">
      <c r="A18" s="90" t="s">
        <v>228</v>
      </c>
      <c r="B18" s="2">
        <v>0.66250000000000031</v>
      </c>
    </row>
    <row r="19" spans="1:2" x14ac:dyDescent="0.25">
      <c r="A19" s="90" t="s">
        <v>117</v>
      </c>
      <c r="B19" s="2">
        <v>3.0172222222222178</v>
      </c>
    </row>
    <row r="20" spans="1:2" x14ac:dyDescent="0.25">
      <c r="A20" s="90" t="s">
        <v>152</v>
      </c>
      <c r="B20" s="2">
        <v>4.1347222222222246</v>
      </c>
    </row>
    <row r="21" spans="1:2" x14ac:dyDescent="0.25">
      <c r="A21" s="1" t="s">
        <v>32</v>
      </c>
      <c r="B21" s="2">
        <v>51.979166666666671</v>
      </c>
    </row>
    <row r="22" spans="1:2" x14ac:dyDescent="0.25">
      <c r="A22" s="90" t="s">
        <v>159</v>
      </c>
      <c r="B22" s="2">
        <v>1.4202777777777771</v>
      </c>
    </row>
    <row r="23" spans="1:2" x14ac:dyDescent="0.25">
      <c r="A23" s="90" t="s">
        <v>148</v>
      </c>
      <c r="B23" s="2">
        <v>13.85166666666667</v>
      </c>
    </row>
    <row r="24" spans="1:2" x14ac:dyDescent="0.25">
      <c r="A24" s="90" t="s">
        <v>156</v>
      </c>
      <c r="B24" s="2">
        <v>18.136111111111109</v>
      </c>
    </row>
    <row r="25" spans="1:2" x14ac:dyDescent="0.25">
      <c r="A25" s="90" t="s">
        <v>61</v>
      </c>
      <c r="B25" s="2">
        <v>18.571111111111108</v>
      </c>
    </row>
    <row r="26" spans="1:2" x14ac:dyDescent="0.25">
      <c r="A26" s="1" t="s">
        <v>0</v>
      </c>
      <c r="B26" s="2">
        <v>66.365833333333342</v>
      </c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2" x14ac:dyDescent="0.25">
      <c r="A49" s="3" t="s">
        <v>52</v>
      </c>
      <c r="B49" s="1">
        <v>15</v>
      </c>
    </row>
    <row r="50" spans="1:2" x14ac:dyDescent="0.25">
      <c r="A50" s="1"/>
    </row>
    <row r="51" spans="1:2" x14ac:dyDescent="0.25">
      <c r="A51" s="3" t="s">
        <v>2</v>
      </c>
      <c r="B51" t="s">
        <v>1</v>
      </c>
    </row>
    <row r="52" spans="1:2" x14ac:dyDescent="0.25">
      <c r="A52" s="1" t="s">
        <v>170</v>
      </c>
      <c r="B52" s="60">
        <v>1.3297222222222258</v>
      </c>
    </row>
    <row r="53" spans="1:2" x14ac:dyDescent="0.25">
      <c r="A53" s="90" t="s">
        <v>171</v>
      </c>
      <c r="B53" s="60">
        <v>0.78194444444444589</v>
      </c>
    </row>
    <row r="54" spans="1:2" x14ac:dyDescent="0.25">
      <c r="A54" s="90" t="s">
        <v>199</v>
      </c>
      <c r="B54" s="60">
        <v>0.54777777777777992</v>
      </c>
    </row>
    <row r="55" spans="1:2" x14ac:dyDescent="0.25">
      <c r="A55" s="1" t="s">
        <v>0</v>
      </c>
      <c r="B55" s="60">
        <v>1.3297222222222258</v>
      </c>
    </row>
    <row r="90" spans="1:2" x14ac:dyDescent="0.25">
      <c r="A90" s="3" t="s">
        <v>3</v>
      </c>
      <c r="B90" t="s">
        <v>145</v>
      </c>
    </row>
    <row r="92" spans="1:2" x14ac:dyDescent="0.25">
      <c r="A92" s="3" t="s">
        <v>2</v>
      </c>
      <c r="B92" t="s">
        <v>1</v>
      </c>
    </row>
    <row r="93" spans="1:2" x14ac:dyDescent="0.25">
      <c r="A93" s="1" t="s">
        <v>53</v>
      </c>
      <c r="B93" s="9">
        <v>0.33679243592187619</v>
      </c>
    </row>
    <row r="94" spans="1:2" x14ac:dyDescent="0.25">
      <c r="A94" s="1" t="s">
        <v>32</v>
      </c>
      <c r="B94" s="9">
        <v>0.33079481150905177</v>
      </c>
    </row>
    <row r="95" spans="1:2" x14ac:dyDescent="0.25">
      <c r="A95" s="1" t="s">
        <v>22</v>
      </c>
      <c r="B95" s="9">
        <v>0.26189708069990203</v>
      </c>
    </row>
    <row r="96" spans="1:2" x14ac:dyDescent="0.25">
      <c r="A96" s="1" t="s">
        <v>98</v>
      </c>
      <c r="B96" s="9">
        <v>3.7476598511103215E-2</v>
      </c>
    </row>
    <row r="97" spans="1:2" x14ac:dyDescent="0.25">
      <c r="A97" s="1" t="s">
        <v>170</v>
      </c>
      <c r="B97" s="9">
        <v>3.0282219104739289E-2</v>
      </c>
    </row>
    <row r="98" spans="1:2" x14ac:dyDescent="0.25">
      <c r="A98" s="1" t="s">
        <v>169</v>
      </c>
      <c r="B98" s="9">
        <v>2.7568542533275265E-3</v>
      </c>
    </row>
    <row r="99" spans="1:2" x14ac:dyDescent="0.25">
      <c r="A99" s="1" t="s">
        <v>0</v>
      </c>
      <c r="B99" s="9">
        <v>1</v>
      </c>
    </row>
    <row r="139" spans="1:3" x14ac:dyDescent="0.25">
      <c r="A139" s="3" t="s">
        <v>3</v>
      </c>
      <c r="B139" t="s">
        <v>145</v>
      </c>
    </row>
    <row r="141" spans="1:3" x14ac:dyDescent="0.25">
      <c r="A141" s="3" t="s">
        <v>2</v>
      </c>
      <c r="B141" s="3" t="s">
        <v>33</v>
      </c>
      <c r="C141" t="s">
        <v>1</v>
      </c>
    </row>
    <row r="142" spans="1:3" x14ac:dyDescent="0.25">
      <c r="A142" s="1" t="s">
        <v>32</v>
      </c>
      <c r="B142" s="1" t="s">
        <v>156</v>
      </c>
      <c r="C142" s="101">
        <v>38.01666666666668</v>
      </c>
    </row>
    <row r="143" spans="1:3" x14ac:dyDescent="0.25">
      <c r="B143" s="1" t="s">
        <v>148</v>
      </c>
      <c r="C143" s="101">
        <v>32.370833333333337</v>
      </c>
    </row>
    <row r="144" spans="1:3" x14ac:dyDescent="0.25">
      <c r="B144" s="1" t="s">
        <v>61</v>
      </c>
      <c r="C144" s="2">
        <v>28.506111111111107</v>
      </c>
    </row>
    <row r="145" spans="1:3" x14ac:dyDescent="0.25">
      <c r="B145" s="1" t="s">
        <v>168</v>
      </c>
      <c r="C145" s="101">
        <v>10.551388888888891</v>
      </c>
    </row>
    <row r="146" spans="1:3" x14ac:dyDescent="0.25">
      <c r="B146" s="1" t="s">
        <v>159</v>
      </c>
      <c r="C146" s="2">
        <v>3.3455555555555603</v>
      </c>
    </row>
    <row r="147" spans="1:3" x14ac:dyDescent="0.25">
      <c r="A147" s="1" t="s">
        <v>282</v>
      </c>
      <c r="C147" s="2">
        <v>112.79055555555557</v>
      </c>
    </row>
    <row r="148" spans="1:3" x14ac:dyDescent="0.25">
      <c r="A148" s="1" t="s">
        <v>22</v>
      </c>
      <c r="B148" s="1" t="s">
        <v>54</v>
      </c>
      <c r="C148" s="2">
        <v>43.034722222222236</v>
      </c>
    </row>
    <row r="149" spans="1:3" x14ac:dyDescent="0.25">
      <c r="B149" s="1" t="s">
        <v>117</v>
      </c>
      <c r="C149" s="2">
        <v>31.178333333333335</v>
      </c>
    </row>
    <row r="150" spans="1:3" x14ac:dyDescent="0.25">
      <c r="B150" s="1" t="s">
        <v>152</v>
      </c>
      <c r="C150" s="2">
        <v>13.223888888888892</v>
      </c>
    </row>
    <row r="151" spans="1:3" x14ac:dyDescent="0.25">
      <c r="B151" s="1" t="s">
        <v>167</v>
      </c>
      <c r="C151" s="101">
        <v>0.78027777777777496</v>
      </c>
    </row>
    <row r="152" spans="1:3" x14ac:dyDescent="0.25">
      <c r="B152" s="1" t="s">
        <v>228</v>
      </c>
      <c r="C152" s="101">
        <v>0.66250000000000031</v>
      </c>
    </row>
    <row r="153" spans="1:3" x14ac:dyDescent="0.25">
      <c r="B153" s="1" t="s">
        <v>206</v>
      </c>
      <c r="C153" s="101">
        <v>0.41888888888888998</v>
      </c>
    </row>
    <row r="154" spans="1:3" x14ac:dyDescent="0.25">
      <c r="A154" s="1" t="s">
        <v>283</v>
      </c>
      <c r="C154" s="2">
        <v>89.298611111111114</v>
      </c>
    </row>
    <row r="155" spans="1:3" x14ac:dyDescent="0.25">
      <c r="A155" s="1" t="s">
        <v>98</v>
      </c>
      <c r="B155" s="1" t="s">
        <v>153</v>
      </c>
      <c r="C155" s="101">
        <v>8.1619444444444529</v>
      </c>
    </row>
    <row r="156" spans="1:3" x14ac:dyDescent="0.25">
      <c r="B156" s="1" t="s">
        <v>163</v>
      </c>
      <c r="C156" s="101">
        <v>2.148888888888886</v>
      </c>
    </row>
    <row r="157" spans="1:3" x14ac:dyDescent="0.25">
      <c r="B157" s="1" t="s">
        <v>183</v>
      </c>
      <c r="C157" s="101">
        <v>1.7955555555555587</v>
      </c>
    </row>
    <row r="158" spans="1:3" x14ac:dyDescent="0.25">
      <c r="B158" s="1" t="s">
        <v>205</v>
      </c>
      <c r="C158" s="101">
        <v>0.41277777777777747</v>
      </c>
    </row>
    <row r="159" spans="1:3" x14ac:dyDescent="0.25">
      <c r="B159" s="1" t="s">
        <v>223</v>
      </c>
      <c r="C159" s="101">
        <v>0.25750000000000162</v>
      </c>
    </row>
    <row r="160" spans="1:3" x14ac:dyDescent="0.25">
      <c r="B160" s="1" t="s">
        <v>232</v>
      </c>
      <c r="C160" s="101">
        <v>1.6666666666669272E-3</v>
      </c>
    </row>
    <row r="161" spans="1:3" x14ac:dyDescent="0.25">
      <c r="A161" s="1" t="s">
        <v>284</v>
      </c>
      <c r="C161" s="2">
        <v>12.778333333333343</v>
      </c>
    </row>
    <row r="162" spans="1:3" x14ac:dyDescent="0.25">
      <c r="A162" s="1" t="s">
        <v>170</v>
      </c>
      <c r="B162" s="1" t="s">
        <v>171</v>
      </c>
      <c r="C162" s="101">
        <v>2.5049999999999999</v>
      </c>
    </row>
    <row r="163" spans="1:3" x14ac:dyDescent="0.25">
      <c r="B163" s="1" t="s">
        <v>270</v>
      </c>
      <c r="C163" s="101">
        <v>1.8216666666666663</v>
      </c>
    </row>
    <row r="164" spans="1:3" x14ac:dyDescent="0.25">
      <c r="B164" s="1" t="s">
        <v>178</v>
      </c>
      <c r="C164" s="101">
        <v>1.535277777777778</v>
      </c>
    </row>
    <row r="165" spans="1:3" x14ac:dyDescent="0.25">
      <c r="B165" s="1" t="s">
        <v>199</v>
      </c>
      <c r="C165" s="101">
        <v>1.49722222222222</v>
      </c>
    </row>
    <row r="166" spans="1:3" x14ac:dyDescent="0.25">
      <c r="B166" s="1" t="s">
        <v>172</v>
      </c>
      <c r="C166" s="101">
        <v>1.161944444444444</v>
      </c>
    </row>
    <row r="167" spans="1:3" x14ac:dyDescent="0.25">
      <c r="B167" s="1" t="s">
        <v>174</v>
      </c>
      <c r="C167" s="101">
        <v>1.1355555555555559</v>
      </c>
    </row>
    <row r="168" spans="1:3" x14ac:dyDescent="0.25">
      <c r="B168" s="1" t="s">
        <v>276</v>
      </c>
      <c r="C168" s="101">
        <v>0.36833333333333496</v>
      </c>
    </row>
    <row r="169" spans="1:3" x14ac:dyDescent="0.25">
      <c r="B169" s="1" t="s">
        <v>198</v>
      </c>
      <c r="C169" s="101">
        <v>0.19472222222222157</v>
      </c>
    </row>
    <row r="170" spans="1:3" x14ac:dyDescent="0.25">
      <c r="B170" s="1" t="s">
        <v>277</v>
      </c>
      <c r="C170" s="101">
        <v>0.10555555555555696</v>
      </c>
    </row>
    <row r="171" spans="1:3" x14ac:dyDescent="0.25">
      <c r="A171" s="1" t="s">
        <v>285</v>
      </c>
      <c r="C171" s="2">
        <v>10.325277777777778</v>
      </c>
    </row>
    <row r="172" spans="1:3" x14ac:dyDescent="0.25">
      <c r="A172" s="1" t="s">
        <v>0</v>
      </c>
      <c r="C172" s="2">
        <v>225.19277777777779</v>
      </c>
    </row>
    <row r="222" spans="1:2" x14ac:dyDescent="0.25">
      <c r="A222" s="3" t="s">
        <v>52</v>
      </c>
      <c r="B222" s="1">
        <v>15</v>
      </c>
    </row>
    <row r="223" spans="1:2" x14ac:dyDescent="0.25">
      <c r="A223" s="3" t="s">
        <v>39</v>
      </c>
      <c r="B223" t="s">
        <v>169</v>
      </c>
    </row>
    <row r="225" spans="1:2" x14ac:dyDescent="0.25">
      <c r="A225" s="3" t="s">
        <v>2</v>
      </c>
      <c r="B225" t="s">
        <v>116</v>
      </c>
    </row>
    <row r="226" spans="1:2" x14ac:dyDescent="0.25">
      <c r="A226" s="1" t="s">
        <v>144</v>
      </c>
      <c r="B226" s="101"/>
    </row>
    <row r="227" spans="1:2" x14ac:dyDescent="0.25">
      <c r="A227" s="90" t="s">
        <v>144</v>
      </c>
      <c r="B227" s="101"/>
    </row>
    <row r="228" spans="1:2" x14ac:dyDescent="0.25">
      <c r="A228" s="1" t="s">
        <v>0</v>
      </c>
      <c r="B228" s="101"/>
    </row>
  </sheetData>
  <pageMargins left="0.7" right="0.7" top="0.75" bottom="0.75" header="0.3" footer="0.3"/>
  <drawing r:id="rId6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N527"/>
  <sheetViews>
    <sheetView topLeftCell="A475" zoomScale="55" zoomScaleNormal="55" workbookViewId="0">
      <selection activeCell="AN11" sqref="AN11"/>
    </sheetView>
  </sheetViews>
  <sheetFormatPr baseColWidth="10" defaultColWidth="15.28515625" defaultRowHeight="15" x14ac:dyDescent="0.25"/>
  <cols>
    <col min="1" max="1" width="21.140625" style="8" bestFit="1" customWidth="1"/>
    <col min="2" max="2" width="17.28515625" style="82" bestFit="1" customWidth="1"/>
    <col min="3" max="3" width="16.28515625" style="78" bestFit="1" customWidth="1"/>
    <col min="4" max="4" width="21.7109375" style="78" bestFit="1" customWidth="1"/>
    <col min="5" max="5" width="22.7109375" style="78" bestFit="1" customWidth="1"/>
    <col min="6" max="6" width="14.7109375" style="78" bestFit="1" customWidth="1"/>
    <col min="7" max="7" width="42.42578125" style="78" bestFit="1" customWidth="1"/>
    <col min="8" max="8" width="20.42578125" style="78" bestFit="1" customWidth="1"/>
    <col min="9" max="9" width="16.7109375" style="78" bestFit="1" customWidth="1"/>
    <col min="10" max="10" width="23.5703125" style="78" bestFit="1" customWidth="1"/>
    <col min="11" max="11" width="23" style="78" customWidth="1"/>
    <col min="12" max="12" width="17" style="78" bestFit="1" customWidth="1"/>
    <col min="13" max="13" width="19.5703125" style="78" bestFit="1" customWidth="1"/>
    <col min="14" max="14" width="28" style="79" bestFit="1" customWidth="1"/>
    <col min="15" max="15" width="23.5703125" style="79" bestFit="1" customWidth="1"/>
    <col min="16" max="16" width="19.85546875" style="78" bestFit="1" customWidth="1"/>
    <col min="17" max="17" width="30.5703125" style="78" customWidth="1"/>
    <col min="18" max="18" width="30" style="78" bestFit="1" customWidth="1"/>
    <col min="19" max="19" width="36.28515625" style="78" bestFit="1" customWidth="1"/>
    <col min="20" max="20" width="132.85546875" style="78" customWidth="1"/>
    <col min="21" max="21" width="19.140625" style="78" customWidth="1"/>
    <col min="22" max="22" width="22.28515625" style="78" customWidth="1"/>
    <col min="23" max="23" width="22" style="8" customWidth="1"/>
    <col min="24" max="24" width="22.28515625" style="8" customWidth="1"/>
    <col min="25" max="25" width="22" style="8" customWidth="1"/>
    <col min="26" max="26" width="19.85546875" style="83" customWidth="1"/>
    <col min="27" max="27" width="19.5703125" style="83" customWidth="1"/>
    <col min="28" max="28" width="49.28515625" style="8" customWidth="1"/>
    <col min="29" max="29" width="33.85546875" style="8" customWidth="1"/>
    <col min="30" max="30" width="36" style="8" customWidth="1"/>
    <col min="31" max="31" width="33.42578125" style="84" customWidth="1"/>
    <col min="32" max="32" width="17.5703125" style="8" customWidth="1"/>
    <col min="33" max="33" width="41.7109375" style="8" customWidth="1"/>
    <col min="34" max="34" width="33.42578125" style="8" customWidth="1"/>
    <col min="35" max="35" width="36" style="8" customWidth="1"/>
    <col min="36" max="36" width="35.140625" style="8" customWidth="1"/>
    <col min="37" max="37" width="27.140625" style="8" customWidth="1"/>
    <col min="38" max="38" width="38" style="8" bestFit="1" customWidth="1"/>
    <col min="39" max="39" width="40.85546875" style="8" customWidth="1"/>
    <col min="40" max="40" width="44.5703125" style="8" bestFit="1" customWidth="1"/>
    <col min="41" max="16384" width="15.28515625" style="8"/>
  </cols>
  <sheetData>
    <row r="1" spans="1:40" s="76" customFormat="1" ht="18.75" x14ac:dyDescent="0.25">
      <c r="A1" s="71" t="s">
        <v>62</v>
      </c>
      <c r="B1" s="72" t="s">
        <v>3</v>
      </c>
      <c r="C1" s="71" t="s">
        <v>63</v>
      </c>
      <c r="D1" s="71" t="s">
        <v>64</v>
      </c>
      <c r="E1" s="71" t="s">
        <v>65</v>
      </c>
      <c r="F1" s="71" t="s">
        <v>34</v>
      </c>
      <c r="G1" s="71" t="s">
        <v>35</v>
      </c>
      <c r="H1" s="71" t="s">
        <v>66</v>
      </c>
      <c r="I1" s="71" t="s">
        <v>5</v>
      </c>
      <c r="J1" s="71" t="s">
        <v>67</v>
      </c>
      <c r="K1" s="74" t="s">
        <v>52</v>
      </c>
      <c r="L1" s="71" t="s">
        <v>68</v>
      </c>
      <c r="M1" s="71" t="s">
        <v>69</v>
      </c>
      <c r="N1" s="73" t="s">
        <v>36</v>
      </c>
      <c r="O1" s="73" t="s">
        <v>37</v>
      </c>
      <c r="P1" s="71" t="s">
        <v>38</v>
      </c>
      <c r="Q1" s="71" t="s">
        <v>39</v>
      </c>
      <c r="R1" s="71" t="s">
        <v>33</v>
      </c>
      <c r="S1" s="71" t="s">
        <v>40</v>
      </c>
      <c r="T1" s="71" t="s">
        <v>41</v>
      </c>
      <c r="U1" s="71" t="s">
        <v>70</v>
      </c>
      <c r="V1" s="71" t="s">
        <v>71</v>
      </c>
      <c r="W1" s="71" t="s">
        <v>72</v>
      </c>
      <c r="X1" s="71" t="s">
        <v>73</v>
      </c>
      <c r="Y1" s="71" t="s">
        <v>74</v>
      </c>
      <c r="Z1" s="74" t="s">
        <v>75</v>
      </c>
      <c r="AA1" s="74" t="s">
        <v>76</v>
      </c>
      <c r="AB1" s="71" t="s">
        <v>103</v>
      </c>
      <c r="AC1" s="71" t="s">
        <v>104</v>
      </c>
      <c r="AD1" s="71" t="s">
        <v>118</v>
      </c>
      <c r="AE1" s="75" t="s">
        <v>77</v>
      </c>
      <c r="AF1" s="71" t="s">
        <v>42</v>
      </c>
      <c r="AG1" s="71" t="s">
        <v>80</v>
      </c>
      <c r="AH1" s="71" t="s">
        <v>78</v>
      </c>
      <c r="AI1" s="71" t="s">
        <v>79</v>
      </c>
      <c r="AJ1" s="71" t="s">
        <v>82</v>
      </c>
      <c r="AK1" s="71" t="s">
        <v>81</v>
      </c>
      <c r="AL1" s="71" t="s">
        <v>143</v>
      </c>
      <c r="AM1" s="71" t="s">
        <v>142</v>
      </c>
      <c r="AN1" s="156" t="s">
        <v>115</v>
      </c>
    </row>
    <row r="2" spans="1:40" x14ac:dyDescent="0.25">
      <c r="A2" s="77">
        <v>1</v>
      </c>
      <c r="B2" s="82">
        <v>43185</v>
      </c>
      <c r="K2" s="81">
        <v>13</v>
      </c>
      <c r="L2" s="77" t="s">
        <v>146</v>
      </c>
      <c r="M2" s="77">
        <v>2018</v>
      </c>
      <c r="N2" s="79">
        <v>0.22916666666666666</v>
      </c>
      <c r="O2" s="79">
        <v>0.62143518518518526</v>
      </c>
      <c r="P2" s="80">
        <v>9.4144444444444471</v>
      </c>
      <c r="Q2" s="78" t="s">
        <v>22</v>
      </c>
      <c r="R2" s="78" t="s">
        <v>54</v>
      </c>
      <c r="V2" s="80" t="s">
        <v>123</v>
      </c>
      <c r="W2" s="80" t="s">
        <v>123</v>
      </c>
      <c r="X2" s="81">
        <v>1</v>
      </c>
      <c r="Y2" s="81">
        <v>1</v>
      </c>
      <c r="Z2" s="80" t="s">
        <v>123</v>
      </c>
      <c r="AA2" s="80" t="s">
        <v>123</v>
      </c>
      <c r="AB2" s="81"/>
      <c r="AC2" s="81">
        <v>30000</v>
      </c>
      <c r="AD2" s="77"/>
      <c r="AE2" s="81"/>
      <c r="AF2" s="157"/>
      <c r="AG2" s="77">
        <v>1</v>
      </c>
      <c r="AH2" s="77">
        <v>0</v>
      </c>
      <c r="AI2" s="77" t="s">
        <v>147</v>
      </c>
      <c r="AJ2" s="80" t="s">
        <v>123</v>
      </c>
      <c r="AK2" s="80" t="s">
        <v>123</v>
      </c>
      <c r="AL2" s="80" t="s">
        <v>123</v>
      </c>
      <c r="AM2" s="80" t="s">
        <v>123</v>
      </c>
      <c r="AN2" s="81" t="s">
        <v>123</v>
      </c>
    </row>
    <row r="3" spans="1:40" x14ac:dyDescent="0.25">
      <c r="A3" s="77">
        <v>2</v>
      </c>
      <c r="B3" s="82">
        <v>43185</v>
      </c>
      <c r="K3" s="81">
        <v>13</v>
      </c>
      <c r="L3" s="77" t="s">
        <v>146</v>
      </c>
      <c r="M3" s="77">
        <v>2018</v>
      </c>
      <c r="N3" s="79">
        <v>0.62143518518518526</v>
      </c>
      <c r="O3" s="79">
        <v>0.62151620370370375</v>
      </c>
      <c r="P3" s="80">
        <v>1.9444444444438602E-3</v>
      </c>
      <c r="Q3" s="78" t="s">
        <v>32</v>
      </c>
      <c r="R3" s="78" t="s">
        <v>148</v>
      </c>
      <c r="S3" s="78" t="s">
        <v>124</v>
      </c>
      <c r="U3" s="78" t="s">
        <v>149</v>
      </c>
      <c r="V3" s="80">
        <v>1.9444444444438602E-3</v>
      </c>
      <c r="W3" s="80" t="s">
        <v>123</v>
      </c>
      <c r="X3" s="81">
        <v>1</v>
      </c>
      <c r="Y3" s="81">
        <v>1</v>
      </c>
      <c r="Z3" s="80">
        <v>1.9444444444438602E-3</v>
      </c>
      <c r="AA3" s="80" t="s">
        <v>123</v>
      </c>
      <c r="AB3" s="81"/>
      <c r="AC3" s="81">
        <v>30000</v>
      </c>
      <c r="AD3" s="77"/>
      <c r="AE3" s="81"/>
      <c r="AF3" s="157"/>
      <c r="AG3" s="77">
        <v>1</v>
      </c>
      <c r="AH3" s="77">
        <v>0</v>
      </c>
      <c r="AI3" s="77" t="s">
        <v>150</v>
      </c>
      <c r="AJ3" s="80" t="s">
        <v>123</v>
      </c>
      <c r="AK3" s="80" t="s">
        <v>123</v>
      </c>
      <c r="AL3" s="80" t="s">
        <v>123</v>
      </c>
      <c r="AM3" s="80" t="s">
        <v>123</v>
      </c>
      <c r="AN3" s="81" t="s">
        <v>123</v>
      </c>
    </row>
    <row r="4" spans="1:40" x14ac:dyDescent="0.25">
      <c r="A4" s="77">
        <v>3</v>
      </c>
      <c r="B4" s="82">
        <v>43185</v>
      </c>
      <c r="K4" s="81">
        <v>13</v>
      </c>
      <c r="L4" s="77" t="s">
        <v>146</v>
      </c>
      <c r="M4" s="77">
        <v>2018</v>
      </c>
      <c r="N4" s="79">
        <v>0.62151620370370375</v>
      </c>
      <c r="O4" s="79">
        <v>0.62156250000000002</v>
      </c>
      <c r="P4" s="80">
        <v>1.1111111111103966E-3</v>
      </c>
      <c r="Q4" s="78" t="s">
        <v>53</v>
      </c>
      <c r="U4" s="78" t="s">
        <v>151</v>
      </c>
      <c r="V4" s="80" t="s">
        <v>123</v>
      </c>
      <c r="W4" s="80">
        <v>1.1111111111103966E-3</v>
      </c>
      <c r="X4" s="81">
        <v>1</v>
      </c>
      <c r="Y4" s="81">
        <v>1</v>
      </c>
      <c r="Z4" s="80" t="s">
        <v>123</v>
      </c>
      <c r="AA4" s="80">
        <v>1.1111111111103966E-3</v>
      </c>
      <c r="AB4" s="81"/>
      <c r="AC4" s="81">
        <v>30000</v>
      </c>
      <c r="AD4" s="77"/>
      <c r="AE4" s="81"/>
      <c r="AF4" s="157"/>
      <c r="AG4" s="77">
        <v>1</v>
      </c>
      <c r="AH4" s="77">
        <v>0</v>
      </c>
      <c r="AI4" s="77" t="s">
        <v>150</v>
      </c>
      <c r="AJ4" s="80" t="s">
        <v>123</v>
      </c>
      <c r="AK4" s="80" t="s">
        <v>123</v>
      </c>
      <c r="AL4" s="80" t="s">
        <v>123</v>
      </c>
      <c r="AM4" s="80" t="s">
        <v>123</v>
      </c>
      <c r="AN4" s="81" t="s">
        <v>123</v>
      </c>
    </row>
    <row r="5" spans="1:40" x14ac:dyDescent="0.25">
      <c r="A5" s="77">
        <v>4</v>
      </c>
      <c r="B5" s="82">
        <v>43185</v>
      </c>
      <c r="K5" s="81">
        <v>13</v>
      </c>
      <c r="L5" s="77" t="s">
        <v>146</v>
      </c>
      <c r="M5" s="77">
        <v>2018</v>
      </c>
      <c r="N5" s="79">
        <v>0.62156250000000002</v>
      </c>
      <c r="O5" s="79">
        <v>0.62163194444444447</v>
      </c>
      <c r="P5" s="80">
        <v>1.6666666666669272E-3</v>
      </c>
      <c r="Q5" s="78" t="s">
        <v>22</v>
      </c>
      <c r="R5" s="78" t="s">
        <v>152</v>
      </c>
      <c r="T5" s="78" t="s">
        <v>123</v>
      </c>
      <c r="V5" s="80" t="s">
        <v>123</v>
      </c>
      <c r="W5" s="80" t="s">
        <v>123</v>
      </c>
      <c r="X5" s="81">
        <v>1</v>
      </c>
      <c r="Y5" s="81">
        <v>1</v>
      </c>
      <c r="Z5" s="80" t="s">
        <v>123</v>
      </c>
      <c r="AA5" s="80" t="s">
        <v>123</v>
      </c>
      <c r="AB5" s="81"/>
      <c r="AC5" s="81">
        <v>30000</v>
      </c>
      <c r="AD5" s="77"/>
      <c r="AE5" s="81"/>
      <c r="AF5" s="157"/>
      <c r="AG5" s="77">
        <v>1</v>
      </c>
      <c r="AH5" s="77">
        <v>0</v>
      </c>
      <c r="AI5" s="77" t="s">
        <v>150</v>
      </c>
      <c r="AJ5" s="80" t="s">
        <v>123</v>
      </c>
      <c r="AK5" s="80" t="s">
        <v>123</v>
      </c>
      <c r="AL5" s="80" t="s">
        <v>123</v>
      </c>
      <c r="AM5" s="80" t="s">
        <v>123</v>
      </c>
      <c r="AN5" s="81" t="s">
        <v>123</v>
      </c>
    </row>
    <row r="6" spans="1:40" x14ac:dyDescent="0.25">
      <c r="A6" s="77">
        <v>5</v>
      </c>
      <c r="B6" s="82">
        <v>43185</v>
      </c>
      <c r="K6" s="81">
        <v>13</v>
      </c>
      <c r="L6" s="77" t="s">
        <v>146</v>
      </c>
      <c r="M6" s="77">
        <v>2018</v>
      </c>
      <c r="N6" s="79">
        <v>0.62163194444444447</v>
      </c>
      <c r="O6" s="79">
        <v>0.62165509259259266</v>
      </c>
      <c r="P6" s="80">
        <v>5.5555555555653058E-4</v>
      </c>
      <c r="Q6" s="78" t="s">
        <v>98</v>
      </c>
      <c r="R6" s="78" t="s">
        <v>153</v>
      </c>
      <c r="T6" s="78" t="s">
        <v>123</v>
      </c>
      <c r="U6" s="78" t="s">
        <v>151</v>
      </c>
      <c r="V6" s="80" t="s">
        <v>123</v>
      </c>
      <c r="W6" s="80">
        <v>5.5555555555653058E-4</v>
      </c>
      <c r="X6" s="81">
        <v>1</v>
      </c>
      <c r="Y6" s="81">
        <v>1</v>
      </c>
      <c r="Z6" s="80" t="s">
        <v>123</v>
      </c>
      <c r="AA6" s="80">
        <v>5.5555555555653058E-4</v>
      </c>
      <c r="AB6" s="81"/>
      <c r="AC6" s="81">
        <v>30000</v>
      </c>
      <c r="AD6" s="77"/>
      <c r="AE6" s="81"/>
      <c r="AF6" s="157"/>
      <c r="AG6" s="77">
        <v>1</v>
      </c>
      <c r="AH6" s="77">
        <v>0</v>
      </c>
      <c r="AI6" s="77" t="s">
        <v>150</v>
      </c>
      <c r="AJ6" s="80" t="s">
        <v>123</v>
      </c>
      <c r="AK6" s="80" t="s">
        <v>123</v>
      </c>
      <c r="AL6" s="80" t="s">
        <v>123</v>
      </c>
      <c r="AM6" s="80" t="s">
        <v>123</v>
      </c>
      <c r="AN6" s="81" t="s">
        <v>123</v>
      </c>
    </row>
    <row r="7" spans="1:40" x14ac:dyDescent="0.25">
      <c r="A7" s="77">
        <v>6</v>
      </c>
      <c r="B7" s="82">
        <v>43185</v>
      </c>
      <c r="K7" s="81">
        <v>13</v>
      </c>
      <c r="L7" s="77" t="s">
        <v>146</v>
      </c>
      <c r="M7" s="77">
        <v>2018</v>
      </c>
      <c r="N7" s="79">
        <v>0.62165509259259266</v>
      </c>
      <c r="O7" s="79">
        <v>0.62204861111111109</v>
      </c>
      <c r="P7" s="80">
        <v>9.4444444444423681E-3</v>
      </c>
      <c r="Q7" s="78" t="s">
        <v>53</v>
      </c>
      <c r="S7" s="78" t="s">
        <v>125</v>
      </c>
      <c r="U7" s="78" t="s">
        <v>151</v>
      </c>
      <c r="V7" s="80" t="s">
        <v>123</v>
      </c>
      <c r="W7" s="80">
        <v>9.4444444444423681E-3</v>
      </c>
      <c r="X7" s="81">
        <v>1</v>
      </c>
      <c r="Y7" s="81">
        <v>1</v>
      </c>
      <c r="Z7" s="80" t="s">
        <v>123</v>
      </c>
      <c r="AA7" s="80">
        <v>9.4444444444423681E-3</v>
      </c>
      <c r="AB7" s="81">
        <v>0</v>
      </c>
      <c r="AC7" s="81">
        <v>30000</v>
      </c>
      <c r="AD7" s="77">
        <v>0</v>
      </c>
      <c r="AE7" s="81">
        <v>0</v>
      </c>
      <c r="AF7" s="157"/>
      <c r="AG7" s="77">
        <v>1</v>
      </c>
      <c r="AH7" s="77">
        <v>1</v>
      </c>
      <c r="AI7" s="77" t="s">
        <v>154</v>
      </c>
      <c r="AJ7" s="80">
        <v>33.686666666666667</v>
      </c>
      <c r="AK7" s="80">
        <v>0</v>
      </c>
      <c r="AL7" s="80">
        <v>33.68</v>
      </c>
      <c r="AM7" s="80">
        <v>1.0555555555552765E-2</v>
      </c>
      <c r="AN7" s="81">
        <v>30000</v>
      </c>
    </row>
    <row r="8" spans="1:40" x14ac:dyDescent="0.25">
      <c r="A8" s="77">
        <v>7</v>
      </c>
      <c r="B8" s="82">
        <v>43185</v>
      </c>
      <c r="K8" s="81">
        <v>13</v>
      </c>
      <c r="L8" s="77" t="s">
        <v>146</v>
      </c>
      <c r="M8" s="77">
        <v>2018</v>
      </c>
      <c r="N8" s="79">
        <v>0.22916666666666666</v>
      </c>
      <c r="O8" s="79">
        <v>0.12773148148148147</v>
      </c>
      <c r="P8" s="80">
        <v>21.565555555555555</v>
      </c>
      <c r="Q8" s="78" t="s">
        <v>22</v>
      </c>
      <c r="R8" s="78" t="s">
        <v>54</v>
      </c>
      <c r="V8" s="80" t="s">
        <v>123</v>
      </c>
      <c r="W8" s="80" t="s">
        <v>123</v>
      </c>
      <c r="X8" s="81">
        <v>1</v>
      </c>
      <c r="Y8" s="81">
        <v>1</v>
      </c>
      <c r="Z8" s="80" t="s">
        <v>123</v>
      </c>
      <c r="AA8" s="80" t="s">
        <v>123</v>
      </c>
      <c r="AB8" s="81"/>
      <c r="AC8" s="81">
        <v>75303</v>
      </c>
      <c r="AD8" s="77"/>
      <c r="AE8" s="81"/>
      <c r="AF8" s="157"/>
      <c r="AG8" s="77">
        <v>2</v>
      </c>
      <c r="AH8" s="77">
        <v>1</v>
      </c>
      <c r="AI8" s="77" t="s">
        <v>150</v>
      </c>
      <c r="AJ8" s="80" t="s">
        <v>123</v>
      </c>
      <c r="AK8" s="80" t="s">
        <v>123</v>
      </c>
      <c r="AL8" s="80" t="s">
        <v>123</v>
      </c>
      <c r="AM8" s="80" t="s">
        <v>123</v>
      </c>
      <c r="AN8" s="81" t="s">
        <v>123</v>
      </c>
    </row>
    <row r="9" spans="1:40" x14ac:dyDescent="0.25">
      <c r="A9" s="77">
        <v>8</v>
      </c>
      <c r="B9" s="82">
        <v>43185</v>
      </c>
      <c r="K9" s="81">
        <v>13</v>
      </c>
      <c r="L9" s="77" t="s">
        <v>146</v>
      </c>
      <c r="M9" s="77">
        <v>2018</v>
      </c>
      <c r="N9" s="79">
        <v>0.12773148148148147</v>
      </c>
      <c r="O9" s="79">
        <v>0.12780092592592593</v>
      </c>
      <c r="P9" s="80">
        <v>1.6666666666669272E-3</v>
      </c>
      <c r="Q9" s="78" t="s">
        <v>32</v>
      </c>
      <c r="R9" s="78" t="s">
        <v>148</v>
      </c>
      <c r="S9" s="78" t="s">
        <v>126</v>
      </c>
      <c r="U9" s="78" t="s">
        <v>149</v>
      </c>
      <c r="V9" s="80">
        <v>1.6666666666669272E-3</v>
      </c>
      <c r="W9" s="80" t="s">
        <v>123</v>
      </c>
      <c r="X9" s="81">
        <v>1</v>
      </c>
      <c r="Y9" s="81">
        <v>1</v>
      </c>
      <c r="Z9" s="80">
        <v>1.6666666666669272E-3</v>
      </c>
      <c r="AA9" s="80" t="s">
        <v>123</v>
      </c>
      <c r="AB9" s="81"/>
      <c r="AC9" s="81">
        <v>75303</v>
      </c>
      <c r="AD9" s="77"/>
      <c r="AE9" s="81"/>
      <c r="AF9" s="157"/>
      <c r="AG9" s="77">
        <v>2</v>
      </c>
      <c r="AH9" s="77">
        <v>1</v>
      </c>
      <c r="AI9" s="77" t="s">
        <v>150</v>
      </c>
      <c r="AJ9" s="80" t="s">
        <v>123</v>
      </c>
      <c r="AK9" s="80" t="s">
        <v>123</v>
      </c>
      <c r="AL9" s="80" t="s">
        <v>123</v>
      </c>
      <c r="AM9" s="80" t="s">
        <v>123</v>
      </c>
      <c r="AN9" s="81" t="s">
        <v>123</v>
      </c>
    </row>
    <row r="10" spans="1:40" x14ac:dyDescent="0.25">
      <c r="A10" s="77">
        <v>9</v>
      </c>
      <c r="B10" s="82">
        <v>43185</v>
      </c>
      <c r="K10" s="81">
        <v>13</v>
      </c>
      <c r="L10" s="77" t="s">
        <v>146</v>
      </c>
      <c r="M10" s="77">
        <v>2018</v>
      </c>
      <c r="N10" s="79">
        <v>0.12780092592592593</v>
      </c>
      <c r="O10" s="79">
        <v>0.12791666666666665</v>
      </c>
      <c r="P10" s="80">
        <v>2.7777777777773238E-3</v>
      </c>
      <c r="Q10" s="78" t="s">
        <v>32</v>
      </c>
      <c r="R10" s="78" t="s">
        <v>61</v>
      </c>
      <c r="S10" s="78" t="s">
        <v>127</v>
      </c>
      <c r="U10" s="78" t="s">
        <v>149</v>
      </c>
      <c r="V10" s="80">
        <v>2.7777777777773238E-3</v>
      </c>
      <c r="W10" s="80" t="s">
        <v>123</v>
      </c>
      <c r="X10" s="81">
        <v>1</v>
      </c>
      <c r="Y10" s="81">
        <v>1</v>
      </c>
      <c r="Z10" s="80">
        <v>2.7777777777773238E-3</v>
      </c>
      <c r="AA10" s="80" t="s">
        <v>123</v>
      </c>
      <c r="AB10" s="81">
        <v>5</v>
      </c>
      <c r="AC10" s="81">
        <v>75303</v>
      </c>
      <c r="AD10" s="77">
        <v>0</v>
      </c>
      <c r="AE10" s="81">
        <v>0</v>
      </c>
      <c r="AF10" s="157"/>
      <c r="AG10" s="77">
        <v>2</v>
      </c>
      <c r="AH10" s="77">
        <v>2</v>
      </c>
      <c r="AI10" s="77" t="s">
        <v>155</v>
      </c>
      <c r="AJ10" s="80">
        <v>33.686666666666667</v>
      </c>
      <c r="AK10" s="80">
        <v>1.2820512820512821E-3</v>
      </c>
      <c r="AL10" s="80">
        <v>33.68</v>
      </c>
      <c r="AM10" s="80">
        <v>1.0555555555552765E-2</v>
      </c>
      <c r="AN10" s="81" t="s">
        <v>123</v>
      </c>
    </row>
    <row r="11" spans="1:40" x14ac:dyDescent="0.25">
      <c r="A11" s="77">
        <v>10</v>
      </c>
      <c r="B11" s="82">
        <v>43185</v>
      </c>
      <c r="K11" s="81">
        <v>13</v>
      </c>
      <c r="L11" s="77" t="s">
        <v>146</v>
      </c>
      <c r="M11" s="77">
        <v>2018</v>
      </c>
      <c r="N11" s="79">
        <v>0.12791666666666665</v>
      </c>
      <c r="O11" s="79">
        <v>0.23989583333333334</v>
      </c>
      <c r="P11" s="80">
        <v>2.6875000000000004</v>
      </c>
      <c r="Q11" s="78" t="s">
        <v>32</v>
      </c>
      <c r="R11" s="78" t="s">
        <v>61</v>
      </c>
      <c r="V11" s="80">
        <v>6.3888888888881112E-3</v>
      </c>
      <c r="W11" s="80">
        <v>1.1111111111109295E-2</v>
      </c>
      <c r="X11" s="81">
        <v>1</v>
      </c>
      <c r="Y11" s="81">
        <v>1</v>
      </c>
      <c r="Z11" s="80">
        <v>0.01</v>
      </c>
      <c r="AA11" s="80">
        <v>0.01</v>
      </c>
      <c r="AB11" s="81"/>
      <c r="AC11" s="81">
        <v>75303</v>
      </c>
      <c r="AD11" s="77"/>
      <c r="AE11" s="81"/>
      <c r="AF11" s="157"/>
      <c r="AG11" s="77">
        <v>2</v>
      </c>
      <c r="AH11" s="77">
        <v>2</v>
      </c>
      <c r="AI11" s="77" t="s">
        <v>150</v>
      </c>
      <c r="AJ11" s="80" t="s">
        <v>123</v>
      </c>
      <c r="AK11" s="80" t="s">
        <v>123</v>
      </c>
      <c r="AL11" s="80" t="s">
        <v>123</v>
      </c>
      <c r="AM11" s="80" t="s">
        <v>123</v>
      </c>
      <c r="AN11" s="81">
        <v>75303</v>
      </c>
    </row>
    <row r="12" spans="1:40" x14ac:dyDescent="0.25">
      <c r="A12" s="77">
        <v>11</v>
      </c>
      <c r="B12" s="82">
        <v>43186</v>
      </c>
      <c r="K12" s="81">
        <v>13</v>
      </c>
      <c r="L12" s="77" t="s">
        <v>146</v>
      </c>
      <c r="M12" s="77">
        <v>2018</v>
      </c>
      <c r="N12" s="79">
        <v>0.23989583333333334</v>
      </c>
      <c r="O12" s="79">
        <v>0.2401388888888889</v>
      </c>
      <c r="P12" s="80">
        <v>5.8333333333335791E-3</v>
      </c>
      <c r="Q12" s="78" t="s">
        <v>32</v>
      </c>
      <c r="R12" s="78" t="s">
        <v>156</v>
      </c>
      <c r="S12" s="78" t="s">
        <v>124</v>
      </c>
      <c r="U12" s="78" t="s">
        <v>149</v>
      </c>
      <c r="V12" s="80">
        <v>5.8333333333335791E-3</v>
      </c>
      <c r="W12" s="80" t="s">
        <v>123</v>
      </c>
      <c r="X12" s="81">
        <v>1</v>
      </c>
      <c r="Y12" s="81">
        <v>1</v>
      </c>
      <c r="Z12" s="80">
        <v>5.8333333333335791E-3</v>
      </c>
      <c r="AA12" s="80" t="s">
        <v>123</v>
      </c>
      <c r="AB12" s="81"/>
      <c r="AC12" s="81">
        <v>16836</v>
      </c>
      <c r="AD12" s="77"/>
      <c r="AE12" s="81"/>
      <c r="AF12" s="157"/>
      <c r="AG12" s="77">
        <v>1</v>
      </c>
      <c r="AH12" s="77">
        <v>0</v>
      </c>
      <c r="AI12" s="77" t="s">
        <v>157</v>
      </c>
      <c r="AJ12" s="80" t="s">
        <v>123</v>
      </c>
      <c r="AK12" s="80" t="s">
        <v>123</v>
      </c>
      <c r="AL12" s="80" t="s">
        <v>123</v>
      </c>
      <c r="AM12" s="80" t="s">
        <v>123</v>
      </c>
      <c r="AN12" s="81" t="s">
        <v>123</v>
      </c>
    </row>
    <row r="13" spans="1:40" x14ac:dyDescent="0.25">
      <c r="A13" s="77">
        <v>12</v>
      </c>
      <c r="B13" s="82">
        <v>43186</v>
      </c>
      <c r="K13" s="81">
        <v>13</v>
      </c>
      <c r="L13" s="77" t="s">
        <v>146</v>
      </c>
      <c r="M13" s="77">
        <v>2018</v>
      </c>
      <c r="N13" s="79">
        <v>0.2401388888888889</v>
      </c>
      <c r="O13" s="79">
        <v>0.24041666666666664</v>
      </c>
      <c r="P13" s="80">
        <v>6.6666666666657104E-3</v>
      </c>
      <c r="Q13" s="78" t="s">
        <v>22</v>
      </c>
      <c r="R13" s="78" t="s">
        <v>117</v>
      </c>
      <c r="S13" s="78" t="s">
        <v>128</v>
      </c>
      <c r="V13" s="80" t="s">
        <v>123</v>
      </c>
      <c r="W13" s="80" t="s">
        <v>123</v>
      </c>
      <c r="X13" s="81">
        <v>1</v>
      </c>
      <c r="Y13" s="81">
        <v>1</v>
      </c>
      <c r="Z13" s="80" t="s">
        <v>123</v>
      </c>
      <c r="AA13" s="80" t="s">
        <v>123</v>
      </c>
      <c r="AB13" s="81">
        <v>10762</v>
      </c>
      <c r="AC13" s="81">
        <v>16836</v>
      </c>
      <c r="AD13" s="77">
        <v>10762</v>
      </c>
      <c r="AE13" s="81">
        <v>4304800</v>
      </c>
      <c r="AF13" s="157"/>
      <c r="AG13" s="77">
        <v>1</v>
      </c>
      <c r="AH13" s="77">
        <v>0</v>
      </c>
      <c r="AI13" s="77" t="s">
        <v>158</v>
      </c>
      <c r="AJ13" s="80" t="s">
        <v>123</v>
      </c>
      <c r="AK13" s="80">
        <v>3.9859259259259261</v>
      </c>
      <c r="AL13" s="80" t="s">
        <v>123</v>
      </c>
      <c r="AM13" s="80" t="s">
        <v>123</v>
      </c>
      <c r="AN13" s="81" t="s">
        <v>123</v>
      </c>
    </row>
    <row r="14" spans="1:40" x14ac:dyDescent="0.25">
      <c r="A14" s="77">
        <v>13</v>
      </c>
      <c r="B14" s="82">
        <v>43186</v>
      </c>
      <c r="K14" s="81">
        <v>13</v>
      </c>
      <c r="L14" s="77" t="s">
        <v>146</v>
      </c>
      <c r="M14" s="77">
        <v>2018</v>
      </c>
      <c r="N14" s="79">
        <v>0.24041666666666664</v>
      </c>
      <c r="O14" s="79">
        <v>0.24460648148148148</v>
      </c>
      <c r="P14" s="80">
        <v>0.10055555555555618</v>
      </c>
      <c r="Q14" s="78" t="s">
        <v>32</v>
      </c>
      <c r="R14" s="78" t="s">
        <v>159</v>
      </c>
      <c r="S14" s="78" t="s">
        <v>126</v>
      </c>
      <c r="U14" s="78" t="s">
        <v>149</v>
      </c>
      <c r="V14" s="80">
        <v>0.10055555555555618</v>
      </c>
      <c r="W14" s="80" t="s">
        <v>123</v>
      </c>
      <c r="X14" s="81">
        <v>1</v>
      </c>
      <c r="Y14" s="81">
        <v>1</v>
      </c>
      <c r="Z14" s="80">
        <v>0.10055555555555618</v>
      </c>
      <c r="AA14" s="80" t="s">
        <v>123</v>
      </c>
      <c r="AB14" s="81"/>
      <c r="AC14" s="81">
        <v>16836</v>
      </c>
      <c r="AD14" s="77"/>
      <c r="AE14" s="81"/>
      <c r="AF14" s="157"/>
      <c r="AG14" s="77">
        <v>2</v>
      </c>
      <c r="AH14" s="77">
        <v>0</v>
      </c>
      <c r="AI14" s="77" t="s">
        <v>158</v>
      </c>
      <c r="AJ14" s="80" t="s">
        <v>123</v>
      </c>
      <c r="AK14" s="80" t="s">
        <v>123</v>
      </c>
      <c r="AL14" s="80" t="s">
        <v>123</v>
      </c>
      <c r="AM14" s="80" t="s">
        <v>123</v>
      </c>
      <c r="AN14" s="81" t="s">
        <v>123</v>
      </c>
    </row>
    <row r="15" spans="1:40" x14ac:dyDescent="0.25">
      <c r="A15" s="77">
        <v>14</v>
      </c>
      <c r="B15" s="82">
        <v>43186</v>
      </c>
      <c r="K15" s="81">
        <v>13</v>
      </c>
      <c r="L15" s="77" t="s">
        <v>146</v>
      </c>
      <c r="M15" s="77">
        <v>2018</v>
      </c>
      <c r="N15" s="79">
        <v>0.24460648148148148</v>
      </c>
      <c r="O15" s="79">
        <v>0.33826388888888892</v>
      </c>
      <c r="P15" s="80">
        <v>2.2477777777777788</v>
      </c>
      <c r="Q15" s="78" t="s">
        <v>53</v>
      </c>
      <c r="U15" s="78" t="s">
        <v>151</v>
      </c>
      <c r="V15" s="80" t="s">
        <v>123</v>
      </c>
      <c r="W15" s="80">
        <v>2.2477777777777788</v>
      </c>
      <c r="X15" s="81">
        <v>1</v>
      </c>
      <c r="Y15" s="81">
        <v>1</v>
      </c>
      <c r="Z15" s="80" t="s">
        <v>123</v>
      </c>
      <c r="AA15" s="80">
        <v>2.2477777777777788</v>
      </c>
      <c r="AB15" s="81"/>
      <c r="AC15" s="81">
        <v>16836</v>
      </c>
      <c r="AD15" s="77">
        <v>1780</v>
      </c>
      <c r="AE15" s="81"/>
      <c r="AF15" s="157"/>
      <c r="AG15" s="77">
        <v>2</v>
      </c>
      <c r="AH15" s="77">
        <v>0</v>
      </c>
      <c r="AI15" s="77" t="s">
        <v>158</v>
      </c>
      <c r="AJ15" s="80" t="s">
        <v>123</v>
      </c>
      <c r="AK15" s="80" t="s">
        <v>123</v>
      </c>
      <c r="AL15" s="80" t="s">
        <v>123</v>
      </c>
      <c r="AM15" s="80" t="s">
        <v>123</v>
      </c>
      <c r="AN15" s="81" t="s">
        <v>123</v>
      </c>
    </row>
    <row r="16" spans="1:40" x14ac:dyDescent="0.25">
      <c r="A16" s="77">
        <v>15</v>
      </c>
      <c r="B16" s="82">
        <v>43186</v>
      </c>
      <c r="K16" s="81">
        <v>13</v>
      </c>
      <c r="L16" s="77" t="s">
        <v>146</v>
      </c>
      <c r="M16" s="77">
        <v>2018</v>
      </c>
      <c r="N16" s="79">
        <v>0.33826388888888892</v>
      </c>
      <c r="O16" s="79">
        <v>0.34851851851851851</v>
      </c>
      <c r="P16" s="80">
        <v>0.24611111111111006</v>
      </c>
      <c r="Q16" s="78" t="s">
        <v>98</v>
      </c>
      <c r="R16" s="78" t="s">
        <v>153</v>
      </c>
      <c r="T16" s="78" t="s">
        <v>123</v>
      </c>
      <c r="U16" s="78" t="s">
        <v>151</v>
      </c>
      <c r="V16" s="80" t="s">
        <v>123</v>
      </c>
      <c r="W16" s="80">
        <v>0.24611111111111006</v>
      </c>
      <c r="X16" s="81">
        <v>1</v>
      </c>
      <c r="Y16" s="81">
        <v>1</v>
      </c>
      <c r="Z16" s="80" t="s">
        <v>123</v>
      </c>
      <c r="AA16" s="80">
        <v>0.24611111111111006</v>
      </c>
      <c r="AB16" s="81"/>
      <c r="AC16" s="81">
        <v>16836</v>
      </c>
      <c r="AD16" s="77"/>
      <c r="AE16" s="81"/>
      <c r="AF16" s="157"/>
      <c r="AG16" s="77">
        <v>2</v>
      </c>
      <c r="AH16" s="77">
        <v>0</v>
      </c>
      <c r="AI16" s="77" t="s">
        <v>158</v>
      </c>
      <c r="AJ16" s="80" t="s">
        <v>123</v>
      </c>
      <c r="AK16" s="80" t="s">
        <v>123</v>
      </c>
      <c r="AL16" s="80" t="s">
        <v>123</v>
      </c>
      <c r="AM16" s="80" t="s">
        <v>123</v>
      </c>
      <c r="AN16" s="81" t="s">
        <v>123</v>
      </c>
    </row>
    <row r="17" spans="1:40" x14ac:dyDescent="0.25">
      <c r="A17" s="77">
        <v>16</v>
      </c>
      <c r="B17" s="82">
        <v>43186</v>
      </c>
      <c r="K17" s="81">
        <v>13</v>
      </c>
      <c r="L17" s="77" t="s">
        <v>146</v>
      </c>
      <c r="M17" s="77">
        <v>2018</v>
      </c>
      <c r="N17" s="79">
        <v>0.34851851851851851</v>
      </c>
      <c r="O17" s="79">
        <v>0.34866898148148145</v>
      </c>
      <c r="P17" s="80">
        <v>3.6111111111107874E-3</v>
      </c>
      <c r="Q17" s="78" t="s">
        <v>53</v>
      </c>
      <c r="U17" s="78" t="s">
        <v>151</v>
      </c>
      <c r="V17" s="80" t="s">
        <v>123</v>
      </c>
      <c r="W17" s="80">
        <v>3.6111111111107874E-3</v>
      </c>
      <c r="X17" s="81">
        <v>1</v>
      </c>
      <c r="Y17" s="81">
        <v>1</v>
      </c>
      <c r="Z17" s="80" t="s">
        <v>123</v>
      </c>
      <c r="AA17" s="80">
        <v>3.6111111111107874E-3</v>
      </c>
      <c r="AB17" s="81"/>
      <c r="AC17" s="81">
        <v>16836</v>
      </c>
      <c r="AD17" s="77"/>
      <c r="AE17" s="81"/>
      <c r="AF17" s="157"/>
      <c r="AG17" s="77">
        <v>2</v>
      </c>
      <c r="AH17" s="77">
        <v>0</v>
      </c>
      <c r="AI17" s="77" t="s">
        <v>158</v>
      </c>
      <c r="AJ17" s="80" t="s">
        <v>123</v>
      </c>
      <c r="AK17" s="80" t="s">
        <v>123</v>
      </c>
      <c r="AL17" s="80" t="s">
        <v>123</v>
      </c>
      <c r="AM17" s="80" t="s">
        <v>123</v>
      </c>
      <c r="AN17" s="81" t="s">
        <v>123</v>
      </c>
    </row>
    <row r="18" spans="1:40" x14ac:dyDescent="0.25">
      <c r="A18" s="77">
        <v>17</v>
      </c>
      <c r="B18" s="82">
        <v>43186</v>
      </c>
      <c r="K18" s="81">
        <v>13</v>
      </c>
      <c r="L18" s="77" t="s">
        <v>146</v>
      </c>
      <c r="M18" s="77">
        <v>2018</v>
      </c>
      <c r="N18" s="79">
        <v>0.34866898148148145</v>
      </c>
      <c r="O18" s="79">
        <v>0.35185185185185186</v>
      </c>
      <c r="P18" s="80">
        <v>7.6388888888889728E-2</v>
      </c>
      <c r="Q18" s="78" t="s">
        <v>32</v>
      </c>
      <c r="R18" s="78" t="s">
        <v>61</v>
      </c>
      <c r="S18" s="78" t="s">
        <v>127</v>
      </c>
      <c r="U18" s="78" t="s">
        <v>149</v>
      </c>
      <c r="V18" s="80">
        <v>7.6388888888889728E-2</v>
      </c>
      <c r="W18" s="80" t="s">
        <v>123</v>
      </c>
      <c r="X18" s="81">
        <v>1</v>
      </c>
      <c r="Y18" s="81">
        <v>1</v>
      </c>
      <c r="Z18" s="80">
        <v>7.6388888888889728E-2</v>
      </c>
      <c r="AA18" s="80" t="s">
        <v>123</v>
      </c>
      <c r="AB18" s="81">
        <v>5926</v>
      </c>
      <c r="AC18" s="81">
        <v>16836</v>
      </c>
      <c r="AD18" s="77">
        <v>16688</v>
      </c>
      <c r="AE18" s="81">
        <v>6675.2</v>
      </c>
      <c r="AF18" s="157"/>
      <c r="AG18" s="77">
        <v>2</v>
      </c>
      <c r="AH18" s="77">
        <v>1</v>
      </c>
      <c r="AI18" s="77" t="s">
        <v>160</v>
      </c>
      <c r="AJ18" s="80">
        <v>3.6744444444444433</v>
      </c>
      <c r="AK18" s="80">
        <v>2.1948148148148148</v>
      </c>
      <c r="AL18" s="80">
        <v>1.42</v>
      </c>
      <c r="AM18" s="80">
        <v>2.2513888888888896</v>
      </c>
      <c r="AN18" s="81" t="s">
        <v>123</v>
      </c>
    </row>
    <row r="19" spans="1:40" x14ac:dyDescent="0.25">
      <c r="A19" s="77">
        <v>18</v>
      </c>
      <c r="B19" s="82">
        <v>43186</v>
      </c>
      <c r="K19" s="81">
        <v>13</v>
      </c>
      <c r="L19" s="77" t="s">
        <v>146</v>
      </c>
      <c r="M19" s="77">
        <v>2018</v>
      </c>
      <c r="N19" s="79">
        <v>0.35185185185185186</v>
      </c>
      <c r="O19" s="79">
        <v>0.39299768518518513</v>
      </c>
      <c r="P19" s="80">
        <v>0.98749999999999849</v>
      </c>
      <c r="Q19" s="78" t="s">
        <v>32</v>
      </c>
      <c r="R19" s="78" t="s">
        <v>61</v>
      </c>
      <c r="V19" s="80">
        <v>0.18277777777777948</v>
      </c>
      <c r="W19" s="80">
        <v>2.4974999999999996</v>
      </c>
      <c r="X19" s="81">
        <v>1</v>
      </c>
      <c r="Y19" s="81">
        <v>1</v>
      </c>
      <c r="Z19" s="80">
        <v>0.18</v>
      </c>
      <c r="AA19" s="80">
        <v>2.5</v>
      </c>
      <c r="AB19" s="81"/>
      <c r="AC19" s="81">
        <v>16836</v>
      </c>
      <c r="AD19" s="77"/>
      <c r="AE19" s="81"/>
      <c r="AF19" s="157"/>
      <c r="AG19" s="77">
        <v>2</v>
      </c>
      <c r="AH19" s="77">
        <v>1</v>
      </c>
      <c r="AI19" s="77" t="s">
        <v>158</v>
      </c>
      <c r="AJ19" s="80" t="s">
        <v>123</v>
      </c>
      <c r="AK19" s="80" t="s">
        <v>123</v>
      </c>
      <c r="AL19" s="80" t="s">
        <v>123</v>
      </c>
      <c r="AM19" s="80" t="s">
        <v>123</v>
      </c>
      <c r="AN19" s="81">
        <v>16836</v>
      </c>
    </row>
    <row r="20" spans="1:40" x14ac:dyDescent="0.25">
      <c r="A20" s="77">
        <v>19</v>
      </c>
      <c r="B20" s="82">
        <v>43186</v>
      </c>
      <c r="K20" s="81">
        <v>13</v>
      </c>
      <c r="L20" s="77" t="s">
        <v>146</v>
      </c>
      <c r="M20" s="77">
        <v>2018</v>
      </c>
      <c r="N20" s="79">
        <v>0.39299768518518513</v>
      </c>
      <c r="O20" s="79">
        <v>0.39306712962962959</v>
      </c>
      <c r="P20" s="80">
        <v>1.6666666666669272E-3</v>
      </c>
      <c r="Q20" s="78" t="s">
        <v>32</v>
      </c>
      <c r="R20" s="78" t="s">
        <v>156</v>
      </c>
      <c r="S20" s="78" t="s">
        <v>124</v>
      </c>
      <c r="U20" s="78" t="s">
        <v>149</v>
      </c>
      <c r="V20" s="80">
        <v>1.6666666666669272E-3</v>
      </c>
      <c r="W20" s="80" t="s">
        <v>123</v>
      </c>
      <c r="X20" s="81">
        <v>1</v>
      </c>
      <c r="Y20" s="81">
        <v>1</v>
      </c>
      <c r="Z20" s="80">
        <v>1.6666666666669272E-3</v>
      </c>
      <c r="AA20" s="80" t="s">
        <v>123</v>
      </c>
      <c r="AB20" s="81"/>
      <c r="AC20" s="81">
        <v>3618</v>
      </c>
      <c r="AD20" s="77"/>
      <c r="AE20" s="81"/>
      <c r="AF20" s="157"/>
      <c r="AG20" s="77">
        <v>1</v>
      </c>
      <c r="AH20" s="77">
        <v>1</v>
      </c>
      <c r="AI20" s="77" t="s">
        <v>158</v>
      </c>
      <c r="AJ20" s="80" t="s">
        <v>123</v>
      </c>
      <c r="AK20" s="80" t="s">
        <v>123</v>
      </c>
      <c r="AL20" s="80" t="s">
        <v>123</v>
      </c>
      <c r="AM20" s="80" t="s">
        <v>123</v>
      </c>
      <c r="AN20" s="81" t="s">
        <v>123</v>
      </c>
    </row>
    <row r="21" spans="1:40" x14ac:dyDescent="0.25">
      <c r="A21" s="77">
        <v>20</v>
      </c>
      <c r="B21" s="82">
        <v>43186</v>
      </c>
      <c r="K21" s="81">
        <v>13</v>
      </c>
      <c r="L21" s="77" t="s">
        <v>146</v>
      </c>
      <c r="M21" s="77">
        <v>2018</v>
      </c>
      <c r="N21" s="79">
        <v>0.39306712962962959</v>
      </c>
      <c r="O21" s="79">
        <v>0.44119212962962967</v>
      </c>
      <c r="P21" s="80">
        <v>1.155000000000002</v>
      </c>
      <c r="Q21" s="78" t="s">
        <v>53</v>
      </c>
      <c r="U21" s="78" t="s">
        <v>151</v>
      </c>
      <c r="V21" s="80" t="s">
        <v>123</v>
      </c>
      <c r="W21" s="80">
        <v>1.155000000000002</v>
      </c>
      <c r="X21" s="81">
        <v>1</v>
      </c>
      <c r="Y21" s="81">
        <v>1</v>
      </c>
      <c r="Z21" s="80" t="s">
        <v>123</v>
      </c>
      <c r="AA21" s="80">
        <v>1.155000000000002</v>
      </c>
      <c r="AB21" s="81"/>
      <c r="AC21" s="81">
        <v>3618</v>
      </c>
      <c r="AD21" s="77"/>
      <c r="AE21" s="81"/>
      <c r="AF21" s="157"/>
      <c r="AG21" s="77">
        <v>1</v>
      </c>
      <c r="AH21" s="77">
        <v>1</v>
      </c>
      <c r="AI21" s="77" t="s">
        <v>158</v>
      </c>
      <c r="AJ21" s="80" t="s">
        <v>123</v>
      </c>
      <c r="AK21" s="80" t="s">
        <v>123</v>
      </c>
      <c r="AL21" s="80" t="s">
        <v>123</v>
      </c>
      <c r="AM21" s="80" t="s">
        <v>123</v>
      </c>
      <c r="AN21" s="81" t="s">
        <v>123</v>
      </c>
    </row>
    <row r="22" spans="1:40" x14ac:dyDescent="0.25">
      <c r="A22" s="77">
        <v>21</v>
      </c>
      <c r="B22" s="82">
        <v>43186</v>
      </c>
      <c r="K22" s="81">
        <v>13</v>
      </c>
      <c r="L22" s="77" t="s">
        <v>146</v>
      </c>
      <c r="M22" s="77">
        <v>2018</v>
      </c>
      <c r="N22" s="79">
        <v>0.44119212962962967</v>
      </c>
      <c r="O22" s="79">
        <v>0.4617708333333333</v>
      </c>
      <c r="P22" s="80">
        <v>0.49388888888888705</v>
      </c>
      <c r="Q22" s="78" t="s">
        <v>22</v>
      </c>
      <c r="R22" s="78" t="s">
        <v>152</v>
      </c>
      <c r="T22" s="78" t="s">
        <v>123</v>
      </c>
      <c r="V22" s="80" t="s">
        <v>123</v>
      </c>
      <c r="W22" s="80" t="s">
        <v>123</v>
      </c>
      <c r="X22" s="81">
        <v>1</v>
      </c>
      <c r="Y22" s="81">
        <v>1</v>
      </c>
      <c r="Z22" s="80" t="s">
        <v>123</v>
      </c>
      <c r="AA22" s="80" t="s">
        <v>123</v>
      </c>
      <c r="AB22" s="81"/>
      <c r="AC22" s="81">
        <v>3618</v>
      </c>
      <c r="AD22" s="77"/>
      <c r="AE22" s="81"/>
      <c r="AF22" s="157"/>
      <c r="AG22" s="77">
        <v>1</v>
      </c>
      <c r="AH22" s="77">
        <v>1</v>
      </c>
      <c r="AI22" s="77" t="s">
        <v>158</v>
      </c>
      <c r="AJ22" s="80" t="s">
        <v>123</v>
      </c>
      <c r="AK22" s="80" t="s">
        <v>123</v>
      </c>
      <c r="AL22" s="80" t="s">
        <v>123</v>
      </c>
      <c r="AM22" s="80" t="s">
        <v>123</v>
      </c>
      <c r="AN22" s="81" t="s">
        <v>123</v>
      </c>
    </row>
    <row r="23" spans="1:40" x14ac:dyDescent="0.25">
      <c r="A23" s="77">
        <v>22</v>
      </c>
      <c r="B23" s="82">
        <v>43186</v>
      </c>
      <c r="K23" s="81">
        <v>13</v>
      </c>
      <c r="L23" s="77" t="s">
        <v>146</v>
      </c>
      <c r="M23" s="77">
        <v>2018</v>
      </c>
      <c r="N23" s="79">
        <v>0.4617708333333333</v>
      </c>
      <c r="O23" s="79">
        <v>0.46781249999999996</v>
      </c>
      <c r="P23" s="80">
        <v>0.14500000000000002</v>
      </c>
      <c r="Q23" s="78" t="s">
        <v>53</v>
      </c>
      <c r="U23" s="78" t="s">
        <v>151</v>
      </c>
      <c r="V23" s="80" t="s">
        <v>123</v>
      </c>
      <c r="W23" s="80">
        <v>0.14500000000000002</v>
      </c>
      <c r="X23" s="81">
        <v>1</v>
      </c>
      <c r="Y23" s="81">
        <v>1</v>
      </c>
      <c r="Z23" s="80" t="s">
        <v>123</v>
      </c>
      <c r="AA23" s="80">
        <v>0.14500000000000002</v>
      </c>
      <c r="AB23" s="81"/>
      <c r="AC23" s="81">
        <v>3618</v>
      </c>
      <c r="AD23" s="77"/>
      <c r="AE23" s="81"/>
      <c r="AF23" s="157"/>
      <c r="AG23" s="77">
        <v>1</v>
      </c>
      <c r="AH23" s="77">
        <v>1</v>
      </c>
      <c r="AI23" s="77" t="s">
        <v>158</v>
      </c>
      <c r="AJ23" s="80" t="s">
        <v>123</v>
      </c>
      <c r="AK23" s="80" t="s">
        <v>123</v>
      </c>
      <c r="AL23" s="80" t="s">
        <v>123</v>
      </c>
      <c r="AM23" s="80" t="s">
        <v>123</v>
      </c>
      <c r="AN23" s="81" t="s">
        <v>123</v>
      </c>
    </row>
    <row r="24" spans="1:40" x14ac:dyDescent="0.25">
      <c r="A24" s="77">
        <v>23</v>
      </c>
      <c r="B24" s="82">
        <v>43186</v>
      </c>
      <c r="K24" s="81">
        <v>13</v>
      </c>
      <c r="L24" s="77" t="s">
        <v>146</v>
      </c>
      <c r="M24" s="77">
        <v>2018</v>
      </c>
      <c r="N24" s="79">
        <v>0.46781249999999996</v>
      </c>
      <c r="O24" s="79">
        <v>0.46987268518518516</v>
      </c>
      <c r="P24" s="80">
        <v>4.9444444444444624E-2</v>
      </c>
      <c r="Q24" s="78" t="s">
        <v>32</v>
      </c>
      <c r="R24" s="78" t="s">
        <v>61</v>
      </c>
      <c r="S24" s="78" t="s">
        <v>127</v>
      </c>
      <c r="U24" s="78" t="s">
        <v>149</v>
      </c>
      <c r="V24" s="80">
        <v>4.9444444444444624E-2</v>
      </c>
      <c r="W24" s="80" t="s">
        <v>123</v>
      </c>
      <c r="X24" s="81">
        <v>1</v>
      </c>
      <c r="Y24" s="81">
        <v>1</v>
      </c>
      <c r="Z24" s="80">
        <v>4.9444444444444624E-2</v>
      </c>
      <c r="AA24" s="80" t="s">
        <v>123</v>
      </c>
      <c r="AB24" s="81">
        <v>3618</v>
      </c>
      <c r="AC24" s="81">
        <v>3618</v>
      </c>
      <c r="AD24" s="77">
        <v>3618</v>
      </c>
      <c r="AE24" s="81">
        <v>2783.0769230769229</v>
      </c>
      <c r="AF24" s="157"/>
      <c r="AG24" s="77">
        <v>1</v>
      </c>
      <c r="AH24" s="77">
        <v>2</v>
      </c>
      <c r="AI24" s="77" t="s">
        <v>161</v>
      </c>
      <c r="AJ24" s="80">
        <v>2.0655555555555569</v>
      </c>
      <c r="AK24" s="80">
        <v>1.34</v>
      </c>
      <c r="AL24" s="80">
        <v>0.77</v>
      </c>
      <c r="AM24" s="80">
        <v>1.300000000000002</v>
      </c>
      <c r="AN24" s="81" t="s">
        <v>123</v>
      </c>
    </row>
    <row r="25" spans="1:40" x14ac:dyDescent="0.25">
      <c r="A25" s="77">
        <v>24</v>
      </c>
      <c r="B25" s="82">
        <v>43186</v>
      </c>
      <c r="K25" s="81">
        <v>13</v>
      </c>
      <c r="L25" s="77" t="s">
        <v>146</v>
      </c>
      <c r="M25" s="77">
        <v>2018</v>
      </c>
      <c r="N25" s="79">
        <v>0.46987268518518516</v>
      </c>
      <c r="O25" s="79">
        <v>0.4790625</v>
      </c>
      <c r="P25" s="80">
        <v>0.22055555555555628</v>
      </c>
      <c r="Q25" s="78" t="s">
        <v>32</v>
      </c>
      <c r="R25" s="78" t="s">
        <v>61</v>
      </c>
      <c r="V25" s="80">
        <v>5.1111111111111551E-2</v>
      </c>
      <c r="W25" s="80">
        <v>1.300000000000002</v>
      </c>
      <c r="X25" s="81">
        <v>1</v>
      </c>
      <c r="Y25" s="81">
        <v>1</v>
      </c>
      <c r="Z25" s="80">
        <v>0.05</v>
      </c>
      <c r="AA25" s="80">
        <v>1.3</v>
      </c>
      <c r="AB25" s="81"/>
      <c r="AC25" s="81">
        <v>3618</v>
      </c>
      <c r="AD25" s="77"/>
      <c r="AE25" s="81"/>
      <c r="AF25" s="157"/>
      <c r="AG25" s="77">
        <v>1</v>
      </c>
      <c r="AH25" s="77">
        <v>2</v>
      </c>
      <c r="AI25" s="77" t="s">
        <v>158</v>
      </c>
      <c r="AJ25" s="80" t="s">
        <v>123</v>
      </c>
      <c r="AK25" s="80" t="s">
        <v>123</v>
      </c>
      <c r="AL25" s="80" t="s">
        <v>123</v>
      </c>
      <c r="AM25" s="80" t="s">
        <v>123</v>
      </c>
      <c r="AN25" s="81">
        <v>3618</v>
      </c>
    </row>
    <row r="26" spans="1:40" x14ac:dyDescent="0.25">
      <c r="A26" s="77">
        <v>25</v>
      </c>
      <c r="B26" s="82">
        <v>43186</v>
      </c>
      <c r="K26" s="81">
        <v>13</v>
      </c>
      <c r="L26" s="77" t="s">
        <v>146</v>
      </c>
      <c r="M26" s="77">
        <v>2018</v>
      </c>
      <c r="N26" s="79">
        <v>0.4790625</v>
      </c>
      <c r="O26" s="79">
        <v>0.49950231481481483</v>
      </c>
      <c r="P26" s="80">
        <v>0.49055555555555586</v>
      </c>
      <c r="Q26" s="78" t="s">
        <v>32</v>
      </c>
      <c r="R26" s="78" t="s">
        <v>156</v>
      </c>
      <c r="S26" s="78" t="s">
        <v>124</v>
      </c>
      <c r="U26" s="78" t="s">
        <v>149</v>
      </c>
      <c r="V26" s="80">
        <v>0.49055555555555586</v>
      </c>
      <c r="W26" s="80" t="s">
        <v>123</v>
      </c>
      <c r="X26" s="81">
        <v>1</v>
      </c>
      <c r="Y26" s="81">
        <v>1</v>
      </c>
      <c r="Z26" s="80">
        <v>0.49055555555555586</v>
      </c>
      <c r="AA26" s="80" t="s">
        <v>123</v>
      </c>
      <c r="AB26" s="81"/>
      <c r="AC26" s="81">
        <v>4320</v>
      </c>
      <c r="AD26" s="77"/>
      <c r="AE26" s="81"/>
      <c r="AF26" s="157"/>
      <c r="AG26" s="77">
        <v>1</v>
      </c>
      <c r="AH26" s="77">
        <v>2</v>
      </c>
      <c r="AI26" s="77" t="s">
        <v>158</v>
      </c>
      <c r="AJ26" s="80" t="s">
        <v>123</v>
      </c>
      <c r="AK26" s="80" t="s">
        <v>123</v>
      </c>
      <c r="AL26" s="80" t="s">
        <v>123</v>
      </c>
      <c r="AM26" s="80" t="s">
        <v>123</v>
      </c>
      <c r="AN26" s="81" t="s">
        <v>123</v>
      </c>
    </row>
    <row r="27" spans="1:40" x14ac:dyDescent="0.25">
      <c r="A27" s="77">
        <v>26</v>
      </c>
      <c r="B27" s="82">
        <v>43186</v>
      </c>
      <c r="K27" s="81">
        <v>13</v>
      </c>
      <c r="L27" s="77" t="s">
        <v>146</v>
      </c>
      <c r="M27" s="77">
        <v>2018</v>
      </c>
      <c r="N27" s="79">
        <v>0.49950231481481483</v>
      </c>
      <c r="O27" s="79">
        <v>0.53325231481481483</v>
      </c>
      <c r="P27" s="80">
        <v>0.81</v>
      </c>
      <c r="Q27" s="78" t="s">
        <v>53</v>
      </c>
      <c r="U27" s="78" t="s">
        <v>151</v>
      </c>
      <c r="V27" s="80" t="s">
        <v>123</v>
      </c>
      <c r="W27" s="80">
        <v>0.81</v>
      </c>
      <c r="X27" s="81">
        <v>1</v>
      </c>
      <c r="Y27" s="81">
        <v>1</v>
      </c>
      <c r="Z27" s="80" t="s">
        <v>123</v>
      </c>
      <c r="AA27" s="80">
        <v>0.81</v>
      </c>
      <c r="AB27" s="81"/>
      <c r="AC27" s="81">
        <v>4320</v>
      </c>
      <c r="AD27" s="77">
        <v>2311</v>
      </c>
      <c r="AE27" s="81"/>
      <c r="AF27" s="157"/>
      <c r="AG27" s="77">
        <v>1</v>
      </c>
      <c r="AH27" s="77">
        <v>2</v>
      </c>
      <c r="AI27" s="77" t="s">
        <v>158</v>
      </c>
      <c r="AJ27" s="80" t="s">
        <v>123</v>
      </c>
      <c r="AK27" s="80" t="s">
        <v>123</v>
      </c>
      <c r="AL27" s="80" t="s">
        <v>123</v>
      </c>
      <c r="AM27" s="80" t="s">
        <v>123</v>
      </c>
      <c r="AN27" s="81" t="s">
        <v>123</v>
      </c>
    </row>
    <row r="28" spans="1:40" x14ac:dyDescent="0.25">
      <c r="A28" s="77">
        <v>27</v>
      </c>
      <c r="B28" s="82">
        <v>43186</v>
      </c>
      <c r="K28" s="81">
        <v>13</v>
      </c>
      <c r="L28" s="77" t="s">
        <v>146</v>
      </c>
      <c r="M28" s="77">
        <v>2018</v>
      </c>
      <c r="N28" s="79">
        <v>0.53325231481481483</v>
      </c>
      <c r="O28" s="79">
        <v>0.54777777777777781</v>
      </c>
      <c r="P28" s="80">
        <v>0.34861111111111143</v>
      </c>
      <c r="Q28" s="78" t="s">
        <v>22</v>
      </c>
      <c r="R28" s="78" t="s">
        <v>117</v>
      </c>
      <c r="S28" s="78" t="s">
        <v>128</v>
      </c>
      <c r="V28" s="80" t="s">
        <v>123</v>
      </c>
      <c r="W28" s="80" t="s">
        <v>123</v>
      </c>
      <c r="X28" s="81">
        <v>1</v>
      </c>
      <c r="Y28" s="81">
        <v>1</v>
      </c>
      <c r="Z28" s="80" t="s">
        <v>123</v>
      </c>
      <c r="AA28" s="80" t="s">
        <v>123</v>
      </c>
      <c r="AB28" s="81">
        <v>2311</v>
      </c>
      <c r="AC28" s="81">
        <v>4320</v>
      </c>
      <c r="AD28" s="77">
        <v>2311</v>
      </c>
      <c r="AE28" s="81">
        <v>2848.2</v>
      </c>
      <c r="AF28" s="157"/>
      <c r="AG28" s="77">
        <v>1</v>
      </c>
      <c r="AH28" s="77">
        <v>2</v>
      </c>
      <c r="AI28" s="77" t="s">
        <v>158</v>
      </c>
      <c r="AJ28" s="80" t="s">
        <v>123</v>
      </c>
      <c r="AK28" s="80">
        <v>0.85592592592592598</v>
      </c>
      <c r="AL28" s="80" t="s">
        <v>123</v>
      </c>
      <c r="AM28" s="80" t="s">
        <v>123</v>
      </c>
      <c r="AN28" s="81" t="s">
        <v>123</v>
      </c>
    </row>
    <row r="29" spans="1:40" x14ac:dyDescent="0.25">
      <c r="A29" s="77">
        <v>28</v>
      </c>
      <c r="B29" s="82">
        <v>43186</v>
      </c>
      <c r="K29" s="81">
        <v>13</v>
      </c>
      <c r="L29" s="77" t="s">
        <v>146</v>
      </c>
      <c r="M29" s="77">
        <v>2018</v>
      </c>
      <c r="N29" s="79">
        <v>0.54777777777777781</v>
      </c>
      <c r="O29" s="79">
        <v>0.55378472222222219</v>
      </c>
      <c r="P29" s="80">
        <v>0.14416666666666522</v>
      </c>
      <c r="Q29" s="78" t="s">
        <v>32</v>
      </c>
      <c r="R29" s="78" t="s">
        <v>159</v>
      </c>
      <c r="S29" s="78" t="s">
        <v>126</v>
      </c>
      <c r="U29" s="78" t="s">
        <v>149</v>
      </c>
      <c r="V29" s="80">
        <v>0.14416666666666522</v>
      </c>
      <c r="W29" s="80" t="s">
        <v>123</v>
      </c>
      <c r="X29" s="81">
        <v>1</v>
      </c>
      <c r="Y29" s="81">
        <v>1</v>
      </c>
      <c r="Z29" s="80">
        <v>0.14416666666666522</v>
      </c>
      <c r="AA29" s="80" t="s">
        <v>123</v>
      </c>
      <c r="AB29" s="81"/>
      <c r="AC29" s="81">
        <v>4320</v>
      </c>
      <c r="AD29" s="77"/>
      <c r="AE29" s="81"/>
      <c r="AF29" s="157"/>
      <c r="AG29" s="77">
        <v>2</v>
      </c>
      <c r="AH29" s="77">
        <v>2</v>
      </c>
      <c r="AI29" s="77" t="s">
        <v>158</v>
      </c>
      <c r="AJ29" s="80" t="s">
        <v>123</v>
      </c>
      <c r="AK29" s="80" t="s">
        <v>123</v>
      </c>
      <c r="AL29" s="80" t="s">
        <v>123</v>
      </c>
      <c r="AM29" s="80" t="s">
        <v>123</v>
      </c>
      <c r="AN29" s="81" t="s">
        <v>123</v>
      </c>
    </row>
    <row r="30" spans="1:40" x14ac:dyDescent="0.25">
      <c r="A30" s="77">
        <v>29</v>
      </c>
      <c r="B30" s="82">
        <v>43186</v>
      </c>
      <c r="K30" s="81">
        <v>13</v>
      </c>
      <c r="L30" s="77" t="s">
        <v>146</v>
      </c>
      <c r="M30" s="77">
        <v>2018</v>
      </c>
      <c r="N30" s="79">
        <v>0.55378472222222219</v>
      </c>
      <c r="O30" s="79">
        <v>0.59217592592592594</v>
      </c>
      <c r="P30" s="80">
        <v>0.92138888888888992</v>
      </c>
      <c r="Q30" s="78" t="s">
        <v>53</v>
      </c>
      <c r="U30" s="78" t="s">
        <v>151</v>
      </c>
      <c r="V30" s="80" t="s">
        <v>123</v>
      </c>
      <c r="W30" s="80">
        <v>0.92138888888888992</v>
      </c>
      <c r="X30" s="81">
        <v>1</v>
      </c>
      <c r="Y30" s="81">
        <v>1</v>
      </c>
      <c r="Z30" s="80" t="s">
        <v>123</v>
      </c>
      <c r="AA30" s="80">
        <v>0.92138888888888992</v>
      </c>
      <c r="AB30" s="81"/>
      <c r="AC30" s="81">
        <v>4320</v>
      </c>
      <c r="AD30" s="77">
        <v>1500</v>
      </c>
      <c r="AE30" s="81"/>
      <c r="AF30" s="157"/>
      <c r="AG30" s="77">
        <v>2</v>
      </c>
      <c r="AH30" s="77">
        <v>2</v>
      </c>
      <c r="AI30" s="77" t="s">
        <v>158</v>
      </c>
      <c r="AJ30" s="80" t="s">
        <v>123</v>
      </c>
      <c r="AK30" s="80" t="s">
        <v>123</v>
      </c>
      <c r="AL30" s="80" t="s">
        <v>123</v>
      </c>
      <c r="AM30" s="80" t="s">
        <v>123</v>
      </c>
      <c r="AN30" s="81" t="s">
        <v>123</v>
      </c>
    </row>
    <row r="31" spans="1:40" x14ac:dyDescent="0.25">
      <c r="A31" s="77">
        <v>30</v>
      </c>
      <c r="B31" s="82">
        <v>43186</v>
      </c>
      <c r="K31" s="81">
        <v>13</v>
      </c>
      <c r="L31" s="77" t="s">
        <v>146</v>
      </c>
      <c r="M31" s="77">
        <v>2018</v>
      </c>
      <c r="N31" s="79">
        <v>0.59217592592592594</v>
      </c>
      <c r="O31" s="79">
        <v>0.59924768518518523</v>
      </c>
      <c r="P31" s="80">
        <v>0.169722222222223</v>
      </c>
      <c r="Q31" s="78" t="s">
        <v>32</v>
      </c>
      <c r="R31" s="78" t="s">
        <v>61</v>
      </c>
      <c r="S31" s="78" t="s">
        <v>127</v>
      </c>
      <c r="U31" s="78" t="s">
        <v>149</v>
      </c>
      <c r="V31" s="80">
        <v>0.169722222222223</v>
      </c>
      <c r="W31" s="80" t="s">
        <v>123</v>
      </c>
      <c r="X31" s="81">
        <v>1</v>
      </c>
      <c r="Y31" s="81">
        <v>1</v>
      </c>
      <c r="Z31" s="80">
        <v>0.169722222222223</v>
      </c>
      <c r="AA31" s="80" t="s">
        <v>123</v>
      </c>
      <c r="AB31" s="81">
        <v>4010</v>
      </c>
      <c r="AC31" s="81">
        <v>4320</v>
      </c>
      <c r="AD31" s="77">
        <v>4324</v>
      </c>
      <c r="AE31" s="81">
        <v>2499.4219653179189</v>
      </c>
      <c r="AF31" s="157"/>
      <c r="AG31" s="77">
        <v>2</v>
      </c>
      <c r="AH31" s="77">
        <v>3</v>
      </c>
      <c r="AI31" s="77" t="s">
        <v>162</v>
      </c>
      <c r="AJ31" s="80">
        <v>2.89</v>
      </c>
      <c r="AK31" s="80">
        <v>1.4851851851851852</v>
      </c>
      <c r="AL31" s="80">
        <v>1.1599999999999999</v>
      </c>
      <c r="AM31" s="80">
        <v>1.73138888888889</v>
      </c>
      <c r="AN31" s="81" t="s">
        <v>123</v>
      </c>
    </row>
    <row r="32" spans="1:40" x14ac:dyDescent="0.25">
      <c r="A32" s="77">
        <v>31</v>
      </c>
      <c r="B32" s="82">
        <v>43186</v>
      </c>
      <c r="K32" s="81">
        <v>13</v>
      </c>
      <c r="L32" s="77" t="s">
        <v>146</v>
      </c>
      <c r="M32" s="77">
        <v>2018</v>
      </c>
      <c r="N32" s="79">
        <v>0.59924768518518523</v>
      </c>
      <c r="O32" s="79">
        <v>0.59947916666666667</v>
      </c>
      <c r="P32" s="80">
        <v>5.5555555555546476E-3</v>
      </c>
      <c r="Q32" s="78" t="s">
        <v>32</v>
      </c>
      <c r="R32" s="78" t="s">
        <v>61</v>
      </c>
      <c r="V32" s="80">
        <v>0.80444444444444407</v>
      </c>
      <c r="W32" s="80">
        <v>1.73138888888889</v>
      </c>
      <c r="X32" s="81">
        <v>1</v>
      </c>
      <c r="Y32" s="81">
        <v>1</v>
      </c>
      <c r="Z32" s="80">
        <v>0.8</v>
      </c>
      <c r="AA32" s="80">
        <v>1.73</v>
      </c>
      <c r="AB32" s="81"/>
      <c r="AC32" s="81">
        <v>4320</v>
      </c>
      <c r="AD32" s="77"/>
      <c r="AE32" s="81"/>
      <c r="AF32" s="157"/>
      <c r="AG32" s="77">
        <v>2</v>
      </c>
      <c r="AH32" s="77">
        <v>3</v>
      </c>
      <c r="AI32" s="77" t="s">
        <v>158</v>
      </c>
      <c r="AJ32" s="80" t="s">
        <v>123</v>
      </c>
      <c r="AK32" s="80" t="s">
        <v>123</v>
      </c>
      <c r="AL32" s="80" t="s">
        <v>123</v>
      </c>
      <c r="AM32" s="80" t="s">
        <v>123</v>
      </c>
      <c r="AN32" s="81">
        <v>4320</v>
      </c>
    </row>
    <row r="33" spans="1:40" x14ac:dyDescent="0.25">
      <c r="A33" s="77">
        <v>32</v>
      </c>
      <c r="B33" s="82">
        <v>43186</v>
      </c>
      <c r="K33" s="81">
        <v>13</v>
      </c>
      <c r="L33" s="77" t="s">
        <v>146</v>
      </c>
      <c r="M33" s="77">
        <v>2018</v>
      </c>
      <c r="N33" s="79">
        <v>0.59947916666666667</v>
      </c>
      <c r="O33" s="79">
        <v>0.61929398148148151</v>
      </c>
      <c r="P33" s="80">
        <v>0.47555555555555618</v>
      </c>
      <c r="Q33" s="78" t="s">
        <v>32</v>
      </c>
      <c r="R33" s="78" t="s">
        <v>156</v>
      </c>
      <c r="S33" s="78" t="s">
        <v>124</v>
      </c>
      <c r="U33" s="78" t="s">
        <v>149</v>
      </c>
      <c r="V33" s="80">
        <v>0.47555555555555618</v>
      </c>
      <c r="W33" s="80" t="s">
        <v>123</v>
      </c>
      <c r="X33" s="81">
        <v>1</v>
      </c>
      <c r="Y33" s="81">
        <v>1</v>
      </c>
      <c r="Z33" s="80">
        <v>0.47555555555555618</v>
      </c>
      <c r="AA33" s="80" t="s">
        <v>123</v>
      </c>
      <c r="AB33" s="81"/>
      <c r="AC33" s="81">
        <v>13615</v>
      </c>
      <c r="AD33" s="77"/>
      <c r="AE33" s="81"/>
      <c r="AF33" s="157"/>
      <c r="AG33" s="77">
        <v>1</v>
      </c>
      <c r="AH33" s="77">
        <v>3</v>
      </c>
      <c r="AI33" s="77" t="s">
        <v>158</v>
      </c>
      <c r="AJ33" s="80" t="s">
        <v>123</v>
      </c>
      <c r="AK33" s="80" t="s">
        <v>123</v>
      </c>
      <c r="AL33" s="80" t="s">
        <v>123</v>
      </c>
      <c r="AM33" s="80" t="s">
        <v>123</v>
      </c>
      <c r="AN33" s="81" t="s">
        <v>123</v>
      </c>
    </row>
    <row r="34" spans="1:40" x14ac:dyDescent="0.25">
      <c r="A34" s="77">
        <v>33</v>
      </c>
      <c r="B34" s="82">
        <v>43186</v>
      </c>
      <c r="K34" s="81">
        <v>13</v>
      </c>
      <c r="L34" s="77" t="s">
        <v>146</v>
      </c>
      <c r="M34" s="77">
        <v>2018</v>
      </c>
      <c r="N34" s="79">
        <v>0.61929398148148151</v>
      </c>
      <c r="O34" s="79">
        <v>0.6297800925925926</v>
      </c>
      <c r="P34" s="80">
        <v>0.25166666666666604</v>
      </c>
      <c r="Q34" s="78" t="s">
        <v>98</v>
      </c>
      <c r="R34" s="78" t="s">
        <v>163</v>
      </c>
      <c r="T34" s="78" t="s">
        <v>123</v>
      </c>
      <c r="U34" s="78" t="s">
        <v>151</v>
      </c>
      <c r="V34" s="80" t="s">
        <v>123</v>
      </c>
      <c r="W34" s="80">
        <v>0.25166666666666604</v>
      </c>
      <c r="X34" s="81">
        <v>1</v>
      </c>
      <c r="Y34" s="81">
        <v>1</v>
      </c>
      <c r="Z34" s="80" t="s">
        <v>123</v>
      </c>
      <c r="AA34" s="80">
        <v>0.25166666666666604</v>
      </c>
      <c r="AB34" s="81"/>
      <c r="AC34" s="81">
        <v>13615</v>
      </c>
      <c r="AD34" s="77"/>
      <c r="AE34" s="81"/>
      <c r="AF34" s="157"/>
      <c r="AG34" s="77">
        <v>1</v>
      </c>
      <c r="AH34" s="77">
        <v>3</v>
      </c>
      <c r="AI34" s="77" t="s">
        <v>158</v>
      </c>
      <c r="AJ34" s="80" t="s">
        <v>123</v>
      </c>
      <c r="AK34" s="80" t="s">
        <v>123</v>
      </c>
      <c r="AL34" s="80" t="s">
        <v>123</v>
      </c>
      <c r="AM34" s="80" t="s">
        <v>123</v>
      </c>
      <c r="AN34" s="81" t="s">
        <v>123</v>
      </c>
    </row>
    <row r="35" spans="1:40" x14ac:dyDescent="0.25">
      <c r="A35" s="77">
        <v>34</v>
      </c>
      <c r="B35" s="82">
        <v>43186</v>
      </c>
      <c r="K35" s="81">
        <v>13</v>
      </c>
      <c r="L35" s="77" t="s">
        <v>146</v>
      </c>
      <c r="M35" s="77">
        <v>2018</v>
      </c>
      <c r="N35" s="79">
        <v>0.6297800925925926</v>
      </c>
      <c r="O35" s="79">
        <v>0.65668981481481481</v>
      </c>
      <c r="P35" s="80">
        <v>0.64583333333333304</v>
      </c>
      <c r="Q35" s="78" t="s">
        <v>98</v>
      </c>
      <c r="R35" s="78" t="s">
        <v>153</v>
      </c>
      <c r="T35" s="78" t="s">
        <v>123</v>
      </c>
      <c r="U35" s="78" t="s">
        <v>151</v>
      </c>
      <c r="V35" s="80" t="s">
        <v>123</v>
      </c>
      <c r="W35" s="80">
        <v>0.64583333333333304</v>
      </c>
      <c r="X35" s="81">
        <v>1</v>
      </c>
      <c r="Y35" s="81">
        <v>1</v>
      </c>
      <c r="Z35" s="80" t="s">
        <v>123</v>
      </c>
      <c r="AA35" s="80">
        <v>0.64583333333333304</v>
      </c>
      <c r="AB35" s="81"/>
      <c r="AC35" s="81">
        <v>13615</v>
      </c>
      <c r="AD35" s="77"/>
      <c r="AE35" s="81"/>
      <c r="AF35" s="157"/>
      <c r="AG35" s="77">
        <v>1</v>
      </c>
      <c r="AH35" s="77">
        <v>3</v>
      </c>
      <c r="AI35" s="77" t="s">
        <v>158</v>
      </c>
      <c r="AJ35" s="80" t="s">
        <v>123</v>
      </c>
      <c r="AK35" s="80" t="s">
        <v>123</v>
      </c>
      <c r="AL35" s="80" t="s">
        <v>123</v>
      </c>
      <c r="AM35" s="80" t="s">
        <v>123</v>
      </c>
      <c r="AN35" s="81" t="s">
        <v>123</v>
      </c>
    </row>
    <row r="36" spans="1:40" x14ac:dyDescent="0.25">
      <c r="A36" s="77">
        <v>35</v>
      </c>
      <c r="B36" s="82">
        <v>43186</v>
      </c>
      <c r="K36" s="81">
        <v>13</v>
      </c>
      <c r="L36" s="77" t="s">
        <v>146</v>
      </c>
      <c r="M36" s="77">
        <v>2018</v>
      </c>
      <c r="N36" s="79">
        <v>0.65668981481481481</v>
      </c>
      <c r="O36" s="79">
        <v>0.6942476851851852</v>
      </c>
      <c r="P36" s="80">
        <v>0.90138888888888946</v>
      </c>
      <c r="Q36" s="78" t="s">
        <v>53</v>
      </c>
      <c r="U36" s="78" t="s">
        <v>151</v>
      </c>
      <c r="V36" s="80" t="s">
        <v>123</v>
      </c>
      <c r="W36" s="80">
        <v>0.90138888888888946</v>
      </c>
      <c r="X36" s="81">
        <v>1</v>
      </c>
      <c r="Y36" s="81">
        <v>1</v>
      </c>
      <c r="Z36" s="80" t="s">
        <v>123</v>
      </c>
      <c r="AA36" s="80">
        <v>0.90138888888888946</v>
      </c>
      <c r="AB36" s="81"/>
      <c r="AC36" s="81">
        <v>13615</v>
      </c>
      <c r="AD36" s="77">
        <v>3000</v>
      </c>
      <c r="AE36" s="81"/>
      <c r="AF36" s="157"/>
      <c r="AG36" s="77">
        <v>1</v>
      </c>
      <c r="AH36" s="77">
        <v>3</v>
      </c>
      <c r="AI36" s="77" t="s">
        <v>158</v>
      </c>
      <c r="AJ36" s="80" t="s">
        <v>123</v>
      </c>
      <c r="AK36" s="80" t="s">
        <v>123</v>
      </c>
      <c r="AL36" s="80" t="s">
        <v>123</v>
      </c>
      <c r="AM36" s="80" t="s">
        <v>123</v>
      </c>
      <c r="AN36" s="81" t="s">
        <v>123</v>
      </c>
    </row>
    <row r="37" spans="1:40" x14ac:dyDescent="0.25">
      <c r="A37" s="77">
        <v>36</v>
      </c>
      <c r="B37" s="82">
        <v>43186</v>
      </c>
      <c r="K37" s="81">
        <v>13</v>
      </c>
      <c r="L37" s="77" t="s">
        <v>146</v>
      </c>
      <c r="M37" s="77">
        <v>2018</v>
      </c>
      <c r="N37" s="79">
        <v>0.6942476851851852</v>
      </c>
      <c r="O37" s="79">
        <v>0.70150462962962967</v>
      </c>
      <c r="P37" s="80">
        <v>0.17416666666666725</v>
      </c>
      <c r="Q37" s="78" t="s">
        <v>98</v>
      </c>
      <c r="R37" s="78" t="s">
        <v>153</v>
      </c>
      <c r="T37" s="78" t="s">
        <v>123</v>
      </c>
      <c r="U37" s="78" t="s">
        <v>151</v>
      </c>
      <c r="V37" s="80" t="s">
        <v>123</v>
      </c>
      <c r="W37" s="80">
        <v>0.17416666666666725</v>
      </c>
      <c r="X37" s="81">
        <v>1</v>
      </c>
      <c r="Y37" s="81">
        <v>1</v>
      </c>
      <c r="Z37" s="80" t="s">
        <v>123</v>
      </c>
      <c r="AA37" s="80">
        <v>0.17416666666666725</v>
      </c>
      <c r="AB37" s="81"/>
      <c r="AC37" s="81">
        <v>13615</v>
      </c>
      <c r="AD37" s="77"/>
      <c r="AE37" s="81"/>
      <c r="AF37" s="157"/>
      <c r="AG37" s="77">
        <v>1</v>
      </c>
      <c r="AH37" s="77">
        <v>3</v>
      </c>
      <c r="AI37" s="77" t="s">
        <v>158</v>
      </c>
      <c r="AJ37" s="80" t="s">
        <v>123</v>
      </c>
      <c r="AK37" s="80" t="s">
        <v>123</v>
      </c>
      <c r="AL37" s="80" t="s">
        <v>123</v>
      </c>
      <c r="AM37" s="80" t="s">
        <v>123</v>
      </c>
      <c r="AN37" s="81" t="s">
        <v>123</v>
      </c>
    </row>
    <row r="38" spans="1:40" x14ac:dyDescent="0.25">
      <c r="A38" s="77">
        <v>37</v>
      </c>
      <c r="B38" s="82">
        <v>43186</v>
      </c>
      <c r="K38" s="81">
        <v>13</v>
      </c>
      <c r="L38" s="77" t="s">
        <v>146</v>
      </c>
      <c r="M38" s="77">
        <v>2018</v>
      </c>
      <c r="N38" s="79">
        <v>0.70150462962962967</v>
      </c>
      <c r="O38" s="79">
        <v>0.73178240740740741</v>
      </c>
      <c r="P38" s="80">
        <v>0.72666666666666568</v>
      </c>
      <c r="Q38" s="78" t="s">
        <v>53</v>
      </c>
      <c r="U38" s="78" t="s">
        <v>151</v>
      </c>
      <c r="V38" s="80" t="s">
        <v>123</v>
      </c>
      <c r="W38" s="80">
        <v>0.72666666666666568</v>
      </c>
      <c r="X38" s="81">
        <v>1</v>
      </c>
      <c r="Y38" s="81">
        <v>1</v>
      </c>
      <c r="Z38" s="80" t="s">
        <v>123</v>
      </c>
      <c r="AA38" s="80">
        <v>0.72666666666666568</v>
      </c>
      <c r="AB38" s="81"/>
      <c r="AC38" s="81">
        <v>13615</v>
      </c>
      <c r="AD38" s="77">
        <v>6000</v>
      </c>
      <c r="AE38" s="81"/>
      <c r="AF38" s="157"/>
      <c r="AG38" s="77">
        <v>1</v>
      </c>
      <c r="AH38" s="77">
        <v>3</v>
      </c>
      <c r="AI38" s="77" t="s">
        <v>158</v>
      </c>
      <c r="AJ38" s="80" t="s">
        <v>123</v>
      </c>
      <c r="AK38" s="80" t="s">
        <v>123</v>
      </c>
      <c r="AL38" s="80" t="s">
        <v>123</v>
      </c>
      <c r="AM38" s="80" t="s">
        <v>123</v>
      </c>
      <c r="AN38" s="81" t="s">
        <v>123</v>
      </c>
    </row>
    <row r="39" spans="1:40" x14ac:dyDescent="0.25">
      <c r="A39" s="77">
        <v>38</v>
      </c>
      <c r="B39" s="82">
        <v>43186</v>
      </c>
      <c r="K39" s="81">
        <v>13</v>
      </c>
      <c r="L39" s="77" t="s">
        <v>146</v>
      </c>
      <c r="M39" s="77">
        <v>2018</v>
      </c>
      <c r="N39" s="79">
        <v>0.73178240740740741</v>
      </c>
      <c r="O39" s="79">
        <v>0.74031249999999993</v>
      </c>
      <c r="P39" s="80">
        <v>0.20472222222222047</v>
      </c>
      <c r="Q39" s="78" t="s">
        <v>98</v>
      </c>
      <c r="R39" s="78" t="s">
        <v>153</v>
      </c>
      <c r="T39" s="78" t="s">
        <v>123</v>
      </c>
      <c r="U39" s="78" t="s">
        <v>151</v>
      </c>
      <c r="V39" s="80" t="s">
        <v>123</v>
      </c>
      <c r="W39" s="80">
        <v>0.20472222222222047</v>
      </c>
      <c r="X39" s="81">
        <v>1</v>
      </c>
      <c r="Y39" s="81">
        <v>1</v>
      </c>
      <c r="Z39" s="80" t="s">
        <v>123</v>
      </c>
      <c r="AA39" s="80">
        <v>0.20472222222222047</v>
      </c>
      <c r="AB39" s="81"/>
      <c r="AC39" s="81">
        <v>13615</v>
      </c>
      <c r="AD39" s="77"/>
      <c r="AE39" s="81"/>
      <c r="AF39" s="157"/>
      <c r="AG39" s="77">
        <v>1</v>
      </c>
      <c r="AH39" s="77">
        <v>3</v>
      </c>
      <c r="AI39" s="77" t="s">
        <v>158</v>
      </c>
      <c r="AJ39" s="80" t="s">
        <v>123</v>
      </c>
      <c r="AK39" s="80" t="s">
        <v>123</v>
      </c>
      <c r="AL39" s="80" t="s">
        <v>123</v>
      </c>
      <c r="AM39" s="80" t="s">
        <v>123</v>
      </c>
      <c r="AN39" s="81" t="s">
        <v>123</v>
      </c>
    </row>
    <row r="40" spans="1:40" x14ac:dyDescent="0.25">
      <c r="A40" s="77">
        <v>39</v>
      </c>
      <c r="B40" s="82">
        <v>43186</v>
      </c>
      <c r="K40" s="81">
        <v>13</v>
      </c>
      <c r="L40" s="77" t="s">
        <v>146</v>
      </c>
      <c r="M40" s="77">
        <v>2018</v>
      </c>
      <c r="N40" s="79">
        <v>0.74031249999999993</v>
      </c>
      <c r="O40" s="79">
        <v>0.75993055555555555</v>
      </c>
      <c r="P40" s="80">
        <v>0.47083333333333499</v>
      </c>
      <c r="Q40" s="78" t="s">
        <v>53</v>
      </c>
      <c r="U40" s="78" t="s">
        <v>151</v>
      </c>
      <c r="V40" s="80" t="s">
        <v>123</v>
      </c>
      <c r="W40" s="80">
        <v>0.47083333333333499</v>
      </c>
      <c r="X40" s="81">
        <v>1</v>
      </c>
      <c r="Y40" s="81">
        <v>1</v>
      </c>
      <c r="Z40" s="80" t="s">
        <v>123</v>
      </c>
      <c r="AA40" s="80">
        <v>0.47083333333333499</v>
      </c>
      <c r="AB40" s="81"/>
      <c r="AC40" s="81">
        <v>13615</v>
      </c>
      <c r="AD40" s="77"/>
      <c r="AE40" s="81"/>
      <c r="AF40" s="157"/>
      <c r="AG40" s="77">
        <v>1</v>
      </c>
      <c r="AH40" s="77">
        <v>3</v>
      </c>
      <c r="AI40" s="77" t="s">
        <v>158</v>
      </c>
      <c r="AJ40" s="80" t="s">
        <v>123</v>
      </c>
      <c r="AK40" s="80" t="s">
        <v>123</v>
      </c>
      <c r="AL40" s="80" t="s">
        <v>123</v>
      </c>
      <c r="AM40" s="80" t="s">
        <v>123</v>
      </c>
      <c r="AN40" s="81" t="s">
        <v>123</v>
      </c>
    </row>
    <row r="41" spans="1:40" x14ac:dyDescent="0.25">
      <c r="A41" s="77">
        <v>40</v>
      </c>
      <c r="B41" s="82">
        <v>43186</v>
      </c>
      <c r="K41" s="81">
        <v>13</v>
      </c>
      <c r="L41" s="77" t="s">
        <v>146</v>
      </c>
      <c r="M41" s="77">
        <v>2018</v>
      </c>
      <c r="N41" s="79">
        <v>0.75993055555555555</v>
      </c>
      <c r="O41" s="79">
        <v>0.78281250000000002</v>
      </c>
      <c r="P41" s="80">
        <v>0.54916666666666725</v>
      </c>
      <c r="Q41" s="78" t="s">
        <v>22</v>
      </c>
      <c r="R41" s="78" t="s">
        <v>152</v>
      </c>
      <c r="T41" s="78" t="s">
        <v>123</v>
      </c>
      <c r="V41" s="80" t="s">
        <v>123</v>
      </c>
      <c r="W41" s="80" t="s">
        <v>123</v>
      </c>
      <c r="X41" s="81">
        <v>1</v>
      </c>
      <c r="Y41" s="81">
        <v>1</v>
      </c>
      <c r="Z41" s="80" t="s">
        <v>123</v>
      </c>
      <c r="AA41" s="80" t="s">
        <v>123</v>
      </c>
      <c r="AB41" s="81"/>
      <c r="AC41" s="81">
        <v>13615</v>
      </c>
      <c r="AD41" s="77"/>
      <c r="AE41" s="81"/>
      <c r="AF41" s="157"/>
      <c r="AG41" s="77">
        <v>1</v>
      </c>
      <c r="AH41" s="77">
        <v>3</v>
      </c>
      <c r="AI41" s="77" t="s">
        <v>158</v>
      </c>
      <c r="AJ41" s="80" t="s">
        <v>123</v>
      </c>
      <c r="AK41" s="80" t="s">
        <v>123</v>
      </c>
      <c r="AL41" s="80" t="s">
        <v>123</v>
      </c>
      <c r="AM41" s="80" t="s">
        <v>123</v>
      </c>
      <c r="AN41" s="81" t="s">
        <v>123</v>
      </c>
    </row>
    <row r="42" spans="1:40" x14ac:dyDescent="0.25">
      <c r="A42" s="77">
        <v>41</v>
      </c>
      <c r="B42" s="82">
        <v>43186</v>
      </c>
      <c r="K42" s="81">
        <v>13</v>
      </c>
      <c r="L42" s="77" t="s">
        <v>146</v>
      </c>
      <c r="M42" s="77">
        <v>2018</v>
      </c>
      <c r="N42" s="79">
        <v>0.78281250000000002</v>
      </c>
      <c r="O42" s="79">
        <v>0.82577546296296289</v>
      </c>
      <c r="P42" s="80">
        <v>1.0311111111111089</v>
      </c>
      <c r="Q42" s="78" t="s">
        <v>53</v>
      </c>
      <c r="U42" s="78" t="s">
        <v>151</v>
      </c>
      <c r="V42" s="80" t="s">
        <v>123</v>
      </c>
      <c r="W42" s="80">
        <v>1.0311111111111089</v>
      </c>
      <c r="X42" s="81">
        <v>1</v>
      </c>
      <c r="Y42" s="81">
        <v>1</v>
      </c>
      <c r="Z42" s="80" t="s">
        <v>123</v>
      </c>
      <c r="AA42" s="80">
        <v>1.0311111111111089</v>
      </c>
      <c r="AB42" s="81"/>
      <c r="AC42" s="81">
        <v>13615</v>
      </c>
      <c r="AD42" s="77">
        <v>10000</v>
      </c>
      <c r="AE42" s="81"/>
      <c r="AF42" s="157"/>
      <c r="AG42" s="77">
        <v>1</v>
      </c>
      <c r="AH42" s="77">
        <v>3</v>
      </c>
      <c r="AI42" s="77" t="s">
        <v>158</v>
      </c>
      <c r="AJ42" s="80" t="s">
        <v>123</v>
      </c>
      <c r="AK42" s="80" t="s">
        <v>123</v>
      </c>
      <c r="AL42" s="80" t="s">
        <v>123</v>
      </c>
      <c r="AM42" s="80" t="s">
        <v>123</v>
      </c>
      <c r="AN42" s="81" t="s">
        <v>123</v>
      </c>
    </row>
    <row r="43" spans="1:40" x14ac:dyDescent="0.25">
      <c r="A43" s="77">
        <v>42</v>
      </c>
      <c r="B43" s="82">
        <v>43186</v>
      </c>
      <c r="K43" s="81">
        <v>13</v>
      </c>
      <c r="L43" s="77" t="s">
        <v>146</v>
      </c>
      <c r="M43" s="77">
        <v>2018</v>
      </c>
      <c r="N43" s="79">
        <v>0.82577546296296289</v>
      </c>
      <c r="O43" s="79">
        <v>0.83201388888888894</v>
      </c>
      <c r="P43" s="80">
        <v>0.1497222222222252</v>
      </c>
      <c r="Q43" s="78" t="s">
        <v>98</v>
      </c>
      <c r="R43" s="78" t="s">
        <v>153</v>
      </c>
      <c r="T43" s="78" t="s">
        <v>123</v>
      </c>
      <c r="U43" s="78" t="s">
        <v>151</v>
      </c>
      <c r="V43" s="80" t="s">
        <v>123</v>
      </c>
      <c r="W43" s="80">
        <v>0.1497222222222252</v>
      </c>
      <c r="X43" s="81">
        <v>1</v>
      </c>
      <c r="Y43" s="81">
        <v>1</v>
      </c>
      <c r="Z43" s="80" t="s">
        <v>123</v>
      </c>
      <c r="AA43" s="80">
        <v>0.1497222222222252</v>
      </c>
      <c r="AB43" s="81"/>
      <c r="AC43" s="81">
        <v>13615</v>
      </c>
      <c r="AD43" s="77"/>
      <c r="AE43" s="81"/>
      <c r="AF43" s="157"/>
      <c r="AG43" s="77">
        <v>1</v>
      </c>
      <c r="AH43" s="77">
        <v>3</v>
      </c>
      <c r="AI43" s="77" t="s">
        <v>158</v>
      </c>
      <c r="AJ43" s="80" t="s">
        <v>123</v>
      </c>
      <c r="AK43" s="80" t="s">
        <v>123</v>
      </c>
      <c r="AL43" s="80" t="s">
        <v>123</v>
      </c>
      <c r="AM43" s="80" t="s">
        <v>123</v>
      </c>
      <c r="AN43" s="81" t="s">
        <v>123</v>
      </c>
    </row>
    <row r="44" spans="1:40" x14ac:dyDescent="0.25">
      <c r="A44" s="77">
        <v>43</v>
      </c>
      <c r="B44" s="82">
        <v>43186</v>
      </c>
      <c r="K44" s="81">
        <v>13</v>
      </c>
      <c r="L44" s="77" t="s">
        <v>146</v>
      </c>
      <c r="M44" s="77">
        <v>2018</v>
      </c>
      <c r="N44" s="79">
        <v>0.83201388888888894</v>
      </c>
      <c r="O44" s="79">
        <v>0.84793981481481484</v>
      </c>
      <c r="P44" s="80">
        <v>0.38222222222222157</v>
      </c>
      <c r="Q44" s="78" t="s">
        <v>53</v>
      </c>
      <c r="U44" s="78" t="s">
        <v>151</v>
      </c>
      <c r="V44" s="80" t="s">
        <v>123</v>
      </c>
      <c r="W44" s="80">
        <v>0.38222222222222157</v>
      </c>
      <c r="X44" s="81">
        <v>1</v>
      </c>
      <c r="Y44" s="81">
        <v>1</v>
      </c>
      <c r="Z44" s="80" t="s">
        <v>123</v>
      </c>
      <c r="AA44" s="80">
        <v>0.38222222222222157</v>
      </c>
      <c r="AB44" s="81"/>
      <c r="AC44" s="81">
        <v>13615</v>
      </c>
      <c r="AD44" s="77"/>
      <c r="AE44" s="81"/>
      <c r="AF44" s="157"/>
      <c r="AG44" s="77">
        <v>1</v>
      </c>
      <c r="AH44" s="77">
        <v>3</v>
      </c>
      <c r="AI44" s="77" t="s">
        <v>158</v>
      </c>
      <c r="AJ44" s="80" t="s">
        <v>123</v>
      </c>
      <c r="AK44" s="80" t="s">
        <v>123</v>
      </c>
      <c r="AL44" s="80" t="s">
        <v>123</v>
      </c>
      <c r="AM44" s="80" t="s">
        <v>123</v>
      </c>
      <c r="AN44" s="81" t="s">
        <v>123</v>
      </c>
    </row>
    <row r="45" spans="1:40" x14ac:dyDescent="0.25">
      <c r="A45" s="77">
        <v>44</v>
      </c>
      <c r="B45" s="82">
        <v>43186</v>
      </c>
      <c r="K45" s="81">
        <v>13</v>
      </c>
      <c r="L45" s="77" t="s">
        <v>146</v>
      </c>
      <c r="M45" s="77">
        <v>2018</v>
      </c>
      <c r="N45" s="79">
        <v>0.84793981481481484</v>
      </c>
      <c r="O45" s="79">
        <v>0.89187500000000008</v>
      </c>
      <c r="P45" s="80">
        <v>1.0544444444444458</v>
      </c>
      <c r="Q45" s="78" t="s">
        <v>22</v>
      </c>
      <c r="R45" s="78" t="s">
        <v>117</v>
      </c>
      <c r="S45" s="78" t="s">
        <v>128</v>
      </c>
      <c r="V45" s="80" t="s">
        <v>123</v>
      </c>
      <c r="W45" s="80" t="s">
        <v>123</v>
      </c>
      <c r="X45" s="81">
        <v>1</v>
      </c>
      <c r="Y45" s="81">
        <v>1</v>
      </c>
      <c r="Z45" s="80" t="s">
        <v>123</v>
      </c>
      <c r="AA45" s="80" t="s">
        <v>123</v>
      </c>
      <c r="AB45" s="81">
        <v>11870</v>
      </c>
      <c r="AC45" s="81">
        <v>13615</v>
      </c>
      <c r="AD45" s="77">
        <v>11870</v>
      </c>
      <c r="AE45" s="81">
        <v>2401.89</v>
      </c>
      <c r="AF45" s="157"/>
      <c r="AG45" s="77">
        <v>1</v>
      </c>
      <c r="AH45" s="77">
        <v>3</v>
      </c>
      <c r="AI45" s="77" t="s">
        <v>158</v>
      </c>
      <c r="AJ45" s="80" t="s">
        <v>123</v>
      </c>
      <c r="AK45" s="80">
        <v>4.3962962962962964</v>
      </c>
      <c r="AL45" s="80" t="s">
        <v>123</v>
      </c>
      <c r="AM45" s="80" t="s">
        <v>123</v>
      </c>
      <c r="AN45" s="81" t="s">
        <v>123</v>
      </c>
    </row>
    <row r="46" spans="1:40" x14ac:dyDescent="0.25">
      <c r="A46" s="77">
        <v>45</v>
      </c>
      <c r="B46" s="82">
        <v>43186</v>
      </c>
      <c r="K46" s="81">
        <v>13</v>
      </c>
      <c r="L46" s="77" t="s">
        <v>146</v>
      </c>
      <c r="M46" s="77">
        <v>2018</v>
      </c>
      <c r="N46" s="79">
        <v>0.89187500000000008</v>
      </c>
      <c r="O46" s="79">
        <v>0.89201388888888899</v>
      </c>
      <c r="P46" s="80">
        <v>3.3333333333338544E-3</v>
      </c>
      <c r="Q46" s="78" t="s">
        <v>32</v>
      </c>
      <c r="R46" s="78" t="s">
        <v>159</v>
      </c>
      <c r="S46" s="78" t="s">
        <v>126</v>
      </c>
      <c r="U46" s="78" t="s">
        <v>149</v>
      </c>
      <c r="V46" s="80">
        <v>3.3333333333338544E-3</v>
      </c>
      <c r="W46" s="80" t="s">
        <v>123</v>
      </c>
      <c r="X46" s="81">
        <v>1</v>
      </c>
      <c r="Y46" s="81">
        <v>1</v>
      </c>
      <c r="Z46" s="80">
        <v>3.3333333333338544E-3</v>
      </c>
      <c r="AA46" s="80" t="s">
        <v>123</v>
      </c>
      <c r="AB46" s="81"/>
      <c r="AC46" s="81">
        <v>13615</v>
      </c>
      <c r="AD46" s="77"/>
      <c r="AE46" s="81"/>
      <c r="AF46" s="157"/>
      <c r="AG46" s="77">
        <v>2</v>
      </c>
      <c r="AH46" s="77">
        <v>3</v>
      </c>
      <c r="AI46" s="77" t="s">
        <v>158</v>
      </c>
      <c r="AJ46" s="80" t="s">
        <v>123</v>
      </c>
      <c r="AK46" s="80" t="s">
        <v>123</v>
      </c>
      <c r="AL46" s="80" t="s">
        <v>123</v>
      </c>
      <c r="AM46" s="80" t="s">
        <v>123</v>
      </c>
      <c r="AN46" s="81" t="s">
        <v>123</v>
      </c>
    </row>
    <row r="47" spans="1:40" x14ac:dyDescent="0.25">
      <c r="A47" s="77">
        <v>46</v>
      </c>
      <c r="B47" s="82">
        <v>43186</v>
      </c>
      <c r="K47" s="81">
        <v>13</v>
      </c>
      <c r="L47" s="77" t="s">
        <v>146</v>
      </c>
      <c r="M47" s="77">
        <v>2018</v>
      </c>
      <c r="N47" s="79">
        <v>0.89201388888888899</v>
      </c>
      <c r="O47" s="79">
        <v>0.90744212962962967</v>
      </c>
      <c r="P47" s="80">
        <v>0.37027777777777615</v>
      </c>
      <c r="Q47" s="78" t="s">
        <v>53</v>
      </c>
      <c r="U47" s="78" t="s">
        <v>151</v>
      </c>
      <c r="V47" s="80" t="s">
        <v>123</v>
      </c>
      <c r="W47" s="80">
        <v>0.37027777777777615</v>
      </c>
      <c r="X47" s="81">
        <v>1</v>
      </c>
      <c r="Y47" s="81">
        <v>1</v>
      </c>
      <c r="Z47" s="80" t="s">
        <v>123</v>
      </c>
      <c r="AA47" s="80">
        <v>0.37027777777777615</v>
      </c>
      <c r="AB47" s="81"/>
      <c r="AC47" s="81">
        <v>13615</v>
      </c>
      <c r="AD47" s="77"/>
      <c r="AE47" s="81"/>
      <c r="AF47" s="157"/>
      <c r="AG47" s="77">
        <v>2</v>
      </c>
      <c r="AH47" s="77">
        <v>3</v>
      </c>
      <c r="AI47" s="77" t="s">
        <v>158</v>
      </c>
      <c r="AJ47" s="80" t="s">
        <v>123</v>
      </c>
      <c r="AK47" s="80" t="s">
        <v>123</v>
      </c>
      <c r="AL47" s="80" t="s">
        <v>123</v>
      </c>
      <c r="AM47" s="80" t="s">
        <v>123</v>
      </c>
      <c r="AN47" s="81" t="s">
        <v>123</v>
      </c>
    </row>
    <row r="48" spans="1:40" x14ac:dyDescent="0.25">
      <c r="A48" s="77">
        <v>47</v>
      </c>
      <c r="B48" s="82">
        <v>43186</v>
      </c>
      <c r="K48" s="81">
        <v>13</v>
      </c>
      <c r="L48" s="77" t="s">
        <v>146</v>
      </c>
      <c r="M48" s="77">
        <v>2018</v>
      </c>
      <c r="N48" s="79">
        <v>0.90744212962962967</v>
      </c>
      <c r="O48" s="79">
        <v>0.91015046296296298</v>
      </c>
      <c r="P48" s="80">
        <v>6.4999999999999503E-2</v>
      </c>
      <c r="Q48" s="78" t="s">
        <v>32</v>
      </c>
      <c r="R48" s="78" t="s">
        <v>61</v>
      </c>
      <c r="S48" s="78" t="s">
        <v>127</v>
      </c>
      <c r="U48" s="78" t="s">
        <v>149</v>
      </c>
      <c r="V48" s="80">
        <v>6.4999999999999503E-2</v>
      </c>
      <c r="W48" s="80" t="s">
        <v>123</v>
      </c>
      <c r="X48" s="81">
        <v>1</v>
      </c>
      <c r="Y48" s="81">
        <v>1</v>
      </c>
      <c r="Z48" s="80">
        <v>6.4999999999999503E-2</v>
      </c>
      <c r="AA48" s="80" t="s">
        <v>123</v>
      </c>
      <c r="AB48" s="81">
        <v>1651</v>
      </c>
      <c r="AC48" s="81">
        <v>13615</v>
      </c>
      <c r="AD48" s="77">
        <v>13521</v>
      </c>
      <c r="AE48" s="81">
        <v>2546.3276836158193</v>
      </c>
      <c r="AF48" s="157"/>
      <c r="AG48" s="77">
        <v>2</v>
      </c>
      <c r="AH48" s="77">
        <v>4</v>
      </c>
      <c r="AI48" s="77" t="s">
        <v>164</v>
      </c>
      <c r="AJ48" s="80">
        <v>8.7502777777777787</v>
      </c>
      <c r="AK48" s="80">
        <v>0.61148148148148151</v>
      </c>
      <c r="AL48" s="80">
        <v>4.87</v>
      </c>
      <c r="AM48" s="80">
        <v>3.8824999999999967</v>
      </c>
      <c r="AN48" s="81" t="s">
        <v>123</v>
      </c>
    </row>
    <row r="49" spans="1:40" x14ac:dyDescent="0.25">
      <c r="A49" s="77">
        <v>48</v>
      </c>
      <c r="B49" s="82">
        <v>43186</v>
      </c>
      <c r="K49" s="81">
        <v>13</v>
      </c>
      <c r="L49" s="77" t="s">
        <v>146</v>
      </c>
      <c r="M49" s="77">
        <v>2018</v>
      </c>
      <c r="N49" s="79">
        <v>0.91015046296296298</v>
      </c>
      <c r="O49" s="79">
        <v>0.96407407407407408</v>
      </c>
      <c r="P49" s="80">
        <v>1.2941666666666665</v>
      </c>
      <c r="Q49" s="78" t="s">
        <v>32</v>
      </c>
      <c r="R49" s="78" t="s">
        <v>61</v>
      </c>
      <c r="V49" s="80">
        <v>0.54388888888888953</v>
      </c>
      <c r="W49" s="80">
        <v>5.3086111111111087</v>
      </c>
      <c r="X49" s="81">
        <v>1</v>
      </c>
      <c r="Y49" s="81">
        <v>1</v>
      </c>
      <c r="Z49" s="80">
        <v>0.54</v>
      </c>
      <c r="AA49" s="80">
        <v>5.31</v>
      </c>
      <c r="AB49" s="81"/>
      <c r="AC49" s="81">
        <v>13615</v>
      </c>
      <c r="AD49" s="77"/>
      <c r="AE49" s="81"/>
      <c r="AF49" s="157"/>
      <c r="AG49" s="77">
        <v>2</v>
      </c>
      <c r="AH49" s="77">
        <v>4</v>
      </c>
      <c r="AI49" s="77" t="s">
        <v>158</v>
      </c>
      <c r="AJ49" s="80" t="s">
        <v>123</v>
      </c>
      <c r="AK49" s="80" t="s">
        <v>123</v>
      </c>
      <c r="AL49" s="80" t="s">
        <v>123</v>
      </c>
      <c r="AM49" s="80" t="s">
        <v>123</v>
      </c>
      <c r="AN49" s="81">
        <v>13615</v>
      </c>
    </row>
    <row r="50" spans="1:40" x14ac:dyDescent="0.25">
      <c r="A50" s="77">
        <v>49</v>
      </c>
      <c r="B50" s="82">
        <v>43186</v>
      </c>
      <c r="K50" s="81">
        <v>13</v>
      </c>
      <c r="L50" s="77" t="s">
        <v>146</v>
      </c>
      <c r="M50" s="77">
        <v>2018</v>
      </c>
      <c r="N50" s="79">
        <v>0.96407407407407408</v>
      </c>
      <c r="O50" s="79">
        <v>0.96418981481481481</v>
      </c>
      <c r="P50" s="80">
        <v>2.7777777777773238E-3</v>
      </c>
      <c r="Q50" s="78" t="s">
        <v>32</v>
      </c>
      <c r="R50" s="78" t="s">
        <v>156</v>
      </c>
      <c r="S50" s="78" t="s">
        <v>124</v>
      </c>
      <c r="U50" s="78" t="s">
        <v>149</v>
      </c>
      <c r="V50" s="80">
        <v>2.7777777777773238E-3</v>
      </c>
      <c r="W50" s="80" t="s">
        <v>123</v>
      </c>
      <c r="X50" s="81">
        <v>1</v>
      </c>
      <c r="Y50" s="81">
        <v>1</v>
      </c>
      <c r="Z50" s="80">
        <v>2.7777777777773238E-3</v>
      </c>
      <c r="AA50" s="80" t="s">
        <v>123</v>
      </c>
      <c r="AB50" s="81"/>
      <c r="AC50" s="81">
        <v>-2349.999999863212</v>
      </c>
      <c r="AD50" s="77"/>
      <c r="AE50" s="81"/>
      <c r="AF50" s="157"/>
      <c r="AG50" s="77">
        <v>1</v>
      </c>
      <c r="AH50" s="77">
        <v>4</v>
      </c>
      <c r="AI50" s="77" t="s">
        <v>158</v>
      </c>
      <c r="AJ50" s="80" t="s">
        <v>123</v>
      </c>
      <c r="AK50" s="80" t="s">
        <v>123</v>
      </c>
      <c r="AL50" s="80" t="s">
        <v>123</v>
      </c>
      <c r="AM50" s="80" t="s">
        <v>123</v>
      </c>
      <c r="AN50" s="81" t="s">
        <v>123</v>
      </c>
    </row>
    <row r="51" spans="1:40" x14ac:dyDescent="0.25">
      <c r="A51" s="77">
        <v>50</v>
      </c>
      <c r="B51" s="82">
        <v>43186</v>
      </c>
      <c r="K51" s="81">
        <v>13</v>
      </c>
      <c r="L51" s="77" t="s">
        <v>146</v>
      </c>
      <c r="M51" s="77">
        <v>2018</v>
      </c>
      <c r="N51" s="79">
        <v>0.96418981481481481</v>
      </c>
      <c r="O51" s="79">
        <v>0.9642708333333333</v>
      </c>
      <c r="P51" s="80">
        <v>1.9444444444438602E-3</v>
      </c>
      <c r="Q51" s="78" t="s">
        <v>32</v>
      </c>
      <c r="R51" s="78" t="s">
        <v>156</v>
      </c>
      <c r="T51" s="78" t="s">
        <v>123</v>
      </c>
      <c r="U51" s="78" t="s">
        <v>149</v>
      </c>
      <c r="V51" s="80">
        <v>1.9444444444438602E-3</v>
      </c>
      <c r="W51" s="80" t="s">
        <v>123</v>
      </c>
      <c r="X51" s="81">
        <v>1</v>
      </c>
      <c r="Y51" s="81">
        <v>1</v>
      </c>
      <c r="Z51" s="80">
        <v>1.9444444444438602E-3</v>
      </c>
      <c r="AA51" s="80" t="s">
        <v>123</v>
      </c>
      <c r="AB51" s="81"/>
      <c r="AC51" s="81">
        <v>-2349.999999863212</v>
      </c>
      <c r="AD51" s="77"/>
      <c r="AE51" s="81"/>
      <c r="AF51" s="157"/>
      <c r="AG51" s="77">
        <v>1</v>
      </c>
      <c r="AH51" s="77">
        <v>4</v>
      </c>
      <c r="AI51" s="77" t="s">
        <v>158</v>
      </c>
      <c r="AJ51" s="80" t="s">
        <v>123</v>
      </c>
      <c r="AK51" s="80" t="s">
        <v>123</v>
      </c>
      <c r="AL51" s="80" t="s">
        <v>123</v>
      </c>
      <c r="AM51" s="80" t="s">
        <v>123</v>
      </c>
      <c r="AN51" s="81" t="s">
        <v>123</v>
      </c>
    </row>
    <row r="52" spans="1:40" x14ac:dyDescent="0.25">
      <c r="A52" s="77">
        <v>51</v>
      </c>
      <c r="B52" s="82">
        <v>43186</v>
      </c>
      <c r="K52" s="81">
        <v>13</v>
      </c>
      <c r="L52" s="77" t="s">
        <v>146</v>
      </c>
      <c r="M52" s="77">
        <v>2018</v>
      </c>
      <c r="N52" s="79">
        <v>0.9642708333333333</v>
      </c>
      <c r="O52" s="79">
        <v>0.98056712962962955</v>
      </c>
      <c r="P52" s="80">
        <v>0.39111111111111008</v>
      </c>
      <c r="Q52" s="78" t="s">
        <v>53</v>
      </c>
      <c r="U52" s="78" t="s">
        <v>151</v>
      </c>
      <c r="V52" s="80" t="s">
        <v>123</v>
      </c>
      <c r="W52" s="80">
        <v>0.39111111111111008</v>
      </c>
      <c r="X52" s="81">
        <v>1</v>
      </c>
      <c r="Y52" s="81">
        <v>1</v>
      </c>
      <c r="Z52" s="80" t="s">
        <v>123</v>
      </c>
      <c r="AA52" s="80">
        <v>0.39111111111111008</v>
      </c>
      <c r="AB52" s="81"/>
      <c r="AC52" s="81">
        <v>-2349.999999863212</v>
      </c>
      <c r="AD52" s="77"/>
      <c r="AE52" s="81"/>
      <c r="AF52" s="157"/>
      <c r="AG52" s="77">
        <v>1</v>
      </c>
      <c r="AH52" s="77">
        <v>4</v>
      </c>
      <c r="AI52" s="77" t="s">
        <v>158</v>
      </c>
      <c r="AJ52" s="80" t="s">
        <v>123</v>
      </c>
      <c r="AK52" s="80" t="s">
        <v>123</v>
      </c>
      <c r="AL52" s="80" t="s">
        <v>123</v>
      </c>
      <c r="AM52" s="80" t="s">
        <v>123</v>
      </c>
      <c r="AN52" s="81" t="s">
        <v>123</v>
      </c>
    </row>
    <row r="53" spans="1:40" x14ac:dyDescent="0.25">
      <c r="A53" s="77">
        <v>52</v>
      </c>
      <c r="B53" s="82">
        <v>43186</v>
      </c>
      <c r="K53" s="81">
        <v>13</v>
      </c>
      <c r="L53" s="77" t="s">
        <v>146</v>
      </c>
      <c r="M53" s="77">
        <v>2018</v>
      </c>
      <c r="N53" s="79">
        <v>0.98056712962962955</v>
      </c>
      <c r="O53" s="79">
        <v>0.98653935185185182</v>
      </c>
      <c r="P53" s="80">
        <v>0.14333333333333442</v>
      </c>
      <c r="Q53" s="78" t="s">
        <v>32</v>
      </c>
      <c r="R53" s="78" t="s">
        <v>61</v>
      </c>
      <c r="S53" s="78" t="s">
        <v>127</v>
      </c>
      <c r="U53" s="78" t="s">
        <v>149</v>
      </c>
      <c r="V53" s="80">
        <v>0.14333333333333442</v>
      </c>
      <c r="W53" s="80" t="s">
        <v>123</v>
      </c>
      <c r="X53" s="81">
        <v>1</v>
      </c>
      <c r="Y53" s="81">
        <v>1</v>
      </c>
      <c r="Z53" s="80">
        <v>0.14333333333333442</v>
      </c>
      <c r="AA53" s="80" t="s">
        <v>123</v>
      </c>
      <c r="AB53" s="81">
        <v>2000</v>
      </c>
      <c r="AC53" s="81">
        <v>-2349.999999863212</v>
      </c>
      <c r="AD53" s="77">
        <v>2000</v>
      </c>
      <c r="AE53" s="81">
        <v>5128.2051282051279</v>
      </c>
      <c r="AF53" s="157"/>
      <c r="AG53" s="77">
        <v>1</v>
      </c>
      <c r="AH53" s="77">
        <v>5</v>
      </c>
      <c r="AI53" s="77" t="s">
        <v>165</v>
      </c>
      <c r="AJ53" s="80">
        <v>0.54638888888888726</v>
      </c>
      <c r="AK53" s="80">
        <v>0.7407407407407407</v>
      </c>
      <c r="AL53" s="80">
        <v>0.16</v>
      </c>
      <c r="AM53" s="80">
        <v>0.39111111111111008</v>
      </c>
      <c r="AN53" s="81" t="s">
        <v>123</v>
      </c>
    </row>
    <row r="54" spans="1:40" x14ac:dyDescent="0.25">
      <c r="A54" s="77">
        <v>53</v>
      </c>
      <c r="B54" s="82">
        <v>43186</v>
      </c>
      <c r="K54" s="81">
        <v>13</v>
      </c>
      <c r="L54" s="77" t="s">
        <v>146</v>
      </c>
      <c r="M54" s="77">
        <v>2018</v>
      </c>
      <c r="N54" s="79">
        <v>0.98653935185185182</v>
      </c>
      <c r="O54" s="79">
        <v>0.98684027777777772</v>
      </c>
      <c r="P54" s="80">
        <v>7.2222222222215748E-3</v>
      </c>
      <c r="Q54" s="78" t="s">
        <v>32</v>
      </c>
      <c r="R54" s="78" t="s">
        <v>61</v>
      </c>
      <c r="V54" s="80">
        <v>0.14805555555555561</v>
      </c>
      <c r="W54" s="80">
        <v>0.39111111111111008</v>
      </c>
      <c r="X54" s="81">
        <v>1</v>
      </c>
      <c r="Y54" s="81">
        <v>1</v>
      </c>
      <c r="Z54" s="80">
        <v>0.15</v>
      </c>
      <c r="AA54" s="80">
        <v>0.39</v>
      </c>
      <c r="AB54" s="81"/>
      <c r="AC54" s="81">
        <v>-2349.999999863212</v>
      </c>
      <c r="AD54" s="77"/>
      <c r="AE54" s="81"/>
      <c r="AF54" s="157"/>
      <c r="AG54" s="77">
        <v>1</v>
      </c>
      <c r="AH54" s="77">
        <v>5</v>
      </c>
      <c r="AI54" s="77" t="s">
        <v>158</v>
      </c>
      <c r="AJ54" s="80" t="s">
        <v>123</v>
      </c>
      <c r="AK54" s="80" t="s">
        <v>123</v>
      </c>
      <c r="AL54" s="80" t="s">
        <v>123</v>
      </c>
      <c r="AM54" s="80" t="s">
        <v>123</v>
      </c>
      <c r="AN54" s="81">
        <v>-2349.999999863212</v>
      </c>
    </row>
    <row r="55" spans="1:40" x14ac:dyDescent="0.25">
      <c r="A55" s="77">
        <v>54</v>
      </c>
      <c r="B55" s="82">
        <v>43186</v>
      </c>
      <c r="K55" s="81">
        <v>13</v>
      </c>
      <c r="L55" s="77" t="s">
        <v>146</v>
      </c>
      <c r="M55" s="77">
        <v>2018</v>
      </c>
      <c r="N55" s="79">
        <v>0.98684027777777772</v>
      </c>
      <c r="O55" s="79">
        <v>0.98689814814814814</v>
      </c>
      <c r="P55" s="80">
        <v>1.3888888888899942E-3</v>
      </c>
      <c r="Q55" s="78" t="s">
        <v>32</v>
      </c>
      <c r="R55" s="78" t="s">
        <v>156</v>
      </c>
      <c r="S55" s="78" t="s">
        <v>124</v>
      </c>
      <c r="U55" s="78" t="s">
        <v>149</v>
      </c>
      <c r="V55" s="80">
        <v>1.3888888888899942E-3</v>
      </c>
      <c r="W55" s="80" t="s">
        <v>123</v>
      </c>
      <c r="X55" s="81">
        <v>1</v>
      </c>
      <c r="Y55" s="81">
        <v>1</v>
      </c>
      <c r="Z55" s="80">
        <v>1.3888888888899942E-3</v>
      </c>
      <c r="AA55" s="80" t="s">
        <v>123</v>
      </c>
      <c r="AB55" s="81"/>
      <c r="AC55" s="81">
        <v>-2349.999999863212</v>
      </c>
      <c r="AD55" s="77"/>
      <c r="AE55" s="81"/>
      <c r="AF55" s="157"/>
      <c r="AG55" s="77">
        <v>1</v>
      </c>
      <c r="AH55" s="77">
        <v>5</v>
      </c>
      <c r="AI55" s="77" t="s">
        <v>158</v>
      </c>
      <c r="AJ55" s="80" t="s">
        <v>123</v>
      </c>
      <c r="AK55" s="80" t="s">
        <v>123</v>
      </c>
      <c r="AL55" s="80" t="s">
        <v>123</v>
      </c>
      <c r="AM55" s="80" t="s">
        <v>123</v>
      </c>
      <c r="AN55" s="81" t="s">
        <v>123</v>
      </c>
    </row>
    <row r="56" spans="1:40" x14ac:dyDescent="0.25">
      <c r="A56" s="77">
        <v>55</v>
      </c>
      <c r="B56" s="82">
        <v>43186</v>
      </c>
      <c r="K56" s="81">
        <v>13</v>
      </c>
      <c r="L56" s="77" t="s">
        <v>146</v>
      </c>
      <c r="M56" s="77">
        <v>2018</v>
      </c>
      <c r="N56" s="79">
        <v>0.98689814814814814</v>
      </c>
      <c r="O56" s="79">
        <v>5.5555555555555556E-4</v>
      </c>
      <c r="P56" s="80">
        <v>0.32777777777778017</v>
      </c>
      <c r="Q56" s="78" t="s">
        <v>32</v>
      </c>
      <c r="R56" s="78" t="s">
        <v>156</v>
      </c>
      <c r="T56" s="78" t="s">
        <v>123</v>
      </c>
      <c r="U56" s="78" t="s">
        <v>149</v>
      </c>
      <c r="V56" s="80">
        <v>0.32777777777778017</v>
      </c>
      <c r="W56" s="80" t="s">
        <v>123</v>
      </c>
      <c r="X56" s="81">
        <v>1</v>
      </c>
      <c r="Y56" s="81">
        <v>1</v>
      </c>
      <c r="Z56" s="80">
        <v>0.32777777777778017</v>
      </c>
      <c r="AA56" s="80" t="s">
        <v>123</v>
      </c>
      <c r="AB56" s="81"/>
      <c r="AC56" s="81">
        <v>-2349.999999863212</v>
      </c>
      <c r="AD56" s="77"/>
      <c r="AE56" s="81"/>
      <c r="AF56" s="157"/>
      <c r="AG56" s="77">
        <v>1</v>
      </c>
      <c r="AH56" s="77">
        <v>5</v>
      </c>
      <c r="AI56" s="77" t="s">
        <v>158</v>
      </c>
      <c r="AJ56" s="80" t="s">
        <v>123</v>
      </c>
      <c r="AK56" s="80" t="s">
        <v>123</v>
      </c>
      <c r="AL56" s="80" t="s">
        <v>123</v>
      </c>
      <c r="AM56" s="80" t="s">
        <v>123</v>
      </c>
      <c r="AN56" s="81" t="s">
        <v>123</v>
      </c>
    </row>
    <row r="57" spans="1:40" x14ac:dyDescent="0.25">
      <c r="A57" s="77">
        <v>56</v>
      </c>
      <c r="B57" s="82">
        <v>43186</v>
      </c>
      <c r="K57" s="81">
        <v>13</v>
      </c>
      <c r="L57" s="77" t="s">
        <v>146</v>
      </c>
      <c r="M57" s="77">
        <v>2018</v>
      </c>
      <c r="N57" s="79">
        <v>5.5555555555555556E-4</v>
      </c>
      <c r="O57" s="79">
        <v>5.3009259259259251E-3</v>
      </c>
      <c r="P57" s="80">
        <v>0.11388888888888887</v>
      </c>
      <c r="Q57" s="78" t="s">
        <v>32</v>
      </c>
      <c r="R57" s="78" t="s">
        <v>159</v>
      </c>
      <c r="T57" s="78" t="s">
        <v>123</v>
      </c>
      <c r="U57" s="78" t="s">
        <v>149</v>
      </c>
      <c r="V57" s="80">
        <v>0.11388888888888887</v>
      </c>
      <c r="W57" s="80" t="s">
        <v>123</v>
      </c>
      <c r="X57" s="81">
        <v>1</v>
      </c>
      <c r="Y57" s="81">
        <v>1</v>
      </c>
      <c r="Z57" s="80">
        <v>0.11388888888888887</v>
      </c>
      <c r="AA57" s="80" t="s">
        <v>123</v>
      </c>
      <c r="AB57" s="81"/>
      <c r="AC57" s="81">
        <v>-2349.999999863212</v>
      </c>
      <c r="AD57" s="77"/>
      <c r="AE57" s="81"/>
      <c r="AF57" s="157"/>
      <c r="AG57" s="77">
        <v>1</v>
      </c>
      <c r="AH57" s="77">
        <v>5</v>
      </c>
      <c r="AI57" s="77" t="s">
        <v>158</v>
      </c>
      <c r="AJ57" s="80" t="s">
        <v>123</v>
      </c>
      <c r="AK57" s="80" t="s">
        <v>123</v>
      </c>
      <c r="AL57" s="80" t="s">
        <v>123</v>
      </c>
      <c r="AM57" s="80" t="s">
        <v>123</v>
      </c>
      <c r="AN57" s="81" t="s">
        <v>123</v>
      </c>
    </row>
    <row r="58" spans="1:40" x14ac:dyDescent="0.25">
      <c r="A58" s="77">
        <v>57</v>
      </c>
      <c r="B58" s="82">
        <v>43186</v>
      </c>
      <c r="K58" s="81">
        <v>13</v>
      </c>
      <c r="L58" s="77" t="s">
        <v>146</v>
      </c>
      <c r="M58" s="77">
        <v>2018</v>
      </c>
      <c r="N58" s="79">
        <v>5.3009259259259251E-3</v>
      </c>
      <c r="O58" s="79">
        <v>4.5347222222222226E-2</v>
      </c>
      <c r="P58" s="80">
        <v>0.96111111111111125</v>
      </c>
      <c r="Q58" s="78" t="s">
        <v>53</v>
      </c>
      <c r="U58" s="78" t="s">
        <v>151</v>
      </c>
      <c r="V58" s="80" t="s">
        <v>123</v>
      </c>
      <c r="W58" s="80">
        <v>0.96111111111111125</v>
      </c>
      <c r="X58" s="81">
        <v>1</v>
      </c>
      <c r="Y58" s="81">
        <v>1</v>
      </c>
      <c r="Z58" s="80" t="s">
        <v>123</v>
      </c>
      <c r="AA58" s="80">
        <v>0.96111111111111125</v>
      </c>
      <c r="AB58" s="81"/>
      <c r="AC58" s="81">
        <v>-2349.999999863212</v>
      </c>
      <c r="AD58" s="77">
        <v>2505</v>
      </c>
      <c r="AE58" s="81"/>
      <c r="AF58" s="157"/>
      <c r="AG58" s="77">
        <v>1</v>
      </c>
      <c r="AH58" s="77">
        <v>5</v>
      </c>
      <c r="AI58" s="77" t="s">
        <v>158</v>
      </c>
      <c r="AJ58" s="80" t="s">
        <v>123</v>
      </c>
      <c r="AK58" s="80" t="s">
        <v>123</v>
      </c>
      <c r="AL58" s="80" t="s">
        <v>123</v>
      </c>
      <c r="AM58" s="80" t="s">
        <v>123</v>
      </c>
      <c r="AN58" s="81" t="s">
        <v>123</v>
      </c>
    </row>
    <row r="59" spans="1:40" x14ac:dyDescent="0.25">
      <c r="A59" s="77">
        <v>58</v>
      </c>
      <c r="B59" s="82">
        <v>43186</v>
      </c>
      <c r="K59" s="81">
        <v>13</v>
      </c>
      <c r="L59" s="77" t="s">
        <v>146</v>
      </c>
      <c r="M59" s="77">
        <v>2018</v>
      </c>
      <c r="N59" s="79">
        <v>4.5347222222222226E-2</v>
      </c>
      <c r="O59" s="79">
        <v>5.0821759259259254E-2</v>
      </c>
      <c r="P59" s="80">
        <v>0.13138888888888867</v>
      </c>
      <c r="Q59" s="78" t="s">
        <v>32</v>
      </c>
      <c r="R59" s="78" t="s">
        <v>61</v>
      </c>
      <c r="S59" s="78" t="s">
        <v>127</v>
      </c>
      <c r="U59" s="78" t="s">
        <v>149</v>
      </c>
      <c r="V59" s="80">
        <v>0.13138888888888867</v>
      </c>
      <c r="W59" s="80" t="s">
        <v>123</v>
      </c>
      <c r="X59" s="81">
        <v>1</v>
      </c>
      <c r="Y59" s="81">
        <v>1</v>
      </c>
      <c r="Z59" s="80">
        <v>0.13138888888888867</v>
      </c>
      <c r="AA59" s="80" t="s">
        <v>123</v>
      </c>
      <c r="AB59" s="81">
        <v>2505</v>
      </c>
      <c r="AC59" s="81">
        <v>-2349.999999863212</v>
      </c>
      <c r="AD59" s="77">
        <v>2505</v>
      </c>
      <c r="AE59" s="81">
        <v>2609.375</v>
      </c>
      <c r="AF59" s="157"/>
      <c r="AG59" s="77">
        <v>1</v>
      </c>
      <c r="AH59" s="77">
        <v>6</v>
      </c>
      <c r="AI59" s="77" t="s">
        <v>166</v>
      </c>
      <c r="AJ59" s="80">
        <v>1.5691666666666702</v>
      </c>
      <c r="AK59" s="80">
        <v>0.92777777777777781</v>
      </c>
      <c r="AL59" s="80">
        <v>0.61</v>
      </c>
      <c r="AM59" s="80">
        <v>0.96111111111111125</v>
      </c>
      <c r="AN59" s="81" t="s">
        <v>123</v>
      </c>
    </row>
    <row r="60" spans="1:40" x14ac:dyDescent="0.25">
      <c r="A60" s="77">
        <v>59</v>
      </c>
      <c r="B60" s="82">
        <v>43186</v>
      </c>
      <c r="K60" s="81">
        <v>13</v>
      </c>
      <c r="L60" s="77" t="s">
        <v>146</v>
      </c>
      <c r="M60" s="77">
        <v>2018</v>
      </c>
      <c r="N60" s="79">
        <v>5.0821759259259254E-2</v>
      </c>
      <c r="O60" s="79">
        <v>5.2222222222222225E-2</v>
      </c>
      <c r="P60" s="80">
        <v>3.3611111111111314E-2</v>
      </c>
      <c r="Q60" s="78" t="s">
        <v>32</v>
      </c>
      <c r="R60" s="78" t="s">
        <v>61</v>
      </c>
      <c r="V60" s="80">
        <v>0.57444444444444764</v>
      </c>
      <c r="W60" s="80">
        <v>0.96111111111111125</v>
      </c>
      <c r="X60" s="81">
        <v>1</v>
      </c>
      <c r="Y60" s="81">
        <v>1</v>
      </c>
      <c r="Z60" s="80">
        <v>0.56999999999999995</v>
      </c>
      <c r="AA60" s="80">
        <v>0.96</v>
      </c>
      <c r="AB60" s="81"/>
      <c r="AC60" s="81">
        <v>-2349.999999863212</v>
      </c>
      <c r="AD60" s="77"/>
      <c r="AE60" s="81"/>
      <c r="AF60" s="157"/>
      <c r="AG60" s="77">
        <v>1</v>
      </c>
      <c r="AH60" s="77">
        <v>6</v>
      </c>
      <c r="AI60" s="77" t="s">
        <v>158</v>
      </c>
      <c r="AJ60" s="80" t="s">
        <v>123</v>
      </c>
      <c r="AK60" s="80" t="s">
        <v>123</v>
      </c>
      <c r="AL60" s="80" t="s">
        <v>123</v>
      </c>
      <c r="AM60" s="80" t="s">
        <v>123</v>
      </c>
      <c r="AN60" s="81">
        <v>-2349.999999863212</v>
      </c>
    </row>
    <row r="61" spans="1:40" x14ac:dyDescent="0.25">
      <c r="A61" s="77">
        <v>60</v>
      </c>
      <c r="B61" s="82">
        <v>43186</v>
      </c>
      <c r="K61" s="81">
        <v>13</v>
      </c>
      <c r="L61" s="77" t="s">
        <v>146</v>
      </c>
      <c r="M61" s="77">
        <v>2018</v>
      </c>
      <c r="N61" s="79">
        <v>5.2222222222222225E-2</v>
      </c>
      <c r="O61" s="79">
        <v>0.21708333333333332</v>
      </c>
      <c r="P61" s="80">
        <v>3.9566666666666666</v>
      </c>
      <c r="Q61" s="78" t="s">
        <v>32</v>
      </c>
      <c r="R61" s="78" t="s">
        <v>148</v>
      </c>
      <c r="S61" s="78" t="s">
        <v>124</v>
      </c>
      <c r="U61" s="78" t="s">
        <v>149</v>
      </c>
      <c r="V61" s="80">
        <v>3.9566666666666666</v>
      </c>
      <c r="W61" s="80" t="s">
        <v>123</v>
      </c>
      <c r="X61" s="81">
        <v>1</v>
      </c>
      <c r="Y61" s="81">
        <v>1</v>
      </c>
      <c r="Z61" s="80">
        <v>3.9566666666666666</v>
      </c>
      <c r="AA61" s="80" t="s">
        <v>123</v>
      </c>
      <c r="AB61" s="81"/>
      <c r="AC61" s="81">
        <v>432</v>
      </c>
      <c r="AD61" s="77"/>
      <c r="AE61" s="81"/>
      <c r="AF61" s="157"/>
      <c r="AG61" s="77">
        <v>1</v>
      </c>
      <c r="AH61" s="77">
        <v>6</v>
      </c>
      <c r="AI61" s="77" t="s">
        <v>158</v>
      </c>
      <c r="AJ61" s="80" t="s">
        <v>123</v>
      </c>
      <c r="AK61" s="80" t="s">
        <v>123</v>
      </c>
      <c r="AL61" s="80" t="s">
        <v>123</v>
      </c>
      <c r="AM61" s="80" t="s">
        <v>123</v>
      </c>
      <c r="AN61" s="81" t="s">
        <v>123</v>
      </c>
    </row>
    <row r="62" spans="1:40" x14ac:dyDescent="0.25">
      <c r="A62" s="77">
        <v>61</v>
      </c>
      <c r="B62" s="82">
        <v>43186</v>
      </c>
      <c r="K62" s="81">
        <v>13</v>
      </c>
      <c r="L62" s="77" t="s">
        <v>146</v>
      </c>
      <c r="M62" s="77">
        <v>2018</v>
      </c>
      <c r="N62" s="79">
        <v>0.21708333333333332</v>
      </c>
      <c r="O62" s="79">
        <v>0.22460648148148146</v>
      </c>
      <c r="P62" s="80">
        <v>0.18055555555555536</v>
      </c>
      <c r="Q62" s="78" t="s">
        <v>22</v>
      </c>
      <c r="R62" s="78" t="s">
        <v>167</v>
      </c>
      <c r="T62" s="78" t="s">
        <v>123</v>
      </c>
      <c r="V62" s="80" t="s">
        <v>123</v>
      </c>
      <c r="W62" s="80" t="s">
        <v>123</v>
      </c>
      <c r="X62" s="81">
        <v>1</v>
      </c>
      <c r="Y62" s="81">
        <v>1</v>
      </c>
      <c r="Z62" s="80" t="s">
        <v>123</v>
      </c>
      <c r="AA62" s="80" t="s">
        <v>123</v>
      </c>
      <c r="AB62" s="81"/>
      <c r="AC62" s="81">
        <v>432</v>
      </c>
      <c r="AD62" s="77"/>
      <c r="AE62" s="81"/>
      <c r="AF62" s="157"/>
      <c r="AG62" s="77">
        <v>1</v>
      </c>
      <c r="AH62" s="77">
        <v>6</v>
      </c>
      <c r="AI62" s="77" t="s">
        <v>158</v>
      </c>
      <c r="AJ62" s="80" t="s">
        <v>123</v>
      </c>
      <c r="AK62" s="80" t="s">
        <v>123</v>
      </c>
      <c r="AL62" s="80" t="s">
        <v>123</v>
      </c>
      <c r="AM62" s="80" t="s">
        <v>123</v>
      </c>
      <c r="AN62" s="81" t="s">
        <v>123</v>
      </c>
    </row>
    <row r="63" spans="1:40" x14ac:dyDescent="0.25">
      <c r="A63" s="77">
        <v>62</v>
      </c>
      <c r="B63" s="82">
        <v>43186</v>
      </c>
      <c r="K63" s="81">
        <v>13</v>
      </c>
      <c r="L63" s="77" t="s">
        <v>146</v>
      </c>
      <c r="M63" s="77">
        <v>2018</v>
      </c>
      <c r="N63" s="79">
        <v>0.22460648148148146</v>
      </c>
      <c r="O63" s="79">
        <v>0.23797453703703705</v>
      </c>
      <c r="P63" s="80">
        <v>0.32083333333333419</v>
      </c>
      <c r="Q63" s="78" t="s">
        <v>22</v>
      </c>
      <c r="R63" s="78" t="s">
        <v>117</v>
      </c>
      <c r="S63" s="78" t="s">
        <v>128</v>
      </c>
      <c r="V63" s="80" t="s">
        <v>123</v>
      </c>
      <c r="W63" s="80" t="s">
        <v>123</v>
      </c>
      <c r="X63" s="81">
        <v>1</v>
      </c>
      <c r="Y63" s="81">
        <v>1</v>
      </c>
      <c r="Z63" s="80" t="s">
        <v>123</v>
      </c>
      <c r="AA63" s="80" t="s">
        <v>123</v>
      </c>
      <c r="AB63" s="81">
        <v>0</v>
      </c>
      <c r="AC63" s="81">
        <v>432</v>
      </c>
      <c r="AD63" s="77">
        <v>0</v>
      </c>
      <c r="AE63" s="81">
        <v>0</v>
      </c>
      <c r="AF63" s="157"/>
      <c r="AG63" s="77">
        <v>1</v>
      </c>
      <c r="AH63" s="77">
        <v>6</v>
      </c>
      <c r="AI63" s="77" t="s">
        <v>158</v>
      </c>
      <c r="AJ63" s="80" t="s">
        <v>123</v>
      </c>
      <c r="AK63" s="80">
        <v>0</v>
      </c>
      <c r="AL63" s="80" t="s">
        <v>123</v>
      </c>
      <c r="AM63" s="80" t="s">
        <v>123</v>
      </c>
      <c r="AN63" s="81" t="s">
        <v>123</v>
      </c>
    </row>
    <row r="64" spans="1:40" x14ac:dyDescent="0.25">
      <c r="A64" s="77">
        <v>63</v>
      </c>
      <c r="B64" s="82">
        <v>43186</v>
      </c>
      <c r="K64" s="81">
        <v>13</v>
      </c>
      <c r="L64" s="77" t="s">
        <v>146</v>
      </c>
      <c r="M64" s="77">
        <v>2018</v>
      </c>
      <c r="N64" s="79">
        <v>0.23797453703703705</v>
      </c>
      <c r="O64" s="79">
        <v>0.44188657407407406</v>
      </c>
      <c r="P64" s="80">
        <v>4.8938888888888883</v>
      </c>
      <c r="Q64" s="78" t="s">
        <v>32</v>
      </c>
      <c r="R64" s="78" t="s">
        <v>168</v>
      </c>
      <c r="S64" s="78" t="s">
        <v>126</v>
      </c>
      <c r="U64" s="78" t="s">
        <v>149</v>
      </c>
      <c r="V64" s="80">
        <v>4.8938888888888883</v>
      </c>
      <c r="W64" s="80" t="s">
        <v>123</v>
      </c>
      <c r="X64" s="81">
        <v>1</v>
      </c>
      <c r="Y64" s="81">
        <v>1</v>
      </c>
      <c r="Z64" s="80">
        <v>4.8938888888888883</v>
      </c>
      <c r="AA64" s="80" t="s">
        <v>123</v>
      </c>
      <c r="AB64" s="81"/>
      <c r="AC64" s="81">
        <v>432</v>
      </c>
      <c r="AD64" s="77"/>
      <c r="AE64" s="81"/>
      <c r="AF64" s="157"/>
      <c r="AG64" s="77">
        <v>2</v>
      </c>
      <c r="AH64" s="77">
        <v>6</v>
      </c>
      <c r="AI64" s="77" t="s">
        <v>158</v>
      </c>
      <c r="AJ64" s="80" t="s">
        <v>123</v>
      </c>
      <c r="AK64" s="80" t="s">
        <v>123</v>
      </c>
      <c r="AL64" s="80" t="s">
        <v>123</v>
      </c>
      <c r="AM64" s="80" t="s">
        <v>123</v>
      </c>
      <c r="AN64" s="81" t="s">
        <v>123</v>
      </c>
    </row>
    <row r="65" spans="1:40" x14ac:dyDescent="0.25">
      <c r="A65" s="77">
        <v>64</v>
      </c>
      <c r="B65" s="82">
        <v>43186</v>
      </c>
      <c r="K65" s="81">
        <v>13</v>
      </c>
      <c r="L65" s="77" t="s">
        <v>146</v>
      </c>
      <c r="M65" s="77">
        <v>2018</v>
      </c>
      <c r="N65" s="79">
        <v>0.44188657407407406</v>
      </c>
      <c r="O65" s="79">
        <v>0.46119212962962958</v>
      </c>
      <c r="P65" s="80">
        <v>0.46333333333333249</v>
      </c>
      <c r="Q65" s="78" t="s">
        <v>22</v>
      </c>
      <c r="R65" s="78" t="s">
        <v>152</v>
      </c>
      <c r="T65" s="78" t="s">
        <v>123</v>
      </c>
      <c r="V65" s="80" t="s">
        <v>123</v>
      </c>
      <c r="W65" s="80" t="s">
        <v>123</v>
      </c>
      <c r="X65" s="81">
        <v>1</v>
      </c>
      <c r="Y65" s="81">
        <v>1</v>
      </c>
      <c r="Z65" s="80" t="s">
        <v>123</v>
      </c>
      <c r="AA65" s="80" t="s">
        <v>123</v>
      </c>
      <c r="AB65" s="81"/>
      <c r="AC65" s="81">
        <v>432</v>
      </c>
      <c r="AD65" s="77"/>
      <c r="AE65" s="81"/>
      <c r="AF65" s="157"/>
      <c r="AG65" s="77">
        <v>2</v>
      </c>
      <c r="AH65" s="77">
        <v>6</v>
      </c>
      <c r="AI65" s="77" t="s">
        <v>158</v>
      </c>
      <c r="AJ65" s="80" t="s">
        <v>123</v>
      </c>
      <c r="AK65" s="80" t="s">
        <v>123</v>
      </c>
      <c r="AL65" s="80" t="s">
        <v>123</v>
      </c>
      <c r="AM65" s="80" t="s">
        <v>123</v>
      </c>
      <c r="AN65" s="81" t="s">
        <v>123</v>
      </c>
    </row>
    <row r="66" spans="1:40" x14ac:dyDescent="0.25">
      <c r="A66" s="77">
        <v>65</v>
      </c>
      <c r="B66" s="82">
        <v>43186</v>
      </c>
      <c r="K66" s="81">
        <v>13</v>
      </c>
      <c r="L66" s="77" t="s">
        <v>146</v>
      </c>
      <c r="M66" s="77">
        <v>2018</v>
      </c>
      <c r="N66" s="79">
        <v>0.46119212962962958</v>
      </c>
      <c r="O66" s="79">
        <v>0.46126157407407403</v>
      </c>
      <c r="P66" s="80">
        <v>1.6666666666669272E-3</v>
      </c>
      <c r="Q66" s="78" t="s">
        <v>53</v>
      </c>
      <c r="U66" s="78" t="s">
        <v>151</v>
      </c>
      <c r="V66" s="80" t="s">
        <v>123</v>
      </c>
      <c r="W66" s="80">
        <v>1.6666666666669272E-3</v>
      </c>
      <c r="X66" s="81">
        <v>1</v>
      </c>
      <c r="Y66" s="81">
        <v>1</v>
      </c>
      <c r="Z66" s="80" t="s">
        <v>123</v>
      </c>
      <c r="AA66" s="80">
        <v>1.6666666666669272E-3</v>
      </c>
      <c r="AB66" s="81"/>
      <c r="AC66" s="81">
        <v>432</v>
      </c>
      <c r="AD66" s="77"/>
      <c r="AE66" s="81"/>
      <c r="AF66" s="157"/>
      <c r="AG66" s="77">
        <v>2</v>
      </c>
      <c r="AH66" s="77">
        <v>6</v>
      </c>
      <c r="AI66" s="77" t="s">
        <v>158</v>
      </c>
      <c r="AJ66" s="80" t="s">
        <v>123</v>
      </c>
      <c r="AK66" s="80" t="s">
        <v>123</v>
      </c>
      <c r="AL66" s="80" t="s">
        <v>123</v>
      </c>
      <c r="AM66" s="80" t="s">
        <v>123</v>
      </c>
      <c r="AN66" s="81" t="s">
        <v>123</v>
      </c>
    </row>
    <row r="67" spans="1:40" x14ac:dyDescent="0.25">
      <c r="A67" s="77">
        <v>66</v>
      </c>
      <c r="B67" s="82">
        <v>43186</v>
      </c>
      <c r="K67" s="81">
        <v>13</v>
      </c>
      <c r="L67" s="77" t="s">
        <v>146</v>
      </c>
      <c r="M67" s="77">
        <v>2018</v>
      </c>
      <c r="N67" s="79">
        <v>0.46126157407407403</v>
      </c>
      <c r="O67" s="79">
        <v>0.4614699074074074</v>
      </c>
      <c r="P67" s="80">
        <v>5.0000000000007816E-3</v>
      </c>
      <c r="Q67" s="78" t="s">
        <v>32</v>
      </c>
      <c r="R67" s="78" t="s">
        <v>61</v>
      </c>
      <c r="U67" s="78" t="s">
        <v>149</v>
      </c>
      <c r="V67" s="80">
        <v>5.0000000000007816E-3</v>
      </c>
      <c r="W67" s="80" t="s">
        <v>123</v>
      </c>
      <c r="X67" s="81">
        <v>1</v>
      </c>
      <c r="Y67" s="81">
        <v>1</v>
      </c>
      <c r="Z67" s="80">
        <v>5.0000000000007816E-3</v>
      </c>
      <c r="AA67" s="80" t="s">
        <v>123</v>
      </c>
      <c r="AB67" s="81"/>
      <c r="AC67" s="81">
        <v>432</v>
      </c>
      <c r="AD67" s="77"/>
      <c r="AE67" s="81"/>
      <c r="AF67" s="157"/>
      <c r="AG67" s="77">
        <v>2</v>
      </c>
      <c r="AH67" s="77">
        <v>6</v>
      </c>
      <c r="AI67" s="77" t="s">
        <v>158</v>
      </c>
      <c r="AJ67" s="80" t="s">
        <v>123</v>
      </c>
      <c r="AK67" s="80" t="s">
        <v>123</v>
      </c>
      <c r="AL67" s="80" t="s">
        <v>123</v>
      </c>
      <c r="AM67" s="80" t="s">
        <v>123</v>
      </c>
      <c r="AN67" s="81" t="s">
        <v>123</v>
      </c>
    </row>
    <row r="68" spans="1:40" x14ac:dyDescent="0.25">
      <c r="A68" s="77">
        <v>67</v>
      </c>
      <c r="B68" s="82">
        <v>43186</v>
      </c>
      <c r="K68" s="81">
        <v>13</v>
      </c>
      <c r="L68" s="77" t="s">
        <v>146</v>
      </c>
      <c r="M68" s="77">
        <v>2018</v>
      </c>
      <c r="N68" s="79">
        <v>0.4614699074074074</v>
      </c>
      <c r="O68" s="79">
        <v>0.49641203703703707</v>
      </c>
      <c r="P68" s="80">
        <v>0.83861111111111208</v>
      </c>
      <c r="Q68" s="78" t="s">
        <v>32</v>
      </c>
      <c r="R68" s="78" t="s">
        <v>168</v>
      </c>
      <c r="S68" s="78" t="s">
        <v>124</v>
      </c>
      <c r="U68" s="78" t="s">
        <v>149</v>
      </c>
      <c r="V68" s="80">
        <v>0.83861111111111208</v>
      </c>
      <c r="W68" s="80" t="s">
        <v>123</v>
      </c>
      <c r="X68" s="81">
        <v>1</v>
      </c>
      <c r="Y68" s="81">
        <v>1</v>
      </c>
      <c r="Z68" s="80">
        <v>0.83861111111111208</v>
      </c>
      <c r="AA68" s="80" t="s">
        <v>123</v>
      </c>
      <c r="AB68" s="81"/>
      <c r="AC68" s="81">
        <v>432</v>
      </c>
      <c r="AD68" s="77"/>
      <c r="AE68" s="81"/>
      <c r="AF68" s="157"/>
      <c r="AG68" s="77">
        <v>2</v>
      </c>
      <c r="AH68" s="77">
        <v>6</v>
      </c>
      <c r="AI68" s="77" t="s">
        <v>158</v>
      </c>
      <c r="AJ68" s="80" t="s">
        <v>123</v>
      </c>
      <c r="AK68" s="80" t="s">
        <v>123</v>
      </c>
      <c r="AL68" s="80" t="s">
        <v>123</v>
      </c>
      <c r="AM68" s="80" t="s">
        <v>123</v>
      </c>
      <c r="AN68" s="81" t="s">
        <v>123</v>
      </c>
    </row>
    <row r="69" spans="1:40" x14ac:dyDescent="0.25">
      <c r="A69" s="77">
        <v>68</v>
      </c>
      <c r="B69" s="82">
        <v>43186</v>
      </c>
      <c r="K69" s="81">
        <v>13</v>
      </c>
      <c r="L69" s="77" t="s">
        <v>146</v>
      </c>
      <c r="M69" s="77">
        <v>2018</v>
      </c>
      <c r="N69" s="79">
        <v>0.49641203703703707</v>
      </c>
      <c r="O69" s="79">
        <v>0.52487268518518515</v>
      </c>
      <c r="P69" s="80">
        <v>0.68305555555555397</v>
      </c>
      <c r="Q69" s="78" t="s">
        <v>169</v>
      </c>
      <c r="U69" s="78" t="s">
        <v>149</v>
      </c>
      <c r="V69" s="80">
        <v>0.68305555555555397</v>
      </c>
      <c r="W69" s="80" t="s">
        <v>123</v>
      </c>
      <c r="X69" s="81">
        <v>1</v>
      </c>
      <c r="Y69" s="81">
        <v>1</v>
      </c>
      <c r="Z69" s="80">
        <v>0.68305555555555397</v>
      </c>
      <c r="AA69" s="80" t="s">
        <v>123</v>
      </c>
      <c r="AB69" s="81"/>
      <c r="AC69" s="81">
        <v>432</v>
      </c>
      <c r="AD69" s="77"/>
      <c r="AE69" s="81"/>
      <c r="AF69" s="157"/>
      <c r="AG69" s="77">
        <v>2</v>
      </c>
      <c r="AH69" s="77">
        <v>6</v>
      </c>
      <c r="AI69" s="77" t="s">
        <v>158</v>
      </c>
      <c r="AJ69" s="80" t="s">
        <v>123</v>
      </c>
      <c r="AK69" s="80" t="s">
        <v>123</v>
      </c>
      <c r="AL69" s="80" t="s">
        <v>123</v>
      </c>
      <c r="AM69" s="80" t="s">
        <v>123</v>
      </c>
      <c r="AN69" s="81" t="s">
        <v>123</v>
      </c>
    </row>
    <row r="70" spans="1:40" x14ac:dyDescent="0.25">
      <c r="A70" s="77">
        <v>69</v>
      </c>
      <c r="B70" s="82">
        <v>43186</v>
      </c>
      <c r="K70" s="81">
        <v>13</v>
      </c>
      <c r="L70" s="77" t="s">
        <v>146</v>
      </c>
      <c r="M70" s="77">
        <v>2018</v>
      </c>
      <c r="N70" s="79">
        <v>0.52487268518518515</v>
      </c>
      <c r="O70" s="79">
        <v>0.5433217592592593</v>
      </c>
      <c r="P70" s="80">
        <v>0.44277777777777949</v>
      </c>
      <c r="Q70" s="78" t="s">
        <v>22</v>
      </c>
      <c r="R70" s="78" t="s">
        <v>117</v>
      </c>
      <c r="S70" s="78" t="s">
        <v>128</v>
      </c>
      <c r="V70" s="80" t="s">
        <v>123</v>
      </c>
      <c r="W70" s="80" t="s">
        <v>123</v>
      </c>
      <c r="X70" s="81">
        <v>1</v>
      </c>
      <c r="Y70" s="81">
        <v>1</v>
      </c>
      <c r="Z70" s="80" t="s">
        <v>123</v>
      </c>
      <c r="AA70" s="80" t="s">
        <v>123</v>
      </c>
      <c r="AB70" s="81">
        <v>0</v>
      </c>
      <c r="AC70" s="81">
        <v>432</v>
      </c>
      <c r="AD70" s="77">
        <v>0</v>
      </c>
      <c r="AE70" s="81">
        <v>0</v>
      </c>
      <c r="AF70" s="157"/>
      <c r="AG70" s="77">
        <v>2</v>
      </c>
      <c r="AH70" s="77">
        <v>6</v>
      </c>
      <c r="AI70" s="77" t="s">
        <v>158</v>
      </c>
      <c r="AJ70" s="80" t="s">
        <v>123</v>
      </c>
      <c r="AK70" s="80">
        <v>0</v>
      </c>
      <c r="AL70" s="80" t="s">
        <v>123</v>
      </c>
      <c r="AM70" s="80" t="s">
        <v>123</v>
      </c>
      <c r="AN70" s="81" t="s">
        <v>123</v>
      </c>
    </row>
    <row r="71" spans="1:40" x14ac:dyDescent="0.25">
      <c r="A71" s="77">
        <v>70</v>
      </c>
      <c r="B71" s="82">
        <v>43186</v>
      </c>
      <c r="K71" s="81">
        <v>13</v>
      </c>
      <c r="L71" s="77" t="s">
        <v>146</v>
      </c>
      <c r="M71" s="77">
        <v>2018</v>
      </c>
      <c r="N71" s="79">
        <v>0.5433217592592593</v>
      </c>
      <c r="O71" s="79">
        <v>0.54346064814814821</v>
      </c>
      <c r="P71" s="80">
        <v>3.3333333333338544E-3</v>
      </c>
      <c r="Q71" s="78" t="s">
        <v>32</v>
      </c>
      <c r="R71" s="78" t="s">
        <v>148</v>
      </c>
      <c r="S71" s="78" t="s">
        <v>126</v>
      </c>
      <c r="U71" s="78" t="s">
        <v>149</v>
      </c>
      <c r="V71" s="80">
        <v>3.3333333333338544E-3</v>
      </c>
      <c r="W71" s="80" t="s">
        <v>123</v>
      </c>
      <c r="X71" s="81">
        <v>1</v>
      </c>
      <c r="Y71" s="81">
        <v>1</v>
      </c>
      <c r="Z71" s="80">
        <v>3.3333333333338544E-3</v>
      </c>
      <c r="AA71" s="80" t="s">
        <v>123</v>
      </c>
      <c r="AB71" s="81"/>
      <c r="AC71" s="81">
        <v>432</v>
      </c>
      <c r="AD71" s="77"/>
      <c r="AE71" s="81"/>
      <c r="AF71" s="157"/>
      <c r="AG71" s="77">
        <v>2</v>
      </c>
      <c r="AH71" s="77">
        <v>6</v>
      </c>
      <c r="AI71" s="77" t="s">
        <v>158</v>
      </c>
      <c r="AJ71" s="80" t="s">
        <v>123</v>
      </c>
      <c r="AK71" s="80" t="s">
        <v>123</v>
      </c>
      <c r="AL71" s="80" t="s">
        <v>123</v>
      </c>
      <c r="AM71" s="80" t="s">
        <v>123</v>
      </c>
      <c r="AN71" s="81" t="s">
        <v>123</v>
      </c>
    </row>
    <row r="72" spans="1:40" x14ac:dyDescent="0.25">
      <c r="A72" s="77">
        <v>71</v>
      </c>
      <c r="B72" s="82">
        <v>43186</v>
      </c>
      <c r="K72" s="81">
        <v>13</v>
      </c>
      <c r="L72" s="77" t="s">
        <v>146</v>
      </c>
      <c r="M72" s="77">
        <v>2018</v>
      </c>
      <c r="N72" s="79">
        <v>0.54346064814814821</v>
      </c>
      <c r="O72" s="79">
        <v>0.54378472222222218</v>
      </c>
      <c r="P72" s="80">
        <v>7.7777777777754409E-3</v>
      </c>
      <c r="Q72" s="78" t="s">
        <v>22</v>
      </c>
      <c r="R72" s="78" t="s">
        <v>117</v>
      </c>
      <c r="S72" s="78" t="s">
        <v>128</v>
      </c>
      <c r="V72" s="80" t="s">
        <v>123</v>
      </c>
      <c r="W72" s="80" t="s">
        <v>123</v>
      </c>
      <c r="X72" s="81">
        <v>1</v>
      </c>
      <c r="Y72" s="81">
        <v>1</v>
      </c>
      <c r="Z72" s="80" t="s">
        <v>123</v>
      </c>
      <c r="AA72" s="80" t="s">
        <v>123</v>
      </c>
      <c r="AB72" s="81">
        <v>0</v>
      </c>
      <c r="AC72" s="81">
        <v>432</v>
      </c>
      <c r="AD72" s="77">
        <v>0</v>
      </c>
      <c r="AE72" s="81">
        <v>0</v>
      </c>
      <c r="AF72" s="157"/>
      <c r="AG72" s="77">
        <v>2</v>
      </c>
      <c r="AH72" s="77">
        <v>6</v>
      </c>
      <c r="AI72" s="77" t="s">
        <v>158</v>
      </c>
      <c r="AJ72" s="80" t="s">
        <v>123</v>
      </c>
      <c r="AK72" s="80">
        <v>0</v>
      </c>
      <c r="AL72" s="80" t="s">
        <v>123</v>
      </c>
      <c r="AM72" s="80" t="s">
        <v>123</v>
      </c>
      <c r="AN72" s="81" t="s">
        <v>123</v>
      </c>
    </row>
    <row r="73" spans="1:40" x14ac:dyDescent="0.25">
      <c r="A73" s="77">
        <v>72</v>
      </c>
      <c r="B73" s="82">
        <v>43186</v>
      </c>
      <c r="K73" s="81">
        <v>13</v>
      </c>
      <c r="L73" s="77" t="s">
        <v>146</v>
      </c>
      <c r="M73" s="77">
        <v>2018</v>
      </c>
      <c r="N73" s="79">
        <v>0.54378472222222218</v>
      </c>
      <c r="O73" s="79">
        <v>0.76288194444444446</v>
      </c>
      <c r="P73" s="80">
        <v>5.2583333333333346</v>
      </c>
      <c r="Q73" s="78" t="s">
        <v>32</v>
      </c>
      <c r="R73" s="78" t="s">
        <v>148</v>
      </c>
      <c r="S73" s="78" t="s">
        <v>126</v>
      </c>
      <c r="U73" s="78" t="s">
        <v>149</v>
      </c>
      <c r="V73" s="80">
        <v>5.2583333333333346</v>
      </c>
      <c r="W73" s="80" t="s">
        <v>123</v>
      </c>
      <c r="X73" s="81">
        <v>1</v>
      </c>
      <c r="Y73" s="81">
        <v>1</v>
      </c>
      <c r="Z73" s="80">
        <v>5.2583333333333346</v>
      </c>
      <c r="AA73" s="80" t="s">
        <v>123</v>
      </c>
      <c r="AB73" s="81"/>
      <c r="AC73" s="81">
        <v>432</v>
      </c>
      <c r="AD73" s="77"/>
      <c r="AE73" s="81"/>
      <c r="AF73" s="157"/>
      <c r="AG73" s="77">
        <v>3</v>
      </c>
      <c r="AH73" s="77">
        <v>6</v>
      </c>
      <c r="AI73" s="77" t="s">
        <v>158</v>
      </c>
      <c r="AJ73" s="80" t="s">
        <v>123</v>
      </c>
      <c r="AK73" s="80" t="s">
        <v>123</v>
      </c>
      <c r="AL73" s="80" t="s">
        <v>123</v>
      </c>
      <c r="AM73" s="80" t="s">
        <v>123</v>
      </c>
      <c r="AN73" s="81" t="s">
        <v>123</v>
      </c>
    </row>
    <row r="74" spans="1:40" x14ac:dyDescent="0.25">
      <c r="A74" s="77">
        <v>73</v>
      </c>
      <c r="B74" s="82">
        <v>43186</v>
      </c>
      <c r="K74" s="81">
        <v>13</v>
      </c>
      <c r="L74" s="77" t="s">
        <v>146</v>
      </c>
      <c r="M74" s="77">
        <v>2018</v>
      </c>
      <c r="N74" s="79">
        <v>0.76288194444444446</v>
      </c>
      <c r="O74" s="79">
        <v>0.77797453703703701</v>
      </c>
      <c r="P74" s="80">
        <v>0.36222222222222111</v>
      </c>
      <c r="Q74" s="78" t="s">
        <v>22</v>
      </c>
      <c r="R74" s="78" t="s">
        <v>152</v>
      </c>
      <c r="T74" s="78" t="s">
        <v>123</v>
      </c>
      <c r="V74" s="80" t="s">
        <v>123</v>
      </c>
      <c r="W74" s="80" t="s">
        <v>123</v>
      </c>
      <c r="X74" s="81">
        <v>1</v>
      </c>
      <c r="Y74" s="81">
        <v>1</v>
      </c>
      <c r="Z74" s="80" t="s">
        <v>123</v>
      </c>
      <c r="AA74" s="80" t="s">
        <v>123</v>
      </c>
      <c r="AB74" s="81"/>
      <c r="AC74" s="81">
        <v>432</v>
      </c>
      <c r="AD74" s="77"/>
      <c r="AE74" s="81"/>
      <c r="AF74" s="157"/>
      <c r="AG74" s="77">
        <v>3</v>
      </c>
      <c r="AH74" s="77">
        <v>6</v>
      </c>
      <c r="AI74" s="77" t="s">
        <v>158</v>
      </c>
      <c r="AJ74" s="80" t="s">
        <v>123</v>
      </c>
      <c r="AK74" s="80" t="s">
        <v>123</v>
      </c>
      <c r="AL74" s="80" t="s">
        <v>123</v>
      </c>
      <c r="AM74" s="80" t="s">
        <v>123</v>
      </c>
      <c r="AN74" s="81" t="s">
        <v>123</v>
      </c>
    </row>
    <row r="75" spans="1:40" x14ac:dyDescent="0.25">
      <c r="A75" s="77">
        <v>74</v>
      </c>
      <c r="B75" s="82">
        <v>43186</v>
      </c>
      <c r="K75" s="81">
        <v>13</v>
      </c>
      <c r="L75" s="77" t="s">
        <v>146</v>
      </c>
      <c r="M75" s="77">
        <v>2018</v>
      </c>
      <c r="N75" s="79">
        <v>0.77797453703703701</v>
      </c>
      <c r="O75" s="79">
        <v>0.77804398148148157</v>
      </c>
      <c r="P75" s="80">
        <v>1.6666666666695917E-3</v>
      </c>
      <c r="Q75" s="78" t="s">
        <v>32</v>
      </c>
      <c r="R75" s="78" t="s">
        <v>148</v>
      </c>
      <c r="T75" s="78" t="s">
        <v>123</v>
      </c>
      <c r="U75" s="78" t="s">
        <v>149</v>
      </c>
      <c r="V75" s="80">
        <v>1.6666666666695917E-3</v>
      </c>
      <c r="W75" s="80" t="s">
        <v>123</v>
      </c>
      <c r="X75" s="81">
        <v>1</v>
      </c>
      <c r="Y75" s="81">
        <v>1</v>
      </c>
      <c r="Z75" s="80">
        <v>1.6666666666695917E-3</v>
      </c>
      <c r="AA75" s="80" t="s">
        <v>123</v>
      </c>
      <c r="AB75" s="81"/>
      <c r="AC75" s="81">
        <v>432</v>
      </c>
      <c r="AD75" s="77"/>
      <c r="AE75" s="81"/>
      <c r="AF75" s="157"/>
      <c r="AG75" s="77">
        <v>3</v>
      </c>
      <c r="AH75" s="77">
        <v>6</v>
      </c>
      <c r="AI75" s="77" t="s">
        <v>158</v>
      </c>
      <c r="AJ75" s="80" t="s">
        <v>123</v>
      </c>
      <c r="AK75" s="80" t="s">
        <v>123</v>
      </c>
      <c r="AL75" s="80" t="s">
        <v>123</v>
      </c>
      <c r="AM75" s="80" t="s">
        <v>123</v>
      </c>
      <c r="AN75" s="81" t="s">
        <v>123</v>
      </c>
    </row>
    <row r="76" spans="1:40" x14ac:dyDescent="0.25">
      <c r="A76" s="77">
        <v>75</v>
      </c>
      <c r="B76" s="82">
        <v>43186</v>
      </c>
      <c r="K76" s="81">
        <v>13</v>
      </c>
      <c r="L76" s="77" t="s">
        <v>146</v>
      </c>
      <c r="M76" s="77">
        <v>2018</v>
      </c>
      <c r="N76" s="79">
        <v>0.77804398148148157</v>
      </c>
      <c r="O76" s="79">
        <v>0.84961805555555558</v>
      </c>
      <c r="P76" s="80">
        <v>1.7177777777777763</v>
      </c>
      <c r="Q76" s="78" t="s">
        <v>170</v>
      </c>
      <c r="R76" s="78" t="s">
        <v>171</v>
      </c>
      <c r="T76" s="78" t="s">
        <v>123</v>
      </c>
      <c r="U76" s="78" t="s">
        <v>149</v>
      </c>
      <c r="V76" s="80">
        <v>1.7177777777777763</v>
      </c>
      <c r="W76" s="80" t="s">
        <v>123</v>
      </c>
      <c r="X76" s="81">
        <v>1</v>
      </c>
      <c r="Y76" s="81">
        <v>1</v>
      </c>
      <c r="Z76" s="80">
        <v>1.7177777777777763</v>
      </c>
      <c r="AA76" s="80" t="s">
        <v>123</v>
      </c>
      <c r="AB76" s="81"/>
      <c r="AC76" s="81">
        <v>432</v>
      </c>
      <c r="AD76" s="77"/>
      <c r="AE76" s="81"/>
      <c r="AF76" s="157"/>
      <c r="AG76" s="77">
        <v>3</v>
      </c>
      <c r="AH76" s="77">
        <v>6</v>
      </c>
      <c r="AI76" s="77" t="s">
        <v>158</v>
      </c>
      <c r="AJ76" s="80" t="s">
        <v>123</v>
      </c>
      <c r="AK76" s="80" t="s">
        <v>123</v>
      </c>
      <c r="AL76" s="80" t="s">
        <v>123</v>
      </c>
      <c r="AM76" s="80" t="s">
        <v>123</v>
      </c>
      <c r="AN76" s="81" t="s">
        <v>123</v>
      </c>
    </row>
    <row r="77" spans="1:40" x14ac:dyDescent="0.25">
      <c r="A77" s="77">
        <v>76</v>
      </c>
      <c r="B77" s="82">
        <v>43186</v>
      </c>
      <c r="K77" s="81">
        <v>13</v>
      </c>
      <c r="L77" s="77" t="s">
        <v>146</v>
      </c>
      <c r="M77" s="77">
        <v>2018</v>
      </c>
      <c r="N77" s="79">
        <v>0.84961805555555558</v>
      </c>
      <c r="O77" s="79">
        <v>0.90068287037037031</v>
      </c>
      <c r="P77" s="80">
        <v>1.2255555555555535</v>
      </c>
      <c r="Q77" s="78" t="s">
        <v>22</v>
      </c>
      <c r="R77" s="78" t="s">
        <v>117</v>
      </c>
      <c r="S77" s="78" t="s">
        <v>128</v>
      </c>
      <c r="V77" s="80" t="s">
        <v>123</v>
      </c>
      <c r="W77" s="80" t="s">
        <v>123</v>
      </c>
      <c r="X77" s="81">
        <v>1</v>
      </c>
      <c r="Y77" s="81">
        <v>1</v>
      </c>
      <c r="Z77" s="80" t="s">
        <v>123</v>
      </c>
      <c r="AA77" s="80" t="s">
        <v>123</v>
      </c>
      <c r="AB77" s="81">
        <v>0</v>
      </c>
      <c r="AC77" s="81">
        <v>432</v>
      </c>
      <c r="AD77" s="77">
        <v>0</v>
      </c>
      <c r="AE77" s="81">
        <v>0</v>
      </c>
      <c r="AF77" s="157"/>
      <c r="AG77" s="77">
        <v>3</v>
      </c>
      <c r="AH77" s="77">
        <v>6</v>
      </c>
      <c r="AI77" s="77" t="s">
        <v>158</v>
      </c>
      <c r="AJ77" s="80" t="s">
        <v>123</v>
      </c>
      <c r="AK77" s="80">
        <v>0</v>
      </c>
      <c r="AL77" s="80" t="s">
        <v>123</v>
      </c>
      <c r="AM77" s="80" t="s">
        <v>123</v>
      </c>
      <c r="AN77" s="81" t="s">
        <v>123</v>
      </c>
    </row>
    <row r="78" spans="1:40" x14ac:dyDescent="0.25">
      <c r="A78" s="77">
        <v>77</v>
      </c>
      <c r="B78" s="82">
        <v>43186</v>
      </c>
      <c r="K78" s="81">
        <v>13</v>
      </c>
      <c r="L78" s="77" t="s">
        <v>146</v>
      </c>
      <c r="M78" s="77">
        <v>2018</v>
      </c>
      <c r="N78" s="79">
        <v>0.90068287037037031</v>
      </c>
      <c r="O78" s="79">
        <v>0.90090277777777772</v>
      </c>
      <c r="P78" s="80">
        <v>5.2777777777777146E-3</v>
      </c>
      <c r="Q78" s="78" t="s">
        <v>170</v>
      </c>
      <c r="R78" s="78" t="s">
        <v>171</v>
      </c>
      <c r="S78" s="78" t="s">
        <v>126</v>
      </c>
      <c r="T78" s="78" t="s">
        <v>123</v>
      </c>
      <c r="U78" s="78" t="s">
        <v>149</v>
      </c>
      <c r="V78" s="80">
        <v>5.2777777777777146E-3</v>
      </c>
      <c r="W78" s="80" t="s">
        <v>123</v>
      </c>
      <c r="X78" s="81">
        <v>1</v>
      </c>
      <c r="Y78" s="81">
        <v>1</v>
      </c>
      <c r="Z78" s="80">
        <v>5.2777777777777146E-3</v>
      </c>
      <c r="AA78" s="80" t="s">
        <v>123</v>
      </c>
      <c r="AB78" s="81"/>
      <c r="AC78" s="81">
        <v>432</v>
      </c>
      <c r="AD78" s="77"/>
      <c r="AE78" s="81"/>
      <c r="AF78" s="157"/>
      <c r="AG78" s="77">
        <v>4</v>
      </c>
      <c r="AH78" s="77">
        <v>6</v>
      </c>
      <c r="AI78" s="77" t="s">
        <v>158</v>
      </c>
      <c r="AJ78" s="80" t="s">
        <v>123</v>
      </c>
      <c r="AK78" s="80" t="s">
        <v>123</v>
      </c>
      <c r="AL78" s="80" t="s">
        <v>123</v>
      </c>
      <c r="AM78" s="80" t="s">
        <v>123</v>
      </c>
      <c r="AN78" s="81" t="s">
        <v>123</v>
      </c>
    </row>
    <row r="79" spans="1:40" x14ac:dyDescent="0.25">
      <c r="A79" s="77">
        <v>78</v>
      </c>
      <c r="B79" s="82">
        <v>43186</v>
      </c>
      <c r="K79" s="81">
        <v>13</v>
      </c>
      <c r="L79" s="77" t="s">
        <v>146</v>
      </c>
      <c r="M79" s="77">
        <v>2018</v>
      </c>
      <c r="N79" s="79">
        <v>0.90090277777777772</v>
      </c>
      <c r="O79" s="79">
        <v>0.94931712962962955</v>
      </c>
      <c r="P79" s="80">
        <v>1.161944444444444</v>
      </c>
      <c r="Q79" s="78" t="s">
        <v>170</v>
      </c>
      <c r="R79" s="78" t="s">
        <v>172</v>
      </c>
      <c r="T79" s="78" t="s">
        <v>123</v>
      </c>
      <c r="U79" s="78" t="s">
        <v>149</v>
      </c>
      <c r="V79" s="80">
        <v>1.161944444444444</v>
      </c>
      <c r="W79" s="80" t="s">
        <v>123</v>
      </c>
      <c r="X79" s="81">
        <v>1</v>
      </c>
      <c r="Y79" s="81">
        <v>1</v>
      </c>
      <c r="Z79" s="80">
        <v>1.161944444444444</v>
      </c>
      <c r="AA79" s="80" t="s">
        <v>123</v>
      </c>
      <c r="AB79" s="81"/>
      <c r="AC79" s="81">
        <v>432</v>
      </c>
      <c r="AD79" s="77"/>
      <c r="AE79" s="81"/>
      <c r="AF79" s="157"/>
      <c r="AG79" s="77">
        <v>4</v>
      </c>
      <c r="AH79" s="77">
        <v>6</v>
      </c>
      <c r="AI79" s="77" t="s">
        <v>158</v>
      </c>
      <c r="AJ79" s="80" t="s">
        <v>123</v>
      </c>
      <c r="AK79" s="80" t="s">
        <v>123</v>
      </c>
      <c r="AL79" s="80" t="s">
        <v>123</v>
      </c>
      <c r="AM79" s="80" t="s">
        <v>123</v>
      </c>
      <c r="AN79" s="81" t="s">
        <v>123</v>
      </c>
    </row>
    <row r="80" spans="1:40" x14ac:dyDescent="0.25">
      <c r="A80" s="77">
        <v>79</v>
      </c>
      <c r="B80" s="82">
        <v>43186</v>
      </c>
      <c r="K80" s="81">
        <v>13</v>
      </c>
      <c r="L80" s="77" t="s">
        <v>146</v>
      </c>
      <c r="M80" s="77">
        <v>2018</v>
      </c>
      <c r="N80" s="79">
        <v>0.94931712962962955</v>
      </c>
      <c r="O80" s="79">
        <v>0.96092592592592585</v>
      </c>
      <c r="P80" s="80">
        <v>0.27861111111111114</v>
      </c>
      <c r="Q80" s="78" t="s">
        <v>53</v>
      </c>
      <c r="U80" s="78" t="s">
        <v>151</v>
      </c>
      <c r="V80" s="80" t="s">
        <v>123</v>
      </c>
      <c r="W80" s="80">
        <v>0.27861111111111114</v>
      </c>
      <c r="X80" s="81">
        <v>1</v>
      </c>
      <c r="Y80" s="81">
        <v>1</v>
      </c>
      <c r="Z80" s="80" t="s">
        <v>123</v>
      </c>
      <c r="AA80" s="80">
        <v>0.27861111111111114</v>
      </c>
      <c r="AB80" s="81"/>
      <c r="AC80" s="81">
        <v>432</v>
      </c>
      <c r="AD80" s="77"/>
      <c r="AE80" s="81"/>
      <c r="AF80" s="157"/>
      <c r="AG80" s="77">
        <v>4</v>
      </c>
      <c r="AH80" s="77">
        <v>6</v>
      </c>
      <c r="AI80" s="77" t="s">
        <v>158</v>
      </c>
      <c r="AJ80" s="80" t="s">
        <v>123</v>
      </c>
      <c r="AK80" s="80" t="s">
        <v>123</v>
      </c>
      <c r="AL80" s="80" t="s">
        <v>123</v>
      </c>
      <c r="AM80" s="80" t="s">
        <v>123</v>
      </c>
      <c r="AN80" s="81" t="s">
        <v>123</v>
      </c>
    </row>
    <row r="81" spans="1:40" x14ac:dyDescent="0.25">
      <c r="A81" s="77">
        <v>80</v>
      </c>
      <c r="B81" s="82">
        <v>43186</v>
      </c>
      <c r="K81" s="81">
        <v>13</v>
      </c>
      <c r="L81" s="77" t="s">
        <v>146</v>
      </c>
      <c r="M81" s="77">
        <v>2018</v>
      </c>
      <c r="N81" s="79">
        <v>0.96092592592592585</v>
      </c>
      <c r="O81" s="79">
        <v>0.96729166666666666</v>
      </c>
      <c r="P81" s="80">
        <v>0.15277777777777946</v>
      </c>
      <c r="Q81" s="78" t="s">
        <v>32</v>
      </c>
      <c r="R81" s="78" t="s">
        <v>61</v>
      </c>
      <c r="S81" s="78" t="s">
        <v>127</v>
      </c>
      <c r="U81" s="78" t="s">
        <v>149</v>
      </c>
      <c r="V81" s="80">
        <v>0.15277777777777946</v>
      </c>
      <c r="W81" s="80" t="s">
        <v>123</v>
      </c>
      <c r="X81" s="81">
        <v>1</v>
      </c>
      <c r="Y81" s="81">
        <v>1</v>
      </c>
      <c r="Z81" s="80">
        <v>0.15277777777777946</v>
      </c>
      <c r="AA81" s="80" t="s">
        <v>123</v>
      </c>
      <c r="AB81" s="81">
        <v>432</v>
      </c>
      <c r="AC81" s="81">
        <v>432</v>
      </c>
      <c r="AD81" s="77">
        <v>432</v>
      </c>
      <c r="AE81" s="81">
        <v>1542.8571428571427</v>
      </c>
      <c r="AF81" s="157"/>
      <c r="AG81" s="77">
        <v>4</v>
      </c>
      <c r="AH81" s="77">
        <v>7</v>
      </c>
      <c r="AI81" s="77" t="s">
        <v>173</v>
      </c>
      <c r="AJ81" s="80">
        <v>21.986388888888889</v>
      </c>
      <c r="AK81" s="80">
        <v>0.19636363636363635</v>
      </c>
      <c r="AL81" s="80">
        <v>21.02</v>
      </c>
      <c r="AM81" s="80">
        <v>0.28027777777777807</v>
      </c>
      <c r="AN81" s="81" t="s">
        <v>123</v>
      </c>
    </row>
    <row r="82" spans="1:40" x14ac:dyDescent="0.25">
      <c r="A82" s="77">
        <v>81</v>
      </c>
      <c r="B82" s="82">
        <v>43186</v>
      </c>
      <c r="K82" s="81">
        <v>13</v>
      </c>
      <c r="L82" s="77" t="s">
        <v>146</v>
      </c>
      <c r="M82" s="77">
        <v>2018</v>
      </c>
      <c r="N82" s="79">
        <v>0.96729166666666666</v>
      </c>
      <c r="O82" s="79">
        <v>0.96832175925925934</v>
      </c>
      <c r="P82" s="80">
        <v>2.472222222222431E-2</v>
      </c>
      <c r="Q82" s="78" t="s">
        <v>32</v>
      </c>
      <c r="R82" s="78" t="s">
        <v>61</v>
      </c>
      <c r="V82" s="80">
        <v>18.678333333333338</v>
      </c>
      <c r="W82" s="80">
        <v>0.28027777777777807</v>
      </c>
      <c r="X82" s="81">
        <v>1</v>
      </c>
      <c r="Y82" s="81">
        <v>1</v>
      </c>
      <c r="Z82" s="80">
        <v>18.68</v>
      </c>
      <c r="AA82" s="80">
        <v>0.28000000000000003</v>
      </c>
      <c r="AB82" s="81"/>
      <c r="AC82" s="81">
        <v>432</v>
      </c>
      <c r="AD82" s="77"/>
      <c r="AE82" s="81"/>
      <c r="AF82" s="157"/>
      <c r="AG82" s="77">
        <v>4</v>
      </c>
      <c r="AH82" s="77">
        <v>7</v>
      </c>
      <c r="AI82" s="77" t="s">
        <v>158</v>
      </c>
      <c r="AJ82" s="80" t="s">
        <v>123</v>
      </c>
      <c r="AK82" s="80" t="s">
        <v>123</v>
      </c>
      <c r="AL82" s="80" t="s">
        <v>123</v>
      </c>
      <c r="AM82" s="80" t="s">
        <v>123</v>
      </c>
      <c r="AN82" s="81">
        <v>432</v>
      </c>
    </row>
    <row r="83" spans="1:40" x14ac:dyDescent="0.25">
      <c r="A83" s="77">
        <v>82</v>
      </c>
      <c r="B83" s="82">
        <v>43186</v>
      </c>
      <c r="K83" s="81">
        <v>13</v>
      </c>
      <c r="L83" s="77" t="s">
        <v>146</v>
      </c>
      <c r="M83" s="77">
        <v>2018</v>
      </c>
      <c r="N83" s="79">
        <v>0.96832175925925934</v>
      </c>
      <c r="O83" s="79">
        <v>0.96839120370370368</v>
      </c>
      <c r="P83" s="80">
        <v>1.6666666666642627E-3</v>
      </c>
      <c r="Q83" s="78" t="s">
        <v>32</v>
      </c>
      <c r="R83" s="78" t="s">
        <v>156</v>
      </c>
      <c r="S83" s="78" t="s">
        <v>124</v>
      </c>
      <c r="U83" s="78" t="s">
        <v>149</v>
      </c>
      <c r="V83" s="80">
        <v>1.6666666666642627E-3</v>
      </c>
      <c r="W83" s="80" t="s">
        <v>123</v>
      </c>
      <c r="X83" s="81">
        <v>1</v>
      </c>
      <c r="Y83" s="81">
        <v>1</v>
      </c>
      <c r="Z83" s="80">
        <v>1.6666666666642627E-3</v>
      </c>
      <c r="AA83" s="80" t="s">
        <v>123</v>
      </c>
      <c r="AB83" s="81"/>
      <c r="AC83" s="81">
        <v>6140</v>
      </c>
      <c r="AD83" s="77"/>
      <c r="AE83" s="81"/>
      <c r="AF83" s="157"/>
      <c r="AG83" s="77">
        <v>1</v>
      </c>
      <c r="AH83" s="77">
        <v>7</v>
      </c>
      <c r="AI83" s="77" t="s">
        <v>158</v>
      </c>
      <c r="AJ83" s="80" t="s">
        <v>123</v>
      </c>
      <c r="AK83" s="80" t="s">
        <v>123</v>
      </c>
      <c r="AL83" s="80" t="s">
        <v>123</v>
      </c>
      <c r="AM83" s="80" t="s">
        <v>123</v>
      </c>
      <c r="AN83" s="81" t="s">
        <v>123</v>
      </c>
    </row>
    <row r="84" spans="1:40" x14ac:dyDescent="0.25">
      <c r="A84" s="77">
        <v>83</v>
      </c>
      <c r="B84" s="82">
        <v>43186</v>
      </c>
      <c r="K84" s="81">
        <v>13</v>
      </c>
      <c r="L84" s="77" t="s">
        <v>146</v>
      </c>
      <c r="M84" s="77">
        <v>2018</v>
      </c>
      <c r="N84" s="79">
        <v>0.96839120370370368</v>
      </c>
      <c r="O84" s="79">
        <v>7.5844907407407403E-2</v>
      </c>
      <c r="P84" s="80">
        <v>2.5788888888888906</v>
      </c>
      <c r="Q84" s="78" t="s">
        <v>32</v>
      </c>
      <c r="R84" s="78" t="s">
        <v>156</v>
      </c>
      <c r="T84" s="78" t="s">
        <v>123</v>
      </c>
      <c r="U84" s="78" t="s">
        <v>149</v>
      </c>
      <c r="V84" s="80">
        <v>2.5788888888888906</v>
      </c>
      <c r="W84" s="80" t="s">
        <v>123</v>
      </c>
      <c r="X84" s="81">
        <v>1</v>
      </c>
      <c r="Y84" s="81">
        <v>1</v>
      </c>
      <c r="Z84" s="80">
        <v>2.5788888888888906</v>
      </c>
      <c r="AA84" s="80" t="s">
        <v>123</v>
      </c>
      <c r="AB84" s="81"/>
      <c r="AC84" s="81">
        <v>6140</v>
      </c>
      <c r="AD84" s="77"/>
      <c r="AE84" s="81"/>
      <c r="AF84" s="157"/>
      <c r="AG84" s="77">
        <v>1</v>
      </c>
      <c r="AH84" s="77">
        <v>7</v>
      </c>
      <c r="AI84" s="77" t="s">
        <v>158</v>
      </c>
      <c r="AJ84" s="80" t="s">
        <v>123</v>
      </c>
      <c r="AK84" s="80" t="s">
        <v>123</v>
      </c>
      <c r="AL84" s="80" t="s">
        <v>123</v>
      </c>
      <c r="AM84" s="80" t="s">
        <v>123</v>
      </c>
      <c r="AN84" s="81" t="s">
        <v>123</v>
      </c>
    </row>
    <row r="85" spans="1:40" x14ac:dyDescent="0.25">
      <c r="A85" s="77">
        <v>84</v>
      </c>
      <c r="B85" s="82">
        <v>43187</v>
      </c>
      <c r="K85" s="81">
        <v>13</v>
      </c>
      <c r="L85" s="77" t="s">
        <v>146</v>
      </c>
      <c r="M85" s="77">
        <v>2018</v>
      </c>
      <c r="N85" s="79">
        <v>7.5844907407407403E-2</v>
      </c>
      <c r="O85" s="79">
        <v>0.10215277777777777</v>
      </c>
      <c r="P85" s="80">
        <v>0.63138888888888889</v>
      </c>
      <c r="Q85" s="78" t="s">
        <v>170</v>
      </c>
      <c r="R85" s="78" t="s">
        <v>174</v>
      </c>
      <c r="T85" s="78" t="s">
        <v>123</v>
      </c>
      <c r="U85" s="78" t="s">
        <v>149</v>
      </c>
      <c r="V85" s="80">
        <v>0.63138888888888889</v>
      </c>
      <c r="W85" s="80" t="s">
        <v>123</v>
      </c>
      <c r="X85" s="81">
        <v>1</v>
      </c>
      <c r="Y85" s="81">
        <v>1</v>
      </c>
      <c r="Z85" s="80">
        <v>0.63138888888888889</v>
      </c>
      <c r="AA85" s="80" t="s">
        <v>123</v>
      </c>
      <c r="AB85" s="81"/>
      <c r="AC85" s="81">
        <v>6140</v>
      </c>
      <c r="AD85" s="77"/>
      <c r="AE85" s="81"/>
      <c r="AF85" s="157"/>
      <c r="AG85" s="77">
        <v>1</v>
      </c>
      <c r="AH85" s="77">
        <v>0</v>
      </c>
      <c r="AI85" s="77" t="s">
        <v>175</v>
      </c>
      <c r="AJ85" s="80" t="s">
        <v>123</v>
      </c>
      <c r="AK85" s="80" t="s">
        <v>123</v>
      </c>
      <c r="AL85" s="80" t="s">
        <v>123</v>
      </c>
      <c r="AM85" s="80" t="s">
        <v>123</v>
      </c>
      <c r="AN85" s="81" t="s">
        <v>123</v>
      </c>
    </row>
    <row r="86" spans="1:40" x14ac:dyDescent="0.25">
      <c r="A86" s="77">
        <v>85</v>
      </c>
      <c r="B86" s="82">
        <v>43187</v>
      </c>
      <c r="K86" s="81">
        <v>13</v>
      </c>
      <c r="L86" s="77" t="s">
        <v>146</v>
      </c>
      <c r="M86" s="77">
        <v>2018</v>
      </c>
      <c r="N86" s="79">
        <v>0.10215277777777777</v>
      </c>
      <c r="O86" s="79">
        <v>0.10244212962962962</v>
      </c>
      <c r="P86" s="80">
        <v>6.9444444444443088E-3</v>
      </c>
      <c r="Q86" s="78" t="s">
        <v>53</v>
      </c>
      <c r="U86" s="78" t="s">
        <v>151</v>
      </c>
      <c r="V86" s="80" t="s">
        <v>123</v>
      </c>
      <c r="W86" s="80">
        <v>6.9444444444443088E-3</v>
      </c>
      <c r="X86" s="81">
        <v>1</v>
      </c>
      <c r="Y86" s="81">
        <v>1</v>
      </c>
      <c r="Z86" s="80" t="s">
        <v>123</v>
      </c>
      <c r="AA86" s="80">
        <v>6.9444444444443088E-3</v>
      </c>
      <c r="AB86" s="81"/>
      <c r="AC86" s="81">
        <v>6140</v>
      </c>
      <c r="AD86" s="77"/>
      <c r="AE86" s="81"/>
      <c r="AF86" s="157"/>
      <c r="AG86" s="77">
        <v>1</v>
      </c>
      <c r="AH86" s="77">
        <v>0</v>
      </c>
      <c r="AI86" s="77" t="s">
        <v>176</v>
      </c>
      <c r="AJ86" s="80" t="s">
        <v>123</v>
      </c>
      <c r="AK86" s="80" t="s">
        <v>123</v>
      </c>
      <c r="AL86" s="80" t="s">
        <v>123</v>
      </c>
      <c r="AM86" s="80" t="s">
        <v>123</v>
      </c>
      <c r="AN86" s="81" t="s">
        <v>123</v>
      </c>
    </row>
    <row r="87" spans="1:40" x14ac:dyDescent="0.25">
      <c r="A87" s="77">
        <v>86</v>
      </c>
      <c r="B87" s="82">
        <v>43187</v>
      </c>
      <c r="K87" s="81">
        <v>13</v>
      </c>
      <c r="L87" s="77" t="s">
        <v>146</v>
      </c>
      <c r="M87" s="77">
        <v>2018</v>
      </c>
      <c r="N87" s="79">
        <v>0.10244212962962962</v>
      </c>
      <c r="O87" s="79">
        <v>0.12223379629629628</v>
      </c>
      <c r="P87" s="80">
        <v>0.47499999999999998</v>
      </c>
      <c r="Q87" s="78" t="s">
        <v>22</v>
      </c>
      <c r="R87" s="78" t="s">
        <v>152</v>
      </c>
      <c r="T87" s="78" t="s">
        <v>123</v>
      </c>
      <c r="V87" s="80" t="s">
        <v>123</v>
      </c>
      <c r="W87" s="80" t="s">
        <v>123</v>
      </c>
      <c r="X87" s="81">
        <v>1</v>
      </c>
      <c r="Y87" s="81">
        <v>1</v>
      </c>
      <c r="Z87" s="80" t="s">
        <v>123</v>
      </c>
      <c r="AA87" s="80" t="s">
        <v>123</v>
      </c>
      <c r="AB87" s="81"/>
      <c r="AC87" s="81">
        <v>6140</v>
      </c>
      <c r="AD87" s="77"/>
      <c r="AE87" s="81"/>
      <c r="AF87" s="157"/>
      <c r="AG87" s="77">
        <v>1</v>
      </c>
      <c r="AH87" s="77">
        <v>0</v>
      </c>
      <c r="AI87" s="77" t="s">
        <v>176</v>
      </c>
      <c r="AJ87" s="80" t="s">
        <v>123</v>
      </c>
      <c r="AK87" s="80" t="s">
        <v>123</v>
      </c>
      <c r="AL87" s="80" t="s">
        <v>123</v>
      </c>
      <c r="AM87" s="80" t="s">
        <v>123</v>
      </c>
      <c r="AN87" s="81" t="s">
        <v>123</v>
      </c>
    </row>
    <row r="88" spans="1:40" x14ac:dyDescent="0.25">
      <c r="A88" s="77">
        <v>87</v>
      </c>
      <c r="B88" s="82">
        <v>43187</v>
      </c>
      <c r="K88" s="81">
        <v>13</v>
      </c>
      <c r="L88" s="77" t="s">
        <v>146</v>
      </c>
      <c r="M88" s="77">
        <v>2018</v>
      </c>
      <c r="N88" s="79">
        <v>0.12223379629629628</v>
      </c>
      <c r="O88" s="79">
        <v>0.20973379629629629</v>
      </c>
      <c r="P88" s="80">
        <v>2.1000000000000005</v>
      </c>
      <c r="Q88" s="78" t="s">
        <v>53</v>
      </c>
      <c r="U88" s="78" t="s">
        <v>151</v>
      </c>
      <c r="V88" s="80" t="s">
        <v>123</v>
      </c>
      <c r="W88" s="80">
        <v>2.1000000000000005</v>
      </c>
      <c r="X88" s="81">
        <v>1</v>
      </c>
      <c r="Y88" s="81">
        <v>1</v>
      </c>
      <c r="Z88" s="80" t="s">
        <v>123</v>
      </c>
      <c r="AA88" s="80">
        <v>2.1000000000000005</v>
      </c>
      <c r="AB88" s="81"/>
      <c r="AC88" s="81">
        <v>6140</v>
      </c>
      <c r="AD88" s="77"/>
      <c r="AE88" s="81"/>
      <c r="AF88" s="157"/>
      <c r="AG88" s="77">
        <v>1</v>
      </c>
      <c r="AH88" s="77">
        <v>0</v>
      </c>
      <c r="AI88" s="77" t="s">
        <v>176</v>
      </c>
      <c r="AJ88" s="80" t="s">
        <v>123</v>
      </c>
      <c r="AK88" s="80" t="s">
        <v>123</v>
      </c>
      <c r="AL88" s="80" t="s">
        <v>123</v>
      </c>
      <c r="AM88" s="80" t="s">
        <v>123</v>
      </c>
      <c r="AN88" s="81" t="s">
        <v>123</v>
      </c>
    </row>
    <row r="89" spans="1:40" x14ac:dyDescent="0.25">
      <c r="A89" s="77">
        <v>88</v>
      </c>
      <c r="B89" s="82">
        <v>43187</v>
      </c>
      <c r="K89" s="81">
        <v>13</v>
      </c>
      <c r="L89" s="77" t="s">
        <v>146</v>
      </c>
      <c r="M89" s="77">
        <v>2018</v>
      </c>
      <c r="N89" s="79">
        <v>0.20973379629629629</v>
      </c>
      <c r="O89" s="79">
        <v>0.21206018518518518</v>
      </c>
      <c r="P89" s="80">
        <v>5.5833333333333401E-2</v>
      </c>
      <c r="Q89" s="78" t="s">
        <v>32</v>
      </c>
      <c r="R89" s="78" t="s">
        <v>61</v>
      </c>
      <c r="S89" s="78" t="s">
        <v>127</v>
      </c>
      <c r="U89" s="78" t="s">
        <v>149</v>
      </c>
      <c r="V89" s="80">
        <v>5.5833333333333401E-2</v>
      </c>
      <c r="W89" s="80" t="s">
        <v>123</v>
      </c>
      <c r="X89" s="81">
        <v>1</v>
      </c>
      <c r="Y89" s="81">
        <v>1</v>
      </c>
      <c r="Z89" s="80">
        <v>5.5833333333333401E-2</v>
      </c>
      <c r="AA89" s="80" t="s">
        <v>123</v>
      </c>
      <c r="AB89" s="81">
        <v>5680</v>
      </c>
      <c r="AC89" s="81">
        <v>6140</v>
      </c>
      <c r="AD89" s="77">
        <v>5680</v>
      </c>
      <c r="AE89" s="81">
        <v>2691.9431279620853</v>
      </c>
      <c r="AF89" s="157"/>
      <c r="AG89" s="77">
        <v>1</v>
      </c>
      <c r="AH89" s="77">
        <v>1</v>
      </c>
      <c r="AI89" s="77" t="s">
        <v>177</v>
      </c>
      <c r="AJ89" s="80">
        <v>3.275555555555556</v>
      </c>
      <c r="AK89" s="80">
        <v>1.7212121212121212</v>
      </c>
      <c r="AL89" s="80">
        <v>1.17</v>
      </c>
      <c r="AM89" s="80">
        <v>2.1069444444444447</v>
      </c>
      <c r="AN89" s="81" t="s">
        <v>123</v>
      </c>
    </row>
    <row r="90" spans="1:40" x14ac:dyDescent="0.25">
      <c r="A90" s="77">
        <v>89</v>
      </c>
      <c r="B90" s="82">
        <v>43187</v>
      </c>
      <c r="K90" s="81">
        <v>13</v>
      </c>
      <c r="L90" s="77" t="s">
        <v>146</v>
      </c>
      <c r="M90" s="77">
        <v>2018</v>
      </c>
      <c r="N90" s="79">
        <v>0.21206018518518518</v>
      </c>
      <c r="O90" s="79">
        <v>0.21232638888888888</v>
      </c>
      <c r="P90" s="80">
        <v>6.3888888888887774E-3</v>
      </c>
      <c r="Q90" s="78" t="s">
        <v>32</v>
      </c>
      <c r="R90" s="78" t="s">
        <v>61</v>
      </c>
      <c r="V90" s="80">
        <v>3.267777777777777</v>
      </c>
      <c r="W90" s="80">
        <v>2.1069444444444447</v>
      </c>
      <c r="X90" s="81">
        <v>1</v>
      </c>
      <c r="Y90" s="81">
        <v>1</v>
      </c>
      <c r="Z90" s="80">
        <v>3.27</v>
      </c>
      <c r="AA90" s="80">
        <v>2.11</v>
      </c>
      <c r="AB90" s="81"/>
      <c r="AC90" s="81">
        <v>6140</v>
      </c>
      <c r="AD90" s="77"/>
      <c r="AE90" s="81"/>
      <c r="AF90" s="157"/>
      <c r="AG90" s="77">
        <v>1</v>
      </c>
      <c r="AH90" s="77">
        <v>1</v>
      </c>
      <c r="AI90" s="77" t="s">
        <v>176</v>
      </c>
      <c r="AJ90" s="80" t="s">
        <v>123</v>
      </c>
      <c r="AK90" s="80" t="s">
        <v>123</v>
      </c>
      <c r="AL90" s="80" t="s">
        <v>123</v>
      </c>
      <c r="AM90" s="80" t="s">
        <v>123</v>
      </c>
      <c r="AN90" s="81">
        <v>6140</v>
      </c>
    </row>
    <row r="91" spans="1:40" x14ac:dyDescent="0.25">
      <c r="A91" s="77">
        <v>90</v>
      </c>
      <c r="B91" s="82">
        <v>43187</v>
      </c>
      <c r="K91" s="81">
        <v>13</v>
      </c>
      <c r="L91" s="77" t="s">
        <v>146</v>
      </c>
      <c r="M91" s="77">
        <v>2018</v>
      </c>
      <c r="N91" s="79">
        <v>0.21232638888888888</v>
      </c>
      <c r="O91" s="79">
        <v>0.21240740740740741</v>
      </c>
      <c r="P91" s="80">
        <v>1.9444444444445264E-3</v>
      </c>
      <c r="Q91" s="78" t="s">
        <v>32</v>
      </c>
      <c r="R91" s="78" t="s">
        <v>148</v>
      </c>
      <c r="S91" s="78" t="s">
        <v>124</v>
      </c>
      <c r="U91" s="78" t="s">
        <v>149</v>
      </c>
      <c r="V91" s="80">
        <v>1.9444444444445264E-3</v>
      </c>
      <c r="W91" s="80" t="s">
        <v>123</v>
      </c>
      <c r="X91" s="81">
        <v>1</v>
      </c>
      <c r="Y91" s="81">
        <v>1</v>
      </c>
      <c r="Z91" s="80">
        <v>1.9444444444445264E-3</v>
      </c>
      <c r="AA91" s="80" t="s">
        <v>123</v>
      </c>
      <c r="AB91" s="81"/>
      <c r="AC91" s="81">
        <v>7143</v>
      </c>
      <c r="AD91" s="77"/>
      <c r="AE91" s="81"/>
      <c r="AF91" s="157"/>
      <c r="AG91" s="77">
        <v>1</v>
      </c>
      <c r="AH91" s="77">
        <v>1</v>
      </c>
      <c r="AI91" s="77" t="s">
        <v>176</v>
      </c>
      <c r="AJ91" s="80" t="s">
        <v>123</v>
      </c>
      <c r="AK91" s="80" t="s">
        <v>123</v>
      </c>
      <c r="AL91" s="80" t="s">
        <v>123</v>
      </c>
      <c r="AM91" s="80" t="s">
        <v>123</v>
      </c>
      <c r="AN91" s="81" t="s">
        <v>123</v>
      </c>
    </row>
    <row r="92" spans="1:40" x14ac:dyDescent="0.25">
      <c r="A92" s="77">
        <v>91</v>
      </c>
      <c r="B92" s="82">
        <v>43187</v>
      </c>
      <c r="K92" s="81">
        <v>13</v>
      </c>
      <c r="L92" s="77" t="s">
        <v>146</v>
      </c>
      <c r="M92" s="77">
        <v>2018</v>
      </c>
      <c r="N92" s="79">
        <v>0.21240740740740741</v>
      </c>
      <c r="O92" s="79">
        <v>0.22315972222222222</v>
      </c>
      <c r="P92" s="80">
        <v>0.25805555555555548</v>
      </c>
      <c r="Q92" s="78" t="s">
        <v>32</v>
      </c>
      <c r="R92" s="78" t="s">
        <v>148</v>
      </c>
      <c r="T92" s="78" t="s">
        <v>123</v>
      </c>
      <c r="U92" s="78" t="s">
        <v>149</v>
      </c>
      <c r="V92" s="80">
        <v>0.25805555555555548</v>
      </c>
      <c r="W92" s="80" t="s">
        <v>123</v>
      </c>
      <c r="X92" s="81">
        <v>1</v>
      </c>
      <c r="Y92" s="81">
        <v>1</v>
      </c>
      <c r="Z92" s="80">
        <v>0.25805555555555548</v>
      </c>
      <c r="AA92" s="80" t="s">
        <v>123</v>
      </c>
      <c r="AB92" s="81"/>
      <c r="AC92" s="81">
        <v>7143</v>
      </c>
      <c r="AD92" s="77"/>
      <c r="AE92" s="81"/>
      <c r="AF92" s="157"/>
      <c r="AG92" s="77">
        <v>1</v>
      </c>
      <c r="AH92" s="77">
        <v>1</v>
      </c>
      <c r="AI92" s="77" t="s">
        <v>176</v>
      </c>
      <c r="AJ92" s="80" t="s">
        <v>123</v>
      </c>
      <c r="AK92" s="80" t="s">
        <v>123</v>
      </c>
      <c r="AL92" s="80" t="s">
        <v>123</v>
      </c>
      <c r="AM92" s="80" t="s">
        <v>123</v>
      </c>
      <c r="AN92" s="81" t="s">
        <v>123</v>
      </c>
    </row>
    <row r="93" spans="1:40" x14ac:dyDescent="0.25">
      <c r="A93" s="77">
        <v>92</v>
      </c>
      <c r="B93" s="82">
        <v>43187</v>
      </c>
      <c r="K93" s="81">
        <v>13</v>
      </c>
      <c r="L93" s="77" t="s">
        <v>146</v>
      </c>
      <c r="M93" s="77">
        <v>2018</v>
      </c>
      <c r="N93" s="79">
        <v>0.22315972222222222</v>
      </c>
      <c r="O93" s="79">
        <v>0.24217592592592593</v>
      </c>
      <c r="P93" s="80">
        <v>0.45638888888888918</v>
      </c>
      <c r="Q93" s="78" t="s">
        <v>22</v>
      </c>
      <c r="R93" s="78" t="s">
        <v>117</v>
      </c>
      <c r="S93" s="78" t="s">
        <v>128</v>
      </c>
      <c r="V93" s="80" t="s">
        <v>123</v>
      </c>
      <c r="W93" s="80" t="s">
        <v>123</v>
      </c>
      <c r="X93" s="81">
        <v>1</v>
      </c>
      <c r="Y93" s="81">
        <v>1</v>
      </c>
      <c r="Z93" s="80" t="s">
        <v>123</v>
      </c>
      <c r="AA93" s="80" t="s">
        <v>123</v>
      </c>
      <c r="AB93" s="81">
        <v>0</v>
      </c>
      <c r="AC93" s="81">
        <v>7143</v>
      </c>
      <c r="AD93" s="77">
        <v>0</v>
      </c>
      <c r="AE93" s="81">
        <v>0</v>
      </c>
      <c r="AF93" s="157"/>
      <c r="AG93" s="77">
        <v>1</v>
      </c>
      <c r="AH93" s="77">
        <v>1</v>
      </c>
      <c r="AI93" s="77" t="s">
        <v>176</v>
      </c>
      <c r="AJ93" s="80" t="s">
        <v>123</v>
      </c>
      <c r="AK93" s="80">
        <v>0</v>
      </c>
      <c r="AL93" s="80" t="s">
        <v>123</v>
      </c>
      <c r="AM93" s="80" t="s">
        <v>123</v>
      </c>
      <c r="AN93" s="81" t="s">
        <v>123</v>
      </c>
    </row>
    <row r="94" spans="1:40" x14ac:dyDescent="0.25">
      <c r="A94" s="77">
        <v>93</v>
      </c>
      <c r="B94" s="82">
        <v>43187</v>
      </c>
      <c r="K94" s="81">
        <v>13</v>
      </c>
      <c r="L94" s="77" t="s">
        <v>146</v>
      </c>
      <c r="M94" s="77">
        <v>2018</v>
      </c>
      <c r="N94" s="79">
        <v>0.24217592592592593</v>
      </c>
      <c r="O94" s="79">
        <v>0.41347222222222224</v>
      </c>
      <c r="P94" s="80">
        <v>4.1111111111111116</v>
      </c>
      <c r="Q94" s="78" t="s">
        <v>32</v>
      </c>
      <c r="R94" s="78" t="s">
        <v>156</v>
      </c>
      <c r="S94" s="78" t="s">
        <v>126</v>
      </c>
      <c r="U94" s="78" t="s">
        <v>149</v>
      </c>
      <c r="V94" s="80">
        <v>4.1111111111111116</v>
      </c>
      <c r="W94" s="80" t="s">
        <v>123</v>
      </c>
      <c r="X94" s="81">
        <v>1</v>
      </c>
      <c r="Y94" s="81">
        <v>1</v>
      </c>
      <c r="Z94" s="80">
        <v>4.1111111111111116</v>
      </c>
      <c r="AA94" s="80" t="s">
        <v>123</v>
      </c>
      <c r="AB94" s="81"/>
      <c r="AC94" s="81">
        <v>7143</v>
      </c>
      <c r="AD94" s="77"/>
      <c r="AE94" s="81"/>
      <c r="AF94" s="157"/>
      <c r="AG94" s="77">
        <v>2</v>
      </c>
      <c r="AH94" s="77">
        <v>1</v>
      </c>
      <c r="AI94" s="77" t="s">
        <v>176</v>
      </c>
      <c r="AJ94" s="80" t="s">
        <v>123</v>
      </c>
      <c r="AK94" s="80" t="s">
        <v>123</v>
      </c>
      <c r="AL94" s="80" t="s">
        <v>123</v>
      </c>
      <c r="AM94" s="80" t="s">
        <v>123</v>
      </c>
      <c r="AN94" s="81" t="s">
        <v>123</v>
      </c>
    </row>
    <row r="95" spans="1:40" x14ac:dyDescent="0.25">
      <c r="A95" s="77">
        <v>94</v>
      </c>
      <c r="B95" s="82">
        <v>43187</v>
      </c>
      <c r="K95" s="81">
        <v>13</v>
      </c>
      <c r="L95" s="77" t="s">
        <v>146</v>
      </c>
      <c r="M95" s="77">
        <v>2018</v>
      </c>
      <c r="N95" s="79">
        <v>0.41347222222222224</v>
      </c>
      <c r="O95" s="79">
        <v>0.4372800925925926</v>
      </c>
      <c r="P95" s="80">
        <v>0.5713888888888885</v>
      </c>
      <c r="Q95" s="78" t="s">
        <v>22</v>
      </c>
      <c r="R95" s="78" t="s">
        <v>152</v>
      </c>
      <c r="T95" s="78" t="s">
        <v>123</v>
      </c>
      <c r="V95" s="80" t="s">
        <v>123</v>
      </c>
      <c r="W95" s="80" t="s">
        <v>123</v>
      </c>
      <c r="X95" s="81">
        <v>1</v>
      </c>
      <c r="Y95" s="81">
        <v>1</v>
      </c>
      <c r="Z95" s="80" t="s">
        <v>123</v>
      </c>
      <c r="AA95" s="80" t="s">
        <v>123</v>
      </c>
      <c r="AB95" s="81"/>
      <c r="AC95" s="81">
        <v>7143</v>
      </c>
      <c r="AD95" s="77"/>
      <c r="AE95" s="81"/>
      <c r="AF95" s="157"/>
      <c r="AG95" s="77">
        <v>2</v>
      </c>
      <c r="AH95" s="77">
        <v>1</v>
      </c>
      <c r="AI95" s="77" t="s">
        <v>176</v>
      </c>
      <c r="AJ95" s="80" t="s">
        <v>123</v>
      </c>
      <c r="AK95" s="80" t="s">
        <v>123</v>
      </c>
      <c r="AL95" s="80" t="s">
        <v>123</v>
      </c>
      <c r="AM95" s="80" t="s">
        <v>123</v>
      </c>
      <c r="AN95" s="81" t="s">
        <v>123</v>
      </c>
    </row>
    <row r="96" spans="1:40" x14ac:dyDescent="0.25">
      <c r="A96" s="77">
        <v>95</v>
      </c>
      <c r="B96" s="82">
        <v>43187</v>
      </c>
      <c r="K96" s="81">
        <v>13</v>
      </c>
      <c r="L96" s="77" t="s">
        <v>146</v>
      </c>
      <c r="M96" s="77">
        <v>2018</v>
      </c>
      <c r="N96" s="79">
        <v>0.4372800925925926</v>
      </c>
      <c r="O96" s="79">
        <v>0.43730324074074073</v>
      </c>
      <c r="P96" s="80">
        <v>5.5555555555519831E-4</v>
      </c>
      <c r="Q96" s="78" t="s">
        <v>53</v>
      </c>
      <c r="U96" s="78" t="s">
        <v>151</v>
      </c>
      <c r="V96" s="80" t="s">
        <v>123</v>
      </c>
      <c r="W96" s="80">
        <v>5.5555555555519831E-4</v>
      </c>
      <c r="X96" s="81">
        <v>1</v>
      </c>
      <c r="Y96" s="81">
        <v>1</v>
      </c>
      <c r="Z96" s="80" t="s">
        <v>123</v>
      </c>
      <c r="AA96" s="80">
        <v>5.5555555555519831E-4</v>
      </c>
      <c r="AB96" s="81"/>
      <c r="AC96" s="81">
        <v>7143</v>
      </c>
      <c r="AD96" s="77"/>
      <c r="AE96" s="81"/>
      <c r="AF96" s="157"/>
      <c r="AG96" s="77">
        <v>2</v>
      </c>
      <c r="AH96" s="77">
        <v>1</v>
      </c>
      <c r="AI96" s="77" t="s">
        <v>176</v>
      </c>
      <c r="AJ96" s="80" t="s">
        <v>123</v>
      </c>
      <c r="AK96" s="80" t="s">
        <v>123</v>
      </c>
      <c r="AL96" s="80" t="s">
        <v>123</v>
      </c>
      <c r="AM96" s="80" t="s">
        <v>123</v>
      </c>
      <c r="AN96" s="81" t="s">
        <v>123</v>
      </c>
    </row>
    <row r="97" spans="1:40" x14ac:dyDescent="0.25">
      <c r="A97" s="77">
        <v>96</v>
      </c>
      <c r="B97" s="82">
        <v>43187</v>
      </c>
      <c r="K97" s="81">
        <v>13</v>
      </c>
      <c r="L97" s="77" t="s">
        <v>146</v>
      </c>
      <c r="M97" s="77">
        <v>2018</v>
      </c>
      <c r="N97" s="79">
        <v>0.43730324074074073</v>
      </c>
      <c r="O97" s="79">
        <v>0.44214120370370374</v>
      </c>
      <c r="P97" s="80">
        <v>0.11611111111111239</v>
      </c>
      <c r="Q97" s="78" t="s">
        <v>170</v>
      </c>
      <c r="R97" s="78" t="s">
        <v>178</v>
      </c>
      <c r="T97" s="78" t="s">
        <v>123</v>
      </c>
      <c r="U97" s="78" t="s">
        <v>151</v>
      </c>
      <c r="V97" s="80" t="s">
        <v>123</v>
      </c>
      <c r="W97" s="80">
        <v>0.11611111111111239</v>
      </c>
      <c r="X97" s="81">
        <v>1</v>
      </c>
      <c r="Y97" s="81">
        <v>1</v>
      </c>
      <c r="Z97" s="80" t="s">
        <v>123</v>
      </c>
      <c r="AA97" s="80">
        <v>0.11611111111111239</v>
      </c>
      <c r="AB97" s="81"/>
      <c r="AC97" s="81">
        <v>7143</v>
      </c>
      <c r="AD97" s="77"/>
      <c r="AE97" s="81"/>
      <c r="AF97" s="157"/>
      <c r="AG97" s="77">
        <v>2</v>
      </c>
      <c r="AH97" s="77">
        <v>1</v>
      </c>
      <c r="AI97" s="77" t="s">
        <v>176</v>
      </c>
      <c r="AJ97" s="80" t="s">
        <v>123</v>
      </c>
      <c r="AK97" s="80" t="s">
        <v>123</v>
      </c>
      <c r="AL97" s="80" t="s">
        <v>123</v>
      </c>
      <c r="AM97" s="80" t="s">
        <v>123</v>
      </c>
      <c r="AN97" s="81" t="s">
        <v>123</v>
      </c>
    </row>
    <row r="98" spans="1:40" x14ac:dyDescent="0.25">
      <c r="A98" s="77">
        <v>97</v>
      </c>
      <c r="B98" s="82">
        <v>43187</v>
      </c>
      <c r="K98" s="81">
        <v>13</v>
      </c>
      <c r="L98" s="77" t="s">
        <v>146</v>
      </c>
      <c r="M98" s="77">
        <v>2018</v>
      </c>
      <c r="N98" s="79">
        <v>0.44214120370370374</v>
      </c>
      <c r="O98" s="79">
        <v>0.44236111111111115</v>
      </c>
      <c r="P98" s="80">
        <v>5.2777777777777146E-3</v>
      </c>
      <c r="Q98" s="78" t="s">
        <v>53</v>
      </c>
      <c r="U98" s="78" t="s">
        <v>151</v>
      </c>
      <c r="V98" s="80" t="s">
        <v>123</v>
      </c>
      <c r="W98" s="80">
        <v>5.2777777777777146E-3</v>
      </c>
      <c r="X98" s="81">
        <v>1</v>
      </c>
      <c r="Y98" s="81">
        <v>1</v>
      </c>
      <c r="Z98" s="80" t="s">
        <v>123</v>
      </c>
      <c r="AA98" s="80">
        <v>5.2777777777777146E-3</v>
      </c>
      <c r="AB98" s="81"/>
      <c r="AC98" s="81">
        <v>7143</v>
      </c>
      <c r="AD98" s="77"/>
      <c r="AE98" s="81"/>
      <c r="AF98" s="157"/>
      <c r="AG98" s="77">
        <v>2</v>
      </c>
      <c r="AH98" s="77">
        <v>1</v>
      </c>
      <c r="AI98" s="77" t="s">
        <v>176</v>
      </c>
      <c r="AJ98" s="80" t="s">
        <v>123</v>
      </c>
      <c r="AK98" s="80" t="s">
        <v>123</v>
      </c>
      <c r="AL98" s="80" t="s">
        <v>123</v>
      </c>
      <c r="AM98" s="80" t="s">
        <v>123</v>
      </c>
      <c r="AN98" s="81" t="s">
        <v>123</v>
      </c>
    </row>
    <row r="99" spans="1:40" x14ac:dyDescent="0.25">
      <c r="A99" s="77">
        <v>98</v>
      </c>
      <c r="B99" s="82">
        <v>43187</v>
      </c>
      <c r="K99" s="81">
        <v>13</v>
      </c>
      <c r="L99" s="77" t="s">
        <v>146</v>
      </c>
      <c r="M99" s="77">
        <v>2018</v>
      </c>
      <c r="N99" s="79">
        <v>0.44236111111111115</v>
      </c>
      <c r="O99" s="79">
        <v>0.45656249999999998</v>
      </c>
      <c r="P99" s="80">
        <v>0.34083333333333199</v>
      </c>
      <c r="Q99" s="78" t="s">
        <v>170</v>
      </c>
      <c r="R99" s="78" t="s">
        <v>178</v>
      </c>
      <c r="T99" s="78" t="s">
        <v>123</v>
      </c>
      <c r="U99" s="78" t="s">
        <v>151</v>
      </c>
      <c r="V99" s="80" t="s">
        <v>123</v>
      </c>
      <c r="W99" s="80">
        <v>0.34083333333333199</v>
      </c>
      <c r="X99" s="81">
        <v>1</v>
      </c>
      <c r="Y99" s="81">
        <v>1</v>
      </c>
      <c r="Z99" s="80" t="s">
        <v>123</v>
      </c>
      <c r="AA99" s="80">
        <v>0.34083333333333199</v>
      </c>
      <c r="AB99" s="81"/>
      <c r="AC99" s="81">
        <v>7143</v>
      </c>
      <c r="AD99" s="77"/>
      <c r="AE99" s="81"/>
      <c r="AF99" s="157"/>
      <c r="AG99" s="77">
        <v>2</v>
      </c>
      <c r="AH99" s="77">
        <v>1</v>
      </c>
      <c r="AI99" s="77" t="s">
        <v>176</v>
      </c>
      <c r="AJ99" s="80" t="s">
        <v>123</v>
      </c>
      <c r="AK99" s="80" t="s">
        <v>123</v>
      </c>
      <c r="AL99" s="80" t="s">
        <v>123</v>
      </c>
      <c r="AM99" s="80" t="s">
        <v>123</v>
      </c>
      <c r="AN99" s="81" t="s">
        <v>123</v>
      </c>
    </row>
    <row r="100" spans="1:40" x14ac:dyDescent="0.25">
      <c r="A100" s="77">
        <v>99</v>
      </c>
      <c r="B100" s="82">
        <v>43187</v>
      </c>
      <c r="K100" s="81">
        <v>13</v>
      </c>
      <c r="L100" s="77" t="s">
        <v>146</v>
      </c>
      <c r="M100" s="77">
        <v>2018</v>
      </c>
      <c r="N100" s="79">
        <v>0.45656249999999998</v>
      </c>
      <c r="O100" s="79">
        <v>0.46365740740740741</v>
      </c>
      <c r="P100" s="80">
        <v>0.17027777777777819</v>
      </c>
      <c r="Q100" s="78" t="s">
        <v>53</v>
      </c>
      <c r="U100" s="78" t="s">
        <v>151</v>
      </c>
      <c r="V100" s="80" t="s">
        <v>123</v>
      </c>
      <c r="W100" s="80">
        <v>0.17027777777777819</v>
      </c>
      <c r="X100" s="81">
        <v>1</v>
      </c>
      <c r="Y100" s="81">
        <v>1</v>
      </c>
      <c r="Z100" s="80" t="s">
        <v>123</v>
      </c>
      <c r="AA100" s="80">
        <v>0.17027777777777819</v>
      </c>
      <c r="AB100" s="81"/>
      <c r="AC100" s="81">
        <v>7143</v>
      </c>
      <c r="AD100" s="77"/>
      <c r="AE100" s="81"/>
      <c r="AF100" s="157"/>
      <c r="AG100" s="77">
        <v>2</v>
      </c>
      <c r="AH100" s="77">
        <v>1</v>
      </c>
      <c r="AI100" s="77" t="s">
        <v>176</v>
      </c>
      <c r="AJ100" s="80" t="s">
        <v>123</v>
      </c>
      <c r="AK100" s="80" t="s">
        <v>123</v>
      </c>
      <c r="AL100" s="80" t="s">
        <v>123</v>
      </c>
      <c r="AM100" s="80" t="s">
        <v>123</v>
      </c>
      <c r="AN100" s="81" t="s">
        <v>123</v>
      </c>
    </row>
    <row r="101" spans="1:40" x14ac:dyDescent="0.25">
      <c r="A101" s="77">
        <v>100</v>
      </c>
      <c r="B101" s="82">
        <v>43187</v>
      </c>
      <c r="K101" s="81">
        <v>13</v>
      </c>
      <c r="L101" s="77" t="s">
        <v>146</v>
      </c>
      <c r="M101" s="77">
        <v>2018</v>
      </c>
      <c r="N101" s="79">
        <v>0.46365740740740741</v>
      </c>
      <c r="O101" s="79">
        <v>0.48663194444444446</v>
      </c>
      <c r="P101" s="80">
        <v>0.55138888888888937</v>
      </c>
      <c r="Q101" s="78" t="s">
        <v>170</v>
      </c>
      <c r="R101" s="78" t="s">
        <v>178</v>
      </c>
      <c r="T101" s="78" t="s">
        <v>123</v>
      </c>
      <c r="U101" s="78" t="s">
        <v>151</v>
      </c>
      <c r="V101" s="80" t="s">
        <v>123</v>
      </c>
      <c r="W101" s="80">
        <v>0.55138888888888937</v>
      </c>
      <c r="X101" s="81">
        <v>1</v>
      </c>
      <c r="Y101" s="81">
        <v>1</v>
      </c>
      <c r="Z101" s="80" t="s">
        <v>123</v>
      </c>
      <c r="AA101" s="80">
        <v>0.55138888888888937</v>
      </c>
      <c r="AB101" s="81"/>
      <c r="AC101" s="81">
        <v>7143</v>
      </c>
      <c r="AD101" s="77"/>
      <c r="AE101" s="81"/>
      <c r="AF101" s="157"/>
      <c r="AG101" s="77">
        <v>2</v>
      </c>
      <c r="AH101" s="77">
        <v>1</v>
      </c>
      <c r="AI101" s="77" t="s">
        <v>176</v>
      </c>
      <c r="AJ101" s="80" t="s">
        <v>123</v>
      </c>
      <c r="AK101" s="80" t="s">
        <v>123</v>
      </c>
      <c r="AL101" s="80" t="s">
        <v>123</v>
      </c>
      <c r="AM101" s="80" t="s">
        <v>123</v>
      </c>
      <c r="AN101" s="81" t="s">
        <v>123</v>
      </c>
    </row>
    <row r="102" spans="1:40" x14ac:dyDescent="0.25">
      <c r="A102" s="77">
        <v>101</v>
      </c>
      <c r="B102" s="82">
        <v>43187</v>
      </c>
      <c r="K102" s="81">
        <v>13</v>
      </c>
      <c r="L102" s="77" t="s">
        <v>146</v>
      </c>
      <c r="M102" s="77">
        <v>2018</v>
      </c>
      <c r="N102" s="79">
        <v>0.48663194444444446</v>
      </c>
      <c r="O102" s="79">
        <v>0.49152777777777779</v>
      </c>
      <c r="P102" s="80">
        <v>0.11749999999999972</v>
      </c>
      <c r="Q102" s="78" t="s">
        <v>53</v>
      </c>
      <c r="U102" s="78" t="s">
        <v>151</v>
      </c>
      <c r="V102" s="80" t="s">
        <v>123</v>
      </c>
      <c r="W102" s="80">
        <v>0.11749999999999972</v>
      </c>
      <c r="X102" s="81">
        <v>1</v>
      </c>
      <c r="Y102" s="81">
        <v>1</v>
      </c>
      <c r="Z102" s="80" t="s">
        <v>123</v>
      </c>
      <c r="AA102" s="80">
        <v>0.11749999999999972</v>
      </c>
      <c r="AB102" s="81"/>
      <c r="AC102" s="81">
        <v>7143</v>
      </c>
      <c r="AD102" s="77"/>
      <c r="AE102" s="81"/>
      <c r="AF102" s="157"/>
      <c r="AG102" s="77">
        <v>2</v>
      </c>
      <c r="AH102" s="77">
        <v>1</v>
      </c>
      <c r="AI102" s="77" t="s">
        <v>176</v>
      </c>
      <c r="AJ102" s="80" t="s">
        <v>123</v>
      </c>
      <c r="AK102" s="80" t="s">
        <v>123</v>
      </c>
      <c r="AL102" s="80" t="s">
        <v>123</v>
      </c>
      <c r="AM102" s="80" t="s">
        <v>123</v>
      </c>
      <c r="AN102" s="81" t="s">
        <v>123</v>
      </c>
    </row>
    <row r="103" spans="1:40" x14ac:dyDescent="0.25">
      <c r="A103" s="77">
        <v>102</v>
      </c>
      <c r="B103" s="82">
        <v>43187</v>
      </c>
      <c r="K103" s="81">
        <v>13</v>
      </c>
      <c r="L103" s="77" t="s">
        <v>146</v>
      </c>
      <c r="M103" s="77">
        <v>2018</v>
      </c>
      <c r="N103" s="79">
        <v>0.49152777777777779</v>
      </c>
      <c r="O103" s="79">
        <v>0.12166666666666666</v>
      </c>
      <c r="P103" s="80">
        <v>15.123333333333331</v>
      </c>
      <c r="Q103" s="78" t="s">
        <v>22</v>
      </c>
      <c r="R103" s="78" t="s">
        <v>117</v>
      </c>
      <c r="S103" s="78" t="s">
        <v>128</v>
      </c>
      <c r="V103" s="80" t="s">
        <v>123</v>
      </c>
      <c r="W103" s="80" t="s">
        <v>123</v>
      </c>
      <c r="X103" s="81">
        <v>1</v>
      </c>
      <c r="Y103" s="81">
        <v>1</v>
      </c>
      <c r="Z103" s="80" t="s">
        <v>123</v>
      </c>
      <c r="AA103" s="80" t="s">
        <v>123</v>
      </c>
      <c r="AB103" s="81">
        <v>1428</v>
      </c>
      <c r="AC103" s="81">
        <v>7143</v>
      </c>
      <c r="AD103" s="77">
        <v>1428</v>
      </c>
      <c r="AE103" s="81">
        <v>1097.76</v>
      </c>
      <c r="AF103" s="157"/>
      <c r="AG103" s="77">
        <v>2</v>
      </c>
      <c r="AH103" s="77">
        <v>1</v>
      </c>
      <c r="AI103" s="77" t="s">
        <v>176</v>
      </c>
      <c r="AJ103" s="80" t="s">
        <v>123</v>
      </c>
      <c r="AK103" s="80">
        <v>0.43272727272727274</v>
      </c>
      <c r="AL103" s="80" t="s">
        <v>123</v>
      </c>
      <c r="AM103" s="80" t="s">
        <v>123</v>
      </c>
      <c r="AN103" s="81" t="s">
        <v>123</v>
      </c>
    </row>
    <row r="104" spans="1:40" x14ac:dyDescent="0.25">
      <c r="A104" s="77">
        <v>103</v>
      </c>
      <c r="B104" s="82">
        <v>43188</v>
      </c>
      <c r="K104" s="81">
        <v>13</v>
      </c>
      <c r="L104" s="77" t="s">
        <v>146</v>
      </c>
      <c r="M104" s="77">
        <v>2018</v>
      </c>
      <c r="N104" s="79">
        <v>0.12166666666666666</v>
      </c>
      <c r="O104" s="79">
        <v>0.12178240740740741</v>
      </c>
      <c r="P104" s="80">
        <v>2.77777777777799E-3</v>
      </c>
      <c r="Q104" s="78" t="s">
        <v>32</v>
      </c>
      <c r="R104" s="78" t="s">
        <v>159</v>
      </c>
      <c r="S104" s="78" t="s">
        <v>126</v>
      </c>
      <c r="U104" s="78" t="s">
        <v>149</v>
      </c>
      <c r="V104" s="80">
        <v>2.77777777777799E-3</v>
      </c>
      <c r="W104" s="80" t="s">
        <v>123</v>
      </c>
      <c r="X104" s="81">
        <v>1</v>
      </c>
      <c r="Y104" s="81">
        <v>1</v>
      </c>
      <c r="Z104" s="80">
        <v>2.77777777777799E-3</v>
      </c>
      <c r="AA104" s="80" t="s">
        <v>123</v>
      </c>
      <c r="AB104" s="81"/>
      <c r="AC104" s="81">
        <v>7143</v>
      </c>
      <c r="AD104" s="77"/>
      <c r="AE104" s="81"/>
      <c r="AF104" s="157"/>
      <c r="AG104" s="77">
        <v>3</v>
      </c>
      <c r="AH104" s="77">
        <v>0</v>
      </c>
      <c r="AI104" s="77" t="s">
        <v>179</v>
      </c>
      <c r="AJ104" s="80" t="s">
        <v>123</v>
      </c>
      <c r="AK104" s="80" t="s">
        <v>123</v>
      </c>
      <c r="AL104" s="80" t="s">
        <v>123</v>
      </c>
      <c r="AM104" s="80" t="s">
        <v>123</v>
      </c>
      <c r="AN104" s="81" t="s">
        <v>123</v>
      </c>
    </row>
    <row r="105" spans="1:40" x14ac:dyDescent="0.25">
      <c r="A105" s="77">
        <v>104</v>
      </c>
      <c r="B105" s="82">
        <v>43188</v>
      </c>
      <c r="K105" s="81">
        <v>13</v>
      </c>
      <c r="L105" s="77" t="s">
        <v>146</v>
      </c>
      <c r="M105" s="77">
        <v>2018</v>
      </c>
      <c r="N105" s="79">
        <v>0.12178240740740741</v>
      </c>
      <c r="O105" s="79">
        <v>0.12212962962962963</v>
      </c>
      <c r="P105" s="80">
        <v>8.3333333333333037E-3</v>
      </c>
      <c r="Q105" s="78" t="s">
        <v>32</v>
      </c>
      <c r="R105" s="78" t="s">
        <v>61</v>
      </c>
      <c r="S105" s="78" t="s">
        <v>127</v>
      </c>
      <c r="U105" s="78" t="s">
        <v>149</v>
      </c>
      <c r="V105" s="80">
        <v>8.3333333333333037E-3</v>
      </c>
      <c r="W105" s="80" t="s">
        <v>123</v>
      </c>
      <c r="X105" s="81">
        <v>1</v>
      </c>
      <c r="Y105" s="81">
        <v>1</v>
      </c>
      <c r="Z105" s="80">
        <v>8.3333333333333037E-3</v>
      </c>
      <c r="AA105" s="80" t="s">
        <v>123</v>
      </c>
      <c r="AB105" s="81">
        <v>0</v>
      </c>
      <c r="AC105" s="81">
        <v>7143</v>
      </c>
      <c r="AD105" s="77">
        <v>0</v>
      </c>
      <c r="AE105" s="81">
        <v>0</v>
      </c>
      <c r="AF105" s="157"/>
      <c r="AG105" s="77">
        <v>3</v>
      </c>
      <c r="AH105" s="77">
        <v>1</v>
      </c>
      <c r="AI105" s="77" t="s">
        <v>180</v>
      </c>
      <c r="AJ105" s="80">
        <v>1.7222222222222472E-2</v>
      </c>
      <c r="AK105" s="80">
        <v>0</v>
      </c>
      <c r="AL105" s="80">
        <v>0.02</v>
      </c>
      <c r="AM105" s="80">
        <v>0</v>
      </c>
      <c r="AN105" s="81" t="s">
        <v>123</v>
      </c>
    </row>
    <row r="106" spans="1:40" x14ac:dyDescent="0.25">
      <c r="A106" s="77">
        <v>105</v>
      </c>
      <c r="B106" s="82">
        <v>43188</v>
      </c>
      <c r="K106" s="81">
        <v>13</v>
      </c>
      <c r="L106" s="77" t="s">
        <v>146</v>
      </c>
      <c r="M106" s="77">
        <v>2018</v>
      </c>
      <c r="N106" s="79">
        <v>0.12212962962962963</v>
      </c>
      <c r="O106" s="79">
        <v>0.12238425925925926</v>
      </c>
      <c r="P106" s="80">
        <v>6.1111111111111782E-3</v>
      </c>
      <c r="Q106" s="78" t="s">
        <v>32</v>
      </c>
      <c r="R106" s="78" t="s">
        <v>61</v>
      </c>
      <c r="V106" s="80">
        <v>4.3822222222222234</v>
      </c>
      <c r="W106" s="80">
        <v>1.3019444444444446</v>
      </c>
      <c r="X106" s="81">
        <v>1</v>
      </c>
      <c r="Y106" s="81">
        <v>1</v>
      </c>
      <c r="Z106" s="80">
        <v>4.38</v>
      </c>
      <c r="AA106" s="80">
        <v>1.3</v>
      </c>
      <c r="AB106" s="81"/>
      <c r="AC106" s="81">
        <v>7143</v>
      </c>
      <c r="AD106" s="77"/>
      <c r="AE106" s="81"/>
      <c r="AF106" s="157"/>
      <c r="AG106" s="77">
        <v>3</v>
      </c>
      <c r="AH106" s="77">
        <v>1</v>
      </c>
      <c r="AI106" s="77" t="s">
        <v>181</v>
      </c>
      <c r="AJ106" s="80" t="s">
        <v>123</v>
      </c>
      <c r="AK106" s="80" t="s">
        <v>123</v>
      </c>
      <c r="AL106" s="80" t="s">
        <v>123</v>
      </c>
      <c r="AM106" s="80" t="s">
        <v>123</v>
      </c>
      <c r="AN106" s="81">
        <v>7143</v>
      </c>
    </row>
    <row r="107" spans="1:40" x14ac:dyDescent="0.25">
      <c r="A107" s="77">
        <v>106</v>
      </c>
      <c r="B107" s="82">
        <v>43188</v>
      </c>
      <c r="K107" s="81">
        <v>13</v>
      </c>
      <c r="L107" s="77" t="s">
        <v>146</v>
      </c>
      <c r="M107" s="77">
        <v>2018</v>
      </c>
      <c r="N107" s="79">
        <v>0.12238425925925926</v>
      </c>
      <c r="O107" s="79">
        <v>0.19813657407407406</v>
      </c>
      <c r="P107" s="80">
        <v>1.8180555555555553</v>
      </c>
      <c r="Q107" s="78" t="s">
        <v>32</v>
      </c>
      <c r="R107" s="78" t="s">
        <v>148</v>
      </c>
      <c r="S107" s="78" t="s">
        <v>124</v>
      </c>
      <c r="U107" s="78" t="s">
        <v>149</v>
      </c>
      <c r="V107" s="80">
        <v>1.8180555555555553</v>
      </c>
      <c r="W107" s="80" t="s">
        <v>123</v>
      </c>
      <c r="X107" s="81">
        <v>1</v>
      </c>
      <c r="Y107" s="81">
        <v>1</v>
      </c>
      <c r="Z107" s="80">
        <v>1.8180555555555553</v>
      </c>
      <c r="AA107" s="80" t="s">
        <v>123</v>
      </c>
      <c r="AB107" s="81"/>
      <c r="AC107" s="81">
        <v>576</v>
      </c>
      <c r="AD107" s="77"/>
      <c r="AE107" s="81"/>
      <c r="AF107" s="157"/>
      <c r="AG107" s="77">
        <v>1</v>
      </c>
      <c r="AH107" s="77">
        <v>1</v>
      </c>
      <c r="AI107" s="77" t="s">
        <v>181</v>
      </c>
      <c r="AJ107" s="80" t="s">
        <v>123</v>
      </c>
      <c r="AK107" s="80" t="s">
        <v>123</v>
      </c>
      <c r="AL107" s="80" t="s">
        <v>123</v>
      </c>
      <c r="AM107" s="80" t="s">
        <v>123</v>
      </c>
      <c r="AN107" s="81" t="s">
        <v>123</v>
      </c>
    </row>
    <row r="108" spans="1:40" x14ac:dyDescent="0.25">
      <c r="A108" s="77">
        <v>107</v>
      </c>
      <c r="B108" s="82">
        <v>43188</v>
      </c>
      <c r="K108" s="81">
        <v>13</v>
      </c>
      <c r="L108" s="77" t="s">
        <v>146</v>
      </c>
      <c r="M108" s="77">
        <v>2018</v>
      </c>
      <c r="N108" s="79">
        <v>0.19813657407407406</v>
      </c>
      <c r="O108" s="79">
        <v>0.19820601851851852</v>
      </c>
      <c r="P108" s="80">
        <v>1.6666666666669272E-3</v>
      </c>
      <c r="Q108" s="78" t="s">
        <v>32</v>
      </c>
      <c r="R108" s="78" t="s">
        <v>61</v>
      </c>
      <c r="U108" s="78" t="s">
        <v>149</v>
      </c>
      <c r="V108" s="80">
        <v>1.6666666666669272E-3</v>
      </c>
      <c r="W108" s="80" t="s">
        <v>123</v>
      </c>
      <c r="X108" s="81">
        <v>1</v>
      </c>
      <c r="Y108" s="81">
        <v>1</v>
      </c>
      <c r="Z108" s="80">
        <v>1.6666666666669272E-3</v>
      </c>
      <c r="AA108" s="80" t="s">
        <v>123</v>
      </c>
      <c r="AB108" s="81"/>
      <c r="AC108" s="81">
        <v>576</v>
      </c>
      <c r="AD108" s="77"/>
      <c r="AE108" s="81"/>
      <c r="AF108" s="157"/>
      <c r="AG108" s="77">
        <v>1</v>
      </c>
      <c r="AH108" s="77">
        <v>1</v>
      </c>
      <c r="AI108" s="77" t="s">
        <v>181</v>
      </c>
      <c r="AJ108" s="80" t="s">
        <v>123</v>
      </c>
      <c r="AK108" s="80" t="s">
        <v>123</v>
      </c>
      <c r="AL108" s="80" t="s">
        <v>123</v>
      </c>
      <c r="AM108" s="80" t="s">
        <v>123</v>
      </c>
      <c r="AN108" s="81" t="s">
        <v>123</v>
      </c>
    </row>
    <row r="109" spans="1:40" x14ac:dyDescent="0.25">
      <c r="A109" s="77">
        <v>108</v>
      </c>
      <c r="B109" s="82">
        <v>43188</v>
      </c>
      <c r="K109" s="81">
        <v>13</v>
      </c>
      <c r="L109" s="77" t="s">
        <v>146</v>
      </c>
      <c r="M109" s="77">
        <v>2018</v>
      </c>
      <c r="N109" s="79">
        <v>0.19820601851851852</v>
      </c>
      <c r="O109" s="79">
        <v>0.20033564814814817</v>
      </c>
      <c r="P109" s="80">
        <v>5.1111111111111551E-2</v>
      </c>
      <c r="Q109" s="78" t="s">
        <v>53</v>
      </c>
      <c r="U109" s="78" t="s">
        <v>151</v>
      </c>
      <c r="V109" s="80" t="s">
        <v>123</v>
      </c>
      <c r="W109" s="80">
        <v>5.1111111111111551E-2</v>
      </c>
      <c r="X109" s="81">
        <v>1</v>
      </c>
      <c r="Y109" s="81">
        <v>1</v>
      </c>
      <c r="Z109" s="80" t="s">
        <v>123</v>
      </c>
      <c r="AA109" s="80">
        <v>5.1111111111111551E-2</v>
      </c>
      <c r="AB109" s="81"/>
      <c r="AC109" s="81">
        <v>576</v>
      </c>
      <c r="AD109" s="77"/>
      <c r="AE109" s="81"/>
      <c r="AF109" s="157"/>
      <c r="AG109" s="77">
        <v>1</v>
      </c>
      <c r="AH109" s="77">
        <v>1</v>
      </c>
      <c r="AI109" s="77" t="s">
        <v>181</v>
      </c>
      <c r="AJ109" s="80" t="s">
        <v>123</v>
      </c>
      <c r="AK109" s="80" t="s">
        <v>123</v>
      </c>
      <c r="AL109" s="80" t="s">
        <v>123</v>
      </c>
      <c r="AM109" s="80" t="s">
        <v>123</v>
      </c>
      <c r="AN109" s="81" t="s">
        <v>123</v>
      </c>
    </row>
    <row r="110" spans="1:40" x14ac:dyDescent="0.25">
      <c r="A110" s="77">
        <v>109</v>
      </c>
      <c r="B110" s="82">
        <v>43188</v>
      </c>
      <c r="K110" s="81">
        <v>13</v>
      </c>
      <c r="L110" s="77" t="s">
        <v>146</v>
      </c>
      <c r="M110" s="77">
        <v>2018</v>
      </c>
      <c r="N110" s="79">
        <v>0.20033564814814817</v>
      </c>
      <c r="O110" s="79">
        <v>0.2026273148148148</v>
      </c>
      <c r="P110" s="80">
        <v>5.4999999999999272E-2</v>
      </c>
      <c r="Q110" s="78" t="s">
        <v>32</v>
      </c>
      <c r="R110" s="78" t="s">
        <v>61</v>
      </c>
      <c r="S110" s="78" t="s">
        <v>127</v>
      </c>
      <c r="U110" s="78" t="s">
        <v>149</v>
      </c>
      <c r="V110" s="80">
        <v>5.4999999999999272E-2</v>
      </c>
      <c r="W110" s="80" t="s">
        <v>123</v>
      </c>
      <c r="X110" s="81">
        <v>1</v>
      </c>
      <c r="Y110" s="81">
        <v>1</v>
      </c>
      <c r="Z110" s="80">
        <v>5.4999999999999272E-2</v>
      </c>
      <c r="AA110" s="80" t="s">
        <v>123</v>
      </c>
      <c r="AB110" s="81">
        <v>591</v>
      </c>
      <c r="AC110" s="81">
        <v>576</v>
      </c>
      <c r="AD110" s="77">
        <v>591</v>
      </c>
      <c r="AE110" s="81">
        <v>11820</v>
      </c>
      <c r="AF110" s="157"/>
      <c r="AG110" s="77">
        <v>1</v>
      </c>
      <c r="AH110" s="77">
        <v>2</v>
      </c>
      <c r="AI110" s="77" t="s">
        <v>182</v>
      </c>
      <c r="AJ110" s="80">
        <v>1.9338888888888894</v>
      </c>
      <c r="AK110" s="80">
        <v>0.17909090909090908</v>
      </c>
      <c r="AL110" s="80">
        <v>1.88</v>
      </c>
      <c r="AM110" s="80">
        <v>5.1111111111111551E-2</v>
      </c>
      <c r="AN110" s="81" t="s">
        <v>123</v>
      </c>
    </row>
    <row r="111" spans="1:40" x14ac:dyDescent="0.25">
      <c r="A111" s="77">
        <v>110</v>
      </c>
      <c r="B111" s="82">
        <v>43188</v>
      </c>
      <c r="K111" s="81">
        <v>13</v>
      </c>
      <c r="L111" s="77" t="s">
        <v>146</v>
      </c>
      <c r="M111" s="77">
        <v>2018</v>
      </c>
      <c r="N111" s="79">
        <v>0.2026273148148148</v>
      </c>
      <c r="O111" s="79">
        <v>0.20296296296296298</v>
      </c>
      <c r="P111" s="80">
        <v>8.0555555555563707E-3</v>
      </c>
      <c r="Q111" s="78" t="s">
        <v>32</v>
      </c>
      <c r="R111" s="78" t="s">
        <v>61</v>
      </c>
      <c r="V111" s="80">
        <v>1.8747222222222215</v>
      </c>
      <c r="W111" s="80">
        <v>5.1111111111111551E-2</v>
      </c>
      <c r="X111" s="81">
        <v>1</v>
      </c>
      <c r="Y111" s="81">
        <v>1</v>
      </c>
      <c r="Z111" s="80">
        <v>1.87</v>
      </c>
      <c r="AA111" s="80">
        <v>0.05</v>
      </c>
      <c r="AB111" s="81"/>
      <c r="AC111" s="81">
        <v>576</v>
      </c>
      <c r="AD111" s="77"/>
      <c r="AE111" s="81"/>
      <c r="AF111" s="157"/>
      <c r="AG111" s="77">
        <v>1</v>
      </c>
      <c r="AH111" s="77">
        <v>2</v>
      </c>
      <c r="AI111" s="77" t="s">
        <v>181</v>
      </c>
      <c r="AJ111" s="80" t="s">
        <v>123</v>
      </c>
      <c r="AK111" s="80" t="s">
        <v>123</v>
      </c>
      <c r="AL111" s="80" t="s">
        <v>123</v>
      </c>
      <c r="AM111" s="80" t="s">
        <v>123</v>
      </c>
      <c r="AN111" s="81">
        <v>576</v>
      </c>
    </row>
    <row r="112" spans="1:40" x14ac:dyDescent="0.25">
      <c r="A112" s="77">
        <v>111</v>
      </c>
      <c r="B112" s="82">
        <v>43188</v>
      </c>
      <c r="K112" s="81">
        <v>13</v>
      </c>
      <c r="L112" s="77" t="s">
        <v>146</v>
      </c>
      <c r="M112" s="77">
        <v>2018</v>
      </c>
      <c r="N112" s="79">
        <v>0.20296296296296298</v>
      </c>
      <c r="O112" s="79">
        <v>0.21964120370370369</v>
      </c>
      <c r="P112" s="80">
        <v>0.40027777777777684</v>
      </c>
      <c r="Q112" s="78" t="s">
        <v>32</v>
      </c>
      <c r="R112" s="78" t="s">
        <v>156</v>
      </c>
      <c r="S112" s="78" t="s">
        <v>124</v>
      </c>
      <c r="U112" s="78" t="s">
        <v>149</v>
      </c>
      <c r="V112" s="80">
        <v>0.40027777777777684</v>
      </c>
      <c r="W112" s="80" t="s">
        <v>123</v>
      </c>
      <c r="X112" s="81">
        <v>1</v>
      </c>
      <c r="Y112" s="81">
        <v>1</v>
      </c>
      <c r="Z112" s="80">
        <v>0.40027777777777684</v>
      </c>
      <c r="AA112" s="80" t="s">
        <v>123</v>
      </c>
      <c r="AB112" s="81"/>
      <c r="AC112" s="81">
        <v>8139</v>
      </c>
      <c r="AD112" s="77"/>
      <c r="AE112" s="81"/>
      <c r="AF112" s="157"/>
      <c r="AG112" s="77">
        <v>1</v>
      </c>
      <c r="AH112" s="77">
        <v>2</v>
      </c>
      <c r="AI112" s="77" t="s">
        <v>181</v>
      </c>
      <c r="AJ112" s="80" t="s">
        <v>123</v>
      </c>
      <c r="AK112" s="80" t="s">
        <v>123</v>
      </c>
      <c r="AL112" s="80" t="s">
        <v>123</v>
      </c>
      <c r="AM112" s="80" t="s">
        <v>123</v>
      </c>
      <c r="AN112" s="81" t="s">
        <v>123</v>
      </c>
    </row>
    <row r="113" spans="1:40" x14ac:dyDescent="0.25">
      <c r="A113" s="77">
        <v>112</v>
      </c>
      <c r="B113" s="82">
        <v>43188</v>
      </c>
      <c r="K113" s="81">
        <v>13</v>
      </c>
      <c r="L113" s="77" t="s">
        <v>146</v>
      </c>
      <c r="M113" s="77">
        <v>2018</v>
      </c>
      <c r="N113" s="79">
        <v>0.21964120370370369</v>
      </c>
      <c r="O113" s="79">
        <v>0.22444444444444445</v>
      </c>
      <c r="P113" s="80">
        <v>0.11527777777777826</v>
      </c>
      <c r="Q113" s="78" t="s">
        <v>22</v>
      </c>
      <c r="R113" s="78" t="s">
        <v>167</v>
      </c>
      <c r="T113" s="78" t="s">
        <v>123</v>
      </c>
      <c r="V113" s="80" t="s">
        <v>123</v>
      </c>
      <c r="W113" s="80" t="s">
        <v>123</v>
      </c>
      <c r="X113" s="81">
        <v>1</v>
      </c>
      <c r="Y113" s="81">
        <v>1</v>
      </c>
      <c r="Z113" s="80" t="s">
        <v>123</v>
      </c>
      <c r="AA113" s="80" t="s">
        <v>123</v>
      </c>
      <c r="AB113" s="81"/>
      <c r="AC113" s="81">
        <v>8139</v>
      </c>
      <c r="AD113" s="77"/>
      <c r="AE113" s="81"/>
      <c r="AF113" s="157"/>
      <c r="AG113" s="77">
        <v>1</v>
      </c>
      <c r="AH113" s="77">
        <v>2</v>
      </c>
      <c r="AI113" s="77" t="s">
        <v>181</v>
      </c>
      <c r="AJ113" s="80" t="s">
        <v>123</v>
      </c>
      <c r="AK113" s="80" t="s">
        <v>123</v>
      </c>
      <c r="AL113" s="80" t="s">
        <v>123</v>
      </c>
      <c r="AM113" s="80" t="s">
        <v>123</v>
      </c>
      <c r="AN113" s="81" t="s">
        <v>123</v>
      </c>
    </row>
    <row r="114" spans="1:40" x14ac:dyDescent="0.25">
      <c r="A114" s="77">
        <v>113</v>
      </c>
      <c r="B114" s="82">
        <v>43188</v>
      </c>
      <c r="K114" s="81">
        <v>13</v>
      </c>
      <c r="L114" s="77" t="s">
        <v>146</v>
      </c>
      <c r="M114" s="77">
        <v>2018</v>
      </c>
      <c r="N114" s="79">
        <v>0.22444444444444445</v>
      </c>
      <c r="O114" s="79">
        <v>0.25363425925925925</v>
      </c>
      <c r="P114" s="80">
        <v>0.70055555555555538</v>
      </c>
      <c r="Q114" s="78" t="s">
        <v>22</v>
      </c>
      <c r="R114" s="78" t="s">
        <v>117</v>
      </c>
      <c r="S114" s="78" t="s">
        <v>128</v>
      </c>
      <c r="V114" s="80" t="s">
        <v>123</v>
      </c>
      <c r="W114" s="80" t="s">
        <v>123</v>
      </c>
      <c r="X114" s="81">
        <v>1</v>
      </c>
      <c r="Y114" s="81">
        <v>1</v>
      </c>
      <c r="Z114" s="80" t="s">
        <v>123</v>
      </c>
      <c r="AA114" s="80" t="s">
        <v>123</v>
      </c>
      <c r="AB114" s="81">
        <v>0</v>
      </c>
      <c r="AC114" s="81">
        <v>8139</v>
      </c>
      <c r="AD114" s="77">
        <v>0</v>
      </c>
      <c r="AE114" s="81">
        <v>0</v>
      </c>
      <c r="AF114" s="157"/>
      <c r="AG114" s="77">
        <v>1</v>
      </c>
      <c r="AH114" s="77">
        <v>2</v>
      </c>
      <c r="AI114" s="77" t="s">
        <v>181</v>
      </c>
      <c r="AJ114" s="80" t="s">
        <v>123</v>
      </c>
      <c r="AK114" s="80">
        <v>0</v>
      </c>
      <c r="AL114" s="80" t="s">
        <v>123</v>
      </c>
      <c r="AM114" s="80" t="s">
        <v>123</v>
      </c>
      <c r="AN114" s="81" t="s">
        <v>123</v>
      </c>
    </row>
    <row r="115" spans="1:40" x14ac:dyDescent="0.25">
      <c r="A115" s="77">
        <v>114</v>
      </c>
      <c r="B115" s="82">
        <v>43188</v>
      </c>
      <c r="K115" s="81">
        <v>13</v>
      </c>
      <c r="L115" s="77" t="s">
        <v>146</v>
      </c>
      <c r="M115" s="77">
        <v>2018</v>
      </c>
      <c r="N115" s="79">
        <v>0.25363425925925925</v>
      </c>
      <c r="O115" s="79">
        <v>0.28646990740740741</v>
      </c>
      <c r="P115" s="80">
        <v>0.78805555555555573</v>
      </c>
      <c r="Q115" s="78" t="s">
        <v>32</v>
      </c>
      <c r="R115" s="78" t="s">
        <v>168</v>
      </c>
      <c r="S115" s="78" t="s">
        <v>126</v>
      </c>
      <c r="U115" s="78" t="s">
        <v>149</v>
      </c>
      <c r="V115" s="80">
        <v>0.78805555555555573</v>
      </c>
      <c r="W115" s="80" t="s">
        <v>123</v>
      </c>
      <c r="X115" s="81">
        <v>1</v>
      </c>
      <c r="Y115" s="81">
        <v>1</v>
      </c>
      <c r="Z115" s="80">
        <v>0.78805555555555573</v>
      </c>
      <c r="AA115" s="80" t="s">
        <v>123</v>
      </c>
      <c r="AB115" s="81"/>
      <c r="AC115" s="81">
        <v>8139</v>
      </c>
      <c r="AD115" s="77"/>
      <c r="AE115" s="81"/>
      <c r="AF115" s="157"/>
      <c r="AG115" s="77">
        <v>2</v>
      </c>
      <c r="AH115" s="77">
        <v>2</v>
      </c>
      <c r="AI115" s="77" t="s">
        <v>181</v>
      </c>
      <c r="AJ115" s="80" t="s">
        <v>123</v>
      </c>
      <c r="AK115" s="80" t="s">
        <v>123</v>
      </c>
      <c r="AL115" s="80" t="s">
        <v>123</v>
      </c>
      <c r="AM115" s="80" t="s">
        <v>123</v>
      </c>
      <c r="AN115" s="81" t="s">
        <v>123</v>
      </c>
    </row>
    <row r="116" spans="1:40" x14ac:dyDescent="0.25">
      <c r="A116" s="77">
        <v>115</v>
      </c>
      <c r="B116" s="82">
        <v>43188</v>
      </c>
      <c r="K116" s="81">
        <v>13</v>
      </c>
      <c r="L116" s="77" t="s">
        <v>146</v>
      </c>
      <c r="M116" s="77">
        <v>2018</v>
      </c>
      <c r="N116" s="79">
        <v>0.28646990740740741</v>
      </c>
      <c r="O116" s="79">
        <v>0.29995370370370372</v>
      </c>
      <c r="P116" s="80">
        <v>0.32361111111111152</v>
      </c>
      <c r="Q116" s="78" t="s">
        <v>53</v>
      </c>
      <c r="U116" s="78" t="s">
        <v>151</v>
      </c>
      <c r="V116" s="80" t="s">
        <v>123</v>
      </c>
      <c r="W116" s="80">
        <v>0.32361111111111152</v>
      </c>
      <c r="X116" s="81">
        <v>1</v>
      </c>
      <c r="Y116" s="81">
        <v>1</v>
      </c>
      <c r="Z116" s="80" t="s">
        <v>123</v>
      </c>
      <c r="AA116" s="80">
        <v>0.32361111111111152</v>
      </c>
      <c r="AB116" s="81"/>
      <c r="AC116" s="81">
        <v>8139</v>
      </c>
      <c r="AD116" s="77"/>
      <c r="AE116" s="81"/>
      <c r="AF116" s="157"/>
      <c r="AG116" s="77">
        <v>2</v>
      </c>
      <c r="AH116" s="77">
        <v>2</v>
      </c>
      <c r="AI116" s="77" t="s">
        <v>181</v>
      </c>
      <c r="AJ116" s="80" t="s">
        <v>123</v>
      </c>
      <c r="AK116" s="80" t="s">
        <v>123</v>
      </c>
      <c r="AL116" s="80" t="s">
        <v>123</v>
      </c>
      <c r="AM116" s="80" t="s">
        <v>123</v>
      </c>
      <c r="AN116" s="81" t="s">
        <v>123</v>
      </c>
    </row>
    <row r="117" spans="1:40" x14ac:dyDescent="0.25">
      <c r="A117" s="77">
        <v>116</v>
      </c>
      <c r="B117" s="82">
        <v>43188</v>
      </c>
      <c r="K117" s="81">
        <v>13</v>
      </c>
      <c r="L117" s="77" t="s">
        <v>146</v>
      </c>
      <c r="M117" s="77">
        <v>2018</v>
      </c>
      <c r="N117" s="79">
        <v>0.29995370370370372</v>
      </c>
      <c r="O117" s="79">
        <v>0.30510416666666668</v>
      </c>
      <c r="P117" s="80">
        <v>0.12361111111111089</v>
      </c>
      <c r="Q117" s="78" t="s">
        <v>98</v>
      </c>
      <c r="R117" s="78" t="s">
        <v>153</v>
      </c>
      <c r="T117" s="78" t="s">
        <v>123</v>
      </c>
      <c r="U117" s="78" t="s">
        <v>151</v>
      </c>
      <c r="V117" s="80" t="s">
        <v>123</v>
      </c>
      <c r="W117" s="80">
        <v>0.12361111111111089</v>
      </c>
      <c r="X117" s="81">
        <v>1</v>
      </c>
      <c r="Y117" s="81">
        <v>1</v>
      </c>
      <c r="Z117" s="80" t="s">
        <v>123</v>
      </c>
      <c r="AA117" s="80">
        <v>0.12361111111111089</v>
      </c>
      <c r="AB117" s="81"/>
      <c r="AC117" s="81">
        <v>8139</v>
      </c>
      <c r="AD117" s="77"/>
      <c r="AE117" s="81"/>
      <c r="AF117" s="157"/>
      <c r="AG117" s="77">
        <v>2</v>
      </c>
      <c r="AH117" s="77">
        <v>2</v>
      </c>
      <c r="AI117" s="77" t="s">
        <v>181</v>
      </c>
      <c r="AJ117" s="80" t="s">
        <v>123</v>
      </c>
      <c r="AK117" s="80" t="s">
        <v>123</v>
      </c>
      <c r="AL117" s="80" t="s">
        <v>123</v>
      </c>
      <c r="AM117" s="80" t="s">
        <v>123</v>
      </c>
      <c r="AN117" s="81" t="s">
        <v>123</v>
      </c>
    </row>
    <row r="118" spans="1:40" x14ac:dyDescent="0.25">
      <c r="A118" s="77">
        <v>117</v>
      </c>
      <c r="B118" s="82">
        <v>43188</v>
      </c>
      <c r="K118" s="81">
        <v>13</v>
      </c>
      <c r="L118" s="77" t="s">
        <v>146</v>
      </c>
      <c r="M118" s="77">
        <v>2018</v>
      </c>
      <c r="N118" s="79">
        <v>0.30510416666666668</v>
      </c>
      <c r="O118" s="79">
        <v>0.34097222222222223</v>
      </c>
      <c r="P118" s="80">
        <v>0.86083333333333334</v>
      </c>
      <c r="Q118" s="78" t="s">
        <v>53</v>
      </c>
      <c r="U118" s="78" t="s">
        <v>151</v>
      </c>
      <c r="V118" s="80" t="s">
        <v>123</v>
      </c>
      <c r="W118" s="80">
        <v>0.86083333333333334</v>
      </c>
      <c r="X118" s="81">
        <v>1</v>
      </c>
      <c r="Y118" s="81">
        <v>1</v>
      </c>
      <c r="Z118" s="80" t="s">
        <v>123</v>
      </c>
      <c r="AA118" s="80">
        <v>0.86083333333333334</v>
      </c>
      <c r="AB118" s="81"/>
      <c r="AC118" s="81">
        <v>8139</v>
      </c>
      <c r="AD118" s="77"/>
      <c r="AE118" s="81"/>
      <c r="AF118" s="157"/>
      <c r="AG118" s="77">
        <v>2</v>
      </c>
      <c r="AH118" s="77">
        <v>2</v>
      </c>
      <c r="AI118" s="77" t="s">
        <v>181</v>
      </c>
      <c r="AJ118" s="80" t="s">
        <v>123</v>
      </c>
      <c r="AK118" s="80" t="s">
        <v>123</v>
      </c>
      <c r="AL118" s="80" t="s">
        <v>123</v>
      </c>
      <c r="AM118" s="80" t="s">
        <v>123</v>
      </c>
      <c r="AN118" s="81" t="s">
        <v>123</v>
      </c>
    </row>
    <row r="119" spans="1:40" x14ac:dyDescent="0.25">
      <c r="A119" s="77">
        <v>118</v>
      </c>
      <c r="B119" s="82">
        <v>43188</v>
      </c>
      <c r="K119" s="81">
        <v>13</v>
      </c>
      <c r="L119" s="77" t="s">
        <v>146</v>
      </c>
      <c r="M119" s="77">
        <v>2018</v>
      </c>
      <c r="N119" s="79">
        <v>0.34097222222222223</v>
      </c>
      <c r="O119" s="79">
        <v>0.34144675925925921</v>
      </c>
      <c r="P119" s="80">
        <v>1.1388888888887561E-2</v>
      </c>
      <c r="Q119" s="78" t="s">
        <v>98</v>
      </c>
      <c r="R119" s="78" t="s">
        <v>183</v>
      </c>
      <c r="T119" s="78" t="s">
        <v>123</v>
      </c>
      <c r="U119" s="78" t="s">
        <v>151</v>
      </c>
      <c r="V119" s="80" t="s">
        <v>123</v>
      </c>
      <c r="W119" s="80">
        <v>1.1388888888887561E-2</v>
      </c>
      <c r="X119" s="81">
        <v>1</v>
      </c>
      <c r="Y119" s="81">
        <v>1</v>
      </c>
      <c r="Z119" s="80" t="s">
        <v>123</v>
      </c>
      <c r="AA119" s="80">
        <v>1.1388888888887561E-2</v>
      </c>
      <c r="AB119" s="81"/>
      <c r="AC119" s="81">
        <v>8139</v>
      </c>
      <c r="AD119" s="77">
        <v>2555</v>
      </c>
      <c r="AE119" s="81"/>
      <c r="AF119" s="157"/>
      <c r="AG119" s="77">
        <v>2</v>
      </c>
      <c r="AH119" s="77">
        <v>2</v>
      </c>
      <c r="AI119" s="77" t="s">
        <v>181</v>
      </c>
      <c r="AJ119" s="80" t="s">
        <v>123</v>
      </c>
      <c r="AK119" s="80" t="s">
        <v>123</v>
      </c>
      <c r="AL119" s="80" t="s">
        <v>123</v>
      </c>
      <c r="AM119" s="80" t="s">
        <v>123</v>
      </c>
      <c r="AN119" s="81" t="s">
        <v>123</v>
      </c>
    </row>
    <row r="120" spans="1:40" x14ac:dyDescent="0.25">
      <c r="A120" s="77">
        <v>119</v>
      </c>
      <c r="B120" s="82">
        <v>43188</v>
      </c>
      <c r="K120" s="81">
        <v>13</v>
      </c>
      <c r="L120" s="77" t="s">
        <v>146</v>
      </c>
      <c r="M120" s="77">
        <v>2018</v>
      </c>
      <c r="N120" s="79">
        <v>0.34144675925925921</v>
      </c>
      <c r="O120" s="79">
        <v>0.38668981481481479</v>
      </c>
      <c r="P120" s="80">
        <v>1.0858333333333339</v>
      </c>
      <c r="Q120" s="78" t="s">
        <v>53</v>
      </c>
      <c r="U120" s="78" t="s">
        <v>151</v>
      </c>
      <c r="V120" s="80" t="s">
        <v>123</v>
      </c>
      <c r="W120" s="80">
        <v>1.0858333333333339</v>
      </c>
      <c r="X120" s="81">
        <v>1</v>
      </c>
      <c r="Y120" s="81">
        <v>1</v>
      </c>
      <c r="Z120" s="80" t="s">
        <v>123</v>
      </c>
      <c r="AA120" s="80">
        <v>1.0858333333333339</v>
      </c>
      <c r="AB120" s="81"/>
      <c r="AC120" s="81">
        <v>8139</v>
      </c>
      <c r="AD120" s="77">
        <v>4500</v>
      </c>
      <c r="AE120" s="81"/>
      <c r="AF120" s="157"/>
      <c r="AG120" s="77">
        <v>2</v>
      </c>
      <c r="AH120" s="77">
        <v>2</v>
      </c>
      <c r="AI120" s="77" t="s">
        <v>181</v>
      </c>
      <c r="AJ120" s="80" t="s">
        <v>123</v>
      </c>
      <c r="AK120" s="80" t="s">
        <v>123</v>
      </c>
      <c r="AL120" s="80" t="s">
        <v>123</v>
      </c>
      <c r="AM120" s="80" t="s">
        <v>123</v>
      </c>
      <c r="AN120" s="81" t="s">
        <v>123</v>
      </c>
    </row>
    <row r="121" spans="1:40" x14ac:dyDescent="0.25">
      <c r="A121" s="77">
        <v>120</v>
      </c>
      <c r="B121" s="82">
        <v>43188</v>
      </c>
      <c r="K121" s="81">
        <v>13</v>
      </c>
      <c r="L121" s="77" t="s">
        <v>146</v>
      </c>
      <c r="M121" s="77">
        <v>2018</v>
      </c>
      <c r="N121" s="79">
        <v>0.38668981481481479</v>
      </c>
      <c r="O121" s="79">
        <v>0.39187499999999997</v>
      </c>
      <c r="P121" s="80">
        <v>0.12444444444444436</v>
      </c>
      <c r="Q121" s="78" t="s">
        <v>98</v>
      </c>
      <c r="R121" s="78" t="s">
        <v>183</v>
      </c>
      <c r="T121" s="78" t="s">
        <v>123</v>
      </c>
      <c r="U121" s="78" t="s">
        <v>151</v>
      </c>
      <c r="V121" s="80" t="s">
        <v>123</v>
      </c>
      <c r="W121" s="80">
        <v>0.12444444444444436</v>
      </c>
      <c r="X121" s="81">
        <v>1</v>
      </c>
      <c r="Y121" s="81">
        <v>1</v>
      </c>
      <c r="Z121" s="80" t="s">
        <v>123</v>
      </c>
      <c r="AA121" s="80">
        <v>0.12444444444444436</v>
      </c>
      <c r="AB121" s="81"/>
      <c r="AC121" s="81">
        <v>8139</v>
      </c>
      <c r="AD121" s="77">
        <v>5216</v>
      </c>
      <c r="AE121" s="81"/>
      <c r="AF121" s="157"/>
      <c r="AG121" s="77">
        <v>2</v>
      </c>
      <c r="AH121" s="77">
        <v>2</v>
      </c>
      <c r="AI121" s="77" t="s">
        <v>181</v>
      </c>
      <c r="AJ121" s="80" t="s">
        <v>123</v>
      </c>
      <c r="AK121" s="80" t="s">
        <v>123</v>
      </c>
      <c r="AL121" s="80" t="s">
        <v>123</v>
      </c>
      <c r="AM121" s="80" t="s">
        <v>123</v>
      </c>
      <c r="AN121" s="81" t="s">
        <v>123</v>
      </c>
    </row>
    <row r="122" spans="1:40" x14ac:dyDescent="0.25">
      <c r="A122" s="77">
        <v>121</v>
      </c>
      <c r="B122" s="82">
        <v>43188</v>
      </c>
      <c r="K122" s="81">
        <v>13</v>
      </c>
      <c r="L122" s="77" t="s">
        <v>146</v>
      </c>
      <c r="M122" s="77">
        <v>2018</v>
      </c>
      <c r="N122" s="79">
        <v>0.39187499999999997</v>
      </c>
      <c r="O122" s="79">
        <v>0.41064814814814815</v>
      </c>
      <c r="P122" s="80">
        <v>0.45055555555555626</v>
      </c>
      <c r="Q122" s="78" t="s">
        <v>53</v>
      </c>
      <c r="U122" s="78" t="s">
        <v>151</v>
      </c>
      <c r="V122" s="80" t="s">
        <v>123</v>
      </c>
      <c r="W122" s="80">
        <v>0.45055555555555626</v>
      </c>
      <c r="X122" s="81">
        <v>1</v>
      </c>
      <c r="Y122" s="81">
        <v>1</v>
      </c>
      <c r="Z122" s="80" t="s">
        <v>123</v>
      </c>
      <c r="AA122" s="80">
        <v>0.45055555555555626</v>
      </c>
      <c r="AB122" s="81"/>
      <c r="AC122" s="81">
        <v>8139</v>
      </c>
      <c r="AD122" s="77"/>
      <c r="AE122" s="81"/>
      <c r="AF122" s="157"/>
      <c r="AG122" s="77">
        <v>2</v>
      </c>
      <c r="AH122" s="77">
        <v>2</v>
      </c>
      <c r="AI122" s="77" t="s">
        <v>181</v>
      </c>
      <c r="AJ122" s="80" t="s">
        <v>123</v>
      </c>
      <c r="AK122" s="80" t="s">
        <v>123</v>
      </c>
      <c r="AL122" s="80" t="s">
        <v>123</v>
      </c>
      <c r="AM122" s="80" t="s">
        <v>123</v>
      </c>
      <c r="AN122" s="81" t="s">
        <v>123</v>
      </c>
    </row>
    <row r="123" spans="1:40" x14ac:dyDescent="0.25">
      <c r="A123" s="77">
        <v>122</v>
      </c>
      <c r="B123" s="82">
        <v>43188</v>
      </c>
      <c r="K123" s="81">
        <v>13</v>
      </c>
      <c r="L123" s="77" t="s">
        <v>146</v>
      </c>
      <c r="M123" s="77">
        <v>2018</v>
      </c>
      <c r="N123" s="79">
        <v>0.41064814814814815</v>
      </c>
      <c r="O123" s="79">
        <v>0.43822916666666667</v>
      </c>
      <c r="P123" s="80">
        <v>0.66194444444444445</v>
      </c>
      <c r="Q123" s="78" t="s">
        <v>22</v>
      </c>
      <c r="R123" s="78" t="s">
        <v>152</v>
      </c>
      <c r="T123" s="78" t="s">
        <v>123</v>
      </c>
      <c r="V123" s="80" t="s">
        <v>123</v>
      </c>
      <c r="W123" s="80" t="s">
        <v>123</v>
      </c>
      <c r="X123" s="81">
        <v>1</v>
      </c>
      <c r="Y123" s="81">
        <v>1</v>
      </c>
      <c r="Z123" s="80" t="s">
        <v>123</v>
      </c>
      <c r="AA123" s="80" t="s">
        <v>123</v>
      </c>
      <c r="AB123" s="81"/>
      <c r="AC123" s="81">
        <v>8139</v>
      </c>
      <c r="AD123" s="77"/>
      <c r="AE123" s="81"/>
      <c r="AF123" s="157"/>
      <c r="AG123" s="77">
        <v>2</v>
      </c>
      <c r="AH123" s="77">
        <v>2</v>
      </c>
      <c r="AI123" s="77" t="s">
        <v>181</v>
      </c>
      <c r="AJ123" s="80" t="s">
        <v>123</v>
      </c>
      <c r="AK123" s="80" t="s">
        <v>123</v>
      </c>
      <c r="AL123" s="80" t="s">
        <v>123</v>
      </c>
      <c r="AM123" s="80" t="s">
        <v>123</v>
      </c>
      <c r="AN123" s="81" t="s">
        <v>123</v>
      </c>
    </row>
    <row r="124" spans="1:40" x14ac:dyDescent="0.25">
      <c r="A124" s="77">
        <v>123</v>
      </c>
      <c r="B124" s="82">
        <v>43188</v>
      </c>
      <c r="K124" s="81">
        <v>13</v>
      </c>
      <c r="L124" s="77" t="s">
        <v>146</v>
      </c>
      <c r="M124" s="77">
        <v>2018</v>
      </c>
      <c r="N124" s="79">
        <v>0.43822916666666667</v>
      </c>
      <c r="O124" s="79">
        <v>0.47539351851851852</v>
      </c>
      <c r="P124" s="80">
        <v>0.89194444444444443</v>
      </c>
      <c r="Q124" s="78" t="s">
        <v>53</v>
      </c>
      <c r="U124" s="78" t="s">
        <v>151</v>
      </c>
      <c r="V124" s="80" t="s">
        <v>123</v>
      </c>
      <c r="W124" s="80">
        <v>0.89194444444444443</v>
      </c>
      <c r="X124" s="81">
        <v>1</v>
      </c>
      <c r="Y124" s="81">
        <v>1</v>
      </c>
      <c r="Z124" s="80" t="s">
        <v>123</v>
      </c>
      <c r="AA124" s="80">
        <v>0.89194444444444443</v>
      </c>
      <c r="AB124" s="81"/>
      <c r="AC124" s="81">
        <v>8139</v>
      </c>
      <c r="AD124" s="77"/>
      <c r="AE124" s="81"/>
      <c r="AF124" s="157"/>
      <c r="AG124" s="77">
        <v>2</v>
      </c>
      <c r="AH124" s="77">
        <v>2</v>
      </c>
      <c r="AI124" s="77" t="s">
        <v>181</v>
      </c>
      <c r="AJ124" s="80" t="s">
        <v>123</v>
      </c>
      <c r="AK124" s="80" t="s">
        <v>123</v>
      </c>
      <c r="AL124" s="80" t="s">
        <v>123</v>
      </c>
      <c r="AM124" s="80" t="s">
        <v>123</v>
      </c>
      <c r="AN124" s="81" t="s">
        <v>123</v>
      </c>
    </row>
    <row r="125" spans="1:40" x14ac:dyDescent="0.25">
      <c r="A125" s="77">
        <v>124</v>
      </c>
      <c r="B125" s="82">
        <v>43188</v>
      </c>
      <c r="K125" s="81">
        <v>13</v>
      </c>
      <c r="L125" s="77" t="s">
        <v>146</v>
      </c>
      <c r="M125" s="77">
        <v>2018</v>
      </c>
      <c r="N125" s="79">
        <v>0.47539351851851852</v>
      </c>
      <c r="O125" s="79">
        <v>0.47651620370370368</v>
      </c>
      <c r="P125" s="80">
        <v>2.6944444444443771E-2</v>
      </c>
      <c r="Q125" s="78" t="s">
        <v>32</v>
      </c>
      <c r="R125" s="78" t="s">
        <v>61</v>
      </c>
      <c r="S125" s="78" t="s">
        <v>127</v>
      </c>
      <c r="U125" s="78" t="s">
        <v>149</v>
      </c>
      <c r="V125" s="80">
        <v>2.6944444444443771E-2</v>
      </c>
      <c r="W125" s="80" t="s">
        <v>123</v>
      </c>
      <c r="X125" s="81">
        <v>1</v>
      </c>
      <c r="Y125" s="81">
        <v>1</v>
      </c>
      <c r="Z125" s="80">
        <v>2.6944444444443771E-2</v>
      </c>
      <c r="AA125" s="80" t="s">
        <v>123</v>
      </c>
      <c r="AB125" s="81">
        <v>8090</v>
      </c>
      <c r="AC125" s="81">
        <v>8139</v>
      </c>
      <c r="AD125" s="77">
        <v>8090</v>
      </c>
      <c r="AE125" s="81">
        <v>2090.439276485788</v>
      </c>
      <c r="AF125" s="157"/>
      <c r="AG125" s="77">
        <v>2</v>
      </c>
      <c r="AH125" s="77">
        <v>3</v>
      </c>
      <c r="AI125" s="77" t="s">
        <v>184</v>
      </c>
      <c r="AJ125" s="80">
        <v>7.024166666666666</v>
      </c>
      <c r="AK125" s="80">
        <v>2.4515151515151516</v>
      </c>
      <c r="AL125" s="80">
        <v>3.41</v>
      </c>
      <c r="AM125" s="80">
        <v>3.6127777777777794</v>
      </c>
      <c r="AN125" s="81" t="s">
        <v>123</v>
      </c>
    </row>
    <row r="126" spans="1:40" x14ac:dyDescent="0.25">
      <c r="A126" s="77">
        <v>125</v>
      </c>
      <c r="B126" s="82">
        <v>43188</v>
      </c>
      <c r="K126" s="81">
        <v>13</v>
      </c>
      <c r="L126" s="77" t="s">
        <v>146</v>
      </c>
      <c r="M126" s="77">
        <v>2018</v>
      </c>
      <c r="N126" s="79">
        <v>0.47651620370370368</v>
      </c>
      <c r="O126" s="79">
        <v>0.49563657407407408</v>
      </c>
      <c r="P126" s="80">
        <v>0.45888888888888957</v>
      </c>
      <c r="Q126" s="78" t="s">
        <v>32</v>
      </c>
      <c r="R126" s="78" t="s">
        <v>61</v>
      </c>
      <c r="V126" s="80">
        <v>1.2152777777777763</v>
      </c>
      <c r="W126" s="80">
        <v>3.8722222222222222</v>
      </c>
      <c r="X126" s="81">
        <v>1</v>
      </c>
      <c r="Y126" s="81">
        <v>1</v>
      </c>
      <c r="Z126" s="80">
        <v>1.22</v>
      </c>
      <c r="AA126" s="80">
        <v>3.87</v>
      </c>
      <c r="AB126" s="81"/>
      <c r="AC126" s="81">
        <v>8139</v>
      </c>
      <c r="AD126" s="77"/>
      <c r="AE126" s="81"/>
      <c r="AF126" s="157"/>
      <c r="AG126" s="77">
        <v>2</v>
      </c>
      <c r="AH126" s="77">
        <v>3</v>
      </c>
      <c r="AI126" s="77" t="s">
        <v>181</v>
      </c>
      <c r="AJ126" s="80" t="s">
        <v>123</v>
      </c>
      <c r="AK126" s="80" t="s">
        <v>123</v>
      </c>
      <c r="AL126" s="80" t="s">
        <v>123</v>
      </c>
      <c r="AM126" s="80" t="s">
        <v>123</v>
      </c>
      <c r="AN126" s="81">
        <v>8139</v>
      </c>
    </row>
    <row r="127" spans="1:40" x14ac:dyDescent="0.25">
      <c r="A127" s="77">
        <v>126</v>
      </c>
      <c r="B127" s="82">
        <v>43188</v>
      </c>
      <c r="K127" s="81">
        <v>13</v>
      </c>
      <c r="L127" s="77" t="s">
        <v>146</v>
      </c>
      <c r="M127" s="77">
        <v>2018</v>
      </c>
      <c r="N127" s="79">
        <v>0.49563657407407408</v>
      </c>
      <c r="O127" s="79">
        <v>0.52247685185185189</v>
      </c>
      <c r="P127" s="80">
        <v>0.64416666666666744</v>
      </c>
      <c r="Q127" s="78" t="s">
        <v>32</v>
      </c>
      <c r="R127" s="78" t="s">
        <v>168</v>
      </c>
      <c r="S127" s="78" t="s">
        <v>124</v>
      </c>
      <c r="U127" s="78" t="s">
        <v>149</v>
      </c>
      <c r="V127" s="80">
        <v>0.64416666666666744</v>
      </c>
      <c r="W127" s="80" t="s">
        <v>123</v>
      </c>
      <c r="X127" s="81">
        <v>1</v>
      </c>
      <c r="Y127" s="81">
        <v>1</v>
      </c>
      <c r="Z127" s="80">
        <v>0.64416666666666744</v>
      </c>
      <c r="AA127" s="80" t="s">
        <v>123</v>
      </c>
      <c r="AB127" s="81"/>
      <c r="AC127" s="81">
        <v>9576</v>
      </c>
      <c r="AD127" s="77"/>
      <c r="AE127" s="81"/>
      <c r="AF127" s="157"/>
      <c r="AG127" s="77">
        <v>1</v>
      </c>
      <c r="AH127" s="77">
        <v>3</v>
      </c>
      <c r="AI127" s="77" t="s">
        <v>181</v>
      </c>
      <c r="AJ127" s="80" t="s">
        <v>123</v>
      </c>
      <c r="AK127" s="80" t="s">
        <v>123</v>
      </c>
      <c r="AL127" s="80" t="s">
        <v>123</v>
      </c>
      <c r="AM127" s="80" t="s">
        <v>123</v>
      </c>
      <c r="AN127" s="81" t="s">
        <v>123</v>
      </c>
    </row>
    <row r="128" spans="1:40" x14ac:dyDescent="0.25">
      <c r="A128" s="77">
        <v>127</v>
      </c>
      <c r="B128" s="82">
        <v>43188</v>
      </c>
      <c r="K128" s="81">
        <v>13</v>
      </c>
      <c r="L128" s="77" t="s">
        <v>146</v>
      </c>
      <c r="M128" s="77">
        <v>2018</v>
      </c>
      <c r="N128" s="79">
        <v>0.52247685185185189</v>
      </c>
      <c r="O128" s="79">
        <v>0.57750000000000001</v>
      </c>
      <c r="P128" s="80">
        <v>1.320555555555555</v>
      </c>
      <c r="Q128" s="78" t="s">
        <v>22</v>
      </c>
      <c r="R128" s="78" t="s">
        <v>117</v>
      </c>
      <c r="S128" s="78" t="s">
        <v>128</v>
      </c>
      <c r="V128" s="80" t="s">
        <v>123</v>
      </c>
      <c r="W128" s="80" t="s">
        <v>123</v>
      </c>
      <c r="X128" s="81">
        <v>1</v>
      </c>
      <c r="Y128" s="81">
        <v>1</v>
      </c>
      <c r="Z128" s="80" t="s">
        <v>123</v>
      </c>
      <c r="AA128" s="80" t="s">
        <v>123</v>
      </c>
      <c r="AB128" s="81">
        <v>0</v>
      </c>
      <c r="AC128" s="81">
        <v>9576</v>
      </c>
      <c r="AD128" s="77">
        <v>0</v>
      </c>
      <c r="AE128" s="81">
        <v>0</v>
      </c>
      <c r="AF128" s="157"/>
      <c r="AG128" s="77">
        <v>1</v>
      </c>
      <c r="AH128" s="77">
        <v>3</v>
      </c>
      <c r="AI128" s="77" t="s">
        <v>181</v>
      </c>
      <c r="AJ128" s="80" t="s">
        <v>123</v>
      </c>
      <c r="AK128" s="80">
        <v>0</v>
      </c>
      <c r="AL128" s="80" t="s">
        <v>123</v>
      </c>
      <c r="AM128" s="80" t="s">
        <v>123</v>
      </c>
      <c r="AN128" s="81" t="s">
        <v>123</v>
      </c>
    </row>
    <row r="129" spans="1:40" x14ac:dyDescent="0.25">
      <c r="A129" s="77">
        <v>128</v>
      </c>
      <c r="B129" s="82">
        <v>43189</v>
      </c>
      <c r="K129" s="81">
        <v>13</v>
      </c>
      <c r="L129" s="77" t="s">
        <v>146</v>
      </c>
      <c r="M129" s="77">
        <v>2018</v>
      </c>
      <c r="N129" s="79">
        <v>0.57750000000000001</v>
      </c>
      <c r="O129" s="79">
        <v>0.57767361111111104</v>
      </c>
      <c r="P129" s="80">
        <v>4.1666666666646535E-3</v>
      </c>
      <c r="Q129" s="78" t="s">
        <v>32</v>
      </c>
      <c r="R129" s="78" t="s">
        <v>148</v>
      </c>
      <c r="S129" s="78" t="s">
        <v>126</v>
      </c>
      <c r="U129" s="78" t="s">
        <v>149</v>
      </c>
      <c r="V129" s="80">
        <v>4.1666666666646535E-3</v>
      </c>
      <c r="W129" s="80" t="s">
        <v>123</v>
      </c>
      <c r="X129" s="81">
        <v>1</v>
      </c>
      <c r="Y129" s="81">
        <v>1</v>
      </c>
      <c r="Z129" s="80">
        <v>4.1666666666646535E-3</v>
      </c>
      <c r="AA129" s="80" t="s">
        <v>123</v>
      </c>
      <c r="AB129" s="81"/>
      <c r="AC129" s="81">
        <v>9576</v>
      </c>
      <c r="AD129" s="77"/>
      <c r="AE129" s="81"/>
      <c r="AF129" s="157"/>
      <c r="AG129" s="77">
        <v>2</v>
      </c>
      <c r="AH129" s="77">
        <v>0</v>
      </c>
      <c r="AI129" s="77" t="s">
        <v>185</v>
      </c>
      <c r="AJ129" s="80" t="s">
        <v>123</v>
      </c>
      <c r="AK129" s="80" t="s">
        <v>123</v>
      </c>
      <c r="AL129" s="80" t="s">
        <v>123</v>
      </c>
      <c r="AM129" s="80" t="s">
        <v>123</v>
      </c>
      <c r="AN129" s="81" t="s">
        <v>123</v>
      </c>
    </row>
    <row r="130" spans="1:40" x14ac:dyDescent="0.25">
      <c r="A130" s="77">
        <v>129</v>
      </c>
      <c r="B130" s="82">
        <v>43189</v>
      </c>
      <c r="K130" s="81">
        <v>13</v>
      </c>
      <c r="L130" s="77" t="s">
        <v>146</v>
      </c>
      <c r="M130" s="77">
        <v>2018</v>
      </c>
      <c r="N130" s="79">
        <v>0.57767361111111104</v>
      </c>
      <c r="O130" s="79">
        <v>0.70700231481481479</v>
      </c>
      <c r="P130" s="80">
        <v>3.10388888888889</v>
      </c>
      <c r="Q130" s="78" t="s">
        <v>32</v>
      </c>
      <c r="R130" s="78" t="s">
        <v>168</v>
      </c>
      <c r="T130" s="78" t="s">
        <v>123</v>
      </c>
      <c r="U130" s="78" t="s">
        <v>149</v>
      </c>
      <c r="V130" s="80">
        <v>3.10388888888889</v>
      </c>
      <c r="W130" s="80" t="s">
        <v>123</v>
      </c>
      <c r="X130" s="81">
        <v>1</v>
      </c>
      <c r="Y130" s="81">
        <v>1</v>
      </c>
      <c r="Z130" s="80">
        <v>3.10388888888889</v>
      </c>
      <c r="AA130" s="80" t="s">
        <v>123</v>
      </c>
      <c r="AB130" s="81"/>
      <c r="AC130" s="81">
        <v>9576</v>
      </c>
      <c r="AD130" s="77"/>
      <c r="AE130" s="81"/>
      <c r="AF130" s="157"/>
      <c r="AG130" s="77">
        <v>2</v>
      </c>
      <c r="AH130" s="77">
        <v>0</v>
      </c>
      <c r="AI130" s="77" t="s">
        <v>186</v>
      </c>
      <c r="AJ130" s="80" t="s">
        <v>123</v>
      </c>
      <c r="AK130" s="80" t="s">
        <v>123</v>
      </c>
      <c r="AL130" s="80" t="s">
        <v>123</v>
      </c>
      <c r="AM130" s="80" t="s">
        <v>123</v>
      </c>
      <c r="AN130" s="81" t="s">
        <v>123</v>
      </c>
    </row>
    <row r="131" spans="1:40" x14ac:dyDescent="0.25">
      <c r="A131" s="77">
        <v>130</v>
      </c>
      <c r="B131" s="82">
        <v>43189</v>
      </c>
      <c r="K131" s="81">
        <v>13</v>
      </c>
      <c r="L131" s="77" t="s">
        <v>146</v>
      </c>
      <c r="M131" s="77">
        <v>2018</v>
      </c>
      <c r="N131" s="79">
        <v>0.70700231481481479</v>
      </c>
      <c r="O131" s="79">
        <v>0.73564814814814816</v>
      </c>
      <c r="P131" s="80">
        <v>0.68750000000000089</v>
      </c>
      <c r="Q131" s="78" t="s">
        <v>22</v>
      </c>
      <c r="R131" s="78" t="s">
        <v>152</v>
      </c>
      <c r="T131" s="78" t="s">
        <v>123</v>
      </c>
      <c r="V131" s="80" t="s">
        <v>123</v>
      </c>
      <c r="W131" s="80" t="s">
        <v>123</v>
      </c>
      <c r="X131" s="81">
        <v>1</v>
      </c>
      <c r="Y131" s="81">
        <v>1</v>
      </c>
      <c r="Z131" s="80" t="s">
        <v>123</v>
      </c>
      <c r="AA131" s="80" t="s">
        <v>123</v>
      </c>
      <c r="AB131" s="81"/>
      <c r="AC131" s="81">
        <v>9576</v>
      </c>
      <c r="AD131" s="77"/>
      <c r="AE131" s="81"/>
      <c r="AF131" s="157"/>
      <c r="AG131" s="77">
        <v>2</v>
      </c>
      <c r="AH131" s="77">
        <v>0</v>
      </c>
      <c r="AI131" s="77" t="s">
        <v>186</v>
      </c>
      <c r="AJ131" s="80" t="s">
        <v>123</v>
      </c>
      <c r="AK131" s="80" t="s">
        <v>123</v>
      </c>
      <c r="AL131" s="80" t="s">
        <v>123</v>
      </c>
      <c r="AM131" s="80" t="s">
        <v>123</v>
      </c>
      <c r="AN131" s="81" t="s">
        <v>123</v>
      </c>
    </row>
    <row r="132" spans="1:40" x14ac:dyDescent="0.25">
      <c r="A132" s="77">
        <v>131</v>
      </c>
      <c r="B132" s="82">
        <v>43189</v>
      </c>
      <c r="K132" s="81">
        <v>13</v>
      </c>
      <c r="L132" s="77" t="s">
        <v>146</v>
      </c>
      <c r="M132" s="77">
        <v>2018</v>
      </c>
      <c r="N132" s="79">
        <v>0.73564814814814816</v>
      </c>
      <c r="O132" s="79">
        <v>0.82408564814814811</v>
      </c>
      <c r="P132" s="80">
        <v>2.1224999999999987</v>
      </c>
      <c r="Q132" s="78" t="s">
        <v>32</v>
      </c>
      <c r="R132" s="78" t="s">
        <v>148</v>
      </c>
      <c r="S132" s="78" t="s">
        <v>125</v>
      </c>
      <c r="T132" s="78" t="s">
        <v>123</v>
      </c>
      <c r="U132" s="78" t="s">
        <v>149</v>
      </c>
      <c r="V132" s="80">
        <v>2.1224999999999987</v>
      </c>
      <c r="W132" s="80" t="s">
        <v>123</v>
      </c>
      <c r="X132" s="81">
        <v>1</v>
      </c>
      <c r="Y132" s="81">
        <v>1</v>
      </c>
      <c r="Z132" s="80">
        <v>2.1224999999999987</v>
      </c>
      <c r="AA132" s="80" t="s">
        <v>123</v>
      </c>
      <c r="AB132" s="81">
        <v>0</v>
      </c>
      <c r="AC132" s="81">
        <v>9576</v>
      </c>
      <c r="AD132" s="77">
        <v>0</v>
      </c>
      <c r="AE132" s="81">
        <v>0</v>
      </c>
      <c r="AF132" s="157"/>
      <c r="AG132" s="77">
        <v>2</v>
      </c>
      <c r="AH132" s="77">
        <v>1</v>
      </c>
      <c r="AI132" s="77" t="s">
        <v>187</v>
      </c>
      <c r="AJ132" s="80">
        <v>5.9180555555555543</v>
      </c>
      <c r="AK132" s="80">
        <v>0</v>
      </c>
      <c r="AL132" s="80">
        <v>5.92</v>
      </c>
      <c r="AM132" s="80">
        <v>0</v>
      </c>
      <c r="AN132" s="81">
        <v>9576</v>
      </c>
    </row>
    <row r="133" spans="1:40" x14ac:dyDescent="0.25">
      <c r="A133" s="77">
        <v>132</v>
      </c>
      <c r="B133" s="82">
        <v>43193</v>
      </c>
      <c r="K133" s="81">
        <v>14</v>
      </c>
      <c r="L133" s="77" t="s">
        <v>188</v>
      </c>
      <c r="M133" s="77">
        <v>2018</v>
      </c>
      <c r="N133" s="79">
        <v>0.22916666666666666</v>
      </c>
      <c r="O133" s="79">
        <v>0.24454861111111112</v>
      </c>
      <c r="P133" s="80">
        <v>0.36916666666666709</v>
      </c>
      <c r="Q133" s="78" t="s">
        <v>22</v>
      </c>
      <c r="R133" s="78" t="s">
        <v>54</v>
      </c>
      <c r="V133" s="80" t="s">
        <v>123</v>
      </c>
      <c r="W133" s="80" t="s">
        <v>123</v>
      </c>
      <c r="X133" s="81">
        <v>1</v>
      </c>
      <c r="Y133" s="81">
        <v>1</v>
      </c>
      <c r="Z133" s="80" t="s">
        <v>123</v>
      </c>
      <c r="AA133" s="80" t="s">
        <v>123</v>
      </c>
      <c r="AB133" s="81"/>
      <c r="AC133" s="81">
        <v>9576</v>
      </c>
      <c r="AD133" s="77"/>
      <c r="AE133" s="81"/>
      <c r="AF133" s="157"/>
      <c r="AG133" s="77">
        <v>3</v>
      </c>
      <c r="AH133" s="77">
        <v>0</v>
      </c>
      <c r="AI133" s="77" t="s">
        <v>189</v>
      </c>
      <c r="AJ133" s="80" t="s">
        <v>123</v>
      </c>
      <c r="AK133" s="80" t="s">
        <v>123</v>
      </c>
      <c r="AL133" s="80" t="s">
        <v>123</v>
      </c>
      <c r="AM133" s="80" t="s">
        <v>123</v>
      </c>
      <c r="AN133" s="81" t="s">
        <v>123</v>
      </c>
    </row>
    <row r="134" spans="1:40" x14ac:dyDescent="0.25">
      <c r="A134" s="77">
        <v>133</v>
      </c>
      <c r="B134" s="82">
        <v>43193</v>
      </c>
      <c r="K134" s="81">
        <v>14</v>
      </c>
      <c r="L134" s="77" t="s">
        <v>188</v>
      </c>
      <c r="M134" s="77">
        <v>2018</v>
      </c>
      <c r="N134" s="79">
        <v>0.24454861111111112</v>
      </c>
      <c r="O134" s="79">
        <v>0.25633101851851853</v>
      </c>
      <c r="P134" s="80">
        <v>0.28277777777777779</v>
      </c>
      <c r="Q134" s="78" t="s">
        <v>32</v>
      </c>
      <c r="R134" s="78" t="s">
        <v>168</v>
      </c>
      <c r="S134" s="78" t="s">
        <v>126</v>
      </c>
      <c r="U134" s="78" t="s">
        <v>149</v>
      </c>
      <c r="V134" s="80">
        <v>0.28277777777777779</v>
      </c>
      <c r="W134" s="80" t="s">
        <v>123</v>
      </c>
      <c r="X134" s="81">
        <v>1</v>
      </c>
      <c r="Y134" s="81">
        <v>1</v>
      </c>
      <c r="Z134" s="80">
        <v>0.28277777777777779</v>
      </c>
      <c r="AA134" s="80" t="s">
        <v>123</v>
      </c>
      <c r="AB134" s="81"/>
      <c r="AC134" s="81">
        <v>9576</v>
      </c>
      <c r="AD134" s="77"/>
      <c r="AE134" s="81"/>
      <c r="AF134" s="157"/>
      <c r="AG134" s="77">
        <v>3</v>
      </c>
      <c r="AH134" s="77">
        <v>0</v>
      </c>
      <c r="AI134" s="77" t="s">
        <v>190</v>
      </c>
      <c r="AJ134" s="80" t="s">
        <v>123</v>
      </c>
      <c r="AK134" s="80" t="s">
        <v>123</v>
      </c>
      <c r="AL134" s="80" t="s">
        <v>123</v>
      </c>
      <c r="AM134" s="80" t="s">
        <v>123</v>
      </c>
      <c r="AN134" s="81" t="s">
        <v>123</v>
      </c>
    </row>
    <row r="135" spans="1:40" x14ac:dyDescent="0.25">
      <c r="A135" s="77">
        <v>134</v>
      </c>
      <c r="B135" s="82">
        <v>43193</v>
      </c>
      <c r="K135" s="81">
        <v>14</v>
      </c>
      <c r="L135" s="77" t="s">
        <v>188</v>
      </c>
      <c r="M135" s="77">
        <v>2018</v>
      </c>
      <c r="N135" s="79">
        <v>0.25633101851851853</v>
      </c>
      <c r="O135" s="79">
        <v>0.30631944444444442</v>
      </c>
      <c r="P135" s="80">
        <v>1.1997222222222215</v>
      </c>
      <c r="Q135" s="78" t="s">
        <v>32</v>
      </c>
      <c r="R135" s="78" t="s">
        <v>148</v>
      </c>
      <c r="T135" s="78" t="s">
        <v>123</v>
      </c>
      <c r="U135" s="78" t="s">
        <v>149</v>
      </c>
      <c r="V135" s="80">
        <v>1.1997222222222215</v>
      </c>
      <c r="W135" s="80" t="s">
        <v>123</v>
      </c>
      <c r="X135" s="81">
        <v>1</v>
      </c>
      <c r="Y135" s="81">
        <v>1</v>
      </c>
      <c r="Z135" s="80">
        <v>1.1997222222222215</v>
      </c>
      <c r="AA135" s="80" t="s">
        <v>123</v>
      </c>
      <c r="AB135" s="81"/>
      <c r="AC135" s="81">
        <v>9576</v>
      </c>
      <c r="AD135" s="77"/>
      <c r="AE135" s="81"/>
      <c r="AF135" s="157"/>
      <c r="AG135" s="77">
        <v>3</v>
      </c>
      <c r="AH135" s="77">
        <v>0</v>
      </c>
      <c r="AI135" s="77" t="s">
        <v>190</v>
      </c>
      <c r="AJ135" s="80" t="s">
        <v>123</v>
      </c>
      <c r="AK135" s="80" t="s">
        <v>123</v>
      </c>
      <c r="AL135" s="80" t="s">
        <v>123</v>
      </c>
      <c r="AM135" s="80" t="s">
        <v>123</v>
      </c>
      <c r="AN135" s="81" t="s">
        <v>123</v>
      </c>
    </row>
    <row r="136" spans="1:40" x14ac:dyDescent="0.25">
      <c r="A136" s="77">
        <v>135</v>
      </c>
      <c r="B136" s="82">
        <v>43193</v>
      </c>
      <c r="K136" s="81">
        <v>14</v>
      </c>
      <c r="L136" s="77" t="s">
        <v>188</v>
      </c>
      <c r="M136" s="77">
        <v>2018</v>
      </c>
      <c r="N136" s="79">
        <v>0.30631944444444442</v>
      </c>
      <c r="O136" s="79">
        <v>0.3674884259259259</v>
      </c>
      <c r="P136" s="80">
        <v>1.4680555555555554</v>
      </c>
      <c r="Q136" s="78" t="s">
        <v>32</v>
      </c>
      <c r="R136" s="78" t="s">
        <v>156</v>
      </c>
      <c r="T136" s="78" t="s">
        <v>123</v>
      </c>
      <c r="U136" s="78" t="s">
        <v>149</v>
      </c>
      <c r="V136" s="80">
        <v>1.4680555555555554</v>
      </c>
      <c r="W136" s="80" t="s">
        <v>123</v>
      </c>
      <c r="X136" s="81">
        <v>1</v>
      </c>
      <c r="Y136" s="81">
        <v>1</v>
      </c>
      <c r="Z136" s="80">
        <v>1.4680555555555554</v>
      </c>
      <c r="AA136" s="80" t="s">
        <v>123</v>
      </c>
      <c r="AB136" s="81"/>
      <c r="AC136" s="81">
        <v>9576</v>
      </c>
      <c r="AD136" s="77"/>
      <c r="AE136" s="81"/>
      <c r="AF136" s="157"/>
      <c r="AG136" s="77">
        <v>3</v>
      </c>
      <c r="AH136" s="77">
        <v>0</v>
      </c>
      <c r="AI136" s="77" t="s">
        <v>190</v>
      </c>
      <c r="AJ136" s="80" t="s">
        <v>123</v>
      </c>
      <c r="AK136" s="80" t="s">
        <v>123</v>
      </c>
      <c r="AL136" s="80" t="s">
        <v>123</v>
      </c>
      <c r="AM136" s="80" t="s">
        <v>123</v>
      </c>
      <c r="AN136" s="81" t="s">
        <v>123</v>
      </c>
    </row>
    <row r="137" spans="1:40" x14ac:dyDescent="0.25">
      <c r="A137" s="77">
        <v>136</v>
      </c>
      <c r="B137" s="82">
        <v>43193</v>
      </c>
      <c r="K137" s="81">
        <v>14</v>
      </c>
      <c r="L137" s="77" t="s">
        <v>188</v>
      </c>
      <c r="M137" s="77">
        <v>2018</v>
      </c>
      <c r="N137" s="79">
        <v>0.3674884259259259</v>
      </c>
      <c r="O137" s="79">
        <v>0.41221064814814817</v>
      </c>
      <c r="P137" s="80">
        <v>1.0733333333333346</v>
      </c>
      <c r="Q137" s="78" t="s">
        <v>53</v>
      </c>
      <c r="U137" s="78" t="s">
        <v>151</v>
      </c>
      <c r="V137" s="80" t="s">
        <v>123</v>
      </c>
      <c r="W137" s="80">
        <v>1.0733333333333346</v>
      </c>
      <c r="X137" s="81">
        <v>1</v>
      </c>
      <c r="Y137" s="81">
        <v>1</v>
      </c>
      <c r="Z137" s="80" t="s">
        <v>123</v>
      </c>
      <c r="AA137" s="80">
        <v>1.0733333333333346</v>
      </c>
      <c r="AB137" s="81"/>
      <c r="AC137" s="81">
        <v>9576</v>
      </c>
      <c r="AD137" s="77"/>
      <c r="AE137" s="81"/>
      <c r="AF137" s="157"/>
      <c r="AG137" s="77">
        <v>3</v>
      </c>
      <c r="AH137" s="77">
        <v>0</v>
      </c>
      <c r="AI137" s="77" t="s">
        <v>190</v>
      </c>
      <c r="AJ137" s="80" t="s">
        <v>123</v>
      </c>
      <c r="AK137" s="80" t="s">
        <v>123</v>
      </c>
      <c r="AL137" s="80" t="s">
        <v>123</v>
      </c>
      <c r="AM137" s="80" t="s">
        <v>123</v>
      </c>
      <c r="AN137" s="81" t="s">
        <v>123</v>
      </c>
    </row>
    <row r="138" spans="1:40" x14ac:dyDescent="0.25">
      <c r="A138" s="77">
        <v>137</v>
      </c>
      <c r="B138" s="82">
        <v>43193</v>
      </c>
      <c r="K138" s="81">
        <v>14</v>
      </c>
      <c r="L138" s="77" t="s">
        <v>188</v>
      </c>
      <c r="M138" s="77">
        <v>2018</v>
      </c>
      <c r="N138" s="79">
        <v>0.41221064814814817</v>
      </c>
      <c r="O138" s="79">
        <v>0.41473379629629631</v>
      </c>
      <c r="P138" s="80">
        <v>6.0555555555555252E-2</v>
      </c>
      <c r="Q138" s="78" t="s">
        <v>32</v>
      </c>
      <c r="R138" s="78" t="s">
        <v>61</v>
      </c>
      <c r="S138" s="78" t="s">
        <v>127</v>
      </c>
      <c r="U138" s="78" t="s">
        <v>149</v>
      </c>
      <c r="V138" s="80">
        <v>6.0555555555555252E-2</v>
      </c>
      <c r="W138" s="80" t="s">
        <v>123</v>
      </c>
      <c r="X138" s="81">
        <v>1</v>
      </c>
      <c r="Y138" s="81">
        <v>1</v>
      </c>
      <c r="Z138" s="80">
        <v>6.0555555555555252E-2</v>
      </c>
      <c r="AA138" s="80" t="s">
        <v>123</v>
      </c>
      <c r="AB138" s="81">
        <v>9576</v>
      </c>
      <c r="AC138" s="81">
        <v>9576</v>
      </c>
      <c r="AD138" s="77">
        <v>9576</v>
      </c>
      <c r="AE138" s="81">
        <v>8949.5327102803731</v>
      </c>
      <c r="AF138" s="157"/>
      <c r="AG138" s="77">
        <v>3</v>
      </c>
      <c r="AH138" s="77">
        <v>1</v>
      </c>
      <c r="AI138" s="77" t="s">
        <v>191</v>
      </c>
      <c r="AJ138" s="80">
        <v>4.4627777777777764</v>
      </c>
      <c r="AK138" s="80">
        <v>1.008</v>
      </c>
      <c r="AL138" s="80">
        <v>3.39</v>
      </c>
      <c r="AM138" s="80">
        <v>1.0733333333333346</v>
      </c>
      <c r="AN138" s="81" t="s">
        <v>123</v>
      </c>
    </row>
    <row r="139" spans="1:40" x14ac:dyDescent="0.25">
      <c r="A139" s="77">
        <v>138</v>
      </c>
      <c r="B139" s="82">
        <v>43193</v>
      </c>
      <c r="K139" s="81">
        <v>14</v>
      </c>
      <c r="L139" s="77" t="s">
        <v>188</v>
      </c>
      <c r="M139" s="77">
        <v>2018</v>
      </c>
      <c r="N139" s="79">
        <v>0.41473379629629631</v>
      </c>
      <c r="O139" s="79">
        <v>0.4151157407407407</v>
      </c>
      <c r="P139" s="80">
        <v>9.1666666666654351E-3</v>
      </c>
      <c r="Q139" s="78" t="s">
        <v>32</v>
      </c>
      <c r="R139" s="78" t="s">
        <v>61</v>
      </c>
      <c r="V139" s="80">
        <v>8.8858333333333306</v>
      </c>
      <c r="W139" s="80">
        <v>1.0733333333333346</v>
      </c>
      <c r="X139" s="81">
        <v>1</v>
      </c>
      <c r="Y139" s="81">
        <v>1</v>
      </c>
      <c r="Z139" s="80">
        <v>8.89</v>
      </c>
      <c r="AA139" s="80">
        <v>1.07</v>
      </c>
      <c r="AB139" s="81"/>
      <c r="AC139" s="81">
        <v>9576</v>
      </c>
      <c r="AD139" s="77"/>
      <c r="AE139" s="81"/>
      <c r="AF139" s="157"/>
      <c r="AG139" s="77">
        <v>3</v>
      </c>
      <c r="AH139" s="77">
        <v>1</v>
      </c>
      <c r="AI139" s="77" t="s">
        <v>190</v>
      </c>
      <c r="AJ139" s="80" t="s">
        <v>123</v>
      </c>
      <c r="AK139" s="80" t="s">
        <v>123</v>
      </c>
      <c r="AL139" s="80" t="s">
        <v>123</v>
      </c>
      <c r="AM139" s="80" t="s">
        <v>123</v>
      </c>
      <c r="AN139" s="81">
        <v>9576</v>
      </c>
    </row>
    <row r="140" spans="1:40" x14ac:dyDescent="0.25">
      <c r="A140" s="77">
        <v>139</v>
      </c>
      <c r="B140" s="82">
        <v>43193</v>
      </c>
      <c r="K140" s="81">
        <v>14</v>
      </c>
      <c r="L140" s="77" t="s">
        <v>188</v>
      </c>
      <c r="M140" s="77">
        <v>2018</v>
      </c>
      <c r="N140" s="79">
        <v>0.4151157407407407</v>
      </c>
      <c r="O140" s="79">
        <v>0.44716435185185183</v>
      </c>
      <c r="P140" s="80">
        <v>0.769166666666667</v>
      </c>
      <c r="Q140" s="78" t="s">
        <v>22</v>
      </c>
      <c r="R140" s="78" t="s">
        <v>152</v>
      </c>
      <c r="T140" s="78" t="s">
        <v>123</v>
      </c>
      <c r="V140" s="80" t="s">
        <v>123</v>
      </c>
      <c r="W140" s="80" t="s">
        <v>123</v>
      </c>
      <c r="X140" s="81">
        <v>1</v>
      </c>
      <c r="Y140" s="81">
        <v>1</v>
      </c>
      <c r="Z140" s="80" t="s">
        <v>123</v>
      </c>
      <c r="AA140" s="80" t="s">
        <v>123</v>
      </c>
      <c r="AB140" s="81"/>
      <c r="AC140" s="81">
        <v>21392</v>
      </c>
      <c r="AD140" s="77"/>
      <c r="AE140" s="81"/>
      <c r="AF140" s="157"/>
      <c r="AG140" s="77">
        <v>1</v>
      </c>
      <c r="AH140" s="77">
        <v>1</v>
      </c>
      <c r="AI140" s="77" t="s">
        <v>190</v>
      </c>
      <c r="AJ140" s="80" t="s">
        <v>123</v>
      </c>
      <c r="AK140" s="80" t="s">
        <v>123</v>
      </c>
      <c r="AL140" s="80" t="s">
        <v>123</v>
      </c>
      <c r="AM140" s="80" t="s">
        <v>123</v>
      </c>
      <c r="AN140" s="81" t="s">
        <v>123</v>
      </c>
    </row>
    <row r="141" spans="1:40" x14ac:dyDescent="0.25">
      <c r="A141" s="77">
        <v>140</v>
      </c>
      <c r="B141" s="82">
        <v>43193</v>
      </c>
      <c r="K141" s="81">
        <v>14</v>
      </c>
      <c r="L141" s="77" t="s">
        <v>188</v>
      </c>
      <c r="M141" s="77">
        <v>2018</v>
      </c>
      <c r="N141" s="79">
        <v>0.44716435185185183</v>
      </c>
      <c r="O141" s="79">
        <v>0.48692129629629632</v>
      </c>
      <c r="P141" s="80">
        <v>0.95416666666666794</v>
      </c>
      <c r="Q141" s="78" t="s">
        <v>32</v>
      </c>
      <c r="R141" s="78" t="s">
        <v>156</v>
      </c>
      <c r="T141" s="78" t="s">
        <v>123</v>
      </c>
      <c r="U141" s="78" t="s">
        <v>149</v>
      </c>
      <c r="V141" s="80">
        <v>0.95416666666666794</v>
      </c>
      <c r="W141" s="80" t="s">
        <v>123</v>
      </c>
      <c r="X141" s="81">
        <v>1</v>
      </c>
      <c r="Y141" s="81">
        <v>1</v>
      </c>
      <c r="Z141" s="80">
        <v>0.95416666666666794</v>
      </c>
      <c r="AA141" s="80" t="s">
        <v>123</v>
      </c>
      <c r="AB141" s="81"/>
      <c r="AC141" s="81">
        <v>21392</v>
      </c>
      <c r="AD141" s="77"/>
      <c r="AE141" s="81"/>
      <c r="AF141" s="157"/>
      <c r="AG141" s="77">
        <v>1</v>
      </c>
      <c r="AH141" s="77">
        <v>1</v>
      </c>
      <c r="AI141" s="77" t="s">
        <v>190</v>
      </c>
      <c r="AJ141" s="80" t="s">
        <v>123</v>
      </c>
      <c r="AK141" s="80" t="s">
        <v>123</v>
      </c>
      <c r="AL141" s="80" t="s">
        <v>123</v>
      </c>
      <c r="AM141" s="80" t="s">
        <v>123</v>
      </c>
      <c r="AN141" s="81" t="s">
        <v>123</v>
      </c>
    </row>
    <row r="142" spans="1:40" x14ac:dyDescent="0.25">
      <c r="A142" s="77">
        <v>141</v>
      </c>
      <c r="B142" s="82">
        <v>43193</v>
      </c>
      <c r="K142" s="81">
        <v>14</v>
      </c>
      <c r="L142" s="77" t="s">
        <v>188</v>
      </c>
      <c r="M142" s="77">
        <v>2018</v>
      </c>
      <c r="N142" s="79">
        <v>0.48692129629629632</v>
      </c>
      <c r="O142" s="79">
        <v>0.53486111111111112</v>
      </c>
      <c r="P142" s="80">
        <v>1.1505555555555551</v>
      </c>
      <c r="Q142" s="78" t="s">
        <v>53</v>
      </c>
      <c r="U142" s="78" t="s">
        <v>151</v>
      </c>
      <c r="V142" s="80" t="s">
        <v>123</v>
      </c>
      <c r="W142" s="80">
        <v>1.1505555555555551</v>
      </c>
      <c r="X142" s="81">
        <v>1</v>
      </c>
      <c r="Y142" s="81">
        <v>1</v>
      </c>
      <c r="Z142" s="80" t="s">
        <v>123</v>
      </c>
      <c r="AA142" s="80">
        <v>1.1505555555555551</v>
      </c>
      <c r="AB142" s="81"/>
      <c r="AC142" s="81">
        <v>21392</v>
      </c>
      <c r="AD142" s="77"/>
      <c r="AE142" s="81"/>
      <c r="AF142" s="157"/>
      <c r="AG142" s="77">
        <v>1</v>
      </c>
      <c r="AH142" s="77">
        <v>1</v>
      </c>
      <c r="AI142" s="77" t="s">
        <v>190</v>
      </c>
      <c r="AJ142" s="80" t="s">
        <v>123</v>
      </c>
      <c r="AK142" s="80" t="s">
        <v>123</v>
      </c>
      <c r="AL142" s="80" t="s">
        <v>123</v>
      </c>
      <c r="AM142" s="80" t="s">
        <v>123</v>
      </c>
      <c r="AN142" s="81" t="s">
        <v>123</v>
      </c>
    </row>
    <row r="143" spans="1:40" x14ac:dyDescent="0.25">
      <c r="A143" s="77">
        <v>142</v>
      </c>
      <c r="B143" s="82">
        <v>43193</v>
      </c>
      <c r="K143" s="81">
        <v>14</v>
      </c>
      <c r="L143" s="77" t="s">
        <v>188</v>
      </c>
      <c r="M143" s="77">
        <v>2018</v>
      </c>
      <c r="N143" s="79">
        <v>0.53486111111111112</v>
      </c>
      <c r="O143" s="79">
        <v>0.53907407407407404</v>
      </c>
      <c r="P143" s="80">
        <v>0.10111111111111004</v>
      </c>
      <c r="Q143" s="78" t="s">
        <v>22</v>
      </c>
      <c r="R143" s="78" t="s">
        <v>167</v>
      </c>
      <c r="T143" s="78" t="s">
        <v>123</v>
      </c>
      <c r="V143" s="80" t="s">
        <v>123</v>
      </c>
      <c r="W143" s="80" t="s">
        <v>123</v>
      </c>
      <c r="X143" s="81">
        <v>1</v>
      </c>
      <c r="Y143" s="81">
        <v>1</v>
      </c>
      <c r="Z143" s="80" t="s">
        <v>123</v>
      </c>
      <c r="AA143" s="80" t="s">
        <v>123</v>
      </c>
      <c r="AB143" s="81"/>
      <c r="AC143" s="81">
        <v>21392</v>
      </c>
      <c r="AD143" s="77"/>
      <c r="AE143" s="81"/>
      <c r="AF143" s="157"/>
      <c r="AG143" s="77">
        <v>1</v>
      </c>
      <c r="AH143" s="77">
        <v>1</v>
      </c>
      <c r="AI143" s="77" t="s">
        <v>190</v>
      </c>
      <c r="AJ143" s="80" t="s">
        <v>123</v>
      </c>
      <c r="AK143" s="80" t="s">
        <v>123</v>
      </c>
      <c r="AL143" s="80" t="s">
        <v>123</v>
      </c>
      <c r="AM143" s="80" t="s">
        <v>123</v>
      </c>
      <c r="AN143" s="81" t="s">
        <v>123</v>
      </c>
    </row>
    <row r="144" spans="1:40" x14ac:dyDescent="0.25">
      <c r="A144" s="77">
        <v>143</v>
      </c>
      <c r="B144" s="82">
        <v>43193</v>
      </c>
      <c r="K144" s="81">
        <v>14</v>
      </c>
      <c r="L144" s="77" t="s">
        <v>188</v>
      </c>
      <c r="M144" s="77">
        <v>2018</v>
      </c>
      <c r="N144" s="79">
        <v>0.53907407407407404</v>
      </c>
      <c r="O144" s="79">
        <v>0.54946759259259259</v>
      </c>
      <c r="P144" s="80">
        <v>0.24944444444444525</v>
      </c>
      <c r="Q144" s="78" t="s">
        <v>22</v>
      </c>
      <c r="R144" s="78" t="s">
        <v>117</v>
      </c>
      <c r="S144" s="78" t="s">
        <v>128</v>
      </c>
      <c r="V144" s="80" t="s">
        <v>123</v>
      </c>
      <c r="W144" s="80" t="s">
        <v>123</v>
      </c>
      <c r="X144" s="81">
        <v>1</v>
      </c>
      <c r="Y144" s="81">
        <v>1</v>
      </c>
      <c r="Z144" s="80" t="s">
        <v>123</v>
      </c>
      <c r="AA144" s="80" t="s">
        <v>123</v>
      </c>
      <c r="AB144" s="81">
        <v>13174</v>
      </c>
      <c r="AC144" s="81">
        <v>21392</v>
      </c>
      <c r="AD144" s="77">
        <v>13174</v>
      </c>
      <c r="AE144" s="81">
        <v>11422.54</v>
      </c>
      <c r="AF144" s="157"/>
      <c r="AG144" s="77">
        <v>1</v>
      </c>
      <c r="AH144" s="77">
        <v>1</v>
      </c>
      <c r="AI144" s="77" t="s">
        <v>190</v>
      </c>
      <c r="AJ144" s="80" t="s">
        <v>123</v>
      </c>
      <c r="AK144" s="80">
        <v>1.3867368421052633</v>
      </c>
      <c r="AL144" s="80" t="s">
        <v>123</v>
      </c>
      <c r="AM144" s="80" t="s">
        <v>123</v>
      </c>
      <c r="AN144" s="81" t="s">
        <v>123</v>
      </c>
    </row>
    <row r="145" spans="1:40" x14ac:dyDescent="0.25">
      <c r="A145" s="77">
        <v>144</v>
      </c>
      <c r="B145" s="82">
        <v>43193</v>
      </c>
      <c r="K145" s="81">
        <v>14</v>
      </c>
      <c r="L145" s="77" t="s">
        <v>188</v>
      </c>
      <c r="M145" s="77">
        <v>2018</v>
      </c>
      <c r="N145" s="79">
        <v>0.54946759259259259</v>
      </c>
      <c r="O145" s="79">
        <v>0.55215277777777783</v>
      </c>
      <c r="P145" s="80">
        <v>6.4444444444445637E-2</v>
      </c>
      <c r="Q145" s="78" t="s">
        <v>32</v>
      </c>
      <c r="R145" s="78" t="s">
        <v>159</v>
      </c>
      <c r="S145" s="78" t="s">
        <v>126</v>
      </c>
      <c r="U145" s="78" t="s">
        <v>149</v>
      </c>
      <c r="V145" s="80">
        <v>6.4444444444445637E-2</v>
      </c>
      <c r="W145" s="80" t="s">
        <v>123</v>
      </c>
      <c r="X145" s="81">
        <v>1</v>
      </c>
      <c r="Y145" s="81">
        <v>1</v>
      </c>
      <c r="Z145" s="80">
        <v>6.4444444444445637E-2</v>
      </c>
      <c r="AA145" s="80" t="s">
        <v>123</v>
      </c>
      <c r="AB145" s="81"/>
      <c r="AC145" s="81">
        <v>21392</v>
      </c>
      <c r="AD145" s="77"/>
      <c r="AE145" s="81"/>
      <c r="AF145" s="157"/>
      <c r="AG145" s="77">
        <v>2</v>
      </c>
      <c r="AH145" s="77">
        <v>1</v>
      </c>
      <c r="AI145" s="77" t="s">
        <v>190</v>
      </c>
      <c r="AJ145" s="80" t="s">
        <v>123</v>
      </c>
      <c r="AK145" s="80" t="s">
        <v>123</v>
      </c>
      <c r="AL145" s="80" t="s">
        <v>123</v>
      </c>
      <c r="AM145" s="80" t="s">
        <v>123</v>
      </c>
      <c r="AN145" s="81" t="s">
        <v>123</v>
      </c>
    </row>
    <row r="146" spans="1:40" x14ac:dyDescent="0.25">
      <c r="A146" s="77">
        <v>145</v>
      </c>
      <c r="B146" s="82">
        <v>43193</v>
      </c>
      <c r="K146" s="81">
        <v>14</v>
      </c>
      <c r="L146" s="77" t="s">
        <v>188</v>
      </c>
      <c r="M146" s="77">
        <v>2018</v>
      </c>
      <c r="N146" s="79">
        <v>0.55215277777777783</v>
      </c>
      <c r="O146" s="79">
        <v>0.5522569444444444</v>
      </c>
      <c r="P146" s="80">
        <v>2.4999999999977263E-3</v>
      </c>
      <c r="Q146" s="78" t="s">
        <v>53</v>
      </c>
      <c r="U146" s="78" t="s">
        <v>151</v>
      </c>
      <c r="V146" s="80" t="s">
        <v>123</v>
      </c>
      <c r="W146" s="80">
        <v>2.4999999999977263E-3</v>
      </c>
      <c r="X146" s="81">
        <v>1</v>
      </c>
      <c r="Y146" s="81">
        <v>1</v>
      </c>
      <c r="Z146" s="80" t="s">
        <v>123</v>
      </c>
      <c r="AA146" s="80">
        <v>2.4999999999977263E-3</v>
      </c>
      <c r="AB146" s="81"/>
      <c r="AC146" s="81">
        <v>21392</v>
      </c>
      <c r="AD146" s="77"/>
      <c r="AE146" s="81"/>
      <c r="AF146" s="157"/>
      <c r="AG146" s="77">
        <v>2</v>
      </c>
      <c r="AH146" s="77">
        <v>1</v>
      </c>
      <c r="AI146" s="77" t="s">
        <v>190</v>
      </c>
      <c r="AJ146" s="80" t="s">
        <v>123</v>
      </c>
      <c r="AK146" s="80" t="s">
        <v>123</v>
      </c>
      <c r="AL146" s="80" t="s">
        <v>123</v>
      </c>
      <c r="AM146" s="80" t="s">
        <v>123</v>
      </c>
      <c r="AN146" s="81" t="s">
        <v>123</v>
      </c>
    </row>
    <row r="147" spans="1:40" x14ac:dyDescent="0.25">
      <c r="A147" s="77">
        <v>146</v>
      </c>
      <c r="B147" s="82">
        <v>43193</v>
      </c>
      <c r="K147" s="81">
        <v>14</v>
      </c>
      <c r="L147" s="77" t="s">
        <v>188</v>
      </c>
      <c r="M147" s="77">
        <v>2018</v>
      </c>
      <c r="N147" s="79">
        <v>0.5522569444444444</v>
      </c>
      <c r="O147" s="79">
        <v>0.55601851851851858</v>
      </c>
      <c r="P147" s="80">
        <v>9.0277777777780344E-2</v>
      </c>
      <c r="Q147" s="78" t="s">
        <v>98</v>
      </c>
      <c r="R147" s="78" t="s">
        <v>183</v>
      </c>
      <c r="T147" s="78" t="s">
        <v>192</v>
      </c>
      <c r="U147" s="78" t="s">
        <v>151</v>
      </c>
      <c r="V147" s="80" t="s">
        <v>123</v>
      </c>
      <c r="W147" s="80">
        <v>9.0277777777780344E-2</v>
      </c>
      <c r="X147" s="81">
        <v>1</v>
      </c>
      <c r="Y147" s="81">
        <v>1</v>
      </c>
      <c r="Z147" s="80" t="s">
        <v>123</v>
      </c>
      <c r="AA147" s="80">
        <v>9.0277777777780344E-2</v>
      </c>
      <c r="AB147" s="81"/>
      <c r="AC147" s="81">
        <v>21392</v>
      </c>
      <c r="AD147" s="77"/>
      <c r="AE147" s="81"/>
      <c r="AF147" s="157"/>
      <c r="AG147" s="77">
        <v>2</v>
      </c>
      <c r="AH147" s="77">
        <v>1</v>
      </c>
      <c r="AI147" s="77" t="s">
        <v>190</v>
      </c>
      <c r="AJ147" s="80" t="s">
        <v>123</v>
      </c>
      <c r="AK147" s="80" t="s">
        <v>123</v>
      </c>
      <c r="AL147" s="80" t="s">
        <v>123</v>
      </c>
      <c r="AM147" s="80" t="s">
        <v>123</v>
      </c>
      <c r="AN147" s="81" t="s">
        <v>123</v>
      </c>
    </row>
    <row r="148" spans="1:40" x14ac:dyDescent="0.25">
      <c r="A148" s="77">
        <v>147</v>
      </c>
      <c r="B148" s="82">
        <v>43193</v>
      </c>
      <c r="K148" s="81">
        <v>14</v>
      </c>
      <c r="L148" s="77" t="s">
        <v>188</v>
      </c>
      <c r="M148" s="77">
        <v>2018</v>
      </c>
      <c r="N148" s="79">
        <v>0.55601851851851858</v>
      </c>
      <c r="O148" s="79">
        <v>0.56761574074074073</v>
      </c>
      <c r="P148" s="80">
        <v>0.27833333333333155</v>
      </c>
      <c r="Q148" s="78" t="s">
        <v>53</v>
      </c>
      <c r="U148" s="78" t="s">
        <v>151</v>
      </c>
      <c r="V148" s="80" t="s">
        <v>123</v>
      </c>
      <c r="W148" s="80">
        <v>0.27833333333333155</v>
      </c>
      <c r="X148" s="81">
        <v>1</v>
      </c>
      <c r="Y148" s="81">
        <v>1</v>
      </c>
      <c r="Z148" s="80" t="s">
        <v>123</v>
      </c>
      <c r="AA148" s="80">
        <v>0.27833333333333155</v>
      </c>
      <c r="AB148" s="81"/>
      <c r="AC148" s="81">
        <v>21392</v>
      </c>
      <c r="AD148" s="77"/>
      <c r="AE148" s="81"/>
      <c r="AF148" s="157"/>
      <c r="AG148" s="77">
        <v>2</v>
      </c>
      <c r="AH148" s="77">
        <v>1</v>
      </c>
      <c r="AI148" s="77" t="s">
        <v>190</v>
      </c>
      <c r="AJ148" s="80" t="s">
        <v>123</v>
      </c>
      <c r="AK148" s="80" t="s">
        <v>123</v>
      </c>
      <c r="AL148" s="80" t="s">
        <v>123</v>
      </c>
      <c r="AM148" s="80" t="s">
        <v>123</v>
      </c>
      <c r="AN148" s="81" t="s">
        <v>123</v>
      </c>
    </row>
    <row r="149" spans="1:40" x14ac:dyDescent="0.25">
      <c r="A149" s="77">
        <v>148</v>
      </c>
      <c r="B149" s="82">
        <v>43193</v>
      </c>
      <c r="K149" s="81">
        <v>14</v>
      </c>
      <c r="L149" s="77" t="s">
        <v>188</v>
      </c>
      <c r="M149" s="77">
        <v>2018</v>
      </c>
      <c r="N149" s="79">
        <v>0.56761574074074073</v>
      </c>
      <c r="O149" s="79">
        <v>0.57747685185185182</v>
      </c>
      <c r="P149" s="80">
        <v>0.23666666666666636</v>
      </c>
      <c r="Q149" s="78" t="s">
        <v>98</v>
      </c>
      <c r="R149" s="78" t="s">
        <v>183</v>
      </c>
      <c r="T149" s="78" t="s">
        <v>193</v>
      </c>
      <c r="U149" s="78" t="s">
        <v>151</v>
      </c>
      <c r="V149" s="80" t="s">
        <v>123</v>
      </c>
      <c r="W149" s="80">
        <v>0.23666666666666636</v>
      </c>
      <c r="X149" s="81">
        <v>1</v>
      </c>
      <c r="Y149" s="81">
        <v>1</v>
      </c>
      <c r="Z149" s="80" t="s">
        <v>123</v>
      </c>
      <c r="AA149" s="80">
        <v>0.23666666666666636</v>
      </c>
      <c r="AB149" s="81"/>
      <c r="AC149" s="81">
        <v>21392</v>
      </c>
      <c r="AD149" s="77"/>
      <c r="AE149" s="81"/>
      <c r="AF149" s="157"/>
      <c r="AG149" s="77">
        <v>2</v>
      </c>
      <c r="AH149" s="77">
        <v>1</v>
      </c>
      <c r="AI149" s="77" t="s">
        <v>190</v>
      </c>
      <c r="AJ149" s="80" t="s">
        <v>123</v>
      </c>
      <c r="AK149" s="80" t="s">
        <v>123</v>
      </c>
      <c r="AL149" s="80" t="s">
        <v>123</v>
      </c>
      <c r="AM149" s="80" t="s">
        <v>123</v>
      </c>
      <c r="AN149" s="81" t="s">
        <v>123</v>
      </c>
    </row>
    <row r="150" spans="1:40" x14ac:dyDescent="0.25">
      <c r="A150" s="77">
        <v>149</v>
      </c>
      <c r="B150" s="82">
        <v>43193</v>
      </c>
      <c r="K150" s="81">
        <v>14</v>
      </c>
      <c r="L150" s="77" t="s">
        <v>188</v>
      </c>
      <c r="M150" s="77">
        <v>2018</v>
      </c>
      <c r="N150" s="79">
        <v>0.57747685185185182</v>
      </c>
      <c r="O150" s="79">
        <v>0.60392361111111115</v>
      </c>
      <c r="P150" s="80">
        <v>0.63472222222222374</v>
      </c>
      <c r="Q150" s="78" t="s">
        <v>53</v>
      </c>
      <c r="U150" s="78" t="s">
        <v>151</v>
      </c>
      <c r="V150" s="80" t="s">
        <v>123</v>
      </c>
      <c r="W150" s="80">
        <v>0.63472222222222374</v>
      </c>
      <c r="X150" s="81">
        <v>1</v>
      </c>
      <c r="Y150" s="81">
        <v>1</v>
      </c>
      <c r="Z150" s="80" t="s">
        <v>123</v>
      </c>
      <c r="AA150" s="80">
        <v>0.63472222222222374</v>
      </c>
      <c r="AB150" s="81"/>
      <c r="AC150" s="81">
        <v>21392</v>
      </c>
      <c r="AD150" s="77"/>
      <c r="AE150" s="81"/>
      <c r="AF150" s="157"/>
      <c r="AG150" s="77">
        <v>2</v>
      </c>
      <c r="AH150" s="77">
        <v>1</v>
      </c>
      <c r="AI150" s="77" t="s">
        <v>190</v>
      </c>
      <c r="AJ150" s="80" t="s">
        <v>123</v>
      </c>
      <c r="AK150" s="80" t="s">
        <v>123</v>
      </c>
      <c r="AL150" s="80" t="s">
        <v>123</v>
      </c>
      <c r="AM150" s="80" t="s">
        <v>123</v>
      </c>
      <c r="AN150" s="81" t="s">
        <v>123</v>
      </c>
    </row>
    <row r="151" spans="1:40" x14ac:dyDescent="0.25">
      <c r="A151" s="77">
        <v>150</v>
      </c>
      <c r="B151" s="82">
        <v>43193</v>
      </c>
      <c r="K151" s="81">
        <v>14</v>
      </c>
      <c r="L151" s="77" t="s">
        <v>188</v>
      </c>
      <c r="M151" s="77">
        <v>2018</v>
      </c>
      <c r="N151" s="79">
        <v>0.60392361111111115</v>
      </c>
      <c r="O151" s="79">
        <v>0.61413194444444441</v>
      </c>
      <c r="P151" s="80">
        <v>0.24499999999999833</v>
      </c>
      <c r="Q151" s="78" t="s">
        <v>98</v>
      </c>
      <c r="R151" s="78" t="s">
        <v>153</v>
      </c>
      <c r="T151" s="78" t="s">
        <v>194</v>
      </c>
      <c r="U151" s="78" t="s">
        <v>151</v>
      </c>
      <c r="V151" s="80" t="s">
        <v>123</v>
      </c>
      <c r="W151" s="80">
        <v>0.24499999999999833</v>
      </c>
      <c r="X151" s="81">
        <v>1</v>
      </c>
      <c r="Y151" s="81">
        <v>1</v>
      </c>
      <c r="Z151" s="80" t="s">
        <v>123</v>
      </c>
      <c r="AA151" s="80">
        <v>0.24499999999999833</v>
      </c>
      <c r="AB151" s="81"/>
      <c r="AC151" s="81">
        <v>21392</v>
      </c>
      <c r="AD151" s="77">
        <v>1</v>
      </c>
      <c r="AE151" s="81"/>
      <c r="AF151" s="157"/>
      <c r="AG151" s="77">
        <v>2</v>
      </c>
      <c r="AH151" s="77">
        <v>1</v>
      </c>
      <c r="AI151" s="77" t="s">
        <v>190</v>
      </c>
      <c r="AJ151" s="80" t="s">
        <v>123</v>
      </c>
      <c r="AK151" s="80" t="s">
        <v>123</v>
      </c>
      <c r="AL151" s="80" t="s">
        <v>123</v>
      </c>
      <c r="AM151" s="80" t="s">
        <v>123</v>
      </c>
      <c r="AN151" s="81" t="s">
        <v>123</v>
      </c>
    </row>
    <row r="152" spans="1:40" x14ac:dyDescent="0.25">
      <c r="A152" s="77">
        <v>151</v>
      </c>
      <c r="B152" s="82">
        <v>43193</v>
      </c>
      <c r="K152" s="81">
        <v>14</v>
      </c>
      <c r="L152" s="77" t="s">
        <v>188</v>
      </c>
      <c r="M152" s="77">
        <v>2018</v>
      </c>
      <c r="N152" s="79">
        <v>0.61413194444444441</v>
      </c>
      <c r="O152" s="79">
        <v>0.62195601851851856</v>
      </c>
      <c r="P152" s="80">
        <v>0.1877777777777796</v>
      </c>
      <c r="Q152" s="78" t="s">
        <v>53</v>
      </c>
      <c r="U152" s="78" t="s">
        <v>151</v>
      </c>
      <c r="V152" s="80" t="s">
        <v>123</v>
      </c>
      <c r="W152" s="80">
        <v>0.1877777777777796</v>
      </c>
      <c r="X152" s="81">
        <v>1</v>
      </c>
      <c r="Y152" s="81">
        <v>1</v>
      </c>
      <c r="Z152" s="80" t="s">
        <v>123</v>
      </c>
      <c r="AA152" s="80">
        <v>0.1877777777777796</v>
      </c>
      <c r="AB152" s="81"/>
      <c r="AC152" s="81">
        <v>21392</v>
      </c>
      <c r="AD152" s="77"/>
      <c r="AE152" s="81"/>
      <c r="AF152" s="157"/>
      <c r="AG152" s="77">
        <v>2</v>
      </c>
      <c r="AH152" s="77">
        <v>1</v>
      </c>
      <c r="AI152" s="77" t="s">
        <v>190</v>
      </c>
      <c r="AJ152" s="80" t="s">
        <v>123</v>
      </c>
      <c r="AK152" s="80" t="s">
        <v>123</v>
      </c>
      <c r="AL152" s="80" t="s">
        <v>123</v>
      </c>
      <c r="AM152" s="80" t="s">
        <v>123</v>
      </c>
      <c r="AN152" s="81" t="s">
        <v>123</v>
      </c>
    </row>
    <row r="153" spans="1:40" x14ac:dyDescent="0.25">
      <c r="A153" s="77">
        <v>152</v>
      </c>
      <c r="B153" s="82">
        <v>43193</v>
      </c>
      <c r="K153" s="81">
        <v>14</v>
      </c>
      <c r="L153" s="77" t="s">
        <v>188</v>
      </c>
      <c r="M153" s="77">
        <v>2018</v>
      </c>
      <c r="N153" s="79">
        <v>0.62195601851851856</v>
      </c>
      <c r="O153" s="79">
        <v>0.62486111111111109</v>
      </c>
      <c r="P153" s="80">
        <v>6.9722222222220687E-2</v>
      </c>
      <c r="Q153" s="78" t="s">
        <v>32</v>
      </c>
      <c r="R153" s="78" t="s">
        <v>61</v>
      </c>
      <c r="S153" s="78" t="s">
        <v>127</v>
      </c>
      <c r="U153" s="78" t="s">
        <v>149</v>
      </c>
      <c r="V153" s="80">
        <v>6.9722222222220687E-2</v>
      </c>
      <c r="W153" s="80" t="s">
        <v>123</v>
      </c>
      <c r="X153" s="81">
        <v>1</v>
      </c>
      <c r="Y153" s="81">
        <v>1</v>
      </c>
      <c r="Z153" s="80">
        <v>6.9722222222220687E-2</v>
      </c>
      <c r="AA153" s="80" t="s">
        <v>123</v>
      </c>
      <c r="AB153" s="81">
        <v>8018</v>
      </c>
      <c r="AC153" s="81">
        <v>21392</v>
      </c>
      <c r="AD153" s="77">
        <v>21192</v>
      </c>
      <c r="AE153" s="81">
        <v>7488.3392226148408</v>
      </c>
      <c r="AF153" s="157"/>
      <c r="AG153" s="77">
        <v>2</v>
      </c>
      <c r="AH153" s="77">
        <v>2</v>
      </c>
      <c r="AI153" s="77" t="s">
        <v>195</v>
      </c>
      <c r="AJ153" s="80">
        <v>5.443611111111113</v>
      </c>
      <c r="AK153" s="80">
        <v>0.84399999999999997</v>
      </c>
      <c r="AL153" s="80">
        <v>3.19</v>
      </c>
      <c r="AM153" s="80">
        <v>2.2538888888888877</v>
      </c>
      <c r="AN153" s="81" t="s">
        <v>123</v>
      </c>
    </row>
    <row r="154" spans="1:40" x14ac:dyDescent="0.25">
      <c r="A154" s="77">
        <v>153</v>
      </c>
      <c r="B154" s="82">
        <v>43193</v>
      </c>
      <c r="K154" s="81">
        <v>14</v>
      </c>
      <c r="L154" s="77" t="s">
        <v>188</v>
      </c>
      <c r="M154" s="77">
        <v>2018</v>
      </c>
      <c r="N154" s="79">
        <v>0.62486111111111109</v>
      </c>
      <c r="O154" s="79">
        <v>0.64193287037037039</v>
      </c>
      <c r="P154" s="80">
        <v>0.40972222222222321</v>
      </c>
      <c r="Q154" s="78" t="s">
        <v>32</v>
      </c>
      <c r="R154" s="78" t="s">
        <v>61</v>
      </c>
      <c r="V154" s="80">
        <v>1.0883333333333343</v>
      </c>
      <c r="W154" s="80">
        <v>2.8258333333333328</v>
      </c>
      <c r="X154" s="81">
        <v>1</v>
      </c>
      <c r="Y154" s="81">
        <v>1</v>
      </c>
      <c r="Z154" s="80">
        <v>1.0900000000000001</v>
      </c>
      <c r="AA154" s="80">
        <v>2.83</v>
      </c>
      <c r="AB154" s="81"/>
      <c r="AC154" s="81">
        <v>21392</v>
      </c>
      <c r="AD154" s="77"/>
      <c r="AE154" s="81"/>
      <c r="AF154" s="157"/>
      <c r="AG154" s="77">
        <v>2</v>
      </c>
      <c r="AH154" s="77">
        <v>2</v>
      </c>
      <c r="AI154" s="77" t="s">
        <v>190</v>
      </c>
      <c r="AJ154" s="80" t="s">
        <v>123</v>
      </c>
      <c r="AK154" s="80" t="s">
        <v>123</v>
      </c>
      <c r="AL154" s="80" t="s">
        <v>123</v>
      </c>
      <c r="AM154" s="80" t="s">
        <v>123</v>
      </c>
      <c r="AN154" s="81">
        <v>21392</v>
      </c>
    </row>
    <row r="155" spans="1:40" x14ac:dyDescent="0.25">
      <c r="A155" s="77">
        <v>154</v>
      </c>
      <c r="B155" s="82">
        <v>43193</v>
      </c>
      <c r="K155" s="81">
        <v>14</v>
      </c>
      <c r="L155" s="77" t="s">
        <v>188</v>
      </c>
      <c r="M155" s="77">
        <v>2018</v>
      </c>
      <c r="N155" s="79">
        <v>0.64193287037037039</v>
      </c>
      <c r="O155" s="79">
        <v>0.66108796296296302</v>
      </c>
      <c r="P155" s="80">
        <v>0.45972222222222303</v>
      </c>
      <c r="Q155" s="78" t="s">
        <v>32</v>
      </c>
      <c r="R155" s="78" t="s">
        <v>156</v>
      </c>
      <c r="S155" s="78" t="s">
        <v>124</v>
      </c>
      <c r="U155" s="78" t="s">
        <v>149</v>
      </c>
      <c r="V155" s="80">
        <v>0.45972222222222303</v>
      </c>
      <c r="W155" s="80" t="s">
        <v>123</v>
      </c>
      <c r="X155" s="81">
        <v>1</v>
      </c>
      <c r="Y155" s="81">
        <v>1</v>
      </c>
      <c r="Z155" s="80">
        <v>0.45972222222222303</v>
      </c>
      <c r="AA155" s="80" t="s">
        <v>123</v>
      </c>
      <c r="AB155" s="81"/>
      <c r="AC155" s="81">
        <v>-1098.7249185814289</v>
      </c>
      <c r="AD155" s="77"/>
      <c r="AE155" s="81"/>
      <c r="AF155" s="157"/>
      <c r="AG155" s="77">
        <v>1</v>
      </c>
      <c r="AH155" s="77">
        <v>2</v>
      </c>
      <c r="AI155" s="77" t="s">
        <v>190</v>
      </c>
      <c r="AJ155" s="80" t="s">
        <v>123</v>
      </c>
      <c r="AK155" s="80" t="s">
        <v>123</v>
      </c>
      <c r="AL155" s="80" t="s">
        <v>123</v>
      </c>
      <c r="AM155" s="80" t="s">
        <v>123</v>
      </c>
      <c r="AN155" s="81" t="s">
        <v>123</v>
      </c>
    </row>
    <row r="156" spans="1:40" x14ac:dyDescent="0.25">
      <c r="A156" s="77">
        <v>155</v>
      </c>
      <c r="B156" s="82">
        <v>43193</v>
      </c>
      <c r="K156" s="81">
        <v>14</v>
      </c>
      <c r="L156" s="77" t="s">
        <v>188</v>
      </c>
      <c r="M156" s="77">
        <v>2018</v>
      </c>
      <c r="N156" s="79">
        <v>0.66108796296296302</v>
      </c>
      <c r="O156" s="79">
        <v>0.66730324074074077</v>
      </c>
      <c r="P156" s="80">
        <v>0.149166666666666</v>
      </c>
      <c r="Q156" s="78" t="s">
        <v>98</v>
      </c>
      <c r="R156" s="78" t="s">
        <v>183</v>
      </c>
      <c r="T156" s="78" t="s">
        <v>123</v>
      </c>
      <c r="U156" s="78" t="s">
        <v>149</v>
      </c>
      <c r="V156" s="80">
        <v>0.149166666666666</v>
      </c>
      <c r="W156" s="80" t="s">
        <v>123</v>
      </c>
      <c r="X156" s="81">
        <v>1</v>
      </c>
      <c r="Y156" s="81">
        <v>1</v>
      </c>
      <c r="Z156" s="80">
        <v>0.149166666666666</v>
      </c>
      <c r="AA156" s="80" t="s">
        <v>123</v>
      </c>
      <c r="AB156" s="81"/>
      <c r="AC156" s="81">
        <v>-1098.7249185814289</v>
      </c>
      <c r="AD156" s="77"/>
      <c r="AE156" s="81"/>
      <c r="AF156" s="157"/>
      <c r="AG156" s="77">
        <v>1</v>
      </c>
      <c r="AH156" s="77">
        <v>2</v>
      </c>
      <c r="AI156" s="77" t="s">
        <v>190</v>
      </c>
      <c r="AJ156" s="80" t="s">
        <v>123</v>
      </c>
      <c r="AK156" s="80" t="s">
        <v>123</v>
      </c>
      <c r="AL156" s="80" t="s">
        <v>123</v>
      </c>
      <c r="AM156" s="80" t="s">
        <v>123</v>
      </c>
      <c r="AN156" s="81" t="s">
        <v>123</v>
      </c>
    </row>
    <row r="157" spans="1:40" x14ac:dyDescent="0.25">
      <c r="A157" s="77">
        <v>156</v>
      </c>
      <c r="B157" s="82">
        <v>43193</v>
      </c>
      <c r="K157" s="81">
        <v>14</v>
      </c>
      <c r="L157" s="77" t="s">
        <v>188</v>
      </c>
      <c r="M157" s="77">
        <v>2018</v>
      </c>
      <c r="N157" s="79">
        <v>0.66730324074074077</v>
      </c>
      <c r="O157" s="79">
        <v>0.70766203703703701</v>
      </c>
      <c r="P157" s="80">
        <v>0.96861111111110976</v>
      </c>
      <c r="Q157" s="78" t="s">
        <v>53</v>
      </c>
      <c r="U157" s="78" t="s">
        <v>151</v>
      </c>
      <c r="V157" s="80" t="s">
        <v>123</v>
      </c>
      <c r="W157" s="80">
        <v>0.96861111111110976</v>
      </c>
      <c r="X157" s="81">
        <v>1</v>
      </c>
      <c r="Y157" s="81">
        <v>1</v>
      </c>
      <c r="Z157" s="80" t="s">
        <v>123</v>
      </c>
      <c r="AA157" s="80">
        <v>0.96861111111110976</v>
      </c>
      <c r="AB157" s="81"/>
      <c r="AC157" s="81">
        <v>-1098.7249185814289</v>
      </c>
      <c r="AD157" s="77">
        <v>8000</v>
      </c>
      <c r="AE157" s="81"/>
      <c r="AF157" s="157"/>
      <c r="AG157" s="77">
        <v>1</v>
      </c>
      <c r="AH157" s="77">
        <v>2</v>
      </c>
      <c r="AI157" s="77" t="s">
        <v>190</v>
      </c>
      <c r="AJ157" s="80" t="s">
        <v>123</v>
      </c>
      <c r="AK157" s="80" t="s">
        <v>123</v>
      </c>
      <c r="AL157" s="80" t="s">
        <v>123</v>
      </c>
      <c r="AM157" s="80" t="s">
        <v>123</v>
      </c>
      <c r="AN157" s="81" t="s">
        <v>123</v>
      </c>
    </row>
    <row r="158" spans="1:40" x14ac:dyDescent="0.25">
      <c r="A158" s="77">
        <v>157</v>
      </c>
      <c r="B158" s="82">
        <v>43193</v>
      </c>
      <c r="K158" s="81">
        <v>14</v>
      </c>
      <c r="L158" s="77" t="s">
        <v>188</v>
      </c>
      <c r="M158" s="77">
        <v>2018</v>
      </c>
      <c r="N158" s="79">
        <v>0.70766203703703701</v>
      </c>
      <c r="O158" s="79">
        <v>0.70769675925925923</v>
      </c>
      <c r="P158" s="80">
        <v>8.333333333334636E-4</v>
      </c>
      <c r="Q158" s="78" t="s">
        <v>32</v>
      </c>
      <c r="R158" s="78" t="s">
        <v>61</v>
      </c>
      <c r="U158" s="78" t="s">
        <v>149</v>
      </c>
      <c r="V158" s="80">
        <v>8.333333333334636E-4</v>
      </c>
      <c r="W158" s="80" t="s">
        <v>123</v>
      </c>
      <c r="X158" s="81">
        <v>1</v>
      </c>
      <c r="Y158" s="81">
        <v>1</v>
      </c>
      <c r="Z158" s="80">
        <v>8.333333333334636E-4</v>
      </c>
      <c r="AA158" s="80" t="s">
        <v>123</v>
      </c>
      <c r="AB158" s="81"/>
      <c r="AC158" s="81">
        <v>-1098.7249185814289</v>
      </c>
      <c r="AD158" s="77"/>
      <c r="AE158" s="81"/>
      <c r="AF158" s="157"/>
      <c r="AG158" s="77">
        <v>1</v>
      </c>
      <c r="AH158" s="77">
        <v>2</v>
      </c>
      <c r="AI158" s="77" t="s">
        <v>190</v>
      </c>
      <c r="AJ158" s="80" t="s">
        <v>123</v>
      </c>
      <c r="AK158" s="80" t="s">
        <v>123</v>
      </c>
      <c r="AL158" s="80" t="s">
        <v>123</v>
      </c>
      <c r="AM158" s="80" t="s">
        <v>123</v>
      </c>
      <c r="AN158" s="81" t="s">
        <v>123</v>
      </c>
    </row>
    <row r="159" spans="1:40" x14ac:dyDescent="0.25">
      <c r="A159" s="77">
        <v>158</v>
      </c>
      <c r="B159" s="82">
        <v>43193</v>
      </c>
      <c r="K159" s="81">
        <v>14</v>
      </c>
      <c r="L159" s="77" t="s">
        <v>188</v>
      </c>
      <c r="M159" s="77">
        <v>2018</v>
      </c>
      <c r="N159" s="79">
        <v>0.70769675925925923</v>
      </c>
      <c r="O159" s="79">
        <v>0.7290740740740741</v>
      </c>
      <c r="P159" s="80">
        <v>0.51305555555555671</v>
      </c>
      <c r="Q159" s="78" t="s">
        <v>22</v>
      </c>
      <c r="R159" s="78" t="s">
        <v>152</v>
      </c>
      <c r="T159" s="78" t="s">
        <v>123</v>
      </c>
      <c r="V159" s="80" t="s">
        <v>123</v>
      </c>
      <c r="W159" s="80" t="s">
        <v>123</v>
      </c>
      <c r="X159" s="81">
        <v>1</v>
      </c>
      <c r="Y159" s="81">
        <v>1</v>
      </c>
      <c r="Z159" s="80" t="s">
        <v>123</v>
      </c>
      <c r="AA159" s="80" t="s">
        <v>123</v>
      </c>
      <c r="AB159" s="81"/>
      <c r="AC159" s="81">
        <v>-1098.7249185814289</v>
      </c>
      <c r="AD159" s="77"/>
      <c r="AE159" s="81"/>
      <c r="AF159" s="157"/>
      <c r="AG159" s="77">
        <v>1</v>
      </c>
      <c r="AH159" s="77">
        <v>2</v>
      </c>
      <c r="AI159" s="77" t="s">
        <v>190</v>
      </c>
      <c r="AJ159" s="80" t="s">
        <v>123</v>
      </c>
      <c r="AK159" s="80" t="s">
        <v>123</v>
      </c>
      <c r="AL159" s="80" t="s">
        <v>123</v>
      </c>
      <c r="AM159" s="80" t="s">
        <v>123</v>
      </c>
      <c r="AN159" s="81" t="s">
        <v>123</v>
      </c>
    </row>
    <row r="160" spans="1:40" x14ac:dyDescent="0.25">
      <c r="A160" s="77">
        <v>159</v>
      </c>
      <c r="B160" s="82">
        <v>43193</v>
      </c>
      <c r="K160" s="81">
        <v>14</v>
      </c>
      <c r="L160" s="77" t="s">
        <v>188</v>
      </c>
      <c r="M160" s="77">
        <v>2018</v>
      </c>
      <c r="N160" s="79">
        <v>0.7290740740740741</v>
      </c>
      <c r="O160" s="79">
        <v>0.73178240740740741</v>
      </c>
      <c r="P160" s="80">
        <v>6.4999999999999503E-2</v>
      </c>
      <c r="Q160" s="78" t="s">
        <v>32</v>
      </c>
      <c r="R160" s="78" t="s">
        <v>61</v>
      </c>
      <c r="S160" s="78" t="s">
        <v>127</v>
      </c>
      <c r="U160" s="78" t="s">
        <v>149</v>
      </c>
      <c r="V160" s="80">
        <v>6.4999999999999503E-2</v>
      </c>
      <c r="W160" s="80" t="s">
        <v>123</v>
      </c>
      <c r="X160" s="81">
        <v>1</v>
      </c>
      <c r="Y160" s="81">
        <v>1</v>
      </c>
      <c r="Z160" s="80">
        <v>6.4999999999999503E-2</v>
      </c>
      <c r="AA160" s="80" t="s">
        <v>123</v>
      </c>
      <c r="AB160" s="81">
        <v>10500</v>
      </c>
      <c r="AC160" s="81">
        <v>-1098.7249185814289</v>
      </c>
      <c r="AD160" s="77">
        <v>10500</v>
      </c>
      <c r="AE160" s="81">
        <v>10824.742268041238</v>
      </c>
      <c r="AF160" s="157"/>
      <c r="AG160" s="77">
        <v>1</v>
      </c>
      <c r="AH160" s="77">
        <v>3</v>
      </c>
      <c r="AI160" s="77" t="s">
        <v>196</v>
      </c>
      <c r="AJ160" s="80">
        <v>2.2652777777777766</v>
      </c>
      <c r="AK160" s="80">
        <v>1.1052631578947369</v>
      </c>
      <c r="AL160" s="80">
        <v>1.3</v>
      </c>
      <c r="AM160" s="80">
        <v>0.96861111111110976</v>
      </c>
      <c r="AN160" s="81" t="s">
        <v>123</v>
      </c>
    </row>
    <row r="161" spans="1:40" x14ac:dyDescent="0.25">
      <c r="A161" s="77">
        <v>160</v>
      </c>
      <c r="B161" s="82">
        <v>43193</v>
      </c>
      <c r="K161" s="81">
        <v>14</v>
      </c>
      <c r="L161" s="77" t="s">
        <v>188</v>
      </c>
      <c r="M161" s="77">
        <v>2018</v>
      </c>
      <c r="N161" s="79">
        <v>0.73178240740740741</v>
      </c>
      <c r="O161" s="79">
        <v>0.73631944444444442</v>
      </c>
      <c r="P161" s="80">
        <v>0.10888888888888815</v>
      </c>
      <c r="Q161" s="78" t="s">
        <v>32</v>
      </c>
      <c r="R161" s="78" t="s">
        <v>61</v>
      </c>
      <c r="V161" s="80">
        <v>0.674722222222222</v>
      </c>
      <c r="W161" s="80">
        <v>0.96861111111110976</v>
      </c>
      <c r="X161" s="81">
        <v>1</v>
      </c>
      <c r="Y161" s="81">
        <v>1</v>
      </c>
      <c r="Z161" s="80">
        <v>0.67</v>
      </c>
      <c r="AA161" s="80">
        <v>0.97</v>
      </c>
      <c r="AB161" s="81"/>
      <c r="AC161" s="81">
        <v>-1098.7249185814289</v>
      </c>
      <c r="AD161" s="77"/>
      <c r="AE161" s="81"/>
      <c r="AF161" s="157"/>
      <c r="AG161" s="77">
        <v>1</v>
      </c>
      <c r="AH161" s="77">
        <v>3</v>
      </c>
      <c r="AI161" s="77" t="s">
        <v>190</v>
      </c>
      <c r="AJ161" s="80" t="s">
        <v>123</v>
      </c>
      <c r="AK161" s="80" t="s">
        <v>123</v>
      </c>
      <c r="AL161" s="80" t="s">
        <v>123</v>
      </c>
      <c r="AM161" s="80" t="s">
        <v>123</v>
      </c>
      <c r="AN161" s="81">
        <v>-1098.7249185814289</v>
      </c>
    </row>
    <row r="162" spans="1:40" x14ac:dyDescent="0.25">
      <c r="A162" s="77">
        <v>161</v>
      </c>
      <c r="B162" s="82">
        <v>43193</v>
      </c>
      <c r="K162" s="81">
        <v>14</v>
      </c>
      <c r="L162" s="77" t="s">
        <v>188</v>
      </c>
      <c r="M162" s="77">
        <v>2018</v>
      </c>
      <c r="N162" s="79">
        <v>0.73631944444444442</v>
      </c>
      <c r="O162" s="79">
        <v>0.73637731481481483</v>
      </c>
      <c r="P162" s="80">
        <v>1.3888888888899942E-3</v>
      </c>
      <c r="Q162" s="78" t="s">
        <v>32</v>
      </c>
      <c r="R162" s="78" t="s">
        <v>156</v>
      </c>
      <c r="S162" s="78" t="s">
        <v>124</v>
      </c>
      <c r="U162" s="78" t="s">
        <v>149</v>
      </c>
      <c r="V162" s="80">
        <v>1.3888888888899942E-3</v>
      </c>
      <c r="W162" s="80" t="s">
        <v>123</v>
      </c>
      <c r="X162" s="81">
        <v>1</v>
      </c>
      <c r="Y162" s="81">
        <v>1</v>
      </c>
      <c r="Z162" s="80">
        <v>1.3888888888899942E-3</v>
      </c>
      <c r="AA162" s="80" t="s">
        <v>123</v>
      </c>
      <c r="AB162" s="81"/>
      <c r="AC162" s="81">
        <v>-9503.0000003403984</v>
      </c>
      <c r="AD162" s="77"/>
      <c r="AE162" s="81"/>
      <c r="AF162" s="157"/>
      <c r="AG162" s="77">
        <v>1</v>
      </c>
      <c r="AH162" s="77">
        <v>3</v>
      </c>
      <c r="AI162" s="77" t="s">
        <v>190</v>
      </c>
      <c r="AJ162" s="80" t="s">
        <v>123</v>
      </c>
      <c r="AK162" s="80" t="s">
        <v>123</v>
      </c>
      <c r="AL162" s="80" t="s">
        <v>123</v>
      </c>
      <c r="AM162" s="80" t="s">
        <v>123</v>
      </c>
      <c r="AN162" s="81" t="s">
        <v>123</v>
      </c>
    </row>
    <row r="163" spans="1:40" x14ac:dyDescent="0.25">
      <c r="A163" s="77">
        <v>162</v>
      </c>
      <c r="B163" s="82">
        <v>43193</v>
      </c>
      <c r="K163" s="81">
        <v>14</v>
      </c>
      <c r="L163" s="77" t="s">
        <v>188</v>
      </c>
      <c r="M163" s="77">
        <v>2018</v>
      </c>
      <c r="N163" s="79">
        <v>0.73637731481481483</v>
      </c>
      <c r="O163" s="79">
        <v>0.73954861111111114</v>
      </c>
      <c r="P163" s="80">
        <v>7.6111111111111462E-2</v>
      </c>
      <c r="Q163" s="78" t="s">
        <v>98</v>
      </c>
      <c r="R163" s="78" t="s">
        <v>153</v>
      </c>
      <c r="T163" s="78" t="s">
        <v>197</v>
      </c>
      <c r="U163" s="78" t="s">
        <v>149</v>
      </c>
      <c r="V163" s="80">
        <v>7.6111111111111462E-2</v>
      </c>
      <c r="W163" s="80" t="s">
        <v>123</v>
      </c>
      <c r="X163" s="81">
        <v>1</v>
      </c>
      <c r="Y163" s="81">
        <v>1</v>
      </c>
      <c r="Z163" s="80">
        <v>7.6111111111111462E-2</v>
      </c>
      <c r="AA163" s="80" t="s">
        <v>123</v>
      </c>
      <c r="AB163" s="81"/>
      <c r="AC163" s="81">
        <v>-9503.0000003403984</v>
      </c>
      <c r="AD163" s="77"/>
      <c r="AE163" s="81"/>
      <c r="AF163" s="157"/>
      <c r="AG163" s="77">
        <v>1</v>
      </c>
      <c r="AH163" s="77">
        <v>3</v>
      </c>
      <c r="AI163" s="77" t="s">
        <v>190</v>
      </c>
      <c r="AJ163" s="80" t="s">
        <v>123</v>
      </c>
      <c r="AK163" s="80" t="s">
        <v>123</v>
      </c>
      <c r="AL163" s="80" t="s">
        <v>123</v>
      </c>
      <c r="AM163" s="80" t="s">
        <v>123</v>
      </c>
      <c r="AN163" s="81" t="s">
        <v>123</v>
      </c>
    </row>
    <row r="164" spans="1:40" x14ac:dyDescent="0.25">
      <c r="A164" s="77">
        <v>163</v>
      </c>
      <c r="B164" s="82">
        <v>43193</v>
      </c>
      <c r="K164" s="81">
        <v>14</v>
      </c>
      <c r="L164" s="77" t="s">
        <v>188</v>
      </c>
      <c r="M164" s="77">
        <v>2018</v>
      </c>
      <c r="N164" s="79">
        <v>0.73954861111111114</v>
      </c>
      <c r="O164" s="79">
        <v>0.75842592592592595</v>
      </c>
      <c r="P164" s="80">
        <v>0.45305555555555532</v>
      </c>
      <c r="Q164" s="78" t="s">
        <v>32</v>
      </c>
      <c r="R164" s="78" t="s">
        <v>156</v>
      </c>
      <c r="T164" s="78" t="s">
        <v>123</v>
      </c>
      <c r="U164" s="78" t="s">
        <v>149</v>
      </c>
      <c r="V164" s="80">
        <v>0.45305555555555532</v>
      </c>
      <c r="W164" s="80" t="s">
        <v>123</v>
      </c>
      <c r="X164" s="81">
        <v>1</v>
      </c>
      <c r="Y164" s="81">
        <v>1</v>
      </c>
      <c r="Z164" s="80">
        <v>0.45305555555555532</v>
      </c>
      <c r="AA164" s="80" t="s">
        <v>123</v>
      </c>
      <c r="AB164" s="81"/>
      <c r="AC164" s="81">
        <v>-9503.0000003403984</v>
      </c>
      <c r="AD164" s="77"/>
      <c r="AE164" s="81"/>
      <c r="AF164" s="157"/>
      <c r="AG164" s="77">
        <v>1</v>
      </c>
      <c r="AH164" s="77">
        <v>3</v>
      </c>
      <c r="AI164" s="77" t="s">
        <v>190</v>
      </c>
      <c r="AJ164" s="80" t="s">
        <v>123</v>
      </c>
      <c r="AK164" s="80" t="s">
        <v>123</v>
      </c>
      <c r="AL164" s="80" t="s">
        <v>123</v>
      </c>
      <c r="AM164" s="80" t="s">
        <v>123</v>
      </c>
      <c r="AN164" s="81" t="s">
        <v>123</v>
      </c>
    </row>
    <row r="165" spans="1:40" x14ac:dyDescent="0.25">
      <c r="A165" s="77">
        <v>164</v>
      </c>
      <c r="B165" s="82">
        <v>43193</v>
      </c>
      <c r="K165" s="81">
        <v>14</v>
      </c>
      <c r="L165" s="77" t="s">
        <v>188</v>
      </c>
      <c r="M165" s="77">
        <v>2018</v>
      </c>
      <c r="N165" s="79">
        <v>0.75842592592592595</v>
      </c>
      <c r="O165" s="79">
        <v>0.76653935185185185</v>
      </c>
      <c r="P165" s="80">
        <v>0.19472222222222157</v>
      </c>
      <c r="Q165" s="78" t="s">
        <v>170</v>
      </c>
      <c r="R165" s="78" t="s">
        <v>198</v>
      </c>
      <c r="T165" s="78" t="s">
        <v>123</v>
      </c>
      <c r="U165" s="78" t="s">
        <v>149</v>
      </c>
      <c r="V165" s="80">
        <v>0.19472222222222157</v>
      </c>
      <c r="W165" s="80" t="s">
        <v>123</v>
      </c>
      <c r="X165" s="81">
        <v>1</v>
      </c>
      <c r="Y165" s="81">
        <v>1</v>
      </c>
      <c r="Z165" s="80">
        <v>0.19472222222222157</v>
      </c>
      <c r="AA165" s="80" t="s">
        <v>123</v>
      </c>
      <c r="AB165" s="81"/>
      <c r="AC165" s="81">
        <v>-9503.0000003403984</v>
      </c>
      <c r="AD165" s="77"/>
      <c r="AE165" s="81"/>
      <c r="AF165" s="157"/>
      <c r="AG165" s="77">
        <v>1</v>
      </c>
      <c r="AH165" s="77">
        <v>3</v>
      </c>
      <c r="AI165" s="77" t="s">
        <v>190</v>
      </c>
      <c r="AJ165" s="80" t="s">
        <v>123</v>
      </c>
      <c r="AK165" s="80" t="s">
        <v>123</v>
      </c>
      <c r="AL165" s="80" t="s">
        <v>123</v>
      </c>
      <c r="AM165" s="80" t="s">
        <v>123</v>
      </c>
      <c r="AN165" s="81" t="s">
        <v>123</v>
      </c>
    </row>
    <row r="166" spans="1:40" x14ac:dyDescent="0.25">
      <c r="A166" s="77">
        <v>165</v>
      </c>
      <c r="B166" s="82">
        <v>43193</v>
      </c>
      <c r="K166" s="81">
        <v>14</v>
      </c>
      <c r="L166" s="77" t="s">
        <v>188</v>
      </c>
      <c r="M166" s="77">
        <v>2018</v>
      </c>
      <c r="N166" s="79">
        <v>0.76653935185185185</v>
      </c>
      <c r="O166" s="79">
        <v>0.76833333333333342</v>
      </c>
      <c r="P166" s="80">
        <v>4.3055555555557845E-2</v>
      </c>
      <c r="Q166" s="78" t="s">
        <v>53</v>
      </c>
      <c r="U166" s="78" t="s">
        <v>151</v>
      </c>
      <c r="V166" s="80" t="s">
        <v>123</v>
      </c>
      <c r="W166" s="80">
        <v>4.3055555555557845E-2</v>
      </c>
      <c r="X166" s="81">
        <v>1</v>
      </c>
      <c r="Y166" s="81">
        <v>1</v>
      </c>
      <c r="Z166" s="80" t="s">
        <v>123</v>
      </c>
      <c r="AA166" s="80">
        <v>4.3055555555557845E-2</v>
      </c>
      <c r="AB166" s="81"/>
      <c r="AC166" s="81">
        <v>-9503.0000003403984</v>
      </c>
      <c r="AD166" s="77"/>
      <c r="AE166" s="81"/>
      <c r="AF166" s="157"/>
      <c r="AG166" s="77">
        <v>1</v>
      </c>
      <c r="AH166" s="77">
        <v>3</v>
      </c>
      <c r="AI166" s="77" t="s">
        <v>190</v>
      </c>
      <c r="AJ166" s="80" t="s">
        <v>123</v>
      </c>
      <c r="AK166" s="80" t="s">
        <v>123</v>
      </c>
      <c r="AL166" s="80" t="s">
        <v>123</v>
      </c>
      <c r="AM166" s="80" t="s">
        <v>123</v>
      </c>
      <c r="AN166" s="81" t="s">
        <v>123</v>
      </c>
    </row>
    <row r="167" spans="1:40" x14ac:dyDescent="0.25">
      <c r="A167" s="77">
        <v>166</v>
      </c>
      <c r="B167" s="82">
        <v>43193</v>
      </c>
      <c r="K167" s="81">
        <v>14</v>
      </c>
      <c r="L167" s="77" t="s">
        <v>188</v>
      </c>
      <c r="M167" s="77">
        <v>2018</v>
      </c>
      <c r="N167" s="79">
        <v>0.76833333333333342</v>
      </c>
      <c r="O167" s="79">
        <v>0.80789351851851843</v>
      </c>
      <c r="P167" s="80">
        <v>0.94944444444444009</v>
      </c>
      <c r="Q167" s="78" t="s">
        <v>170</v>
      </c>
      <c r="R167" s="78" t="s">
        <v>199</v>
      </c>
      <c r="T167" s="78" t="s">
        <v>200</v>
      </c>
      <c r="U167" s="78" t="s">
        <v>151</v>
      </c>
      <c r="V167" s="80" t="s">
        <v>123</v>
      </c>
      <c r="W167" s="80">
        <v>0.94944444444444009</v>
      </c>
      <c r="X167" s="81">
        <v>1</v>
      </c>
      <c r="Y167" s="81">
        <v>1</v>
      </c>
      <c r="Z167" s="80" t="s">
        <v>123</v>
      </c>
      <c r="AA167" s="80">
        <v>0.94944444444444009</v>
      </c>
      <c r="AB167" s="81"/>
      <c r="AC167" s="81">
        <v>-9503.0000003403984</v>
      </c>
      <c r="AD167" s="77"/>
      <c r="AE167" s="81"/>
      <c r="AF167" s="157"/>
      <c r="AG167" s="77">
        <v>1</v>
      </c>
      <c r="AH167" s="77">
        <v>3</v>
      </c>
      <c r="AI167" s="77" t="s">
        <v>190</v>
      </c>
      <c r="AJ167" s="80" t="s">
        <v>123</v>
      </c>
      <c r="AK167" s="80" t="s">
        <v>123</v>
      </c>
      <c r="AL167" s="80" t="s">
        <v>123</v>
      </c>
      <c r="AM167" s="80" t="s">
        <v>123</v>
      </c>
      <c r="AN167" s="81" t="s">
        <v>123</v>
      </c>
    </row>
    <row r="168" spans="1:40" x14ac:dyDescent="0.25">
      <c r="A168" s="77">
        <v>167</v>
      </c>
      <c r="B168" s="82">
        <v>43193</v>
      </c>
      <c r="K168" s="81">
        <v>14</v>
      </c>
      <c r="L168" s="77" t="s">
        <v>188</v>
      </c>
      <c r="M168" s="77">
        <v>2018</v>
      </c>
      <c r="N168" s="79">
        <v>0.80789351851851843</v>
      </c>
      <c r="O168" s="79">
        <v>0.84479166666666661</v>
      </c>
      <c r="P168" s="80">
        <v>0.88555555555555632</v>
      </c>
      <c r="Q168" s="78" t="s">
        <v>53</v>
      </c>
      <c r="S168" s="78" t="s">
        <v>125</v>
      </c>
      <c r="U168" s="78" t="s">
        <v>151</v>
      </c>
      <c r="V168" s="80" t="s">
        <v>123</v>
      </c>
      <c r="W168" s="80">
        <v>0.88555555555555632</v>
      </c>
      <c r="X168" s="81">
        <v>1</v>
      </c>
      <c r="Y168" s="81">
        <v>1</v>
      </c>
      <c r="Z168" s="80" t="s">
        <v>123</v>
      </c>
      <c r="AA168" s="80">
        <v>0.88555555555555632</v>
      </c>
      <c r="AB168" s="81">
        <v>8988</v>
      </c>
      <c r="AC168" s="81">
        <v>-9503.0000003403984</v>
      </c>
      <c r="AD168" s="77">
        <v>8988</v>
      </c>
      <c r="AE168" s="81">
        <v>3265.07</v>
      </c>
      <c r="AF168" s="157"/>
      <c r="AG168" s="77">
        <v>1</v>
      </c>
      <c r="AH168" s="77">
        <v>4</v>
      </c>
      <c r="AI168" s="77" t="s">
        <v>201</v>
      </c>
      <c r="AJ168" s="80">
        <v>2.6033333333333326</v>
      </c>
      <c r="AK168" s="80">
        <v>0.94610526315789478</v>
      </c>
      <c r="AL168" s="80">
        <v>1.67</v>
      </c>
      <c r="AM168" s="80">
        <v>0.92861111111111416</v>
      </c>
      <c r="AN168" s="81">
        <v>-9503.0000003403984</v>
      </c>
    </row>
    <row r="169" spans="1:40" x14ac:dyDescent="0.25">
      <c r="A169" s="77">
        <v>168</v>
      </c>
      <c r="B169" s="82">
        <v>43194</v>
      </c>
      <c r="K169" s="81">
        <v>14</v>
      </c>
      <c r="L169" s="77" t="s">
        <v>188</v>
      </c>
      <c r="M169" s="77">
        <v>2018</v>
      </c>
      <c r="N169" s="79">
        <v>0.22916666666666666</v>
      </c>
      <c r="O169" s="79">
        <v>0.23453703703703702</v>
      </c>
      <c r="P169" s="80">
        <v>0.12888888888888861</v>
      </c>
      <c r="Q169" s="78" t="s">
        <v>22</v>
      </c>
      <c r="R169" s="78" t="s">
        <v>54</v>
      </c>
      <c r="V169" s="80" t="s">
        <v>123</v>
      </c>
      <c r="W169" s="80" t="s">
        <v>123</v>
      </c>
      <c r="X169" s="81">
        <v>1</v>
      </c>
      <c r="Y169" s="81">
        <v>1</v>
      </c>
      <c r="Z169" s="80" t="s">
        <v>123</v>
      </c>
      <c r="AA169" s="80" t="s">
        <v>123</v>
      </c>
      <c r="AB169" s="81"/>
      <c r="AC169" s="81">
        <v>1999.9999996827682</v>
      </c>
      <c r="AD169" s="77"/>
      <c r="AE169" s="81"/>
      <c r="AF169" s="157"/>
      <c r="AG169" s="77">
        <v>2</v>
      </c>
      <c r="AH169" s="77">
        <v>0</v>
      </c>
      <c r="AI169" s="77" t="s">
        <v>202</v>
      </c>
      <c r="AJ169" s="80" t="s">
        <v>123</v>
      </c>
      <c r="AK169" s="80" t="s">
        <v>123</v>
      </c>
      <c r="AL169" s="80" t="s">
        <v>123</v>
      </c>
      <c r="AM169" s="80" t="s">
        <v>123</v>
      </c>
      <c r="AN169" s="81" t="s">
        <v>123</v>
      </c>
    </row>
    <row r="170" spans="1:40" x14ac:dyDescent="0.25">
      <c r="A170" s="77">
        <v>169</v>
      </c>
      <c r="B170" s="82">
        <v>43194</v>
      </c>
      <c r="K170" s="81">
        <v>14</v>
      </c>
      <c r="L170" s="77" t="s">
        <v>188</v>
      </c>
      <c r="M170" s="77">
        <v>2018</v>
      </c>
      <c r="N170" s="79">
        <v>0.23453703703703702</v>
      </c>
      <c r="O170" s="79">
        <v>0.24722222222222223</v>
      </c>
      <c r="P170" s="80">
        <v>0.30444444444444518</v>
      </c>
      <c r="Q170" s="78" t="s">
        <v>32</v>
      </c>
      <c r="R170" s="78" t="s">
        <v>159</v>
      </c>
      <c r="S170" s="78" t="s">
        <v>126</v>
      </c>
      <c r="U170" s="78" t="s">
        <v>149</v>
      </c>
      <c r="V170" s="80">
        <v>0.30444444444444518</v>
      </c>
      <c r="W170" s="80" t="s">
        <v>123</v>
      </c>
      <c r="X170" s="81">
        <v>1</v>
      </c>
      <c r="Y170" s="81">
        <v>1</v>
      </c>
      <c r="Z170" s="80">
        <v>0.30444444444444518</v>
      </c>
      <c r="AA170" s="80" t="s">
        <v>123</v>
      </c>
      <c r="AB170" s="81"/>
      <c r="AC170" s="81">
        <v>1999.9999996827682</v>
      </c>
      <c r="AD170" s="77"/>
      <c r="AE170" s="81"/>
      <c r="AF170" s="157"/>
      <c r="AG170" s="77">
        <v>2</v>
      </c>
      <c r="AH170" s="77">
        <v>0</v>
      </c>
      <c r="AI170" s="77" t="s">
        <v>203</v>
      </c>
      <c r="AJ170" s="80" t="s">
        <v>123</v>
      </c>
      <c r="AK170" s="80" t="s">
        <v>123</v>
      </c>
      <c r="AL170" s="80" t="s">
        <v>123</v>
      </c>
      <c r="AM170" s="80" t="s">
        <v>123</v>
      </c>
      <c r="AN170" s="81" t="s">
        <v>123</v>
      </c>
    </row>
    <row r="171" spans="1:40" x14ac:dyDescent="0.25">
      <c r="A171" s="77">
        <v>170</v>
      </c>
      <c r="B171" s="82">
        <v>43194</v>
      </c>
      <c r="K171" s="81">
        <v>14</v>
      </c>
      <c r="L171" s="77" t="s">
        <v>188</v>
      </c>
      <c r="M171" s="77">
        <v>2018</v>
      </c>
      <c r="N171" s="79">
        <v>0.24722222222222223</v>
      </c>
      <c r="O171" s="79">
        <v>0.26886574074074071</v>
      </c>
      <c r="P171" s="80">
        <v>0.51944444444444349</v>
      </c>
      <c r="Q171" s="78" t="s">
        <v>53</v>
      </c>
      <c r="U171" s="78" t="s">
        <v>151</v>
      </c>
      <c r="V171" s="80" t="s">
        <v>123</v>
      </c>
      <c r="W171" s="80">
        <v>0.51944444444444349</v>
      </c>
      <c r="X171" s="81">
        <v>1</v>
      </c>
      <c r="Y171" s="81">
        <v>1</v>
      </c>
      <c r="Z171" s="80" t="s">
        <v>123</v>
      </c>
      <c r="AA171" s="80">
        <v>0.51944444444444349</v>
      </c>
      <c r="AB171" s="81"/>
      <c r="AC171" s="81">
        <v>1999.9999996827682</v>
      </c>
      <c r="AD171" s="77">
        <v>4262</v>
      </c>
      <c r="AE171" s="81"/>
      <c r="AF171" s="157"/>
      <c r="AG171" s="77">
        <v>2</v>
      </c>
      <c r="AH171" s="77">
        <v>0</v>
      </c>
      <c r="AI171" s="77" t="s">
        <v>203</v>
      </c>
      <c r="AJ171" s="80" t="s">
        <v>123</v>
      </c>
      <c r="AK171" s="80" t="s">
        <v>123</v>
      </c>
      <c r="AL171" s="80" t="s">
        <v>123</v>
      </c>
      <c r="AM171" s="80" t="s">
        <v>123</v>
      </c>
      <c r="AN171" s="81" t="s">
        <v>123</v>
      </c>
    </row>
    <row r="172" spans="1:40" x14ac:dyDescent="0.25">
      <c r="A172" s="77">
        <v>171</v>
      </c>
      <c r="B172" s="82">
        <v>43194</v>
      </c>
      <c r="K172" s="81">
        <v>14</v>
      </c>
      <c r="L172" s="77" t="s">
        <v>188</v>
      </c>
      <c r="M172" s="77">
        <v>2018</v>
      </c>
      <c r="N172" s="79">
        <v>0.26886574074074071</v>
      </c>
      <c r="O172" s="79">
        <v>0.27248842592592593</v>
      </c>
      <c r="P172" s="80">
        <v>8.6944444444445157E-2</v>
      </c>
      <c r="Q172" s="78" t="s">
        <v>32</v>
      </c>
      <c r="R172" s="78" t="s">
        <v>61</v>
      </c>
      <c r="S172" s="78" t="s">
        <v>127</v>
      </c>
      <c r="U172" s="78" t="s">
        <v>149</v>
      </c>
      <c r="V172" s="80">
        <v>8.6944444444445157E-2</v>
      </c>
      <c r="W172" s="80" t="s">
        <v>123</v>
      </c>
      <c r="X172" s="81">
        <v>1</v>
      </c>
      <c r="Y172" s="81">
        <v>1</v>
      </c>
      <c r="Z172" s="80">
        <v>8.6944444444445157E-2</v>
      </c>
      <c r="AA172" s="80" t="s">
        <v>123</v>
      </c>
      <c r="AB172" s="81">
        <v>4262</v>
      </c>
      <c r="AC172" s="81">
        <v>1999.9999996827682</v>
      </c>
      <c r="AD172" s="77">
        <v>13250</v>
      </c>
      <c r="AE172" s="81">
        <v>5520.8333333333339</v>
      </c>
      <c r="AF172" s="157"/>
      <c r="AG172" s="77">
        <v>2</v>
      </c>
      <c r="AH172" s="77">
        <v>1</v>
      </c>
      <c r="AI172" s="77" t="s">
        <v>204</v>
      </c>
      <c r="AJ172" s="80">
        <v>1.0502777777777779</v>
      </c>
      <c r="AK172" s="80">
        <v>0.44863157894736844</v>
      </c>
      <c r="AL172" s="80">
        <v>0.53</v>
      </c>
      <c r="AM172" s="80">
        <v>0.51944444444444349</v>
      </c>
      <c r="AN172" s="81" t="s">
        <v>123</v>
      </c>
    </row>
    <row r="173" spans="1:40" x14ac:dyDescent="0.25">
      <c r="A173" s="77">
        <v>172</v>
      </c>
      <c r="B173" s="82">
        <v>43194</v>
      </c>
      <c r="K173" s="81">
        <v>14</v>
      </c>
      <c r="L173" s="77" t="s">
        <v>188</v>
      </c>
      <c r="M173" s="77">
        <v>2018</v>
      </c>
      <c r="N173" s="79">
        <v>0.27248842592592593</v>
      </c>
      <c r="O173" s="79">
        <v>0.27292824074074074</v>
      </c>
      <c r="P173" s="80">
        <v>1.0555555555555429E-2</v>
      </c>
      <c r="Q173" s="78" t="s">
        <v>32</v>
      </c>
      <c r="R173" s="78" t="s">
        <v>61</v>
      </c>
      <c r="V173" s="80">
        <v>1.1166666666666687</v>
      </c>
      <c r="W173" s="80">
        <v>2.3974999999999977</v>
      </c>
      <c r="X173" s="81">
        <v>1</v>
      </c>
      <c r="Y173" s="81">
        <v>1</v>
      </c>
      <c r="Z173" s="80">
        <v>1.1200000000000001</v>
      </c>
      <c r="AA173" s="80">
        <v>2.4</v>
      </c>
      <c r="AB173" s="81"/>
      <c r="AC173" s="81">
        <v>1999.9999996827682</v>
      </c>
      <c r="AD173" s="77"/>
      <c r="AE173" s="81"/>
      <c r="AF173" s="157"/>
      <c r="AG173" s="77">
        <v>2</v>
      </c>
      <c r="AH173" s="77">
        <v>1</v>
      </c>
      <c r="AI173" s="77" t="s">
        <v>203</v>
      </c>
      <c r="AJ173" s="80" t="s">
        <v>123</v>
      </c>
      <c r="AK173" s="80" t="s">
        <v>123</v>
      </c>
      <c r="AL173" s="80" t="s">
        <v>123</v>
      </c>
      <c r="AM173" s="80" t="s">
        <v>123</v>
      </c>
      <c r="AN173" s="81">
        <v>1999.9999996827682</v>
      </c>
    </row>
    <row r="174" spans="1:40" x14ac:dyDescent="0.25">
      <c r="A174" s="77">
        <v>173</v>
      </c>
      <c r="B174" s="82">
        <v>43194</v>
      </c>
      <c r="K174" s="81">
        <v>14</v>
      </c>
      <c r="L174" s="77" t="s">
        <v>188</v>
      </c>
      <c r="M174" s="77">
        <v>2018</v>
      </c>
      <c r="N174" s="79">
        <v>0.27292824074074074</v>
      </c>
      <c r="O174" s="79">
        <v>0.29341435185185188</v>
      </c>
      <c r="P174" s="80">
        <v>0.49166666666666758</v>
      </c>
      <c r="Q174" s="78" t="s">
        <v>32</v>
      </c>
      <c r="R174" s="78" t="s">
        <v>156</v>
      </c>
      <c r="S174" s="78" t="s">
        <v>124</v>
      </c>
      <c r="U174" s="78" t="s">
        <v>149</v>
      </c>
      <c r="V174" s="80">
        <v>0.49166666666666758</v>
      </c>
      <c r="W174" s="80" t="s">
        <v>123</v>
      </c>
      <c r="X174" s="81">
        <v>1</v>
      </c>
      <c r="Y174" s="81">
        <v>1</v>
      </c>
      <c r="Z174" s="80">
        <v>0.49166666666666758</v>
      </c>
      <c r="AA174" s="80" t="s">
        <v>123</v>
      </c>
      <c r="AB174" s="81"/>
      <c r="AC174" s="81">
        <v>23651</v>
      </c>
      <c r="AD174" s="77"/>
      <c r="AE174" s="81"/>
      <c r="AF174" s="157"/>
      <c r="AG174" s="77">
        <v>1</v>
      </c>
      <c r="AH174" s="77">
        <v>1</v>
      </c>
      <c r="AI174" s="77" t="s">
        <v>203</v>
      </c>
      <c r="AJ174" s="80" t="s">
        <v>123</v>
      </c>
      <c r="AK174" s="80" t="s">
        <v>123</v>
      </c>
      <c r="AL174" s="80" t="s">
        <v>123</v>
      </c>
      <c r="AM174" s="80" t="s">
        <v>123</v>
      </c>
      <c r="AN174" s="81" t="s">
        <v>123</v>
      </c>
    </row>
    <row r="175" spans="1:40" x14ac:dyDescent="0.25">
      <c r="A175" s="77">
        <v>174</v>
      </c>
      <c r="B175" s="82">
        <v>43194</v>
      </c>
      <c r="K175" s="81">
        <v>14</v>
      </c>
      <c r="L175" s="77" t="s">
        <v>188</v>
      </c>
      <c r="M175" s="77">
        <v>2018</v>
      </c>
      <c r="N175" s="79">
        <v>0.29341435185185188</v>
      </c>
      <c r="O175" s="79">
        <v>0.29348379629629628</v>
      </c>
      <c r="P175" s="80">
        <v>1.6666666666655949E-3</v>
      </c>
      <c r="Q175" s="78" t="s">
        <v>98</v>
      </c>
      <c r="R175" s="78" t="s">
        <v>205</v>
      </c>
      <c r="T175" s="78" t="s">
        <v>123</v>
      </c>
      <c r="U175" s="78" t="s">
        <v>149</v>
      </c>
      <c r="V175" s="80">
        <v>1.6666666666655949E-3</v>
      </c>
      <c r="W175" s="80" t="s">
        <v>123</v>
      </c>
      <c r="X175" s="81">
        <v>1</v>
      </c>
      <c r="Y175" s="81">
        <v>1</v>
      </c>
      <c r="Z175" s="80">
        <v>1.6666666666655949E-3</v>
      </c>
      <c r="AA175" s="80" t="s">
        <v>123</v>
      </c>
      <c r="AB175" s="81"/>
      <c r="AC175" s="81">
        <v>23651</v>
      </c>
      <c r="AD175" s="77"/>
      <c r="AE175" s="81"/>
      <c r="AF175" s="157"/>
      <c r="AG175" s="77">
        <v>1</v>
      </c>
      <c r="AH175" s="77">
        <v>1</v>
      </c>
      <c r="AI175" s="77" t="s">
        <v>203</v>
      </c>
      <c r="AJ175" s="80" t="s">
        <v>123</v>
      </c>
      <c r="AK175" s="80" t="s">
        <v>123</v>
      </c>
      <c r="AL175" s="80" t="s">
        <v>123</v>
      </c>
      <c r="AM175" s="80" t="s">
        <v>123</v>
      </c>
      <c r="AN175" s="81" t="s">
        <v>123</v>
      </c>
    </row>
    <row r="176" spans="1:40" x14ac:dyDescent="0.25">
      <c r="A176" s="77">
        <v>175</v>
      </c>
      <c r="B176" s="82">
        <v>43194</v>
      </c>
      <c r="K176" s="81">
        <v>14</v>
      </c>
      <c r="L176" s="77" t="s">
        <v>188</v>
      </c>
      <c r="M176" s="77">
        <v>2018</v>
      </c>
      <c r="N176" s="79">
        <v>0.29348379629629628</v>
      </c>
      <c r="O176" s="79">
        <v>0.31093750000000003</v>
      </c>
      <c r="P176" s="80">
        <v>0.41888888888888998</v>
      </c>
      <c r="Q176" s="78" t="s">
        <v>22</v>
      </c>
      <c r="R176" s="78" t="s">
        <v>206</v>
      </c>
      <c r="T176" s="78" t="s">
        <v>123</v>
      </c>
      <c r="V176" s="80" t="s">
        <v>123</v>
      </c>
      <c r="W176" s="80" t="s">
        <v>123</v>
      </c>
      <c r="X176" s="81">
        <v>1</v>
      </c>
      <c r="Y176" s="81">
        <v>1</v>
      </c>
      <c r="Z176" s="80" t="s">
        <v>123</v>
      </c>
      <c r="AA176" s="80" t="s">
        <v>123</v>
      </c>
      <c r="AB176" s="81"/>
      <c r="AC176" s="81">
        <v>23651</v>
      </c>
      <c r="AD176" s="77"/>
      <c r="AE176" s="81"/>
      <c r="AF176" s="157"/>
      <c r="AG176" s="77">
        <v>1</v>
      </c>
      <c r="AH176" s="77">
        <v>1</v>
      </c>
      <c r="AI176" s="77" t="s">
        <v>203</v>
      </c>
      <c r="AJ176" s="80" t="s">
        <v>123</v>
      </c>
      <c r="AK176" s="80" t="s">
        <v>123</v>
      </c>
      <c r="AL176" s="80" t="s">
        <v>123</v>
      </c>
      <c r="AM176" s="80" t="s">
        <v>123</v>
      </c>
      <c r="AN176" s="81" t="s">
        <v>123</v>
      </c>
    </row>
    <row r="177" spans="1:40" x14ac:dyDescent="0.25">
      <c r="A177" s="77">
        <v>176</v>
      </c>
      <c r="B177" s="82">
        <v>43194</v>
      </c>
      <c r="K177" s="81">
        <v>14</v>
      </c>
      <c r="L177" s="77" t="s">
        <v>188</v>
      </c>
      <c r="M177" s="77">
        <v>2018</v>
      </c>
      <c r="N177" s="79">
        <v>0.31093750000000003</v>
      </c>
      <c r="O177" s="79">
        <v>0.34229166666666666</v>
      </c>
      <c r="P177" s="80">
        <v>0.75249999999999906</v>
      </c>
      <c r="Q177" s="78" t="s">
        <v>32</v>
      </c>
      <c r="R177" s="78" t="s">
        <v>156</v>
      </c>
      <c r="T177" s="78" t="s">
        <v>123</v>
      </c>
      <c r="U177" s="78" t="s">
        <v>149</v>
      </c>
      <c r="V177" s="80">
        <v>0.75249999999999906</v>
      </c>
      <c r="W177" s="80" t="s">
        <v>123</v>
      </c>
      <c r="X177" s="81">
        <v>1</v>
      </c>
      <c r="Y177" s="81">
        <v>1</v>
      </c>
      <c r="Z177" s="80">
        <v>0.75249999999999906</v>
      </c>
      <c r="AA177" s="80" t="s">
        <v>123</v>
      </c>
      <c r="AB177" s="81"/>
      <c r="AC177" s="81">
        <v>23651</v>
      </c>
      <c r="AD177" s="77"/>
      <c r="AE177" s="81"/>
      <c r="AF177" s="157"/>
      <c r="AG177" s="77">
        <v>1</v>
      </c>
      <c r="AH177" s="77">
        <v>1</v>
      </c>
      <c r="AI177" s="77" t="s">
        <v>203</v>
      </c>
      <c r="AJ177" s="80" t="s">
        <v>123</v>
      </c>
      <c r="AK177" s="80" t="s">
        <v>123</v>
      </c>
      <c r="AL177" s="80" t="s">
        <v>123</v>
      </c>
      <c r="AM177" s="80" t="s">
        <v>123</v>
      </c>
      <c r="AN177" s="81" t="s">
        <v>123</v>
      </c>
    </row>
    <row r="178" spans="1:40" x14ac:dyDescent="0.25">
      <c r="A178" s="77">
        <v>177</v>
      </c>
      <c r="B178" s="82">
        <v>43194</v>
      </c>
      <c r="K178" s="81">
        <v>14</v>
      </c>
      <c r="L178" s="77" t="s">
        <v>188</v>
      </c>
      <c r="M178" s="77">
        <v>2018</v>
      </c>
      <c r="N178" s="79">
        <v>0.34229166666666666</v>
      </c>
      <c r="O178" s="79">
        <v>0.4186111111111111</v>
      </c>
      <c r="P178" s="80">
        <v>1.8316666666666666</v>
      </c>
      <c r="Q178" s="78" t="s">
        <v>53</v>
      </c>
      <c r="U178" s="78" t="s">
        <v>151</v>
      </c>
      <c r="V178" s="80" t="s">
        <v>123</v>
      </c>
      <c r="W178" s="80">
        <v>1.8316666666666666</v>
      </c>
      <c r="X178" s="81">
        <v>1</v>
      </c>
      <c r="Y178" s="81">
        <v>1</v>
      </c>
      <c r="Z178" s="80" t="s">
        <v>123</v>
      </c>
      <c r="AA178" s="80">
        <v>1.8316666666666666</v>
      </c>
      <c r="AB178" s="81"/>
      <c r="AC178" s="81">
        <v>23651</v>
      </c>
      <c r="AD178" s="77">
        <v>22000</v>
      </c>
      <c r="AE178" s="81"/>
      <c r="AF178" s="157"/>
      <c r="AG178" s="77">
        <v>1</v>
      </c>
      <c r="AH178" s="77">
        <v>1</v>
      </c>
      <c r="AI178" s="77" t="s">
        <v>203</v>
      </c>
      <c r="AJ178" s="80" t="s">
        <v>123</v>
      </c>
      <c r="AK178" s="80" t="s">
        <v>123</v>
      </c>
      <c r="AL178" s="80" t="s">
        <v>123</v>
      </c>
      <c r="AM178" s="80" t="s">
        <v>123</v>
      </c>
      <c r="AN178" s="81" t="s">
        <v>123</v>
      </c>
    </row>
    <row r="179" spans="1:40" x14ac:dyDescent="0.25">
      <c r="A179" s="77">
        <v>178</v>
      </c>
      <c r="B179" s="82">
        <v>43194</v>
      </c>
      <c r="K179" s="81">
        <v>14</v>
      </c>
      <c r="L179" s="77" t="s">
        <v>188</v>
      </c>
      <c r="M179" s="77">
        <v>2018</v>
      </c>
      <c r="N179" s="79">
        <v>0.4186111111111111</v>
      </c>
      <c r="O179" s="79">
        <v>0.42800925925925926</v>
      </c>
      <c r="P179" s="80">
        <v>0.22555555555555573</v>
      </c>
      <c r="Q179" s="78" t="s">
        <v>98</v>
      </c>
      <c r="R179" s="78" t="s">
        <v>205</v>
      </c>
      <c r="T179" s="78" t="s">
        <v>123</v>
      </c>
      <c r="U179" s="78" t="s">
        <v>151</v>
      </c>
      <c r="V179" s="80" t="s">
        <v>123</v>
      </c>
      <c r="W179" s="80">
        <v>0.22555555555555573</v>
      </c>
      <c r="X179" s="81">
        <v>1</v>
      </c>
      <c r="Y179" s="81">
        <v>1</v>
      </c>
      <c r="Z179" s="80" t="s">
        <v>123</v>
      </c>
      <c r="AA179" s="80">
        <v>0.22555555555555573</v>
      </c>
      <c r="AB179" s="81"/>
      <c r="AC179" s="81">
        <v>23651</v>
      </c>
      <c r="AD179" s="77"/>
      <c r="AE179" s="81"/>
      <c r="AF179" s="157"/>
      <c r="AG179" s="77">
        <v>1</v>
      </c>
      <c r="AH179" s="77">
        <v>1</v>
      </c>
      <c r="AI179" s="77" t="s">
        <v>203</v>
      </c>
      <c r="AJ179" s="80" t="s">
        <v>123</v>
      </c>
      <c r="AK179" s="80" t="s">
        <v>123</v>
      </c>
      <c r="AL179" s="80" t="s">
        <v>123</v>
      </c>
      <c r="AM179" s="80" t="s">
        <v>123</v>
      </c>
      <c r="AN179" s="81" t="s">
        <v>123</v>
      </c>
    </row>
    <row r="180" spans="1:40" x14ac:dyDescent="0.25">
      <c r="A180" s="77">
        <v>179</v>
      </c>
      <c r="B180" s="82">
        <v>43194</v>
      </c>
      <c r="K180" s="81">
        <v>14</v>
      </c>
      <c r="L180" s="77" t="s">
        <v>188</v>
      </c>
      <c r="M180" s="77">
        <v>2018</v>
      </c>
      <c r="N180" s="79">
        <v>0.42800925925925926</v>
      </c>
      <c r="O180" s="79">
        <v>0.43927083333333333</v>
      </c>
      <c r="P180" s="80">
        <v>0.27027777777777784</v>
      </c>
      <c r="Q180" s="78" t="s">
        <v>53</v>
      </c>
      <c r="U180" s="78" t="s">
        <v>151</v>
      </c>
      <c r="V180" s="80" t="s">
        <v>123</v>
      </c>
      <c r="W180" s="80">
        <v>0.27027777777777784</v>
      </c>
      <c r="X180" s="81">
        <v>1</v>
      </c>
      <c r="Y180" s="81">
        <v>1</v>
      </c>
      <c r="Z180" s="80" t="s">
        <v>123</v>
      </c>
      <c r="AA180" s="80">
        <v>0.27027777777777784</v>
      </c>
      <c r="AB180" s="81"/>
      <c r="AC180" s="81">
        <v>23651</v>
      </c>
      <c r="AD180" s="77"/>
      <c r="AE180" s="81"/>
      <c r="AF180" s="157"/>
      <c r="AG180" s="77">
        <v>1</v>
      </c>
      <c r="AH180" s="77">
        <v>1</v>
      </c>
      <c r="AI180" s="77" t="s">
        <v>203</v>
      </c>
      <c r="AJ180" s="80" t="s">
        <v>123</v>
      </c>
      <c r="AK180" s="80" t="s">
        <v>123</v>
      </c>
      <c r="AL180" s="80" t="s">
        <v>123</v>
      </c>
      <c r="AM180" s="80" t="s">
        <v>123</v>
      </c>
      <c r="AN180" s="81" t="s">
        <v>123</v>
      </c>
    </row>
    <row r="181" spans="1:40" x14ac:dyDescent="0.25">
      <c r="A181" s="77">
        <v>180</v>
      </c>
      <c r="B181" s="82">
        <v>43194</v>
      </c>
      <c r="K181" s="81">
        <v>14</v>
      </c>
      <c r="L181" s="77" t="s">
        <v>188</v>
      </c>
      <c r="M181" s="77">
        <v>2018</v>
      </c>
      <c r="N181" s="79">
        <v>0.43927083333333333</v>
      </c>
      <c r="O181" s="79">
        <v>0.44237268518518519</v>
      </c>
      <c r="P181" s="80">
        <v>7.4444444444444535E-2</v>
      </c>
      <c r="Q181" s="78" t="s">
        <v>32</v>
      </c>
      <c r="R181" s="78" t="s">
        <v>61</v>
      </c>
      <c r="U181" s="78" t="s">
        <v>149</v>
      </c>
      <c r="V181" s="80">
        <v>7.4444444444444535E-2</v>
      </c>
      <c r="W181" s="80" t="s">
        <v>123</v>
      </c>
      <c r="X181" s="81">
        <v>1</v>
      </c>
      <c r="Y181" s="81">
        <v>1</v>
      </c>
      <c r="Z181" s="80">
        <v>7.4444444444444535E-2</v>
      </c>
      <c r="AA181" s="80" t="s">
        <v>123</v>
      </c>
      <c r="AB181" s="81"/>
      <c r="AC181" s="81">
        <v>23651</v>
      </c>
      <c r="AD181" s="77"/>
      <c r="AE181" s="81"/>
      <c r="AF181" s="157"/>
      <c r="AG181" s="77">
        <v>1</v>
      </c>
      <c r="AH181" s="77">
        <v>1</v>
      </c>
      <c r="AI181" s="77" t="s">
        <v>203</v>
      </c>
      <c r="AJ181" s="80" t="s">
        <v>123</v>
      </c>
      <c r="AK181" s="80" t="s">
        <v>123</v>
      </c>
      <c r="AL181" s="80" t="s">
        <v>123</v>
      </c>
      <c r="AM181" s="80" t="s">
        <v>123</v>
      </c>
      <c r="AN181" s="81" t="s">
        <v>123</v>
      </c>
    </row>
    <row r="182" spans="1:40" x14ac:dyDescent="0.25">
      <c r="A182" s="77">
        <v>181</v>
      </c>
      <c r="B182" s="82">
        <v>43194</v>
      </c>
      <c r="K182" s="81">
        <v>14</v>
      </c>
      <c r="L182" s="77" t="s">
        <v>188</v>
      </c>
      <c r="M182" s="77">
        <v>2018</v>
      </c>
      <c r="N182" s="79">
        <v>0.44237268518518519</v>
      </c>
      <c r="O182" s="79">
        <v>0.4727777777777778</v>
      </c>
      <c r="P182" s="80">
        <v>0.72972222222222261</v>
      </c>
      <c r="Q182" s="78" t="s">
        <v>22</v>
      </c>
      <c r="R182" s="78" t="s">
        <v>152</v>
      </c>
      <c r="T182" s="78" t="s">
        <v>123</v>
      </c>
      <c r="V182" s="80" t="s">
        <v>123</v>
      </c>
      <c r="W182" s="80" t="s">
        <v>123</v>
      </c>
      <c r="X182" s="81">
        <v>1</v>
      </c>
      <c r="Y182" s="81">
        <v>1</v>
      </c>
      <c r="Z182" s="80" t="s">
        <v>123</v>
      </c>
      <c r="AA182" s="80" t="s">
        <v>123</v>
      </c>
      <c r="AB182" s="81"/>
      <c r="AC182" s="81">
        <v>23651</v>
      </c>
      <c r="AD182" s="77"/>
      <c r="AE182" s="81"/>
      <c r="AF182" s="157"/>
      <c r="AG182" s="77">
        <v>1</v>
      </c>
      <c r="AH182" s="77">
        <v>1</v>
      </c>
      <c r="AI182" s="77" t="s">
        <v>203</v>
      </c>
      <c r="AJ182" s="80" t="s">
        <v>123</v>
      </c>
      <c r="AK182" s="80" t="s">
        <v>123</v>
      </c>
      <c r="AL182" s="80" t="s">
        <v>123</v>
      </c>
      <c r="AM182" s="80" t="s">
        <v>123</v>
      </c>
      <c r="AN182" s="81" t="s">
        <v>123</v>
      </c>
    </row>
    <row r="183" spans="1:40" x14ac:dyDescent="0.25">
      <c r="A183" s="77">
        <v>182</v>
      </c>
      <c r="B183" s="82">
        <v>43194</v>
      </c>
      <c r="K183" s="81">
        <v>14</v>
      </c>
      <c r="L183" s="77" t="s">
        <v>188</v>
      </c>
      <c r="M183" s="77">
        <v>2018</v>
      </c>
      <c r="N183" s="79">
        <v>0.4727777777777778</v>
      </c>
      <c r="O183" s="79">
        <v>0.47287037037037033</v>
      </c>
      <c r="P183" s="80">
        <v>2.2222222222207932E-3</v>
      </c>
      <c r="Q183" s="78" t="s">
        <v>32</v>
      </c>
      <c r="R183" s="78" t="s">
        <v>61</v>
      </c>
      <c r="S183" s="78" t="s">
        <v>127</v>
      </c>
      <c r="U183" s="78" t="s">
        <v>149</v>
      </c>
      <c r="V183" s="80">
        <v>2.2222222222207932E-3</v>
      </c>
      <c r="W183" s="80" t="s">
        <v>123</v>
      </c>
      <c r="X183" s="81">
        <v>1</v>
      </c>
      <c r="Y183" s="81">
        <v>1</v>
      </c>
      <c r="Z183" s="80">
        <v>2.2222222222207932E-3</v>
      </c>
      <c r="AA183" s="80" t="s">
        <v>123</v>
      </c>
      <c r="AB183" s="81">
        <v>23352</v>
      </c>
      <c r="AC183" s="81">
        <v>23651</v>
      </c>
      <c r="AD183" s="77">
        <v>23352</v>
      </c>
      <c r="AE183" s="81">
        <v>10022.317596566523</v>
      </c>
      <c r="AF183" s="157"/>
      <c r="AG183" s="77">
        <v>1</v>
      </c>
      <c r="AH183" s="77">
        <v>2</v>
      </c>
      <c r="AI183" s="77" t="s">
        <v>207</v>
      </c>
      <c r="AJ183" s="80">
        <v>4.8041666666666671</v>
      </c>
      <c r="AK183" s="80">
        <v>2.4581052631578948</v>
      </c>
      <c r="AL183" s="80">
        <v>2.7</v>
      </c>
      <c r="AM183" s="80">
        <v>2.1019444444444444</v>
      </c>
      <c r="AN183" s="81" t="s">
        <v>123</v>
      </c>
    </row>
    <row r="184" spans="1:40" x14ac:dyDescent="0.25">
      <c r="A184" s="77">
        <v>183</v>
      </c>
      <c r="B184" s="82">
        <v>43194</v>
      </c>
      <c r="K184" s="81">
        <v>14</v>
      </c>
      <c r="L184" s="77" t="s">
        <v>188</v>
      </c>
      <c r="M184" s="77">
        <v>2018</v>
      </c>
      <c r="N184" s="79">
        <v>0.47287037037037033</v>
      </c>
      <c r="O184" s="79">
        <v>0.47310185185185188</v>
      </c>
      <c r="P184" s="80">
        <v>5.5555555555573122E-3</v>
      </c>
      <c r="Q184" s="78" t="s">
        <v>32</v>
      </c>
      <c r="R184" s="78" t="s">
        <v>61</v>
      </c>
      <c r="V184" s="80">
        <v>1.3224999999999976</v>
      </c>
      <c r="W184" s="80">
        <v>2.3275000000000001</v>
      </c>
      <c r="X184" s="81">
        <v>1</v>
      </c>
      <c r="Y184" s="81">
        <v>1</v>
      </c>
      <c r="Z184" s="80">
        <v>1.32</v>
      </c>
      <c r="AA184" s="80">
        <v>2.33</v>
      </c>
      <c r="AB184" s="81"/>
      <c r="AC184" s="81">
        <v>23651</v>
      </c>
      <c r="AD184" s="77"/>
      <c r="AE184" s="81"/>
      <c r="AF184" s="157"/>
      <c r="AG184" s="77">
        <v>1</v>
      </c>
      <c r="AH184" s="77">
        <v>2</v>
      </c>
      <c r="AI184" s="77" t="s">
        <v>203</v>
      </c>
      <c r="AJ184" s="80" t="s">
        <v>123</v>
      </c>
      <c r="AK184" s="80" t="s">
        <v>123</v>
      </c>
      <c r="AL184" s="80" t="s">
        <v>123</v>
      </c>
      <c r="AM184" s="80" t="s">
        <v>123</v>
      </c>
      <c r="AN184" s="81">
        <v>23651</v>
      </c>
    </row>
    <row r="185" spans="1:40" x14ac:dyDescent="0.25">
      <c r="A185" s="77">
        <v>184</v>
      </c>
      <c r="B185" s="82">
        <v>43194</v>
      </c>
      <c r="K185" s="81">
        <v>14</v>
      </c>
      <c r="L185" s="77" t="s">
        <v>188</v>
      </c>
      <c r="M185" s="77">
        <v>2018</v>
      </c>
      <c r="N185" s="79">
        <v>0.47310185185185188</v>
      </c>
      <c r="O185" s="79">
        <v>0.49546296296296299</v>
      </c>
      <c r="P185" s="80">
        <v>0.53666666666666663</v>
      </c>
      <c r="Q185" s="78" t="s">
        <v>32</v>
      </c>
      <c r="R185" s="78" t="s">
        <v>156</v>
      </c>
      <c r="S185" s="78" t="s">
        <v>124</v>
      </c>
      <c r="U185" s="78" t="s">
        <v>149</v>
      </c>
      <c r="V185" s="80">
        <v>0.53666666666666663</v>
      </c>
      <c r="W185" s="80" t="s">
        <v>123</v>
      </c>
      <c r="X185" s="81">
        <v>1</v>
      </c>
      <c r="Y185" s="81">
        <v>1</v>
      </c>
      <c r="Z185" s="80">
        <v>0.53666666666666663</v>
      </c>
      <c r="AA185" s="80" t="s">
        <v>123</v>
      </c>
      <c r="AB185" s="81"/>
      <c r="AC185" s="81">
        <v>8610</v>
      </c>
      <c r="AD185" s="77"/>
      <c r="AE185" s="81"/>
      <c r="AF185" s="157"/>
      <c r="AG185" s="77">
        <v>1</v>
      </c>
      <c r="AH185" s="77">
        <v>2</v>
      </c>
      <c r="AI185" s="77" t="s">
        <v>203</v>
      </c>
      <c r="AJ185" s="80" t="s">
        <v>123</v>
      </c>
      <c r="AK185" s="80" t="s">
        <v>123</v>
      </c>
      <c r="AL185" s="80" t="s">
        <v>123</v>
      </c>
      <c r="AM185" s="80" t="s">
        <v>123</v>
      </c>
      <c r="AN185" s="81" t="s">
        <v>123</v>
      </c>
    </row>
    <row r="186" spans="1:40" x14ac:dyDescent="0.25">
      <c r="A186" s="77">
        <v>185</v>
      </c>
      <c r="B186" s="82">
        <v>43194</v>
      </c>
      <c r="K186" s="81">
        <v>14</v>
      </c>
      <c r="L186" s="77" t="s">
        <v>188</v>
      </c>
      <c r="M186" s="77">
        <v>2018</v>
      </c>
      <c r="N186" s="79">
        <v>0.49546296296296299</v>
      </c>
      <c r="O186" s="79">
        <v>0.53247685185185178</v>
      </c>
      <c r="P186" s="80">
        <v>0.88833333333333098</v>
      </c>
      <c r="Q186" s="78" t="s">
        <v>53</v>
      </c>
      <c r="U186" s="78" t="s">
        <v>151</v>
      </c>
      <c r="V186" s="80" t="s">
        <v>123</v>
      </c>
      <c r="W186" s="80">
        <v>0.88833333333333098</v>
      </c>
      <c r="X186" s="81">
        <v>1</v>
      </c>
      <c r="Y186" s="81">
        <v>1</v>
      </c>
      <c r="Z186" s="80" t="s">
        <v>123</v>
      </c>
      <c r="AA186" s="80">
        <v>0.88833333333333098</v>
      </c>
      <c r="AB186" s="81"/>
      <c r="AC186" s="81">
        <v>8610</v>
      </c>
      <c r="AD186" s="77">
        <v>8626</v>
      </c>
      <c r="AE186" s="81"/>
      <c r="AF186" s="157"/>
      <c r="AG186" s="77">
        <v>1</v>
      </c>
      <c r="AH186" s="77">
        <v>2</v>
      </c>
      <c r="AI186" s="77" t="s">
        <v>203</v>
      </c>
      <c r="AJ186" s="80" t="s">
        <v>123</v>
      </c>
      <c r="AK186" s="80" t="s">
        <v>123</v>
      </c>
      <c r="AL186" s="80" t="s">
        <v>123</v>
      </c>
      <c r="AM186" s="80" t="s">
        <v>123</v>
      </c>
      <c r="AN186" s="81" t="s">
        <v>123</v>
      </c>
    </row>
    <row r="187" spans="1:40" x14ac:dyDescent="0.25">
      <c r="A187" s="77">
        <v>186</v>
      </c>
      <c r="B187" s="82">
        <v>43194</v>
      </c>
      <c r="K187" s="81">
        <v>14</v>
      </c>
      <c r="L187" s="77" t="s">
        <v>188</v>
      </c>
      <c r="M187" s="77">
        <v>2018</v>
      </c>
      <c r="N187" s="79">
        <v>0.53247685185185178</v>
      </c>
      <c r="O187" s="79">
        <v>0.53472222222222221</v>
      </c>
      <c r="P187" s="80">
        <v>5.3888888888890207E-2</v>
      </c>
      <c r="Q187" s="78" t="s">
        <v>32</v>
      </c>
      <c r="R187" s="78" t="s">
        <v>61</v>
      </c>
      <c r="S187" s="78" t="s">
        <v>127</v>
      </c>
      <c r="U187" s="78" t="s">
        <v>149</v>
      </c>
      <c r="V187" s="80">
        <v>5.3888888888890207E-2</v>
      </c>
      <c r="W187" s="80" t="s">
        <v>123</v>
      </c>
      <c r="X187" s="81">
        <v>1</v>
      </c>
      <c r="Y187" s="81">
        <v>1</v>
      </c>
      <c r="Z187" s="80">
        <v>5.3888888888890207E-2</v>
      </c>
      <c r="AA187" s="80" t="s">
        <v>123</v>
      </c>
      <c r="AB187" s="81">
        <v>8626</v>
      </c>
      <c r="AC187" s="81">
        <v>8610</v>
      </c>
      <c r="AD187" s="77">
        <v>8626</v>
      </c>
      <c r="AE187" s="81">
        <v>9692.1348314606748</v>
      </c>
      <c r="AF187" s="157"/>
      <c r="AG187" s="77">
        <v>1</v>
      </c>
      <c r="AH187" s="77">
        <v>3</v>
      </c>
      <c r="AI187" s="77" t="s">
        <v>208</v>
      </c>
      <c r="AJ187" s="80">
        <v>1.4811111111111086</v>
      </c>
      <c r="AK187" s="80">
        <v>0.90800000000000003</v>
      </c>
      <c r="AL187" s="80">
        <v>0.59</v>
      </c>
      <c r="AM187" s="80">
        <v>0.88833333333333098</v>
      </c>
      <c r="AN187" s="81" t="s">
        <v>123</v>
      </c>
    </row>
    <row r="188" spans="1:40" x14ac:dyDescent="0.25">
      <c r="A188" s="77">
        <v>187</v>
      </c>
      <c r="B188" s="82">
        <v>43194</v>
      </c>
      <c r="K188" s="81">
        <v>14</v>
      </c>
      <c r="L188" s="77" t="s">
        <v>188</v>
      </c>
      <c r="M188" s="77">
        <v>2018</v>
      </c>
      <c r="N188" s="79">
        <v>0.53472222222222221</v>
      </c>
      <c r="O188" s="79">
        <v>0.53481481481481474</v>
      </c>
      <c r="P188" s="80">
        <v>2.2222222222207932E-3</v>
      </c>
      <c r="Q188" s="78" t="s">
        <v>32</v>
      </c>
      <c r="R188" s="78" t="s">
        <v>61</v>
      </c>
      <c r="V188" s="80">
        <v>0.59055555555555683</v>
      </c>
      <c r="W188" s="80">
        <v>0.88833333333333098</v>
      </c>
      <c r="X188" s="81">
        <v>1</v>
      </c>
      <c r="Y188" s="81">
        <v>1</v>
      </c>
      <c r="Z188" s="80">
        <v>0.59</v>
      </c>
      <c r="AA188" s="80">
        <v>0.89</v>
      </c>
      <c r="AB188" s="81" t="s">
        <v>123</v>
      </c>
      <c r="AC188" s="81">
        <v>8610</v>
      </c>
      <c r="AD188" s="77"/>
      <c r="AE188" s="81"/>
      <c r="AF188" s="157"/>
      <c r="AG188" s="77">
        <v>1</v>
      </c>
      <c r="AH188" s="77">
        <v>3</v>
      </c>
      <c r="AI188" s="77" t="s">
        <v>203</v>
      </c>
      <c r="AJ188" s="80" t="s">
        <v>123</v>
      </c>
      <c r="AK188" s="80" t="s">
        <v>123</v>
      </c>
      <c r="AL188" s="80" t="s">
        <v>123</v>
      </c>
      <c r="AM188" s="80" t="s">
        <v>123</v>
      </c>
      <c r="AN188" s="81">
        <v>8610</v>
      </c>
    </row>
    <row r="189" spans="1:40" x14ac:dyDescent="0.25">
      <c r="A189" s="77">
        <v>188</v>
      </c>
      <c r="B189" s="82">
        <v>43194</v>
      </c>
      <c r="K189" s="81">
        <v>14</v>
      </c>
      <c r="L189" s="77" t="s">
        <v>188</v>
      </c>
      <c r="M189" s="77">
        <v>2018</v>
      </c>
      <c r="N189" s="79">
        <v>0.53481481481481474</v>
      </c>
      <c r="O189" s="79">
        <v>0.55142361111111116</v>
      </c>
      <c r="P189" s="80">
        <v>0.39861111111111391</v>
      </c>
      <c r="Q189" s="78" t="s">
        <v>22</v>
      </c>
      <c r="R189" s="78" t="s">
        <v>117</v>
      </c>
      <c r="S189" s="78" t="s">
        <v>128</v>
      </c>
      <c r="V189" s="80" t="s">
        <v>123</v>
      </c>
      <c r="W189" s="80" t="s">
        <v>123</v>
      </c>
      <c r="X189" s="81"/>
      <c r="Y189" s="81"/>
      <c r="Z189" s="80" t="s">
        <v>123</v>
      </c>
      <c r="AA189" s="80" t="s">
        <v>123</v>
      </c>
      <c r="AB189" s="81"/>
      <c r="AC189" s="81"/>
      <c r="AD189" s="77"/>
      <c r="AE189" s="81"/>
      <c r="AF189" s="157"/>
      <c r="AG189" s="77" t="s">
        <v>123</v>
      </c>
      <c r="AH189" s="77">
        <v>3</v>
      </c>
      <c r="AI189" s="77" t="s">
        <v>203</v>
      </c>
      <c r="AJ189" s="80" t="s">
        <v>123</v>
      </c>
      <c r="AK189" s="80" t="s">
        <v>123</v>
      </c>
      <c r="AL189" s="80" t="s">
        <v>123</v>
      </c>
      <c r="AM189" s="80" t="s">
        <v>123</v>
      </c>
      <c r="AN189" s="81">
        <v>0</v>
      </c>
    </row>
    <row r="190" spans="1:40" x14ac:dyDescent="0.25">
      <c r="A190" s="77">
        <v>189</v>
      </c>
      <c r="B190" s="82">
        <v>43194</v>
      </c>
      <c r="K190" s="81">
        <v>14</v>
      </c>
      <c r="L190" s="77" t="s">
        <v>188</v>
      </c>
      <c r="M190" s="77">
        <v>2018</v>
      </c>
      <c r="N190" s="79">
        <v>0.55142361111111116</v>
      </c>
      <c r="O190" s="79">
        <v>0.58841435185185187</v>
      </c>
      <c r="P190" s="80">
        <v>0.88777777777777711</v>
      </c>
      <c r="Q190" s="78" t="s">
        <v>32</v>
      </c>
      <c r="R190" s="78" t="s">
        <v>156</v>
      </c>
      <c r="S190" s="78" t="s">
        <v>126</v>
      </c>
      <c r="U190" s="78" t="s">
        <v>149</v>
      </c>
      <c r="V190" s="80">
        <v>0.88777777777777711</v>
      </c>
      <c r="W190" s="80" t="s">
        <v>123</v>
      </c>
      <c r="X190" s="81">
        <v>1</v>
      </c>
      <c r="Y190" s="81">
        <v>1</v>
      </c>
      <c r="Z190" s="80">
        <v>0.88777777777777711</v>
      </c>
      <c r="AA190" s="80" t="s">
        <v>123</v>
      </c>
      <c r="AB190" s="81"/>
      <c r="AC190" s="81">
        <v>14813</v>
      </c>
      <c r="AD190" s="77"/>
      <c r="AE190" s="81"/>
      <c r="AF190" s="157"/>
      <c r="AG190" s="77">
        <v>1</v>
      </c>
      <c r="AH190" s="77">
        <v>3</v>
      </c>
      <c r="AI190" s="77" t="s">
        <v>203</v>
      </c>
      <c r="AJ190" s="80" t="s">
        <v>123</v>
      </c>
      <c r="AK190" s="80" t="s">
        <v>123</v>
      </c>
      <c r="AL190" s="80" t="s">
        <v>123</v>
      </c>
      <c r="AM190" s="80" t="s">
        <v>123</v>
      </c>
      <c r="AN190" s="81" t="s">
        <v>123</v>
      </c>
    </row>
    <row r="191" spans="1:40" x14ac:dyDescent="0.25">
      <c r="A191" s="77">
        <v>190</v>
      </c>
      <c r="B191" s="82">
        <v>43194</v>
      </c>
      <c r="K191" s="81">
        <v>14</v>
      </c>
      <c r="L191" s="77" t="s">
        <v>188</v>
      </c>
      <c r="M191" s="77">
        <v>2018</v>
      </c>
      <c r="N191" s="79">
        <v>0.58841435185185187</v>
      </c>
      <c r="O191" s="79">
        <v>0.64789351851851851</v>
      </c>
      <c r="P191" s="80">
        <v>1.4274999999999993</v>
      </c>
      <c r="Q191" s="78" t="s">
        <v>53</v>
      </c>
      <c r="U191" s="78" t="s">
        <v>151</v>
      </c>
      <c r="V191" s="80" t="s">
        <v>123</v>
      </c>
      <c r="W191" s="80">
        <v>1.4274999999999993</v>
      </c>
      <c r="X191" s="81">
        <v>1</v>
      </c>
      <c r="Y191" s="81">
        <v>1</v>
      </c>
      <c r="Z191" s="80" t="s">
        <v>123</v>
      </c>
      <c r="AA191" s="80">
        <v>1.4274999999999993</v>
      </c>
      <c r="AB191" s="81"/>
      <c r="AC191" s="81">
        <v>14813</v>
      </c>
      <c r="AD191" s="77">
        <v>14690</v>
      </c>
      <c r="AE191" s="81"/>
      <c r="AF191" s="157"/>
      <c r="AG191" s="77">
        <v>1</v>
      </c>
      <c r="AH191" s="77">
        <v>3</v>
      </c>
      <c r="AI191" s="77" t="s">
        <v>203</v>
      </c>
      <c r="AJ191" s="80" t="s">
        <v>123</v>
      </c>
      <c r="AK191" s="80" t="s">
        <v>123</v>
      </c>
      <c r="AL191" s="80" t="s">
        <v>123</v>
      </c>
      <c r="AM191" s="80" t="s">
        <v>123</v>
      </c>
      <c r="AN191" s="81" t="s">
        <v>123</v>
      </c>
    </row>
    <row r="192" spans="1:40" x14ac:dyDescent="0.25">
      <c r="A192" s="77">
        <v>191</v>
      </c>
      <c r="B192" s="82">
        <v>43194</v>
      </c>
      <c r="K192" s="81">
        <v>14</v>
      </c>
      <c r="L192" s="77" t="s">
        <v>188</v>
      </c>
      <c r="M192" s="77">
        <v>2018</v>
      </c>
      <c r="N192" s="79">
        <v>0.64789351851851851</v>
      </c>
      <c r="O192" s="79">
        <v>0.65089120370370368</v>
      </c>
      <c r="P192" s="80">
        <v>7.1944444444444144E-2</v>
      </c>
      <c r="Q192" s="78" t="s">
        <v>32</v>
      </c>
      <c r="R192" s="78" t="s">
        <v>61</v>
      </c>
      <c r="S192" s="78" t="s">
        <v>127</v>
      </c>
      <c r="U192" s="78" t="s">
        <v>149</v>
      </c>
      <c r="V192" s="80">
        <v>7.1944444444444144E-2</v>
      </c>
      <c r="W192" s="80" t="s">
        <v>123</v>
      </c>
      <c r="X192" s="81">
        <v>1</v>
      </c>
      <c r="Y192" s="81">
        <v>1</v>
      </c>
      <c r="Z192" s="80">
        <v>7.1944444444444144E-2</v>
      </c>
      <c r="AA192" s="80" t="s">
        <v>123</v>
      </c>
      <c r="AB192" s="81">
        <v>14690</v>
      </c>
      <c r="AC192" s="81">
        <v>14813</v>
      </c>
      <c r="AD192" s="77">
        <v>14690</v>
      </c>
      <c r="AE192" s="81">
        <v>10272.727272727274</v>
      </c>
      <c r="AF192" s="157"/>
      <c r="AG192" s="77">
        <v>1</v>
      </c>
      <c r="AH192" s="77">
        <v>4</v>
      </c>
      <c r="AI192" s="77" t="s">
        <v>209</v>
      </c>
      <c r="AJ192" s="80">
        <v>2.4522222222222201</v>
      </c>
      <c r="AK192" s="80">
        <v>1.5463157894736843</v>
      </c>
      <c r="AL192" s="80">
        <v>1.02</v>
      </c>
      <c r="AM192" s="80">
        <v>1.4274999999999993</v>
      </c>
      <c r="AN192" s="81" t="s">
        <v>123</v>
      </c>
    </row>
    <row r="193" spans="1:40" x14ac:dyDescent="0.25">
      <c r="A193" s="77">
        <v>192</v>
      </c>
      <c r="B193" s="82">
        <v>43194</v>
      </c>
      <c r="K193" s="81">
        <v>14</v>
      </c>
      <c r="L193" s="77" t="s">
        <v>188</v>
      </c>
      <c r="M193" s="77">
        <v>2018</v>
      </c>
      <c r="N193" s="79">
        <v>0.65089120370370368</v>
      </c>
      <c r="O193" s="79">
        <v>0.65359953703703699</v>
      </c>
      <c r="P193" s="80">
        <v>6.4999999999999503E-2</v>
      </c>
      <c r="Q193" s="78" t="s">
        <v>32</v>
      </c>
      <c r="R193" s="78" t="s">
        <v>61</v>
      </c>
      <c r="V193" s="80">
        <v>0.95972222222222126</v>
      </c>
      <c r="W193" s="80">
        <v>1.4274999999999993</v>
      </c>
      <c r="X193" s="81">
        <v>1</v>
      </c>
      <c r="Y193" s="81">
        <v>1</v>
      </c>
      <c r="Z193" s="80">
        <v>0.96</v>
      </c>
      <c r="AA193" s="80">
        <v>1.43</v>
      </c>
      <c r="AB193" s="81"/>
      <c r="AC193" s="81">
        <v>14813</v>
      </c>
      <c r="AD193" s="77"/>
      <c r="AE193" s="81"/>
      <c r="AF193" s="157"/>
      <c r="AG193" s="77">
        <v>1</v>
      </c>
      <c r="AH193" s="77">
        <v>4</v>
      </c>
      <c r="AI193" s="77" t="s">
        <v>203</v>
      </c>
      <c r="AJ193" s="80" t="s">
        <v>123</v>
      </c>
      <c r="AK193" s="80" t="s">
        <v>123</v>
      </c>
      <c r="AL193" s="80" t="s">
        <v>123</v>
      </c>
      <c r="AM193" s="80" t="s">
        <v>123</v>
      </c>
      <c r="AN193" s="81">
        <v>14813</v>
      </c>
    </row>
    <row r="194" spans="1:40" x14ac:dyDescent="0.25">
      <c r="A194" s="77">
        <v>193</v>
      </c>
      <c r="B194" s="82">
        <v>43194</v>
      </c>
      <c r="K194" s="81">
        <v>14</v>
      </c>
      <c r="L194" s="77" t="s">
        <v>188</v>
      </c>
      <c r="M194" s="77">
        <v>2018</v>
      </c>
      <c r="N194" s="79">
        <v>0.65359953703703699</v>
      </c>
      <c r="O194" s="79">
        <v>0.66711805555555559</v>
      </c>
      <c r="P194" s="80">
        <v>0.32444444444444631</v>
      </c>
      <c r="Q194" s="78" t="s">
        <v>32</v>
      </c>
      <c r="R194" s="78" t="s">
        <v>156</v>
      </c>
      <c r="S194" s="78" t="s">
        <v>124</v>
      </c>
      <c r="U194" s="78" t="s">
        <v>149</v>
      </c>
      <c r="V194" s="80">
        <v>0.32444444444444631</v>
      </c>
      <c r="W194" s="80" t="s">
        <v>123</v>
      </c>
      <c r="X194" s="81">
        <v>1</v>
      </c>
      <c r="Y194" s="81">
        <v>1</v>
      </c>
      <c r="Z194" s="80">
        <v>0.32444444444444631</v>
      </c>
      <c r="AA194" s="80" t="s">
        <v>123</v>
      </c>
      <c r="AB194" s="81"/>
      <c r="AC194" s="81">
        <v>23619</v>
      </c>
      <c r="AD194" s="77"/>
      <c r="AE194" s="81"/>
      <c r="AF194" s="157"/>
      <c r="AG194" s="77">
        <v>1</v>
      </c>
      <c r="AH194" s="77">
        <v>4</v>
      </c>
      <c r="AI194" s="77" t="s">
        <v>203</v>
      </c>
      <c r="AJ194" s="80" t="s">
        <v>123</v>
      </c>
      <c r="AK194" s="80" t="s">
        <v>123</v>
      </c>
      <c r="AL194" s="80" t="s">
        <v>123</v>
      </c>
      <c r="AM194" s="80" t="s">
        <v>123</v>
      </c>
      <c r="AN194" s="81" t="s">
        <v>123</v>
      </c>
    </row>
    <row r="195" spans="1:40" x14ac:dyDescent="0.25">
      <c r="A195" s="77">
        <v>194</v>
      </c>
      <c r="B195" s="82">
        <v>43194</v>
      </c>
      <c r="K195" s="81">
        <v>14</v>
      </c>
      <c r="L195" s="77" t="s">
        <v>188</v>
      </c>
      <c r="M195" s="77">
        <v>2018</v>
      </c>
      <c r="N195" s="79">
        <v>0.66711805555555559</v>
      </c>
      <c r="O195" s="79">
        <v>0.67418981481481488</v>
      </c>
      <c r="P195" s="80">
        <v>0.169722222222223</v>
      </c>
      <c r="Q195" s="78" t="s">
        <v>98</v>
      </c>
      <c r="R195" s="78" t="s">
        <v>163</v>
      </c>
      <c r="T195" s="78" t="s">
        <v>210</v>
      </c>
      <c r="U195" s="78" t="s">
        <v>149</v>
      </c>
      <c r="V195" s="80">
        <v>0.169722222222223</v>
      </c>
      <c r="W195" s="80" t="s">
        <v>123</v>
      </c>
      <c r="X195" s="81">
        <v>1</v>
      </c>
      <c r="Y195" s="81">
        <v>1</v>
      </c>
      <c r="Z195" s="80">
        <v>0.169722222222223</v>
      </c>
      <c r="AA195" s="80" t="s">
        <v>123</v>
      </c>
      <c r="AB195" s="81"/>
      <c r="AC195" s="81">
        <v>23619</v>
      </c>
      <c r="AD195" s="77"/>
      <c r="AE195" s="81"/>
      <c r="AF195" s="157"/>
      <c r="AG195" s="77">
        <v>1</v>
      </c>
      <c r="AH195" s="77">
        <v>4</v>
      </c>
      <c r="AI195" s="77" t="s">
        <v>203</v>
      </c>
      <c r="AJ195" s="80" t="s">
        <v>123</v>
      </c>
      <c r="AK195" s="80" t="s">
        <v>123</v>
      </c>
      <c r="AL195" s="80" t="s">
        <v>123</v>
      </c>
      <c r="AM195" s="80" t="s">
        <v>123</v>
      </c>
      <c r="AN195" s="81" t="s">
        <v>123</v>
      </c>
    </row>
    <row r="196" spans="1:40" x14ac:dyDescent="0.25">
      <c r="A196" s="77">
        <v>195</v>
      </c>
      <c r="B196" s="82">
        <v>43194</v>
      </c>
      <c r="K196" s="81">
        <v>14</v>
      </c>
      <c r="L196" s="77" t="s">
        <v>188</v>
      </c>
      <c r="M196" s="77">
        <v>2018</v>
      </c>
      <c r="N196" s="79">
        <v>0.67418981481481488</v>
      </c>
      <c r="O196" s="79">
        <v>0.68077546296296287</v>
      </c>
      <c r="P196" s="80">
        <v>0.15805555555555184</v>
      </c>
      <c r="Q196" s="78" t="s">
        <v>32</v>
      </c>
      <c r="R196" s="78" t="s">
        <v>156</v>
      </c>
      <c r="T196" s="78" t="s">
        <v>123</v>
      </c>
      <c r="U196" s="78" t="s">
        <v>149</v>
      </c>
      <c r="V196" s="80">
        <v>0.15805555555555184</v>
      </c>
      <c r="W196" s="80" t="s">
        <v>123</v>
      </c>
      <c r="X196" s="81">
        <v>1</v>
      </c>
      <c r="Y196" s="81">
        <v>1</v>
      </c>
      <c r="Z196" s="80">
        <v>0.15805555555555184</v>
      </c>
      <c r="AA196" s="80" t="s">
        <v>123</v>
      </c>
      <c r="AB196" s="81"/>
      <c r="AC196" s="81">
        <v>23619</v>
      </c>
      <c r="AD196" s="77"/>
      <c r="AE196" s="81"/>
      <c r="AF196" s="157"/>
      <c r="AG196" s="77">
        <v>1</v>
      </c>
      <c r="AH196" s="77">
        <v>4</v>
      </c>
      <c r="AI196" s="77" t="s">
        <v>203</v>
      </c>
      <c r="AJ196" s="80" t="s">
        <v>123</v>
      </c>
      <c r="AK196" s="80" t="s">
        <v>123</v>
      </c>
      <c r="AL196" s="80" t="s">
        <v>123</v>
      </c>
      <c r="AM196" s="80" t="s">
        <v>123</v>
      </c>
      <c r="AN196" s="81" t="s">
        <v>123</v>
      </c>
    </row>
    <row r="197" spans="1:40" x14ac:dyDescent="0.25">
      <c r="A197" s="77">
        <v>196</v>
      </c>
      <c r="B197" s="82">
        <v>43194</v>
      </c>
      <c r="K197" s="81">
        <v>14</v>
      </c>
      <c r="L197" s="77" t="s">
        <v>188</v>
      </c>
      <c r="M197" s="77">
        <v>2018</v>
      </c>
      <c r="N197" s="79">
        <v>0.68077546296296287</v>
      </c>
      <c r="O197" s="79">
        <v>0.6912152777777778</v>
      </c>
      <c r="P197" s="80">
        <v>0.25055555555555831</v>
      </c>
      <c r="Q197" s="78" t="s">
        <v>53</v>
      </c>
      <c r="U197" s="78" t="s">
        <v>151</v>
      </c>
      <c r="V197" s="80" t="s">
        <v>123</v>
      </c>
      <c r="W197" s="80">
        <v>0.25055555555555831</v>
      </c>
      <c r="X197" s="81">
        <v>1</v>
      </c>
      <c r="Y197" s="81">
        <v>1</v>
      </c>
      <c r="Z197" s="80" t="s">
        <v>123</v>
      </c>
      <c r="AA197" s="80">
        <v>0.25055555555555831</v>
      </c>
      <c r="AB197" s="81"/>
      <c r="AC197" s="81">
        <v>23619</v>
      </c>
      <c r="AD197" s="77"/>
      <c r="AE197" s="81"/>
      <c r="AF197" s="157"/>
      <c r="AG197" s="77">
        <v>1</v>
      </c>
      <c r="AH197" s="77">
        <v>4</v>
      </c>
      <c r="AI197" s="77" t="s">
        <v>203</v>
      </c>
      <c r="AJ197" s="80" t="s">
        <v>123</v>
      </c>
      <c r="AK197" s="80" t="s">
        <v>123</v>
      </c>
      <c r="AL197" s="80" t="s">
        <v>123</v>
      </c>
      <c r="AM197" s="80" t="s">
        <v>123</v>
      </c>
      <c r="AN197" s="81" t="s">
        <v>123</v>
      </c>
    </row>
    <row r="198" spans="1:40" x14ac:dyDescent="0.25">
      <c r="A198" s="77">
        <v>197</v>
      </c>
      <c r="B198" s="82">
        <v>43194</v>
      </c>
      <c r="K198" s="81">
        <v>14</v>
      </c>
      <c r="L198" s="77" t="s">
        <v>188</v>
      </c>
      <c r="M198" s="77">
        <v>2018</v>
      </c>
      <c r="N198" s="79">
        <v>0.6912152777777778</v>
      </c>
      <c r="O198" s="79">
        <v>0.69458333333333344</v>
      </c>
      <c r="P198" s="80">
        <v>8.0833333333335311E-2</v>
      </c>
      <c r="Q198" s="78" t="s">
        <v>98</v>
      </c>
      <c r="R198" s="78" t="s">
        <v>183</v>
      </c>
      <c r="T198" s="78" t="s">
        <v>211</v>
      </c>
      <c r="U198" s="78" t="s">
        <v>151</v>
      </c>
      <c r="V198" s="80" t="s">
        <v>123</v>
      </c>
      <c r="W198" s="80">
        <v>8.0833333333335311E-2</v>
      </c>
      <c r="X198" s="81">
        <v>1</v>
      </c>
      <c r="Y198" s="81">
        <v>1</v>
      </c>
      <c r="Z198" s="80" t="s">
        <v>123</v>
      </c>
      <c r="AA198" s="80">
        <v>8.0833333333335311E-2</v>
      </c>
      <c r="AB198" s="81"/>
      <c r="AC198" s="81">
        <v>23619</v>
      </c>
      <c r="AD198" s="77"/>
      <c r="AE198" s="81"/>
      <c r="AF198" s="157"/>
      <c r="AG198" s="77">
        <v>1</v>
      </c>
      <c r="AH198" s="77">
        <v>4</v>
      </c>
      <c r="AI198" s="77" t="s">
        <v>203</v>
      </c>
      <c r="AJ198" s="80" t="s">
        <v>123</v>
      </c>
      <c r="AK198" s="80" t="s">
        <v>123</v>
      </c>
      <c r="AL198" s="80" t="s">
        <v>123</v>
      </c>
      <c r="AM198" s="80" t="s">
        <v>123</v>
      </c>
      <c r="AN198" s="81" t="s">
        <v>123</v>
      </c>
    </row>
    <row r="199" spans="1:40" x14ac:dyDescent="0.25">
      <c r="A199" s="77">
        <v>198</v>
      </c>
      <c r="B199" s="82">
        <v>43194</v>
      </c>
      <c r="K199" s="81">
        <v>14</v>
      </c>
      <c r="L199" s="77" t="s">
        <v>188</v>
      </c>
      <c r="M199" s="77">
        <v>2018</v>
      </c>
      <c r="N199" s="79">
        <v>0.69458333333333344</v>
      </c>
      <c r="O199" s="79">
        <v>0.69728009259259249</v>
      </c>
      <c r="P199" s="80">
        <v>6.4722222222217241E-2</v>
      </c>
      <c r="Q199" s="78" t="s">
        <v>53</v>
      </c>
      <c r="U199" s="78" t="s">
        <v>151</v>
      </c>
      <c r="V199" s="80" t="s">
        <v>123</v>
      </c>
      <c r="W199" s="80">
        <v>6.4722222222217241E-2</v>
      </c>
      <c r="X199" s="81">
        <v>1</v>
      </c>
      <c r="Y199" s="81">
        <v>1</v>
      </c>
      <c r="Z199" s="80" t="s">
        <v>123</v>
      </c>
      <c r="AA199" s="80">
        <v>6.4722222222217241E-2</v>
      </c>
      <c r="AB199" s="81"/>
      <c r="AC199" s="81">
        <v>23619</v>
      </c>
      <c r="AD199" s="77"/>
      <c r="AE199" s="81"/>
      <c r="AF199" s="157"/>
      <c r="AG199" s="77">
        <v>1</v>
      </c>
      <c r="AH199" s="77">
        <v>4</v>
      </c>
      <c r="AI199" s="77" t="s">
        <v>203</v>
      </c>
      <c r="AJ199" s="80" t="s">
        <v>123</v>
      </c>
      <c r="AK199" s="80" t="s">
        <v>123</v>
      </c>
      <c r="AL199" s="80" t="s">
        <v>123</v>
      </c>
      <c r="AM199" s="80" t="s">
        <v>123</v>
      </c>
      <c r="AN199" s="81" t="s">
        <v>123</v>
      </c>
    </row>
    <row r="200" spans="1:40" x14ac:dyDescent="0.25">
      <c r="A200" s="77">
        <v>199</v>
      </c>
      <c r="B200" s="82">
        <v>43194</v>
      </c>
      <c r="K200" s="81">
        <v>14</v>
      </c>
      <c r="L200" s="77" t="s">
        <v>188</v>
      </c>
      <c r="M200" s="77">
        <v>2018</v>
      </c>
      <c r="N200" s="79">
        <v>0.69728009259259249</v>
      </c>
      <c r="O200" s="79">
        <v>0.70302083333333332</v>
      </c>
      <c r="P200" s="80">
        <v>0.13777777777777978</v>
      </c>
      <c r="Q200" s="78" t="s">
        <v>98</v>
      </c>
      <c r="R200" s="78" t="s">
        <v>153</v>
      </c>
      <c r="T200" s="78" t="s">
        <v>123</v>
      </c>
      <c r="U200" s="78" t="s">
        <v>151</v>
      </c>
      <c r="V200" s="80" t="s">
        <v>123</v>
      </c>
      <c r="W200" s="80">
        <v>0.13777777777777978</v>
      </c>
      <c r="X200" s="81">
        <v>1</v>
      </c>
      <c r="Y200" s="81">
        <v>1</v>
      </c>
      <c r="Z200" s="80" t="s">
        <v>123</v>
      </c>
      <c r="AA200" s="80">
        <v>0.13777777777777978</v>
      </c>
      <c r="AB200" s="81"/>
      <c r="AC200" s="81">
        <v>23619</v>
      </c>
      <c r="AD200" s="77"/>
      <c r="AE200" s="81"/>
      <c r="AF200" s="157"/>
      <c r="AG200" s="77">
        <v>1</v>
      </c>
      <c r="AH200" s="77">
        <v>4</v>
      </c>
      <c r="AI200" s="77" t="s">
        <v>203</v>
      </c>
      <c r="AJ200" s="80" t="s">
        <v>123</v>
      </c>
      <c r="AK200" s="80" t="s">
        <v>123</v>
      </c>
      <c r="AL200" s="80" t="s">
        <v>123</v>
      </c>
      <c r="AM200" s="80" t="s">
        <v>123</v>
      </c>
      <c r="AN200" s="81" t="s">
        <v>123</v>
      </c>
    </row>
    <row r="201" spans="1:40" x14ac:dyDescent="0.25">
      <c r="A201" s="77">
        <v>200</v>
      </c>
      <c r="B201" s="82">
        <v>43194</v>
      </c>
      <c r="K201" s="81">
        <v>14</v>
      </c>
      <c r="L201" s="77" t="s">
        <v>188</v>
      </c>
      <c r="M201" s="77">
        <v>2018</v>
      </c>
      <c r="N201" s="79">
        <v>0.70302083333333332</v>
      </c>
      <c r="O201" s="79">
        <v>0.70636574074074077</v>
      </c>
      <c r="P201" s="80">
        <v>8.027777777777878E-2</v>
      </c>
      <c r="Q201" s="78" t="s">
        <v>53</v>
      </c>
      <c r="U201" s="78" t="s">
        <v>151</v>
      </c>
      <c r="V201" s="80" t="s">
        <v>123</v>
      </c>
      <c r="W201" s="80">
        <v>8.027777777777878E-2</v>
      </c>
      <c r="X201" s="81">
        <v>1</v>
      </c>
      <c r="Y201" s="81">
        <v>1</v>
      </c>
      <c r="Z201" s="80" t="s">
        <v>123</v>
      </c>
      <c r="AA201" s="80">
        <v>8.027777777777878E-2</v>
      </c>
      <c r="AB201" s="81"/>
      <c r="AC201" s="81">
        <v>23619</v>
      </c>
      <c r="AD201" s="77"/>
      <c r="AE201" s="81"/>
      <c r="AF201" s="157"/>
      <c r="AG201" s="77">
        <v>1</v>
      </c>
      <c r="AH201" s="77">
        <v>4</v>
      </c>
      <c r="AI201" s="77" t="s">
        <v>203</v>
      </c>
      <c r="AJ201" s="80" t="s">
        <v>123</v>
      </c>
      <c r="AK201" s="80" t="s">
        <v>123</v>
      </c>
      <c r="AL201" s="80" t="s">
        <v>123</v>
      </c>
      <c r="AM201" s="80" t="s">
        <v>123</v>
      </c>
      <c r="AN201" s="81" t="s">
        <v>123</v>
      </c>
    </row>
    <row r="202" spans="1:40" x14ac:dyDescent="0.25">
      <c r="A202" s="77">
        <v>201</v>
      </c>
      <c r="B202" s="82">
        <v>43194</v>
      </c>
      <c r="K202" s="81">
        <v>14</v>
      </c>
      <c r="L202" s="77" t="s">
        <v>188</v>
      </c>
      <c r="M202" s="77">
        <v>2018</v>
      </c>
      <c r="N202" s="79">
        <v>0.70636574074074077</v>
      </c>
      <c r="O202" s="79">
        <v>0.73482638888888896</v>
      </c>
      <c r="P202" s="80">
        <v>0.68305555555555664</v>
      </c>
      <c r="Q202" s="78" t="s">
        <v>22</v>
      </c>
      <c r="R202" s="78" t="s">
        <v>152</v>
      </c>
      <c r="T202" s="78" t="s">
        <v>123</v>
      </c>
      <c r="V202" s="80" t="s">
        <v>123</v>
      </c>
      <c r="W202" s="80" t="s">
        <v>123</v>
      </c>
      <c r="X202" s="81">
        <v>1</v>
      </c>
      <c r="Y202" s="81">
        <v>1</v>
      </c>
      <c r="Z202" s="80" t="s">
        <v>123</v>
      </c>
      <c r="AA202" s="80" t="s">
        <v>123</v>
      </c>
      <c r="AB202" s="81"/>
      <c r="AC202" s="81">
        <v>23619</v>
      </c>
      <c r="AD202" s="77"/>
      <c r="AE202" s="81"/>
      <c r="AF202" s="157"/>
      <c r="AG202" s="77">
        <v>1</v>
      </c>
      <c r="AH202" s="77">
        <v>4</v>
      </c>
      <c r="AI202" s="77" t="s">
        <v>203</v>
      </c>
      <c r="AJ202" s="80" t="s">
        <v>123</v>
      </c>
      <c r="AK202" s="80" t="s">
        <v>123</v>
      </c>
      <c r="AL202" s="80" t="s">
        <v>123</v>
      </c>
      <c r="AM202" s="80" t="s">
        <v>123</v>
      </c>
      <c r="AN202" s="81" t="s">
        <v>123</v>
      </c>
    </row>
    <row r="203" spans="1:40" x14ac:dyDescent="0.25">
      <c r="A203" s="77">
        <v>202</v>
      </c>
      <c r="B203" s="82">
        <v>43194</v>
      </c>
      <c r="K203" s="81">
        <v>14</v>
      </c>
      <c r="L203" s="77" t="s">
        <v>188</v>
      </c>
      <c r="M203" s="77">
        <v>2018</v>
      </c>
      <c r="N203" s="79">
        <v>0.73482638888888896</v>
      </c>
      <c r="O203" s="79">
        <v>0.74231481481481476</v>
      </c>
      <c r="P203" s="80">
        <v>0.17972222222221923</v>
      </c>
      <c r="Q203" s="78" t="s">
        <v>53</v>
      </c>
      <c r="U203" s="78" t="s">
        <v>151</v>
      </c>
      <c r="V203" s="80" t="s">
        <v>123</v>
      </c>
      <c r="W203" s="80">
        <v>0.17972222222221923</v>
      </c>
      <c r="X203" s="81">
        <v>1</v>
      </c>
      <c r="Y203" s="81">
        <v>1</v>
      </c>
      <c r="Z203" s="80" t="s">
        <v>123</v>
      </c>
      <c r="AA203" s="80">
        <v>0.17972222222221923</v>
      </c>
      <c r="AB203" s="81"/>
      <c r="AC203" s="81">
        <v>23619</v>
      </c>
      <c r="AD203" s="77"/>
      <c r="AE203" s="81"/>
      <c r="AF203" s="157"/>
      <c r="AG203" s="77">
        <v>1</v>
      </c>
      <c r="AH203" s="77">
        <v>4</v>
      </c>
      <c r="AI203" s="77" t="s">
        <v>203</v>
      </c>
      <c r="AJ203" s="80" t="s">
        <v>123</v>
      </c>
      <c r="AK203" s="80" t="s">
        <v>123</v>
      </c>
      <c r="AL203" s="80" t="s">
        <v>123</v>
      </c>
      <c r="AM203" s="80" t="s">
        <v>123</v>
      </c>
      <c r="AN203" s="81" t="s">
        <v>123</v>
      </c>
    </row>
    <row r="204" spans="1:40" x14ac:dyDescent="0.25">
      <c r="A204" s="77">
        <v>203</v>
      </c>
      <c r="B204" s="82">
        <v>43194</v>
      </c>
      <c r="K204" s="81">
        <v>14</v>
      </c>
      <c r="L204" s="77" t="s">
        <v>188</v>
      </c>
      <c r="M204" s="77">
        <v>2018</v>
      </c>
      <c r="N204" s="79">
        <v>0.74231481481481476</v>
      </c>
      <c r="O204" s="79">
        <v>0.749537037037037</v>
      </c>
      <c r="P204" s="80">
        <v>0.17333333333333378</v>
      </c>
      <c r="Q204" s="78" t="s">
        <v>98</v>
      </c>
      <c r="R204" s="78" t="s">
        <v>153</v>
      </c>
      <c r="T204" s="78" t="s">
        <v>123</v>
      </c>
      <c r="U204" s="78" t="s">
        <v>151</v>
      </c>
      <c r="V204" s="80" t="s">
        <v>123</v>
      </c>
      <c r="W204" s="80">
        <v>0.17333333333333378</v>
      </c>
      <c r="X204" s="81">
        <v>1</v>
      </c>
      <c r="Y204" s="81">
        <v>1</v>
      </c>
      <c r="Z204" s="80" t="s">
        <v>123</v>
      </c>
      <c r="AA204" s="80">
        <v>0.17333333333333378</v>
      </c>
      <c r="AB204" s="81"/>
      <c r="AC204" s="81">
        <v>23619</v>
      </c>
      <c r="AD204" s="77"/>
      <c r="AE204" s="81"/>
      <c r="AF204" s="157"/>
      <c r="AG204" s="77">
        <v>1</v>
      </c>
      <c r="AH204" s="77">
        <v>4</v>
      </c>
      <c r="AI204" s="77" t="s">
        <v>203</v>
      </c>
      <c r="AJ204" s="80" t="s">
        <v>123</v>
      </c>
      <c r="AK204" s="80" t="s">
        <v>123</v>
      </c>
      <c r="AL204" s="80" t="s">
        <v>123</v>
      </c>
      <c r="AM204" s="80" t="s">
        <v>123</v>
      </c>
      <c r="AN204" s="81" t="s">
        <v>123</v>
      </c>
    </row>
    <row r="205" spans="1:40" x14ac:dyDescent="0.25">
      <c r="A205" s="77">
        <v>204</v>
      </c>
      <c r="B205" s="82">
        <v>43194</v>
      </c>
      <c r="K205" s="81">
        <v>14</v>
      </c>
      <c r="L205" s="77" t="s">
        <v>188</v>
      </c>
      <c r="M205" s="77">
        <v>2018</v>
      </c>
      <c r="N205" s="79">
        <v>0.749537037037037</v>
      </c>
      <c r="O205" s="79">
        <v>0.8082407407407407</v>
      </c>
      <c r="P205" s="80">
        <v>1.4088888888888889</v>
      </c>
      <c r="Q205" s="78" t="s">
        <v>53</v>
      </c>
      <c r="U205" s="78" t="s">
        <v>151</v>
      </c>
      <c r="V205" s="80" t="s">
        <v>123</v>
      </c>
      <c r="W205" s="80">
        <v>1.4088888888888889</v>
      </c>
      <c r="X205" s="81">
        <v>1</v>
      </c>
      <c r="Y205" s="81">
        <v>1</v>
      </c>
      <c r="Z205" s="80" t="s">
        <v>123</v>
      </c>
      <c r="AA205" s="80">
        <v>1.4088888888888889</v>
      </c>
      <c r="AB205" s="81"/>
      <c r="AC205" s="81">
        <v>23619</v>
      </c>
      <c r="AD205" s="77">
        <v>20000</v>
      </c>
      <c r="AE205" s="81"/>
      <c r="AF205" s="157"/>
      <c r="AG205" s="77">
        <v>1</v>
      </c>
      <c r="AH205" s="77">
        <v>4</v>
      </c>
      <c r="AI205" s="77" t="s">
        <v>203</v>
      </c>
      <c r="AJ205" s="80" t="s">
        <v>123</v>
      </c>
      <c r="AK205" s="80" t="s">
        <v>123</v>
      </c>
      <c r="AL205" s="80" t="s">
        <v>123</v>
      </c>
      <c r="AM205" s="80" t="s">
        <v>123</v>
      </c>
      <c r="AN205" s="81" t="s">
        <v>123</v>
      </c>
    </row>
    <row r="206" spans="1:40" x14ac:dyDescent="0.25">
      <c r="A206" s="77">
        <v>205</v>
      </c>
      <c r="B206" s="82">
        <v>43194</v>
      </c>
      <c r="K206" s="81">
        <v>14</v>
      </c>
      <c r="L206" s="77" t="s">
        <v>188</v>
      </c>
      <c r="M206" s="77">
        <v>2018</v>
      </c>
      <c r="N206" s="79">
        <v>0.8082407407407407</v>
      </c>
      <c r="O206" s="79">
        <v>0.81313657407407414</v>
      </c>
      <c r="P206" s="80">
        <v>0.11750000000000238</v>
      </c>
      <c r="Q206" s="78" t="s">
        <v>98</v>
      </c>
      <c r="R206" s="78" t="s">
        <v>153</v>
      </c>
      <c r="T206" s="78" t="s">
        <v>123</v>
      </c>
      <c r="U206" s="78" t="s">
        <v>151</v>
      </c>
      <c r="V206" s="80" t="s">
        <v>123</v>
      </c>
      <c r="W206" s="80">
        <v>0.11750000000000238</v>
      </c>
      <c r="X206" s="81">
        <v>1</v>
      </c>
      <c r="Y206" s="81">
        <v>1</v>
      </c>
      <c r="Z206" s="80" t="s">
        <v>123</v>
      </c>
      <c r="AA206" s="80">
        <v>0.11750000000000238</v>
      </c>
      <c r="AB206" s="81"/>
      <c r="AC206" s="81">
        <v>23619</v>
      </c>
      <c r="AD206" s="77"/>
      <c r="AE206" s="81"/>
      <c r="AF206" s="157"/>
      <c r="AG206" s="77">
        <v>1</v>
      </c>
      <c r="AH206" s="77">
        <v>4</v>
      </c>
      <c r="AI206" s="77" t="s">
        <v>203</v>
      </c>
      <c r="AJ206" s="80" t="s">
        <v>123</v>
      </c>
      <c r="AK206" s="80" t="s">
        <v>123</v>
      </c>
      <c r="AL206" s="80" t="s">
        <v>123</v>
      </c>
      <c r="AM206" s="80" t="s">
        <v>123</v>
      </c>
      <c r="AN206" s="81" t="s">
        <v>123</v>
      </c>
    </row>
    <row r="207" spans="1:40" x14ac:dyDescent="0.25">
      <c r="A207" s="77">
        <v>206</v>
      </c>
      <c r="B207" s="82">
        <v>43194</v>
      </c>
      <c r="K207" s="81">
        <v>14</v>
      </c>
      <c r="L207" s="77" t="s">
        <v>188</v>
      </c>
      <c r="M207" s="77">
        <v>2018</v>
      </c>
      <c r="N207" s="79">
        <v>0.81313657407407414</v>
      </c>
      <c r="O207" s="79">
        <v>0.82406250000000003</v>
      </c>
      <c r="P207" s="80">
        <v>0.26222222222222147</v>
      </c>
      <c r="Q207" s="78" t="s">
        <v>53</v>
      </c>
      <c r="U207" s="78" t="s">
        <v>151</v>
      </c>
      <c r="V207" s="80" t="s">
        <v>123</v>
      </c>
      <c r="W207" s="80">
        <v>0.26222222222222147</v>
      </c>
      <c r="X207" s="81">
        <v>1</v>
      </c>
      <c r="Y207" s="81">
        <v>1</v>
      </c>
      <c r="Z207" s="80" t="s">
        <v>123</v>
      </c>
      <c r="AA207" s="80">
        <v>0.26222222222222147</v>
      </c>
      <c r="AB207" s="81"/>
      <c r="AC207" s="81">
        <v>23619</v>
      </c>
      <c r="AD207" s="77"/>
      <c r="AE207" s="81"/>
      <c r="AF207" s="157"/>
      <c r="AG207" s="77">
        <v>1</v>
      </c>
      <c r="AH207" s="77">
        <v>4</v>
      </c>
      <c r="AI207" s="77" t="s">
        <v>203</v>
      </c>
      <c r="AJ207" s="80" t="s">
        <v>123</v>
      </c>
      <c r="AK207" s="80" t="s">
        <v>123</v>
      </c>
      <c r="AL207" s="80" t="s">
        <v>123</v>
      </c>
      <c r="AM207" s="80" t="s">
        <v>123</v>
      </c>
      <c r="AN207" s="81" t="s">
        <v>123</v>
      </c>
    </row>
    <row r="208" spans="1:40" x14ac:dyDescent="0.25">
      <c r="A208" s="77">
        <v>207</v>
      </c>
      <c r="B208" s="82">
        <v>43194</v>
      </c>
      <c r="K208" s="81">
        <v>14</v>
      </c>
      <c r="L208" s="77" t="s">
        <v>188</v>
      </c>
      <c r="M208" s="77">
        <v>2018</v>
      </c>
      <c r="N208" s="79">
        <v>0.82406250000000003</v>
      </c>
      <c r="O208" s="79">
        <v>0.83417824074074076</v>
      </c>
      <c r="P208" s="80">
        <v>0.24277777777777754</v>
      </c>
      <c r="Q208" s="78" t="s">
        <v>32</v>
      </c>
      <c r="R208" s="78" t="s">
        <v>61</v>
      </c>
      <c r="S208" s="78" t="s">
        <v>127</v>
      </c>
      <c r="U208" s="78" t="s">
        <v>149</v>
      </c>
      <c r="V208" s="80">
        <v>0.24277777777777754</v>
      </c>
      <c r="W208" s="80" t="s">
        <v>123</v>
      </c>
      <c r="X208" s="81">
        <v>1</v>
      </c>
      <c r="Y208" s="81">
        <v>1</v>
      </c>
      <c r="Z208" s="80">
        <v>0.24277777777777754</v>
      </c>
      <c r="AA208" s="80" t="s">
        <v>123</v>
      </c>
      <c r="AB208" s="81">
        <v>23426</v>
      </c>
      <c r="AC208" s="81">
        <v>23619</v>
      </c>
      <c r="AD208" s="77">
        <v>23426</v>
      </c>
      <c r="AE208" s="81">
        <v>8487.68115942029</v>
      </c>
      <c r="AF208" s="157"/>
      <c r="AG208" s="77">
        <v>1</v>
      </c>
      <c r="AH208" s="77">
        <v>5</v>
      </c>
      <c r="AI208" s="77" t="s">
        <v>212</v>
      </c>
      <c r="AJ208" s="80">
        <v>4.4211111111111139</v>
      </c>
      <c r="AK208" s="80">
        <v>2.4658947368421051</v>
      </c>
      <c r="AL208" s="80">
        <v>2.17</v>
      </c>
      <c r="AM208" s="80">
        <v>2.2463888888888839</v>
      </c>
      <c r="AN208" s="81" t="s">
        <v>123</v>
      </c>
    </row>
    <row r="209" spans="1:40" x14ac:dyDescent="0.25">
      <c r="A209" s="77">
        <v>208</v>
      </c>
      <c r="B209" s="82">
        <v>43194</v>
      </c>
      <c r="K209" s="81">
        <v>14</v>
      </c>
      <c r="L209" s="77" t="s">
        <v>188</v>
      </c>
      <c r="M209" s="77">
        <v>2018</v>
      </c>
      <c r="N209" s="79">
        <v>0.83417824074074076</v>
      </c>
      <c r="O209" s="79">
        <v>0.83781250000000007</v>
      </c>
      <c r="P209" s="80">
        <v>8.7222222222223422E-2</v>
      </c>
      <c r="Q209" s="78" t="s">
        <v>32</v>
      </c>
      <c r="R209" s="78" t="s">
        <v>61</v>
      </c>
      <c r="V209" s="80">
        <v>0.89499999999999869</v>
      </c>
      <c r="W209" s="80">
        <v>2.7558333333333351</v>
      </c>
      <c r="X209" s="81">
        <v>1</v>
      </c>
      <c r="Y209" s="81">
        <v>1</v>
      </c>
      <c r="Z209" s="80">
        <v>0.89</v>
      </c>
      <c r="AA209" s="80">
        <v>2.76</v>
      </c>
      <c r="AB209" s="81"/>
      <c r="AC209" s="81">
        <v>23619</v>
      </c>
      <c r="AD209" s="77"/>
      <c r="AE209" s="81"/>
      <c r="AF209" s="157"/>
      <c r="AG209" s="77">
        <v>1</v>
      </c>
      <c r="AH209" s="77">
        <v>5</v>
      </c>
      <c r="AI209" s="77" t="s">
        <v>203</v>
      </c>
      <c r="AJ209" s="80" t="s">
        <v>123</v>
      </c>
      <c r="AK209" s="80" t="s">
        <v>123</v>
      </c>
      <c r="AL209" s="80" t="s">
        <v>123</v>
      </c>
      <c r="AM209" s="80" t="s">
        <v>123</v>
      </c>
      <c r="AN209" s="81">
        <v>23619</v>
      </c>
    </row>
    <row r="210" spans="1:40" x14ac:dyDescent="0.25">
      <c r="A210" s="77">
        <v>209</v>
      </c>
      <c r="B210" s="82">
        <v>43194</v>
      </c>
      <c r="K210" s="81">
        <v>14</v>
      </c>
      <c r="L210" s="77" t="s">
        <v>188</v>
      </c>
      <c r="M210" s="77">
        <v>2018</v>
      </c>
      <c r="N210" s="79">
        <v>0.83781250000000007</v>
      </c>
      <c r="O210" s="79">
        <v>0.84538194444444448</v>
      </c>
      <c r="P210" s="80">
        <v>0.18166666666666575</v>
      </c>
      <c r="Q210" s="78" t="s">
        <v>32</v>
      </c>
      <c r="R210" s="78" t="s">
        <v>156</v>
      </c>
      <c r="S210" s="78" t="s">
        <v>124</v>
      </c>
      <c r="U210" s="78" t="s">
        <v>149</v>
      </c>
      <c r="V210" s="80">
        <v>0.18166666666666575</v>
      </c>
      <c r="W210" s="80" t="s">
        <v>123</v>
      </c>
      <c r="X210" s="81">
        <v>1</v>
      </c>
      <c r="Y210" s="81">
        <v>1</v>
      </c>
      <c r="Z210" s="80">
        <v>0.18166666666666575</v>
      </c>
      <c r="AA210" s="80" t="s">
        <v>123</v>
      </c>
      <c r="AB210" s="81"/>
      <c r="AC210" s="81">
        <v>-1786.0000000294531</v>
      </c>
      <c r="AD210" s="77"/>
      <c r="AE210" s="81"/>
      <c r="AF210" s="157"/>
      <c r="AG210" s="77">
        <v>1</v>
      </c>
      <c r="AH210" s="77">
        <v>5</v>
      </c>
      <c r="AI210" s="77" t="s">
        <v>203</v>
      </c>
      <c r="AJ210" s="80" t="s">
        <v>123</v>
      </c>
      <c r="AK210" s="80" t="s">
        <v>123</v>
      </c>
      <c r="AL210" s="80" t="s">
        <v>123</v>
      </c>
      <c r="AM210" s="80" t="s">
        <v>123</v>
      </c>
      <c r="AN210" s="81" t="s">
        <v>123</v>
      </c>
    </row>
    <row r="211" spans="1:40" x14ac:dyDescent="0.25">
      <c r="A211" s="77">
        <v>210</v>
      </c>
      <c r="B211" s="82">
        <v>43194</v>
      </c>
      <c r="K211" s="81">
        <v>14</v>
      </c>
      <c r="L211" s="77" t="s">
        <v>188</v>
      </c>
      <c r="M211" s="77">
        <v>2018</v>
      </c>
      <c r="N211" s="79">
        <v>0.84538194444444448</v>
      </c>
      <c r="O211" s="79">
        <v>0.84579861111111121</v>
      </c>
      <c r="P211" s="80">
        <v>1.0000000000001563E-2</v>
      </c>
      <c r="Q211" s="78" t="s">
        <v>32</v>
      </c>
      <c r="R211" s="78" t="s">
        <v>156</v>
      </c>
      <c r="S211" s="78" t="s">
        <v>125</v>
      </c>
      <c r="V211" s="80" t="s">
        <v>123</v>
      </c>
      <c r="W211" s="80" t="s">
        <v>123</v>
      </c>
      <c r="X211" s="81">
        <v>1</v>
      </c>
      <c r="Y211" s="81">
        <v>1</v>
      </c>
      <c r="Z211" s="80" t="s">
        <v>123</v>
      </c>
      <c r="AA211" s="80" t="s">
        <v>123</v>
      </c>
      <c r="AB211" s="81">
        <v>0</v>
      </c>
      <c r="AC211" s="81">
        <v>-1786.0000000294531</v>
      </c>
      <c r="AD211" s="77">
        <v>0</v>
      </c>
      <c r="AE211" s="81">
        <v>0</v>
      </c>
      <c r="AF211" s="157"/>
      <c r="AG211" s="77">
        <v>1</v>
      </c>
      <c r="AH211" s="77">
        <v>6</v>
      </c>
      <c r="AI211" s="77" t="s">
        <v>213</v>
      </c>
      <c r="AJ211" s="80">
        <v>0.19166666666666732</v>
      </c>
      <c r="AK211" s="80">
        <v>0</v>
      </c>
      <c r="AL211" s="80">
        <v>0.19</v>
      </c>
      <c r="AM211" s="80">
        <v>0</v>
      </c>
      <c r="AN211" s="81">
        <v>-1786.0000000294531</v>
      </c>
    </row>
    <row r="212" spans="1:40" x14ac:dyDescent="0.25">
      <c r="A212" s="77">
        <v>211</v>
      </c>
      <c r="B212" s="82">
        <v>43196</v>
      </c>
      <c r="K212" s="81">
        <v>14</v>
      </c>
      <c r="L212" s="77" t="s">
        <v>188</v>
      </c>
      <c r="M212" s="77">
        <v>2018</v>
      </c>
      <c r="N212" s="79">
        <v>0.22916666666666666</v>
      </c>
      <c r="O212" s="79">
        <v>0.23307870370370373</v>
      </c>
      <c r="P212" s="80">
        <v>9.3888888888889799E-2</v>
      </c>
      <c r="Q212" s="78" t="s">
        <v>22</v>
      </c>
      <c r="R212" s="78" t="s">
        <v>54</v>
      </c>
      <c r="V212" s="80" t="s">
        <v>123</v>
      </c>
      <c r="W212" s="80" t="s">
        <v>123</v>
      </c>
      <c r="X212" s="81">
        <v>1</v>
      </c>
      <c r="Y212" s="81">
        <v>1</v>
      </c>
      <c r="Z212" s="80" t="s">
        <v>123</v>
      </c>
      <c r="AA212" s="80" t="s">
        <v>123</v>
      </c>
      <c r="AB212" s="81"/>
      <c r="AC212" s="81">
        <v>31660</v>
      </c>
      <c r="AD212" s="77"/>
      <c r="AE212" s="81"/>
      <c r="AF212" s="157"/>
      <c r="AG212" s="77">
        <v>2</v>
      </c>
      <c r="AH212" s="77">
        <v>0</v>
      </c>
      <c r="AI212" s="77" t="s">
        <v>214</v>
      </c>
      <c r="AJ212" s="80" t="s">
        <v>123</v>
      </c>
      <c r="AK212" s="80" t="s">
        <v>123</v>
      </c>
      <c r="AL212" s="80" t="s">
        <v>123</v>
      </c>
      <c r="AM212" s="80" t="s">
        <v>123</v>
      </c>
      <c r="AN212" s="81" t="s">
        <v>123</v>
      </c>
    </row>
    <row r="213" spans="1:40" x14ac:dyDescent="0.25">
      <c r="A213" s="77">
        <v>212</v>
      </c>
      <c r="B213" s="82">
        <v>43196</v>
      </c>
      <c r="K213" s="81">
        <v>14</v>
      </c>
      <c r="L213" s="77" t="s">
        <v>188</v>
      </c>
      <c r="M213" s="77">
        <v>2018</v>
      </c>
      <c r="N213" s="79">
        <v>0.23307870370370373</v>
      </c>
      <c r="O213" s="79">
        <v>0.23793981481481483</v>
      </c>
      <c r="P213" s="80">
        <v>0.11666666666666625</v>
      </c>
      <c r="Q213" s="78" t="s">
        <v>32</v>
      </c>
      <c r="R213" s="78" t="s">
        <v>159</v>
      </c>
      <c r="S213" s="78" t="s">
        <v>126</v>
      </c>
      <c r="U213" s="78" t="s">
        <v>149</v>
      </c>
      <c r="V213" s="80">
        <v>0.11666666666666625</v>
      </c>
      <c r="W213" s="80" t="s">
        <v>123</v>
      </c>
      <c r="X213" s="81">
        <v>1</v>
      </c>
      <c r="Y213" s="81">
        <v>1</v>
      </c>
      <c r="Z213" s="80">
        <v>0.11666666666666625</v>
      </c>
      <c r="AA213" s="80" t="s">
        <v>123</v>
      </c>
      <c r="AB213" s="81"/>
      <c r="AC213" s="81">
        <v>31660</v>
      </c>
      <c r="AD213" s="77"/>
      <c r="AE213" s="81"/>
      <c r="AF213" s="157"/>
      <c r="AG213" s="77">
        <v>2</v>
      </c>
      <c r="AH213" s="77">
        <v>0</v>
      </c>
      <c r="AI213" s="77" t="s">
        <v>215</v>
      </c>
      <c r="AJ213" s="80" t="s">
        <v>123</v>
      </c>
      <c r="AK213" s="80" t="s">
        <v>123</v>
      </c>
      <c r="AL213" s="80" t="s">
        <v>123</v>
      </c>
      <c r="AM213" s="80" t="s">
        <v>123</v>
      </c>
      <c r="AN213" s="81" t="s">
        <v>123</v>
      </c>
    </row>
    <row r="214" spans="1:40" x14ac:dyDescent="0.25">
      <c r="A214" s="77">
        <v>213</v>
      </c>
      <c r="B214" s="82">
        <v>43196</v>
      </c>
      <c r="K214" s="81">
        <v>14</v>
      </c>
      <c r="L214" s="77" t="s">
        <v>188</v>
      </c>
      <c r="M214" s="77">
        <v>2018</v>
      </c>
      <c r="N214" s="79">
        <v>0.23793981481481483</v>
      </c>
      <c r="O214" s="79">
        <v>0.3602083333333333</v>
      </c>
      <c r="P214" s="80">
        <v>2.9344444444444435</v>
      </c>
      <c r="Q214" s="78" t="s">
        <v>53</v>
      </c>
      <c r="U214" s="78" t="s">
        <v>151</v>
      </c>
      <c r="V214" s="80" t="s">
        <v>123</v>
      </c>
      <c r="W214" s="80">
        <v>2.9344444444444435</v>
      </c>
      <c r="X214" s="81">
        <v>1</v>
      </c>
      <c r="Y214" s="81">
        <v>1</v>
      </c>
      <c r="Z214" s="80" t="s">
        <v>123</v>
      </c>
      <c r="AA214" s="80">
        <v>2.9344444444444435</v>
      </c>
      <c r="AB214" s="81"/>
      <c r="AC214" s="81">
        <v>31660</v>
      </c>
      <c r="AD214" s="77">
        <v>25000</v>
      </c>
      <c r="AE214" s="81"/>
      <c r="AF214" s="157"/>
      <c r="AG214" s="77">
        <v>2</v>
      </c>
      <c r="AH214" s="77">
        <v>0</v>
      </c>
      <c r="AI214" s="77" t="s">
        <v>215</v>
      </c>
      <c r="AJ214" s="80" t="s">
        <v>123</v>
      </c>
      <c r="AK214" s="80" t="s">
        <v>123</v>
      </c>
      <c r="AL214" s="80" t="s">
        <v>123</v>
      </c>
      <c r="AM214" s="80" t="s">
        <v>123</v>
      </c>
      <c r="AN214" s="81" t="s">
        <v>123</v>
      </c>
    </row>
    <row r="215" spans="1:40" x14ac:dyDescent="0.25">
      <c r="A215" s="77">
        <v>214</v>
      </c>
      <c r="B215" s="82">
        <v>43196</v>
      </c>
      <c r="K215" s="81">
        <v>14</v>
      </c>
      <c r="L215" s="77" t="s">
        <v>188</v>
      </c>
      <c r="M215" s="77">
        <v>2018</v>
      </c>
      <c r="N215" s="79">
        <v>0.3602083333333333</v>
      </c>
      <c r="O215" s="79">
        <v>0.36215277777777777</v>
      </c>
      <c r="P215" s="80">
        <v>4.66666666666673E-2</v>
      </c>
      <c r="Q215" s="78" t="s">
        <v>32</v>
      </c>
      <c r="R215" s="78" t="s">
        <v>61</v>
      </c>
      <c r="S215" s="78" t="s">
        <v>127</v>
      </c>
      <c r="U215" s="78" t="s">
        <v>149</v>
      </c>
      <c r="V215" s="80">
        <v>4.66666666666673E-2</v>
      </c>
      <c r="W215" s="80" t="s">
        <v>123</v>
      </c>
      <c r="X215" s="81">
        <v>1</v>
      </c>
      <c r="Y215" s="81">
        <v>1</v>
      </c>
      <c r="Z215" s="80">
        <v>4.66666666666673E-2</v>
      </c>
      <c r="AA215" s="80" t="s">
        <v>123</v>
      </c>
      <c r="AB215" s="81">
        <v>28580</v>
      </c>
      <c r="AC215" s="81">
        <v>31660</v>
      </c>
      <c r="AD215" s="77">
        <v>31708</v>
      </c>
      <c r="AE215" s="81">
        <v>10821.843003412969</v>
      </c>
      <c r="AF215" s="157"/>
      <c r="AG215" s="77">
        <v>2</v>
      </c>
      <c r="AH215" s="77">
        <v>1</v>
      </c>
      <c r="AI215" s="77" t="s">
        <v>216</v>
      </c>
      <c r="AJ215" s="80">
        <v>3.4097222222222214</v>
      </c>
      <c r="AK215" s="80">
        <v>3.0084210526315789</v>
      </c>
      <c r="AL215" s="80">
        <v>0.48</v>
      </c>
      <c r="AM215" s="80">
        <v>2.9344444444444435</v>
      </c>
      <c r="AN215" s="81" t="s">
        <v>123</v>
      </c>
    </row>
    <row r="216" spans="1:40" x14ac:dyDescent="0.25">
      <c r="A216" s="77">
        <v>215</v>
      </c>
      <c r="B216" s="82">
        <v>43196</v>
      </c>
      <c r="K216" s="81">
        <v>14</v>
      </c>
      <c r="L216" s="77" t="s">
        <v>188</v>
      </c>
      <c r="M216" s="77">
        <v>2018</v>
      </c>
      <c r="N216" s="79">
        <v>0.36215277777777777</v>
      </c>
      <c r="O216" s="79">
        <v>0.37123842592592587</v>
      </c>
      <c r="P216" s="80">
        <v>0.21805555555555456</v>
      </c>
      <c r="Q216" s="78" t="s">
        <v>32</v>
      </c>
      <c r="R216" s="78" t="s">
        <v>61</v>
      </c>
      <c r="V216" s="80">
        <v>0.34499999999999931</v>
      </c>
      <c r="W216" s="80">
        <v>2.9344444444444435</v>
      </c>
      <c r="X216" s="81">
        <v>1</v>
      </c>
      <c r="Y216" s="81">
        <v>1</v>
      </c>
      <c r="Z216" s="80">
        <v>0.34</v>
      </c>
      <c r="AA216" s="80">
        <v>2.93</v>
      </c>
      <c r="AB216" s="81"/>
      <c r="AC216" s="81">
        <v>31660</v>
      </c>
      <c r="AD216" s="77"/>
      <c r="AE216" s="81"/>
      <c r="AF216" s="157"/>
      <c r="AG216" s="77">
        <v>2</v>
      </c>
      <c r="AH216" s="77">
        <v>1</v>
      </c>
      <c r="AI216" s="77" t="s">
        <v>215</v>
      </c>
      <c r="AJ216" s="80" t="s">
        <v>123</v>
      </c>
      <c r="AK216" s="80" t="s">
        <v>123</v>
      </c>
      <c r="AL216" s="80" t="s">
        <v>123</v>
      </c>
      <c r="AM216" s="80" t="s">
        <v>123</v>
      </c>
      <c r="AN216" s="81">
        <v>31660</v>
      </c>
    </row>
    <row r="217" spans="1:40" x14ac:dyDescent="0.25">
      <c r="A217" s="77">
        <v>216</v>
      </c>
      <c r="B217" s="82">
        <v>43196</v>
      </c>
      <c r="K217" s="81">
        <v>14</v>
      </c>
      <c r="L217" s="77" t="s">
        <v>188</v>
      </c>
      <c r="M217" s="77">
        <v>2018</v>
      </c>
      <c r="N217" s="79">
        <v>0.37123842592592587</v>
      </c>
      <c r="O217" s="79">
        <v>0.39634259259259258</v>
      </c>
      <c r="P217" s="80">
        <v>0.60250000000000092</v>
      </c>
      <c r="Q217" s="78" t="s">
        <v>32</v>
      </c>
      <c r="R217" s="78" t="s">
        <v>156</v>
      </c>
      <c r="S217" s="78" t="s">
        <v>124</v>
      </c>
      <c r="U217" s="78" t="s">
        <v>149</v>
      </c>
      <c r="V217" s="80">
        <v>0.60250000000000092</v>
      </c>
      <c r="W217" s="80" t="s">
        <v>123</v>
      </c>
      <c r="X217" s="81">
        <v>1</v>
      </c>
      <c r="Y217" s="81">
        <v>1</v>
      </c>
      <c r="Z217" s="80">
        <v>0.60250000000000092</v>
      </c>
      <c r="AA217" s="80" t="s">
        <v>123</v>
      </c>
      <c r="AB217" s="81"/>
      <c r="AC217" s="81">
        <v>32089</v>
      </c>
      <c r="AD217" s="77"/>
      <c r="AE217" s="81"/>
      <c r="AF217" s="157"/>
      <c r="AG217" s="77">
        <v>1</v>
      </c>
      <c r="AH217" s="77">
        <v>1</v>
      </c>
      <c r="AI217" s="77" t="s">
        <v>215</v>
      </c>
      <c r="AJ217" s="80" t="s">
        <v>123</v>
      </c>
      <c r="AK217" s="80" t="s">
        <v>123</v>
      </c>
      <c r="AL217" s="80" t="s">
        <v>123</v>
      </c>
      <c r="AM217" s="80" t="s">
        <v>123</v>
      </c>
      <c r="AN217" s="81" t="s">
        <v>123</v>
      </c>
    </row>
    <row r="218" spans="1:40" x14ac:dyDescent="0.25">
      <c r="A218" s="77">
        <v>217</v>
      </c>
      <c r="B218" s="82">
        <v>43196</v>
      </c>
      <c r="K218" s="81">
        <v>14</v>
      </c>
      <c r="L218" s="77" t="s">
        <v>188</v>
      </c>
      <c r="M218" s="77">
        <v>2018</v>
      </c>
      <c r="N218" s="79">
        <v>0.39634259259259258</v>
      </c>
      <c r="O218" s="79">
        <v>0.53032407407407411</v>
      </c>
      <c r="P218" s="80">
        <v>3.2155555555555568</v>
      </c>
      <c r="Q218" s="78" t="s">
        <v>53</v>
      </c>
      <c r="U218" s="78" t="s">
        <v>151</v>
      </c>
      <c r="V218" s="80" t="s">
        <v>123</v>
      </c>
      <c r="W218" s="80">
        <v>3.2155555555555568</v>
      </c>
      <c r="X218" s="81">
        <v>1</v>
      </c>
      <c r="Y218" s="81">
        <v>1</v>
      </c>
      <c r="Z218" s="80" t="s">
        <v>123</v>
      </c>
      <c r="AA218" s="80">
        <v>3.2155555555555568</v>
      </c>
      <c r="AB218" s="81"/>
      <c r="AC218" s="81">
        <v>32089</v>
      </c>
      <c r="AD218" s="77">
        <v>30000</v>
      </c>
      <c r="AE218" s="81"/>
      <c r="AF218" s="157"/>
      <c r="AG218" s="77">
        <v>1</v>
      </c>
      <c r="AH218" s="77">
        <v>1</v>
      </c>
      <c r="AI218" s="77" t="s">
        <v>215</v>
      </c>
      <c r="AJ218" s="80" t="s">
        <v>123</v>
      </c>
      <c r="AK218" s="80" t="s">
        <v>123</v>
      </c>
      <c r="AL218" s="80" t="s">
        <v>123</v>
      </c>
      <c r="AM218" s="80" t="s">
        <v>123</v>
      </c>
      <c r="AN218" s="81" t="s">
        <v>123</v>
      </c>
    </row>
    <row r="219" spans="1:40" x14ac:dyDescent="0.25">
      <c r="A219" s="77">
        <v>218</v>
      </c>
      <c r="B219" s="82">
        <v>43196</v>
      </c>
      <c r="K219" s="81">
        <v>14</v>
      </c>
      <c r="L219" s="77" t="s">
        <v>188</v>
      </c>
      <c r="M219" s="77">
        <v>2018</v>
      </c>
      <c r="N219" s="79">
        <v>0.53032407407407411</v>
      </c>
      <c r="O219" s="79">
        <v>0.5336805555555556</v>
      </c>
      <c r="P219" s="80">
        <v>8.0555555555555713E-2</v>
      </c>
      <c r="Q219" s="78" t="s">
        <v>32</v>
      </c>
      <c r="R219" s="78" t="s">
        <v>61</v>
      </c>
      <c r="S219" s="78" t="s">
        <v>127</v>
      </c>
      <c r="U219" s="78" t="s">
        <v>149</v>
      </c>
      <c r="V219" s="80">
        <v>8.0555555555555713E-2</v>
      </c>
      <c r="W219" s="80" t="s">
        <v>123</v>
      </c>
      <c r="X219" s="81">
        <v>1</v>
      </c>
      <c r="Y219" s="81">
        <v>1</v>
      </c>
      <c r="Z219" s="80">
        <v>8.0555555555555713E-2</v>
      </c>
      <c r="AA219" s="80" t="s">
        <v>123</v>
      </c>
      <c r="AB219" s="81">
        <v>31972</v>
      </c>
      <c r="AC219" s="81">
        <v>32089</v>
      </c>
      <c r="AD219" s="77">
        <v>31972</v>
      </c>
      <c r="AE219" s="81">
        <v>9929.1925465838503</v>
      </c>
      <c r="AF219" s="157"/>
      <c r="AG219" s="77">
        <v>1</v>
      </c>
      <c r="AH219" s="77">
        <v>2</v>
      </c>
      <c r="AI219" s="77" t="s">
        <v>217</v>
      </c>
      <c r="AJ219" s="80">
        <v>3.9008333333333343</v>
      </c>
      <c r="AK219" s="80">
        <v>3.3654736842105262</v>
      </c>
      <c r="AL219" s="80">
        <v>0.69</v>
      </c>
      <c r="AM219" s="80">
        <v>3.2155555555555568</v>
      </c>
      <c r="AN219" s="81" t="s">
        <v>123</v>
      </c>
    </row>
    <row r="220" spans="1:40" x14ac:dyDescent="0.25">
      <c r="A220" s="77">
        <v>219</v>
      </c>
      <c r="B220" s="82">
        <v>43196</v>
      </c>
      <c r="K220" s="81">
        <v>14</v>
      </c>
      <c r="L220" s="77" t="s">
        <v>188</v>
      </c>
      <c r="M220" s="77">
        <v>2018</v>
      </c>
      <c r="N220" s="79">
        <v>0.5336805555555556</v>
      </c>
      <c r="O220" s="79">
        <v>0.53377314814814814</v>
      </c>
      <c r="P220" s="80">
        <v>2.2222222222207932E-3</v>
      </c>
      <c r="Q220" s="78" t="s">
        <v>32</v>
      </c>
      <c r="R220" s="78" t="s">
        <v>61</v>
      </c>
      <c r="V220" s="80">
        <v>0.68305555555555664</v>
      </c>
      <c r="W220" s="80">
        <v>3.2155555555555568</v>
      </c>
      <c r="X220" s="81">
        <v>1</v>
      </c>
      <c r="Y220" s="81">
        <v>1</v>
      </c>
      <c r="Z220" s="80">
        <v>0.68</v>
      </c>
      <c r="AA220" s="80">
        <v>3.22</v>
      </c>
      <c r="AB220" s="81">
        <v>32089</v>
      </c>
      <c r="AC220" s="81">
        <v>32089</v>
      </c>
      <c r="AD220" s="77"/>
      <c r="AE220" s="81"/>
      <c r="AF220" s="157"/>
      <c r="AG220" s="77">
        <v>1</v>
      </c>
      <c r="AH220" s="77">
        <v>2</v>
      </c>
      <c r="AI220" s="77" t="s">
        <v>215</v>
      </c>
      <c r="AJ220" s="80" t="s">
        <v>123</v>
      </c>
      <c r="AK220" s="80" t="s">
        <v>123</v>
      </c>
      <c r="AL220" s="80" t="s">
        <v>123</v>
      </c>
      <c r="AM220" s="80" t="s">
        <v>123</v>
      </c>
      <c r="AN220" s="81">
        <v>32089</v>
      </c>
    </row>
    <row r="221" spans="1:40" x14ac:dyDescent="0.25">
      <c r="A221" s="77">
        <v>220</v>
      </c>
      <c r="B221" s="82">
        <v>43196</v>
      </c>
      <c r="K221" s="81">
        <v>14</v>
      </c>
      <c r="L221" s="77" t="s">
        <v>188</v>
      </c>
      <c r="M221" s="77">
        <v>2018</v>
      </c>
      <c r="N221" s="79">
        <v>0.53377314814814814</v>
      </c>
      <c r="O221" s="79">
        <v>0.7852662037037037</v>
      </c>
      <c r="P221" s="80">
        <v>6.0358333333333336</v>
      </c>
      <c r="Q221" s="78" t="s">
        <v>22</v>
      </c>
      <c r="R221" s="78" t="s">
        <v>117</v>
      </c>
      <c r="S221" s="78" t="s">
        <v>128</v>
      </c>
      <c r="V221" s="80" t="s">
        <v>123</v>
      </c>
      <c r="W221" s="80" t="s">
        <v>123</v>
      </c>
      <c r="X221" s="81"/>
      <c r="Y221" s="81"/>
      <c r="Z221" s="80" t="s">
        <v>123</v>
      </c>
      <c r="AA221" s="80" t="s">
        <v>123</v>
      </c>
      <c r="AB221" s="81"/>
      <c r="AC221" s="81"/>
      <c r="AD221" s="77"/>
      <c r="AE221" s="81"/>
      <c r="AF221" s="157"/>
      <c r="AG221" s="77" t="s">
        <v>123</v>
      </c>
      <c r="AH221" s="77">
        <v>2</v>
      </c>
      <c r="AI221" s="77" t="s">
        <v>215</v>
      </c>
      <c r="AJ221" s="80" t="s">
        <v>123</v>
      </c>
      <c r="AK221" s="80" t="s">
        <v>123</v>
      </c>
      <c r="AL221" s="80" t="s">
        <v>123</v>
      </c>
      <c r="AM221" s="80" t="s">
        <v>123</v>
      </c>
      <c r="AN221" s="81">
        <v>0</v>
      </c>
    </row>
    <row r="222" spans="1:40" x14ac:dyDescent="0.25">
      <c r="A222" s="77">
        <v>221</v>
      </c>
      <c r="B222" s="82">
        <v>43196</v>
      </c>
      <c r="K222" s="81">
        <v>14</v>
      </c>
      <c r="L222" s="77" t="s">
        <v>188</v>
      </c>
      <c r="M222" s="77">
        <v>2018</v>
      </c>
      <c r="N222" s="79">
        <v>0.7852662037037037</v>
      </c>
      <c r="O222" s="79">
        <v>0.78531249999999997</v>
      </c>
      <c r="P222" s="80">
        <v>1.1111111111103966E-3</v>
      </c>
      <c r="Q222" s="78" t="s">
        <v>32</v>
      </c>
      <c r="R222" s="78" t="s">
        <v>156</v>
      </c>
      <c r="S222" s="78" t="s">
        <v>126</v>
      </c>
      <c r="U222" s="78" t="s">
        <v>149</v>
      </c>
      <c r="V222" s="80">
        <v>1.1111111111103966E-3</v>
      </c>
      <c r="W222" s="80" t="s">
        <v>123</v>
      </c>
      <c r="X222" s="81">
        <v>1</v>
      </c>
      <c r="Y222" s="81">
        <v>1</v>
      </c>
      <c r="Z222" s="80">
        <v>1.1111111111103966E-3</v>
      </c>
      <c r="AA222" s="80" t="s">
        <v>123</v>
      </c>
      <c r="AB222" s="81"/>
      <c r="AC222" s="81">
        <v>-5847.9999999149004</v>
      </c>
      <c r="AD222" s="77"/>
      <c r="AE222" s="81"/>
      <c r="AF222" s="157"/>
      <c r="AG222" s="77">
        <v>1</v>
      </c>
      <c r="AH222" s="77">
        <v>2</v>
      </c>
      <c r="AI222" s="77" t="s">
        <v>215</v>
      </c>
      <c r="AJ222" s="80" t="s">
        <v>123</v>
      </c>
      <c r="AK222" s="80" t="s">
        <v>123</v>
      </c>
      <c r="AL222" s="80" t="s">
        <v>123</v>
      </c>
      <c r="AM222" s="80" t="s">
        <v>123</v>
      </c>
      <c r="AN222" s="81" t="s">
        <v>123</v>
      </c>
    </row>
    <row r="223" spans="1:40" x14ac:dyDescent="0.25">
      <c r="A223" s="77">
        <v>222</v>
      </c>
      <c r="B223" s="82">
        <v>43196</v>
      </c>
      <c r="K223" s="81">
        <v>14</v>
      </c>
      <c r="L223" s="77" t="s">
        <v>188</v>
      </c>
      <c r="M223" s="77">
        <v>2018</v>
      </c>
      <c r="N223" s="79">
        <v>0.78531249999999997</v>
      </c>
      <c r="O223" s="79">
        <v>0.84450231481481486</v>
      </c>
      <c r="P223" s="80">
        <v>1.4205555555555573</v>
      </c>
      <c r="Q223" s="78" t="s">
        <v>53</v>
      </c>
      <c r="U223" s="78" t="s">
        <v>151</v>
      </c>
      <c r="V223" s="80" t="s">
        <v>123</v>
      </c>
      <c r="W223" s="80">
        <v>1.4205555555555573</v>
      </c>
      <c r="X223" s="81">
        <v>1</v>
      </c>
      <c r="Y223" s="81">
        <v>1</v>
      </c>
      <c r="Z223" s="80" t="s">
        <v>123</v>
      </c>
      <c r="AA223" s="80">
        <v>1.4205555555555573</v>
      </c>
      <c r="AB223" s="81"/>
      <c r="AC223" s="81">
        <v>-5847.9999999149004</v>
      </c>
      <c r="AD223" s="77">
        <v>20400</v>
      </c>
      <c r="AE223" s="81"/>
      <c r="AF223" s="157"/>
      <c r="AG223" s="77">
        <v>1</v>
      </c>
      <c r="AH223" s="77">
        <v>2</v>
      </c>
      <c r="AI223" s="77" t="s">
        <v>215</v>
      </c>
      <c r="AJ223" s="80" t="s">
        <v>123</v>
      </c>
      <c r="AK223" s="80" t="s">
        <v>123</v>
      </c>
      <c r="AL223" s="80" t="s">
        <v>123</v>
      </c>
      <c r="AM223" s="80" t="s">
        <v>123</v>
      </c>
      <c r="AN223" s="81" t="s">
        <v>123</v>
      </c>
    </row>
    <row r="224" spans="1:40" x14ac:dyDescent="0.25">
      <c r="A224" s="77">
        <v>223</v>
      </c>
      <c r="B224" s="82">
        <v>43196</v>
      </c>
      <c r="K224" s="81">
        <v>14</v>
      </c>
      <c r="L224" s="77" t="s">
        <v>188</v>
      </c>
      <c r="M224" s="77">
        <v>2018</v>
      </c>
      <c r="N224" s="79">
        <v>0.84450231481481486</v>
      </c>
      <c r="O224" s="79">
        <v>0.84582175925925929</v>
      </c>
      <c r="P224" s="80">
        <v>3.1666666666666288E-2</v>
      </c>
      <c r="Q224" s="78" t="s">
        <v>32</v>
      </c>
      <c r="R224" s="78" t="s">
        <v>61</v>
      </c>
      <c r="U224" s="78" t="s">
        <v>149</v>
      </c>
      <c r="V224" s="80">
        <v>3.1666666666666288E-2</v>
      </c>
      <c r="W224" s="80" t="s">
        <v>123</v>
      </c>
      <c r="X224" s="81">
        <v>1</v>
      </c>
      <c r="Y224" s="81">
        <v>1</v>
      </c>
      <c r="Z224" s="80">
        <v>3.1666666666666288E-2</v>
      </c>
      <c r="AA224" s="80" t="s">
        <v>123</v>
      </c>
      <c r="AB224" s="81"/>
      <c r="AC224" s="81">
        <v>-5847.9999999149004</v>
      </c>
      <c r="AD224" s="77"/>
      <c r="AE224" s="81"/>
      <c r="AF224" s="157"/>
      <c r="AG224" s="77">
        <v>1</v>
      </c>
      <c r="AH224" s="77">
        <v>2</v>
      </c>
      <c r="AI224" s="77" t="s">
        <v>215</v>
      </c>
      <c r="AJ224" s="80" t="s">
        <v>123</v>
      </c>
      <c r="AK224" s="80" t="s">
        <v>123</v>
      </c>
      <c r="AL224" s="80" t="s">
        <v>123</v>
      </c>
      <c r="AM224" s="80" t="s">
        <v>123</v>
      </c>
      <c r="AN224" s="81" t="s">
        <v>123</v>
      </c>
    </row>
    <row r="225" spans="1:40" x14ac:dyDescent="0.25">
      <c r="A225" s="77">
        <v>224</v>
      </c>
      <c r="B225" s="82">
        <v>43196</v>
      </c>
      <c r="K225" s="81">
        <v>14</v>
      </c>
      <c r="L225" s="77" t="s">
        <v>188</v>
      </c>
      <c r="M225" s="77">
        <v>2018</v>
      </c>
      <c r="N225" s="79">
        <v>0.84582175925925929</v>
      </c>
      <c r="O225" s="79">
        <v>0.85119212962962953</v>
      </c>
      <c r="P225" s="80">
        <v>0.12888888888888594</v>
      </c>
      <c r="Q225" s="78" t="s">
        <v>22</v>
      </c>
      <c r="R225" s="78" t="s">
        <v>167</v>
      </c>
      <c r="S225" s="78" t="s">
        <v>125</v>
      </c>
      <c r="T225" s="78" t="s">
        <v>123</v>
      </c>
      <c r="V225" s="80" t="s">
        <v>123</v>
      </c>
      <c r="W225" s="80" t="s">
        <v>123</v>
      </c>
      <c r="X225" s="81">
        <v>1</v>
      </c>
      <c r="Y225" s="81">
        <v>1</v>
      </c>
      <c r="Z225" s="80" t="s">
        <v>123</v>
      </c>
      <c r="AA225" s="80" t="s">
        <v>123</v>
      </c>
      <c r="AB225" s="81">
        <v>29318</v>
      </c>
      <c r="AC225" s="81">
        <v>-5847.9999999149004</v>
      </c>
      <c r="AD225" s="77">
        <v>29318</v>
      </c>
      <c r="AE225" s="81">
        <v>18935.2</v>
      </c>
      <c r="AF225" s="157"/>
      <c r="AG225" s="77">
        <v>1</v>
      </c>
      <c r="AH225" s="77">
        <v>3</v>
      </c>
      <c r="AI225" s="77" t="s">
        <v>218</v>
      </c>
      <c r="AJ225" s="80">
        <v>1.58222222222222</v>
      </c>
      <c r="AK225" s="80">
        <v>3.0861052631578949</v>
      </c>
      <c r="AL225" s="80">
        <v>0.16</v>
      </c>
      <c r="AM225" s="80">
        <v>1.4205555555555573</v>
      </c>
      <c r="AN225" s="81">
        <v>-5847.9999999149004</v>
      </c>
    </row>
    <row r="226" spans="1:40" x14ac:dyDescent="0.25">
      <c r="A226" s="77">
        <v>225</v>
      </c>
      <c r="B226" s="82">
        <v>43197</v>
      </c>
      <c r="K226" s="81">
        <v>14</v>
      </c>
      <c r="L226" s="77" t="s">
        <v>188</v>
      </c>
      <c r="M226" s="77">
        <v>2018</v>
      </c>
      <c r="N226" s="79">
        <v>0.22916666666666666</v>
      </c>
      <c r="O226" s="79">
        <v>0.23755787037037038</v>
      </c>
      <c r="P226" s="80">
        <v>0.20138888888888928</v>
      </c>
      <c r="Q226" s="78" t="s">
        <v>22</v>
      </c>
      <c r="R226" s="78" t="s">
        <v>54</v>
      </c>
      <c r="V226" s="80" t="s">
        <v>123</v>
      </c>
      <c r="W226" s="80" t="s">
        <v>123</v>
      </c>
      <c r="X226" s="81">
        <v>1</v>
      </c>
      <c r="Y226" s="81">
        <v>1</v>
      </c>
      <c r="Z226" s="80" t="s">
        <v>123</v>
      </c>
      <c r="AA226" s="80" t="s">
        <v>123</v>
      </c>
      <c r="AB226" s="81"/>
      <c r="AC226" s="81">
        <v>1000.0000004796311</v>
      </c>
      <c r="AD226" s="77"/>
      <c r="AE226" s="81"/>
      <c r="AF226" s="157"/>
      <c r="AG226" s="77">
        <v>2</v>
      </c>
      <c r="AH226" s="77">
        <v>0</v>
      </c>
      <c r="AI226" s="77" t="s">
        <v>219</v>
      </c>
      <c r="AJ226" s="80" t="s">
        <v>123</v>
      </c>
      <c r="AK226" s="80" t="s">
        <v>123</v>
      </c>
      <c r="AL226" s="80" t="s">
        <v>123</v>
      </c>
      <c r="AM226" s="80" t="s">
        <v>123</v>
      </c>
      <c r="AN226" s="81" t="s">
        <v>123</v>
      </c>
    </row>
    <row r="227" spans="1:40" x14ac:dyDescent="0.25">
      <c r="A227" s="77">
        <v>226</v>
      </c>
      <c r="B227" s="82">
        <v>43197</v>
      </c>
      <c r="K227" s="81">
        <v>14</v>
      </c>
      <c r="L227" s="77" t="s">
        <v>188</v>
      </c>
      <c r="M227" s="77">
        <v>2018</v>
      </c>
      <c r="N227" s="79">
        <v>0.23755787037037038</v>
      </c>
      <c r="O227" s="79">
        <v>0.24354166666666666</v>
      </c>
      <c r="P227" s="80">
        <v>0.14361111111111069</v>
      </c>
      <c r="Q227" s="78" t="s">
        <v>32</v>
      </c>
      <c r="R227" s="78" t="s">
        <v>159</v>
      </c>
      <c r="S227" s="78" t="s">
        <v>126</v>
      </c>
      <c r="U227" s="78" t="s">
        <v>149</v>
      </c>
      <c r="V227" s="80">
        <v>0.14361111111111069</v>
      </c>
      <c r="W227" s="80" t="s">
        <v>123</v>
      </c>
      <c r="X227" s="81">
        <v>1</v>
      </c>
      <c r="Y227" s="81">
        <v>1</v>
      </c>
      <c r="Z227" s="80">
        <v>0.14361111111111069</v>
      </c>
      <c r="AA227" s="80" t="s">
        <v>123</v>
      </c>
      <c r="AB227" s="81"/>
      <c r="AC227" s="81">
        <v>1000.0000004796311</v>
      </c>
      <c r="AD227" s="77"/>
      <c r="AE227" s="81"/>
      <c r="AF227" s="157"/>
      <c r="AG227" s="77">
        <v>2</v>
      </c>
      <c r="AH227" s="77">
        <v>0</v>
      </c>
      <c r="AI227" s="77" t="s">
        <v>220</v>
      </c>
      <c r="AJ227" s="80" t="s">
        <v>123</v>
      </c>
      <c r="AK227" s="80" t="s">
        <v>123</v>
      </c>
      <c r="AL227" s="80" t="s">
        <v>123</v>
      </c>
      <c r="AM227" s="80" t="s">
        <v>123</v>
      </c>
      <c r="AN227" s="81" t="s">
        <v>123</v>
      </c>
    </row>
    <row r="228" spans="1:40" x14ac:dyDescent="0.25">
      <c r="A228" s="77">
        <v>227</v>
      </c>
      <c r="B228" s="82">
        <v>43197</v>
      </c>
      <c r="K228" s="81">
        <v>14</v>
      </c>
      <c r="L228" s="77" t="s">
        <v>188</v>
      </c>
      <c r="M228" s="77">
        <v>2018</v>
      </c>
      <c r="N228" s="79">
        <v>0.24354166666666666</v>
      </c>
      <c r="O228" s="79">
        <v>0.25699074074074074</v>
      </c>
      <c r="P228" s="80">
        <v>0.32277777777777805</v>
      </c>
      <c r="Q228" s="78" t="s">
        <v>53</v>
      </c>
      <c r="U228" s="78" t="s">
        <v>151</v>
      </c>
      <c r="V228" s="80" t="s">
        <v>123</v>
      </c>
      <c r="W228" s="80">
        <v>0.32277777777777805</v>
      </c>
      <c r="X228" s="81">
        <v>1</v>
      </c>
      <c r="Y228" s="81">
        <v>1</v>
      </c>
      <c r="Z228" s="80" t="s">
        <v>123</v>
      </c>
      <c r="AA228" s="80">
        <v>0.32277777777777805</v>
      </c>
      <c r="AB228" s="81"/>
      <c r="AC228" s="81">
        <v>1000.0000004796311</v>
      </c>
      <c r="AD228" s="77"/>
      <c r="AE228" s="81"/>
      <c r="AF228" s="157"/>
      <c r="AG228" s="77">
        <v>2</v>
      </c>
      <c r="AH228" s="77">
        <v>0</v>
      </c>
      <c r="AI228" s="77" t="s">
        <v>220</v>
      </c>
      <c r="AJ228" s="80" t="s">
        <v>123</v>
      </c>
      <c r="AK228" s="80" t="s">
        <v>123</v>
      </c>
      <c r="AL228" s="80" t="s">
        <v>123</v>
      </c>
      <c r="AM228" s="80" t="s">
        <v>123</v>
      </c>
      <c r="AN228" s="81" t="s">
        <v>123</v>
      </c>
    </row>
    <row r="229" spans="1:40" x14ac:dyDescent="0.25">
      <c r="A229" s="77">
        <v>228</v>
      </c>
      <c r="B229" s="82">
        <v>43197</v>
      </c>
      <c r="K229" s="81">
        <v>14</v>
      </c>
      <c r="L229" s="77" t="s">
        <v>188</v>
      </c>
      <c r="M229" s="77">
        <v>2018</v>
      </c>
      <c r="N229" s="79">
        <v>0.25699074074074074</v>
      </c>
      <c r="O229" s="79">
        <v>0.26543981481481482</v>
      </c>
      <c r="P229" s="80">
        <v>0.20277777777777795</v>
      </c>
      <c r="Q229" s="78" t="s">
        <v>32</v>
      </c>
      <c r="R229" s="78" t="s">
        <v>61</v>
      </c>
      <c r="S229" s="78" t="s">
        <v>127</v>
      </c>
      <c r="U229" s="78" t="s">
        <v>149</v>
      </c>
      <c r="V229" s="80">
        <v>0.20277777777777795</v>
      </c>
      <c r="W229" s="80" t="s">
        <v>123</v>
      </c>
      <c r="X229" s="81">
        <v>1</v>
      </c>
      <c r="Y229" s="81">
        <v>1</v>
      </c>
      <c r="Z229" s="80">
        <v>0.20277777777777795</v>
      </c>
      <c r="AA229" s="80" t="s">
        <v>123</v>
      </c>
      <c r="AB229" s="81">
        <v>2000</v>
      </c>
      <c r="AC229" s="81">
        <v>1000.0000004796311</v>
      </c>
      <c r="AD229" s="77">
        <v>31804</v>
      </c>
      <c r="AE229" s="81">
        <v>18278.160919540231</v>
      </c>
      <c r="AF229" s="157"/>
      <c r="AG229" s="77">
        <v>2</v>
      </c>
      <c r="AH229" s="77">
        <v>1</v>
      </c>
      <c r="AI229" s="77" t="s">
        <v>221</v>
      </c>
      <c r="AJ229" s="80">
        <v>0.87472222222222196</v>
      </c>
      <c r="AK229" s="80">
        <v>0.21052631578947367</v>
      </c>
      <c r="AL229" s="80">
        <v>0.55000000000000004</v>
      </c>
      <c r="AM229" s="80">
        <v>0.32277777777777805</v>
      </c>
      <c r="AN229" s="81" t="s">
        <v>123</v>
      </c>
    </row>
    <row r="230" spans="1:40" x14ac:dyDescent="0.25">
      <c r="A230" s="77">
        <v>229</v>
      </c>
      <c r="B230" s="82">
        <v>43197</v>
      </c>
      <c r="K230" s="81">
        <v>14</v>
      </c>
      <c r="L230" s="77" t="s">
        <v>188</v>
      </c>
      <c r="M230" s="77">
        <v>2018</v>
      </c>
      <c r="N230" s="79">
        <v>0.26543981481481482</v>
      </c>
      <c r="O230" s="79">
        <v>0.26561342592592591</v>
      </c>
      <c r="P230" s="80">
        <v>4.1666666666659857E-3</v>
      </c>
      <c r="Q230" s="78" t="s">
        <v>32</v>
      </c>
      <c r="R230" s="78" t="s">
        <v>61</v>
      </c>
      <c r="V230" s="80">
        <v>0.37916666666666532</v>
      </c>
      <c r="W230" s="80">
        <v>1.7433333333333354</v>
      </c>
      <c r="X230" s="81">
        <v>1</v>
      </c>
      <c r="Y230" s="81">
        <v>1</v>
      </c>
      <c r="Z230" s="80">
        <v>0.38</v>
      </c>
      <c r="AA230" s="80">
        <v>1.74</v>
      </c>
      <c r="AB230" s="81"/>
      <c r="AC230" s="81">
        <v>1000.0000004796311</v>
      </c>
      <c r="AD230" s="77"/>
      <c r="AE230" s="81"/>
      <c r="AF230" s="157"/>
      <c r="AG230" s="77">
        <v>2</v>
      </c>
      <c r="AH230" s="77">
        <v>1</v>
      </c>
      <c r="AI230" s="77" t="s">
        <v>220</v>
      </c>
      <c r="AJ230" s="80" t="s">
        <v>123</v>
      </c>
      <c r="AK230" s="80" t="s">
        <v>123</v>
      </c>
      <c r="AL230" s="80" t="s">
        <v>123</v>
      </c>
      <c r="AM230" s="80" t="s">
        <v>123</v>
      </c>
      <c r="AN230" s="81">
        <v>1000.0000004796311</v>
      </c>
    </row>
    <row r="231" spans="1:40" x14ac:dyDescent="0.25">
      <c r="A231" s="77">
        <v>230</v>
      </c>
      <c r="B231" s="82">
        <v>43197</v>
      </c>
      <c r="K231" s="81">
        <v>14</v>
      </c>
      <c r="L231" s="77" t="s">
        <v>188</v>
      </c>
      <c r="M231" s="77">
        <v>2018</v>
      </c>
      <c r="N231" s="79">
        <v>0.26561342592592591</v>
      </c>
      <c r="O231" s="79">
        <v>0.28887731481481482</v>
      </c>
      <c r="P231" s="80">
        <v>0.55833333333333401</v>
      </c>
      <c r="Q231" s="78" t="s">
        <v>32</v>
      </c>
      <c r="R231" s="78" t="s">
        <v>156</v>
      </c>
      <c r="S231" s="78" t="s">
        <v>124</v>
      </c>
      <c r="U231" s="78" t="s">
        <v>149</v>
      </c>
      <c r="V231" s="80">
        <v>0.55833333333333401</v>
      </c>
      <c r="W231" s="80" t="s">
        <v>123</v>
      </c>
      <c r="X231" s="81">
        <v>1</v>
      </c>
      <c r="Y231" s="81">
        <v>1</v>
      </c>
      <c r="Z231" s="80">
        <v>0.55833333333333401</v>
      </c>
      <c r="AA231" s="80" t="s">
        <v>123</v>
      </c>
      <c r="AB231" s="81"/>
      <c r="AC231" s="81">
        <v>21311</v>
      </c>
      <c r="AD231" s="77"/>
      <c r="AE231" s="81"/>
      <c r="AF231" s="157"/>
      <c r="AG231" s="77">
        <v>1</v>
      </c>
      <c r="AH231" s="77">
        <v>1</v>
      </c>
      <c r="AI231" s="77" t="s">
        <v>220</v>
      </c>
      <c r="AJ231" s="80" t="s">
        <v>123</v>
      </c>
      <c r="AK231" s="80" t="s">
        <v>123</v>
      </c>
      <c r="AL231" s="80" t="s">
        <v>123</v>
      </c>
      <c r="AM231" s="80" t="s">
        <v>123</v>
      </c>
      <c r="AN231" s="81" t="s">
        <v>123</v>
      </c>
    </row>
    <row r="232" spans="1:40" x14ac:dyDescent="0.25">
      <c r="A232" s="77">
        <v>231</v>
      </c>
      <c r="B232" s="82">
        <v>43197</v>
      </c>
      <c r="K232" s="81">
        <v>14</v>
      </c>
      <c r="L232" s="77" t="s">
        <v>188</v>
      </c>
      <c r="M232" s="77">
        <v>2018</v>
      </c>
      <c r="N232" s="79">
        <v>0.28887731481481482</v>
      </c>
      <c r="O232" s="79">
        <v>0.28896990740740741</v>
      </c>
      <c r="P232" s="80">
        <v>2.2222222222221255E-3</v>
      </c>
      <c r="Q232" s="78" t="s">
        <v>32</v>
      </c>
      <c r="R232" s="78" t="s">
        <v>156</v>
      </c>
      <c r="T232" s="78" t="s">
        <v>123</v>
      </c>
      <c r="U232" s="78" t="s">
        <v>149</v>
      </c>
      <c r="V232" s="80">
        <v>2.2222222222221255E-3</v>
      </c>
      <c r="W232" s="80" t="s">
        <v>123</v>
      </c>
      <c r="X232" s="81">
        <v>1</v>
      </c>
      <c r="Y232" s="81">
        <v>1</v>
      </c>
      <c r="Z232" s="80">
        <v>2.2222222222221255E-3</v>
      </c>
      <c r="AA232" s="80" t="s">
        <v>123</v>
      </c>
      <c r="AB232" s="81"/>
      <c r="AC232" s="81">
        <v>21311</v>
      </c>
      <c r="AD232" s="77"/>
      <c r="AE232" s="81"/>
      <c r="AF232" s="157"/>
      <c r="AG232" s="77">
        <v>1</v>
      </c>
      <c r="AH232" s="77">
        <v>1</v>
      </c>
      <c r="AI232" s="77" t="s">
        <v>220</v>
      </c>
      <c r="AJ232" s="80" t="s">
        <v>123</v>
      </c>
      <c r="AK232" s="80" t="s">
        <v>123</v>
      </c>
      <c r="AL232" s="80" t="s">
        <v>123</v>
      </c>
      <c r="AM232" s="80" t="s">
        <v>123</v>
      </c>
      <c r="AN232" s="81" t="s">
        <v>123</v>
      </c>
    </row>
    <row r="233" spans="1:40" x14ac:dyDescent="0.25">
      <c r="A233" s="77">
        <v>232</v>
      </c>
      <c r="B233" s="82">
        <v>43197</v>
      </c>
      <c r="K233" s="81">
        <v>14</v>
      </c>
      <c r="L233" s="77" t="s">
        <v>188</v>
      </c>
      <c r="M233" s="77">
        <v>2018</v>
      </c>
      <c r="N233" s="79">
        <v>0.28896990740740741</v>
      </c>
      <c r="O233" s="79">
        <v>0.32692129629629629</v>
      </c>
      <c r="P233" s="80">
        <v>0.91083333333333316</v>
      </c>
      <c r="Q233" s="78" t="s">
        <v>53</v>
      </c>
      <c r="U233" s="78" t="s">
        <v>151</v>
      </c>
      <c r="V233" s="80" t="s">
        <v>123</v>
      </c>
      <c r="W233" s="80">
        <v>0.91083333333333316</v>
      </c>
      <c r="X233" s="81">
        <v>1</v>
      </c>
      <c r="Y233" s="81">
        <v>1</v>
      </c>
      <c r="Z233" s="80" t="s">
        <v>123</v>
      </c>
      <c r="AA233" s="80">
        <v>0.91083333333333316</v>
      </c>
      <c r="AB233" s="81"/>
      <c r="AC233" s="81">
        <v>21311</v>
      </c>
      <c r="AD233" s="77">
        <v>4000</v>
      </c>
      <c r="AE233" s="81"/>
      <c r="AF233" s="157"/>
      <c r="AG233" s="77">
        <v>1</v>
      </c>
      <c r="AH233" s="77">
        <v>1</v>
      </c>
      <c r="AI233" s="77" t="s">
        <v>220</v>
      </c>
      <c r="AJ233" s="80" t="s">
        <v>123</v>
      </c>
      <c r="AK233" s="80" t="s">
        <v>123</v>
      </c>
      <c r="AL233" s="80" t="s">
        <v>123</v>
      </c>
      <c r="AM233" s="80" t="s">
        <v>123</v>
      </c>
      <c r="AN233" s="81" t="s">
        <v>123</v>
      </c>
    </row>
    <row r="234" spans="1:40" x14ac:dyDescent="0.25">
      <c r="A234" s="77">
        <v>233</v>
      </c>
      <c r="B234" s="82">
        <v>43197</v>
      </c>
      <c r="K234" s="81">
        <v>14</v>
      </c>
      <c r="L234" s="77" t="s">
        <v>188</v>
      </c>
      <c r="M234" s="77">
        <v>2018</v>
      </c>
      <c r="N234" s="79">
        <v>0.32692129629629629</v>
      </c>
      <c r="O234" s="79">
        <v>0.33689814814814811</v>
      </c>
      <c r="P234" s="80">
        <v>0.23944444444444368</v>
      </c>
      <c r="Q234" s="78" t="s">
        <v>98</v>
      </c>
      <c r="R234" s="78" t="s">
        <v>153</v>
      </c>
      <c r="T234" s="78" t="s">
        <v>123</v>
      </c>
      <c r="U234" s="78" t="s">
        <v>151</v>
      </c>
      <c r="V234" s="80" t="s">
        <v>123</v>
      </c>
      <c r="W234" s="80">
        <v>0.23944444444444368</v>
      </c>
      <c r="X234" s="81">
        <v>1</v>
      </c>
      <c r="Y234" s="81">
        <v>1</v>
      </c>
      <c r="Z234" s="80" t="s">
        <v>123</v>
      </c>
      <c r="AA234" s="80">
        <v>0.23944444444444368</v>
      </c>
      <c r="AB234" s="81"/>
      <c r="AC234" s="81">
        <v>21311</v>
      </c>
      <c r="AD234" s="77"/>
      <c r="AE234" s="81"/>
      <c r="AF234" s="157"/>
      <c r="AG234" s="77">
        <v>1</v>
      </c>
      <c r="AH234" s="77">
        <v>1</v>
      </c>
      <c r="AI234" s="77" t="s">
        <v>220</v>
      </c>
      <c r="AJ234" s="80" t="s">
        <v>123</v>
      </c>
      <c r="AK234" s="80" t="s">
        <v>123</v>
      </c>
      <c r="AL234" s="80" t="s">
        <v>123</v>
      </c>
      <c r="AM234" s="80" t="s">
        <v>123</v>
      </c>
      <c r="AN234" s="81" t="s">
        <v>123</v>
      </c>
    </row>
    <row r="235" spans="1:40" x14ac:dyDescent="0.25">
      <c r="A235" s="77">
        <v>234</v>
      </c>
      <c r="B235" s="82">
        <v>43197</v>
      </c>
      <c r="K235" s="81">
        <v>14</v>
      </c>
      <c r="L235" s="77" t="s">
        <v>188</v>
      </c>
      <c r="M235" s="77">
        <v>2018</v>
      </c>
      <c r="N235" s="79">
        <v>0.33689814814814811</v>
      </c>
      <c r="O235" s="79">
        <v>0.34694444444444444</v>
      </c>
      <c r="P235" s="80">
        <v>0.24111111111111194</v>
      </c>
      <c r="Q235" s="78" t="s">
        <v>53</v>
      </c>
      <c r="U235" s="78" t="s">
        <v>151</v>
      </c>
      <c r="V235" s="80" t="s">
        <v>123</v>
      </c>
      <c r="W235" s="80">
        <v>0.24111111111111194</v>
      </c>
      <c r="X235" s="81">
        <v>1</v>
      </c>
      <c r="Y235" s="81">
        <v>1</v>
      </c>
      <c r="Z235" s="80" t="s">
        <v>123</v>
      </c>
      <c r="AA235" s="80">
        <v>0.24111111111111194</v>
      </c>
      <c r="AB235" s="81"/>
      <c r="AC235" s="81">
        <v>21311</v>
      </c>
      <c r="AD235" s="77"/>
      <c r="AE235" s="81"/>
      <c r="AF235" s="157"/>
      <c r="AG235" s="77">
        <v>1</v>
      </c>
      <c r="AH235" s="77">
        <v>1</v>
      </c>
      <c r="AI235" s="77" t="s">
        <v>220</v>
      </c>
      <c r="AJ235" s="80" t="s">
        <v>123</v>
      </c>
      <c r="AK235" s="80" t="s">
        <v>123</v>
      </c>
      <c r="AL235" s="80" t="s">
        <v>123</v>
      </c>
      <c r="AM235" s="80" t="s">
        <v>123</v>
      </c>
      <c r="AN235" s="81" t="s">
        <v>123</v>
      </c>
    </row>
    <row r="236" spans="1:40" x14ac:dyDescent="0.25">
      <c r="A236" s="77">
        <v>235</v>
      </c>
      <c r="B236" s="82">
        <v>43197</v>
      </c>
      <c r="K236" s="81">
        <v>14</v>
      </c>
      <c r="L236" s="77" t="s">
        <v>188</v>
      </c>
      <c r="M236" s="77">
        <v>2018</v>
      </c>
      <c r="N236" s="79">
        <v>0.34694444444444444</v>
      </c>
      <c r="O236" s="79">
        <v>0.38170138888888888</v>
      </c>
      <c r="P236" s="80">
        <v>0.8341666666666665</v>
      </c>
      <c r="Q236" s="78" t="s">
        <v>98</v>
      </c>
      <c r="R236" s="78" t="s">
        <v>153</v>
      </c>
      <c r="T236" s="78" t="s">
        <v>123</v>
      </c>
      <c r="U236" s="78" t="s">
        <v>151</v>
      </c>
      <c r="V236" s="80" t="s">
        <v>123</v>
      </c>
      <c r="W236" s="80">
        <v>0.8341666666666665</v>
      </c>
      <c r="X236" s="81">
        <v>1</v>
      </c>
      <c r="Y236" s="81">
        <v>1</v>
      </c>
      <c r="Z236" s="80" t="s">
        <v>123</v>
      </c>
      <c r="AA236" s="80">
        <v>0.8341666666666665</v>
      </c>
      <c r="AB236" s="81"/>
      <c r="AC236" s="81">
        <v>21311</v>
      </c>
      <c r="AD236" s="77"/>
      <c r="AE236" s="81"/>
      <c r="AF236" s="157"/>
      <c r="AG236" s="77">
        <v>1</v>
      </c>
      <c r="AH236" s="77">
        <v>1</v>
      </c>
      <c r="AI236" s="77" t="s">
        <v>220</v>
      </c>
      <c r="AJ236" s="80" t="s">
        <v>123</v>
      </c>
      <c r="AK236" s="80" t="s">
        <v>123</v>
      </c>
      <c r="AL236" s="80" t="s">
        <v>123</v>
      </c>
      <c r="AM236" s="80" t="s">
        <v>123</v>
      </c>
      <c r="AN236" s="81" t="s">
        <v>123</v>
      </c>
    </row>
    <row r="237" spans="1:40" x14ac:dyDescent="0.25">
      <c r="A237" s="77">
        <v>236</v>
      </c>
      <c r="B237" s="82">
        <v>43197</v>
      </c>
      <c r="K237" s="81">
        <v>14</v>
      </c>
      <c r="L237" s="77" t="s">
        <v>188</v>
      </c>
      <c r="M237" s="77">
        <v>2018</v>
      </c>
      <c r="N237" s="79">
        <v>0.38170138888888888</v>
      </c>
      <c r="O237" s="79">
        <v>0.39304398148148145</v>
      </c>
      <c r="P237" s="80">
        <v>0.2722222222222217</v>
      </c>
      <c r="Q237" s="78" t="s">
        <v>32</v>
      </c>
      <c r="R237" s="78" t="s">
        <v>136</v>
      </c>
      <c r="S237" s="78" t="s">
        <v>127</v>
      </c>
      <c r="U237" s="78" t="s">
        <v>149</v>
      </c>
      <c r="V237" s="80">
        <v>0.2722222222222217</v>
      </c>
      <c r="W237" s="80" t="s">
        <v>123</v>
      </c>
      <c r="X237" s="81">
        <v>1</v>
      </c>
      <c r="Y237" s="81">
        <v>1</v>
      </c>
      <c r="Z237" s="80">
        <v>0.2722222222222217</v>
      </c>
      <c r="AA237" s="80" t="s">
        <v>123</v>
      </c>
      <c r="AB237" s="81">
        <v>20000</v>
      </c>
      <c r="AC237" s="81">
        <v>21311</v>
      </c>
      <c r="AD237" s="77">
        <v>21508</v>
      </c>
      <c r="AE237" s="81">
        <v>9644.8430493273536</v>
      </c>
      <c r="AF237" s="157"/>
      <c r="AG237" s="77">
        <v>1</v>
      </c>
      <c r="AH237" s="77">
        <v>2</v>
      </c>
      <c r="AI237" s="77" t="s">
        <v>222</v>
      </c>
      <c r="AJ237" s="80">
        <v>3.0638888888888891</v>
      </c>
      <c r="AK237" s="80">
        <v>2.1052631578947367</v>
      </c>
      <c r="AL237" s="80">
        <v>1.91</v>
      </c>
      <c r="AM237" s="80">
        <v>1.1519444444444451</v>
      </c>
      <c r="AN237" s="81" t="s">
        <v>123</v>
      </c>
    </row>
    <row r="238" spans="1:40" x14ac:dyDescent="0.25">
      <c r="A238" s="77">
        <v>237</v>
      </c>
      <c r="B238" s="82">
        <v>43197</v>
      </c>
      <c r="K238" s="81">
        <v>14</v>
      </c>
      <c r="L238" s="77" t="s">
        <v>188</v>
      </c>
      <c r="M238" s="77">
        <v>2018</v>
      </c>
      <c r="N238" s="79">
        <v>0.39304398148148145</v>
      </c>
      <c r="O238" s="79">
        <v>0.39327546296296295</v>
      </c>
      <c r="P238" s="80">
        <v>5.5555555555559799E-3</v>
      </c>
      <c r="Q238" s="78" t="s">
        <v>32</v>
      </c>
      <c r="R238" s="78" t="s">
        <v>136</v>
      </c>
      <c r="V238" s="80">
        <v>0.83277777777777784</v>
      </c>
      <c r="W238" s="80">
        <v>2.2255555555555553</v>
      </c>
      <c r="X238" s="81">
        <v>1</v>
      </c>
      <c r="Y238" s="81">
        <v>1</v>
      </c>
      <c r="Z238" s="80">
        <v>0.83</v>
      </c>
      <c r="AA238" s="80">
        <v>2.23</v>
      </c>
      <c r="AB238" s="81"/>
      <c r="AC238" s="81">
        <v>21311</v>
      </c>
      <c r="AD238" s="77"/>
      <c r="AE238" s="81"/>
      <c r="AF238" s="157"/>
      <c r="AG238" s="77">
        <v>1</v>
      </c>
      <c r="AH238" s="77">
        <v>2</v>
      </c>
      <c r="AI238" s="77" t="s">
        <v>220</v>
      </c>
      <c r="AJ238" s="80" t="s">
        <v>123</v>
      </c>
      <c r="AK238" s="80" t="s">
        <v>123</v>
      </c>
      <c r="AL238" s="80" t="s">
        <v>123</v>
      </c>
      <c r="AM238" s="80" t="s">
        <v>123</v>
      </c>
      <c r="AN238" s="81">
        <v>21311</v>
      </c>
    </row>
    <row r="239" spans="1:40" x14ac:dyDescent="0.25">
      <c r="A239" s="77">
        <v>238</v>
      </c>
      <c r="B239" s="82">
        <v>43197</v>
      </c>
      <c r="K239" s="81">
        <v>14</v>
      </c>
      <c r="L239" s="77" t="s">
        <v>188</v>
      </c>
      <c r="M239" s="77">
        <v>2018</v>
      </c>
      <c r="N239" s="79">
        <v>0.39327546296296295</v>
      </c>
      <c r="O239" s="79">
        <v>0.40990740740740739</v>
      </c>
      <c r="P239" s="80">
        <v>0.39916666666666645</v>
      </c>
      <c r="Q239" s="78" t="s">
        <v>32</v>
      </c>
      <c r="R239" s="78" t="s">
        <v>156</v>
      </c>
      <c r="S239" s="78" t="s">
        <v>124</v>
      </c>
      <c r="U239" s="78" t="s">
        <v>149</v>
      </c>
      <c r="V239" s="80">
        <v>0.39916666666666645</v>
      </c>
      <c r="W239" s="80" t="s">
        <v>123</v>
      </c>
      <c r="X239" s="81">
        <v>1</v>
      </c>
      <c r="Y239" s="81">
        <v>1</v>
      </c>
      <c r="Z239" s="80">
        <v>0.39916666666666645</v>
      </c>
      <c r="AA239" s="80" t="s">
        <v>123</v>
      </c>
      <c r="AB239" s="81"/>
      <c r="AC239" s="81">
        <v>10500</v>
      </c>
      <c r="AD239" s="77"/>
      <c r="AE239" s="81"/>
      <c r="AF239" s="157"/>
      <c r="AG239" s="77">
        <v>1</v>
      </c>
      <c r="AH239" s="77">
        <v>2</v>
      </c>
      <c r="AI239" s="77" t="s">
        <v>220</v>
      </c>
      <c r="AJ239" s="80" t="s">
        <v>123</v>
      </c>
      <c r="AK239" s="80" t="s">
        <v>123</v>
      </c>
      <c r="AL239" s="80" t="s">
        <v>123</v>
      </c>
      <c r="AM239" s="80" t="s">
        <v>123</v>
      </c>
      <c r="AN239" s="81" t="s">
        <v>123</v>
      </c>
    </row>
    <row r="240" spans="1:40" x14ac:dyDescent="0.25">
      <c r="A240" s="77">
        <v>239</v>
      </c>
      <c r="B240" s="82">
        <v>43197</v>
      </c>
      <c r="K240" s="81">
        <v>14</v>
      </c>
      <c r="L240" s="77" t="s">
        <v>188</v>
      </c>
      <c r="M240" s="77">
        <v>2018</v>
      </c>
      <c r="N240" s="79">
        <v>0.40990740740740739</v>
      </c>
      <c r="O240" s="79">
        <v>0.42638888888888887</v>
      </c>
      <c r="P240" s="80">
        <v>0.39555555555555566</v>
      </c>
      <c r="Q240" s="78" t="s">
        <v>22</v>
      </c>
      <c r="R240" s="78" t="s">
        <v>152</v>
      </c>
      <c r="T240" s="78" t="s">
        <v>123</v>
      </c>
      <c r="V240" s="80" t="s">
        <v>123</v>
      </c>
      <c r="W240" s="80" t="s">
        <v>123</v>
      </c>
      <c r="X240" s="81">
        <v>1</v>
      </c>
      <c r="Y240" s="81">
        <v>1</v>
      </c>
      <c r="Z240" s="80" t="s">
        <v>123</v>
      </c>
      <c r="AA240" s="80" t="s">
        <v>123</v>
      </c>
      <c r="AB240" s="81"/>
      <c r="AC240" s="81">
        <v>10500</v>
      </c>
      <c r="AD240" s="77"/>
      <c r="AE240" s="81"/>
      <c r="AF240" s="157"/>
      <c r="AG240" s="77">
        <v>1</v>
      </c>
      <c r="AH240" s="77">
        <v>2</v>
      </c>
      <c r="AI240" s="77" t="s">
        <v>220</v>
      </c>
      <c r="AJ240" s="80" t="s">
        <v>123</v>
      </c>
      <c r="AK240" s="80" t="s">
        <v>123</v>
      </c>
      <c r="AL240" s="80" t="s">
        <v>123</v>
      </c>
      <c r="AM240" s="80" t="s">
        <v>123</v>
      </c>
      <c r="AN240" s="81" t="s">
        <v>123</v>
      </c>
    </row>
    <row r="241" spans="1:40" x14ac:dyDescent="0.25">
      <c r="A241" s="77">
        <v>240</v>
      </c>
      <c r="B241" s="82">
        <v>43197</v>
      </c>
      <c r="K241" s="81">
        <v>14</v>
      </c>
      <c r="L241" s="77" t="s">
        <v>188</v>
      </c>
      <c r="M241" s="77">
        <v>2018</v>
      </c>
      <c r="N241" s="79">
        <v>0.42638888888888887</v>
      </c>
      <c r="O241" s="79">
        <v>0.43693287037037037</v>
      </c>
      <c r="P241" s="80">
        <v>0.25305555555555603</v>
      </c>
      <c r="Q241" s="78" t="s">
        <v>98</v>
      </c>
      <c r="R241" s="78" t="s">
        <v>223</v>
      </c>
      <c r="T241" s="78" t="s">
        <v>123</v>
      </c>
      <c r="U241" s="78" t="s">
        <v>149</v>
      </c>
      <c r="V241" s="80">
        <v>0.25305555555555603</v>
      </c>
      <c r="W241" s="80" t="s">
        <v>123</v>
      </c>
      <c r="X241" s="81">
        <v>1</v>
      </c>
      <c r="Y241" s="81">
        <v>1</v>
      </c>
      <c r="Z241" s="80">
        <v>0.25305555555555603</v>
      </c>
      <c r="AA241" s="80" t="s">
        <v>123</v>
      </c>
      <c r="AB241" s="81"/>
      <c r="AC241" s="81">
        <v>10500</v>
      </c>
      <c r="AD241" s="77"/>
      <c r="AE241" s="81"/>
      <c r="AF241" s="157"/>
      <c r="AG241" s="77">
        <v>1</v>
      </c>
      <c r="AH241" s="77">
        <v>2</v>
      </c>
      <c r="AI241" s="77" t="s">
        <v>220</v>
      </c>
      <c r="AJ241" s="80" t="s">
        <v>123</v>
      </c>
      <c r="AK241" s="80" t="s">
        <v>123</v>
      </c>
      <c r="AL241" s="80" t="s">
        <v>123</v>
      </c>
      <c r="AM241" s="80" t="s">
        <v>123</v>
      </c>
      <c r="AN241" s="81" t="s">
        <v>123</v>
      </c>
    </row>
    <row r="242" spans="1:40" x14ac:dyDescent="0.25">
      <c r="A242" s="77">
        <v>241</v>
      </c>
      <c r="B242" s="82">
        <v>43197</v>
      </c>
      <c r="K242" s="81">
        <v>14</v>
      </c>
      <c r="L242" s="77" t="s">
        <v>188</v>
      </c>
      <c r="M242" s="77">
        <v>2018</v>
      </c>
      <c r="N242" s="79">
        <v>0.43693287037037037</v>
      </c>
      <c r="O242" s="79">
        <v>0.45503472222222219</v>
      </c>
      <c r="P242" s="80">
        <v>0.43444444444444352</v>
      </c>
      <c r="Q242" s="78" t="s">
        <v>53</v>
      </c>
      <c r="U242" s="78" t="s">
        <v>151</v>
      </c>
      <c r="V242" s="80" t="s">
        <v>123</v>
      </c>
      <c r="W242" s="80">
        <v>0.43444444444444352</v>
      </c>
      <c r="X242" s="81">
        <v>1</v>
      </c>
      <c r="Y242" s="81">
        <v>1</v>
      </c>
      <c r="Z242" s="80" t="s">
        <v>123</v>
      </c>
      <c r="AA242" s="80">
        <v>0.43444444444444352</v>
      </c>
      <c r="AB242" s="81"/>
      <c r="AC242" s="81">
        <v>10500</v>
      </c>
      <c r="AD242" s="77"/>
      <c r="AE242" s="81"/>
      <c r="AF242" s="157"/>
      <c r="AG242" s="77">
        <v>1</v>
      </c>
      <c r="AH242" s="77">
        <v>2</v>
      </c>
      <c r="AI242" s="77" t="s">
        <v>220</v>
      </c>
      <c r="AJ242" s="80" t="s">
        <v>123</v>
      </c>
      <c r="AK242" s="80" t="s">
        <v>123</v>
      </c>
      <c r="AL242" s="80" t="s">
        <v>123</v>
      </c>
      <c r="AM242" s="80" t="s">
        <v>123</v>
      </c>
      <c r="AN242" s="81" t="s">
        <v>123</v>
      </c>
    </row>
    <row r="243" spans="1:40" x14ac:dyDescent="0.25">
      <c r="A243" s="77">
        <v>242</v>
      </c>
      <c r="B243" s="82">
        <v>43197</v>
      </c>
      <c r="K243" s="81">
        <v>14</v>
      </c>
      <c r="L243" s="77" t="s">
        <v>188</v>
      </c>
      <c r="M243" s="77">
        <v>2018</v>
      </c>
      <c r="N243" s="79">
        <v>0.45503472222222219</v>
      </c>
      <c r="O243" s="79">
        <v>0.46230324074074075</v>
      </c>
      <c r="P243" s="80">
        <v>0.17444444444444551</v>
      </c>
      <c r="Q243" s="78" t="s">
        <v>98</v>
      </c>
      <c r="R243" s="78" t="s">
        <v>153</v>
      </c>
      <c r="T243" s="78" t="s">
        <v>123</v>
      </c>
      <c r="U243" s="78" t="s">
        <v>151</v>
      </c>
      <c r="V243" s="80" t="s">
        <v>123</v>
      </c>
      <c r="W243" s="80">
        <v>0.17444444444444551</v>
      </c>
      <c r="X243" s="81">
        <v>1</v>
      </c>
      <c r="Y243" s="81">
        <v>1</v>
      </c>
      <c r="Z243" s="80" t="s">
        <v>123</v>
      </c>
      <c r="AA243" s="80">
        <v>0.17444444444444551</v>
      </c>
      <c r="AB243" s="81"/>
      <c r="AC243" s="81">
        <v>10500</v>
      </c>
      <c r="AD243" s="77"/>
      <c r="AE243" s="81"/>
      <c r="AF243" s="157"/>
      <c r="AG243" s="77">
        <v>1</v>
      </c>
      <c r="AH243" s="77">
        <v>2</v>
      </c>
      <c r="AI243" s="77" t="s">
        <v>220</v>
      </c>
      <c r="AJ243" s="80" t="s">
        <v>123</v>
      </c>
      <c r="AK243" s="80" t="s">
        <v>123</v>
      </c>
      <c r="AL243" s="80" t="s">
        <v>123</v>
      </c>
      <c r="AM243" s="80" t="s">
        <v>123</v>
      </c>
      <c r="AN243" s="81" t="s">
        <v>123</v>
      </c>
    </row>
    <row r="244" spans="1:40" x14ac:dyDescent="0.25">
      <c r="A244" s="77">
        <v>243</v>
      </c>
      <c r="B244" s="82">
        <v>43197</v>
      </c>
      <c r="K244" s="81">
        <v>14</v>
      </c>
      <c r="L244" s="77" t="s">
        <v>188</v>
      </c>
      <c r="M244" s="77">
        <v>2018</v>
      </c>
      <c r="N244" s="79">
        <v>0.46230324074074075</v>
      </c>
      <c r="O244" s="79">
        <v>0.48873842592592592</v>
      </c>
      <c r="P244" s="80">
        <v>0.63444444444444414</v>
      </c>
      <c r="Q244" s="78" t="s">
        <v>53</v>
      </c>
      <c r="U244" s="78" t="s">
        <v>151</v>
      </c>
      <c r="V244" s="80" t="s">
        <v>123</v>
      </c>
      <c r="W244" s="80">
        <v>0.63444444444444414</v>
      </c>
      <c r="X244" s="81">
        <v>1</v>
      </c>
      <c r="Y244" s="81">
        <v>1</v>
      </c>
      <c r="Z244" s="80" t="s">
        <v>123</v>
      </c>
      <c r="AA244" s="80">
        <v>0.63444444444444414</v>
      </c>
      <c r="AB244" s="81"/>
      <c r="AC244" s="81">
        <v>10500</v>
      </c>
      <c r="AD244" s="77">
        <v>10000</v>
      </c>
      <c r="AE244" s="81"/>
      <c r="AF244" s="157"/>
      <c r="AG244" s="77">
        <v>1</v>
      </c>
      <c r="AH244" s="77">
        <v>2</v>
      </c>
      <c r="AI244" s="77" t="s">
        <v>220</v>
      </c>
      <c r="AJ244" s="80" t="s">
        <v>123</v>
      </c>
      <c r="AK244" s="80" t="s">
        <v>123</v>
      </c>
      <c r="AL244" s="80" t="s">
        <v>123</v>
      </c>
      <c r="AM244" s="80" t="s">
        <v>123</v>
      </c>
      <c r="AN244" s="81" t="s">
        <v>123</v>
      </c>
    </row>
    <row r="245" spans="1:40" x14ac:dyDescent="0.25">
      <c r="A245" s="77">
        <v>244</v>
      </c>
      <c r="B245" s="82">
        <v>43197</v>
      </c>
      <c r="K245" s="81">
        <v>14</v>
      </c>
      <c r="L245" s="77" t="s">
        <v>188</v>
      </c>
      <c r="M245" s="77">
        <v>2018</v>
      </c>
      <c r="N245" s="79">
        <v>0.48873842592592592</v>
      </c>
      <c r="O245" s="79">
        <v>0.49560185185185185</v>
      </c>
      <c r="P245" s="80">
        <v>0.16472222222222221</v>
      </c>
      <c r="Q245" s="78" t="s">
        <v>32</v>
      </c>
      <c r="R245" s="78" t="s">
        <v>61</v>
      </c>
      <c r="U245" s="78" t="s">
        <v>149</v>
      </c>
      <c r="V245" s="80">
        <v>0.16472222222222221</v>
      </c>
      <c r="W245" s="80" t="s">
        <v>123</v>
      </c>
      <c r="X245" s="81">
        <v>1</v>
      </c>
      <c r="Y245" s="81">
        <v>1</v>
      </c>
      <c r="Z245" s="80">
        <v>0.16472222222222221</v>
      </c>
      <c r="AA245" s="80" t="s">
        <v>123</v>
      </c>
      <c r="AB245" s="81"/>
      <c r="AC245" s="81">
        <v>10500</v>
      </c>
      <c r="AD245" s="77"/>
      <c r="AE245" s="81"/>
      <c r="AF245" s="157"/>
      <c r="AG245" s="77">
        <v>1</v>
      </c>
      <c r="AH245" s="77">
        <v>2</v>
      </c>
      <c r="AI245" s="77" t="s">
        <v>220</v>
      </c>
      <c r="AJ245" s="80" t="s">
        <v>123</v>
      </c>
      <c r="AK245" s="80" t="s">
        <v>123</v>
      </c>
      <c r="AL245" s="80" t="s">
        <v>123</v>
      </c>
      <c r="AM245" s="80" t="s">
        <v>123</v>
      </c>
      <c r="AN245" s="81" t="s">
        <v>123</v>
      </c>
    </row>
    <row r="246" spans="1:40" x14ac:dyDescent="0.25">
      <c r="A246" s="77">
        <v>245</v>
      </c>
      <c r="B246" s="82">
        <v>43197</v>
      </c>
      <c r="K246" s="81">
        <v>14</v>
      </c>
      <c r="L246" s="77" t="s">
        <v>188</v>
      </c>
      <c r="M246" s="77">
        <v>2018</v>
      </c>
      <c r="N246" s="79">
        <v>0.49560185185185185</v>
      </c>
      <c r="O246" s="79">
        <v>0.52454861111111117</v>
      </c>
      <c r="P246" s="80">
        <v>0.6947222222222238</v>
      </c>
      <c r="Q246" s="78" t="s">
        <v>32</v>
      </c>
      <c r="R246" s="78" t="s">
        <v>156</v>
      </c>
      <c r="T246" s="78" t="s">
        <v>123</v>
      </c>
      <c r="U246" s="78" t="s">
        <v>149</v>
      </c>
      <c r="V246" s="80">
        <v>0.6947222222222238</v>
      </c>
      <c r="W246" s="80" t="s">
        <v>123</v>
      </c>
      <c r="X246" s="81">
        <v>1</v>
      </c>
      <c r="Y246" s="81">
        <v>1</v>
      </c>
      <c r="Z246" s="80">
        <v>0.6947222222222238</v>
      </c>
      <c r="AA246" s="80" t="s">
        <v>123</v>
      </c>
      <c r="AB246" s="81"/>
      <c r="AC246" s="81">
        <v>10500</v>
      </c>
      <c r="AD246" s="77"/>
      <c r="AE246" s="81"/>
      <c r="AF246" s="157"/>
      <c r="AG246" s="77">
        <v>1</v>
      </c>
      <c r="AH246" s="77">
        <v>2</v>
      </c>
      <c r="AI246" s="77" t="s">
        <v>220</v>
      </c>
      <c r="AJ246" s="80" t="s">
        <v>123</v>
      </c>
      <c r="AK246" s="80" t="s">
        <v>123</v>
      </c>
      <c r="AL246" s="80" t="s">
        <v>123</v>
      </c>
      <c r="AM246" s="80" t="s">
        <v>123</v>
      </c>
      <c r="AN246" s="81" t="s">
        <v>123</v>
      </c>
    </row>
    <row r="247" spans="1:40" x14ac:dyDescent="0.25">
      <c r="A247" s="77">
        <v>246</v>
      </c>
      <c r="B247" s="82">
        <v>43197</v>
      </c>
      <c r="K247" s="81">
        <v>14</v>
      </c>
      <c r="L247" s="77" t="s">
        <v>188</v>
      </c>
      <c r="M247" s="77">
        <v>2018</v>
      </c>
      <c r="N247" s="79">
        <v>0.52454861111111117</v>
      </c>
      <c r="O247" s="79">
        <v>0.53598379629629633</v>
      </c>
      <c r="P247" s="80">
        <v>0.27444444444444382</v>
      </c>
      <c r="Q247" s="78" t="s">
        <v>53</v>
      </c>
      <c r="U247" s="78" t="s">
        <v>151</v>
      </c>
      <c r="V247" s="80" t="s">
        <v>123</v>
      </c>
      <c r="W247" s="80">
        <v>0.27444444444444382</v>
      </c>
      <c r="X247" s="81">
        <v>1</v>
      </c>
      <c r="Y247" s="81">
        <v>1</v>
      </c>
      <c r="Z247" s="80" t="s">
        <v>123</v>
      </c>
      <c r="AA247" s="80">
        <v>0.27444444444444382</v>
      </c>
      <c r="AB247" s="81"/>
      <c r="AC247" s="81">
        <v>10500</v>
      </c>
      <c r="AD247" s="77"/>
      <c r="AE247" s="81"/>
      <c r="AF247" s="157"/>
      <c r="AG247" s="77">
        <v>1</v>
      </c>
      <c r="AH247" s="77">
        <v>2</v>
      </c>
      <c r="AI247" s="77" t="s">
        <v>220</v>
      </c>
      <c r="AJ247" s="80" t="s">
        <v>123</v>
      </c>
      <c r="AK247" s="80" t="s">
        <v>123</v>
      </c>
      <c r="AL247" s="80" t="s">
        <v>123</v>
      </c>
      <c r="AM247" s="80" t="s">
        <v>123</v>
      </c>
      <c r="AN247" s="81" t="s">
        <v>123</v>
      </c>
    </row>
    <row r="248" spans="1:40" x14ac:dyDescent="0.25">
      <c r="A248" s="77">
        <v>247</v>
      </c>
      <c r="B248" s="82">
        <v>43197</v>
      </c>
      <c r="K248" s="81">
        <v>14</v>
      </c>
      <c r="L248" s="77" t="s">
        <v>188</v>
      </c>
      <c r="M248" s="77">
        <v>2018</v>
      </c>
      <c r="N248" s="79">
        <v>0.53598379629629633</v>
      </c>
      <c r="O248" s="79">
        <v>0.53622685185185182</v>
      </c>
      <c r="P248" s="80">
        <v>5.8333333333315807E-3</v>
      </c>
      <c r="Q248" s="78" t="s">
        <v>22</v>
      </c>
      <c r="R248" s="78" t="s">
        <v>117</v>
      </c>
      <c r="S248" s="78" t="s">
        <v>128</v>
      </c>
      <c r="V248" s="80" t="s">
        <v>123</v>
      </c>
      <c r="W248" s="80" t="s">
        <v>123</v>
      </c>
      <c r="X248" s="81">
        <v>1</v>
      </c>
      <c r="Y248" s="81">
        <v>1</v>
      </c>
      <c r="Z248" s="80" t="s">
        <v>123</v>
      </c>
      <c r="AA248" s="80" t="s">
        <v>123</v>
      </c>
      <c r="AB248" s="81">
        <v>3828</v>
      </c>
      <c r="AC248" s="81">
        <v>10500</v>
      </c>
      <c r="AD248" s="77">
        <v>3828</v>
      </c>
      <c r="AE248" s="81">
        <v>2512.91</v>
      </c>
      <c r="AF248" s="157"/>
      <c r="AG248" s="77">
        <v>1</v>
      </c>
      <c r="AH248" s="77">
        <v>2</v>
      </c>
      <c r="AI248" s="77" t="s">
        <v>220</v>
      </c>
      <c r="AJ248" s="80" t="s">
        <v>123</v>
      </c>
      <c r="AK248" s="80">
        <v>0.40294736842105261</v>
      </c>
      <c r="AL248" s="80" t="s">
        <v>123</v>
      </c>
      <c r="AM248" s="80" t="s">
        <v>123</v>
      </c>
      <c r="AN248" s="81" t="s">
        <v>123</v>
      </c>
    </row>
    <row r="249" spans="1:40" x14ac:dyDescent="0.25">
      <c r="A249" s="77">
        <v>248</v>
      </c>
      <c r="B249" s="82">
        <v>43197</v>
      </c>
      <c r="K249" s="81">
        <v>14</v>
      </c>
      <c r="L249" s="77" t="s">
        <v>188</v>
      </c>
      <c r="M249" s="77">
        <v>2018</v>
      </c>
      <c r="N249" s="79">
        <v>0.53622685185185182</v>
      </c>
      <c r="O249" s="79">
        <v>0.53628472222222223</v>
      </c>
      <c r="P249" s="80">
        <v>1.3888888888899942E-3</v>
      </c>
      <c r="Q249" s="78" t="s">
        <v>32</v>
      </c>
      <c r="R249" s="78" t="s">
        <v>159</v>
      </c>
      <c r="S249" s="78" t="s">
        <v>126</v>
      </c>
      <c r="U249" s="78" t="s">
        <v>149</v>
      </c>
      <c r="V249" s="80">
        <v>1.3888888888899942E-3</v>
      </c>
      <c r="W249" s="80" t="s">
        <v>123</v>
      </c>
      <c r="X249" s="81">
        <v>1</v>
      </c>
      <c r="Y249" s="81">
        <v>1</v>
      </c>
      <c r="Z249" s="80">
        <v>1.3888888888899942E-3</v>
      </c>
      <c r="AA249" s="80" t="s">
        <v>123</v>
      </c>
      <c r="AB249" s="81"/>
      <c r="AC249" s="81">
        <v>10500</v>
      </c>
      <c r="AD249" s="77"/>
      <c r="AE249" s="81"/>
      <c r="AF249" s="157"/>
      <c r="AG249" s="77">
        <v>1</v>
      </c>
      <c r="AH249" s="77">
        <v>2</v>
      </c>
      <c r="AI249" s="77" t="s">
        <v>220</v>
      </c>
      <c r="AJ249" s="80" t="s">
        <v>123</v>
      </c>
      <c r="AK249" s="80" t="s">
        <v>123</v>
      </c>
      <c r="AL249" s="80" t="s">
        <v>123</v>
      </c>
      <c r="AM249" s="80" t="s">
        <v>123</v>
      </c>
      <c r="AN249" s="81" t="s">
        <v>123</v>
      </c>
    </row>
    <row r="250" spans="1:40" x14ac:dyDescent="0.25">
      <c r="A250" s="77">
        <v>249</v>
      </c>
      <c r="B250" s="82">
        <v>43197</v>
      </c>
      <c r="K250" s="81">
        <v>14</v>
      </c>
      <c r="L250" s="77" t="s">
        <v>188</v>
      </c>
      <c r="M250" s="77">
        <v>2018</v>
      </c>
      <c r="N250" s="79">
        <v>0.53628472222222223</v>
      </c>
      <c r="O250" s="79">
        <v>0.53635416666666669</v>
      </c>
      <c r="P250" s="80">
        <v>1.6666666666669272E-3</v>
      </c>
      <c r="Q250" s="78" t="s">
        <v>32</v>
      </c>
      <c r="R250" s="78" t="s">
        <v>159</v>
      </c>
      <c r="S250" s="78" t="s">
        <v>125</v>
      </c>
      <c r="V250" s="80" t="s">
        <v>123</v>
      </c>
      <c r="W250" s="80" t="s">
        <v>123</v>
      </c>
      <c r="X250" s="81">
        <v>1</v>
      </c>
      <c r="Y250" s="81">
        <v>1</v>
      </c>
      <c r="Z250" s="80" t="s">
        <v>123</v>
      </c>
      <c r="AA250" s="80" t="s">
        <v>123</v>
      </c>
      <c r="AB250" s="81">
        <v>0</v>
      </c>
      <c r="AC250" s="81">
        <v>10500</v>
      </c>
      <c r="AD250" s="77">
        <v>0</v>
      </c>
      <c r="AE250" s="81">
        <v>0</v>
      </c>
      <c r="AF250" s="157"/>
      <c r="AG250" s="77">
        <v>1</v>
      </c>
      <c r="AH250" s="77">
        <v>3</v>
      </c>
      <c r="AI250" s="77" t="s">
        <v>224</v>
      </c>
      <c r="AJ250" s="80">
        <v>3.4338888888888897</v>
      </c>
      <c r="AK250" s="80">
        <v>0</v>
      </c>
      <c r="AL250" s="80">
        <v>2.09</v>
      </c>
      <c r="AM250" s="80">
        <v>1.3433333333333315</v>
      </c>
      <c r="AN250" s="81">
        <v>10500</v>
      </c>
    </row>
    <row r="251" spans="1:40" x14ac:dyDescent="0.25">
      <c r="A251" s="77">
        <v>250</v>
      </c>
      <c r="B251" s="82">
        <v>43199</v>
      </c>
      <c r="K251" s="81">
        <v>15</v>
      </c>
      <c r="L251" s="77" t="s">
        <v>188</v>
      </c>
      <c r="M251" s="77">
        <v>2018</v>
      </c>
      <c r="N251" s="79">
        <v>0.22916666666666666</v>
      </c>
      <c r="O251" s="79">
        <v>0.24673611111111113</v>
      </c>
      <c r="P251" s="80">
        <v>0.4216666666666673</v>
      </c>
      <c r="Q251" s="78" t="s">
        <v>22</v>
      </c>
      <c r="R251" s="78" t="s">
        <v>54</v>
      </c>
      <c r="V251" s="80" t="s">
        <v>123</v>
      </c>
      <c r="W251" s="80" t="s">
        <v>123</v>
      </c>
      <c r="X251" s="81">
        <v>1</v>
      </c>
      <c r="Y251" s="81">
        <v>1</v>
      </c>
      <c r="Z251" s="80" t="s">
        <v>123</v>
      </c>
      <c r="AA251" s="80" t="s">
        <v>123</v>
      </c>
      <c r="AB251" s="81"/>
      <c r="AC251" s="81">
        <v>10500</v>
      </c>
      <c r="AD251" s="77"/>
      <c r="AE251" s="81"/>
      <c r="AF251" s="157"/>
      <c r="AG251" s="77">
        <v>2</v>
      </c>
      <c r="AH251" s="77">
        <v>0</v>
      </c>
      <c r="AI251" s="77" t="s">
        <v>225</v>
      </c>
      <c r="AJ251" s="80" t="s">
        <v>123</v>
      </c>
      <c r="AK251" s="80" t="s">
        <v>123</v>
      </c>
      <c r="AL251" s="80" t="s">
        <v>123</v>
      </c>
      <c r="AM251" s="80" t="s">
        <v>123</v>
      </c>
      <c r="AN251" s="81" t="s">
        <v>123</v>
      </c>
    </row>
    <row r="252" spans="1:40" x14ac:dyDescent="0.25">
      <c r="A252" s="77">
        <v>251</v>
      </c>
      <c r="B252" s="82">
        <v>43199</v>
      </c>
      <c r="K252" s="81">
        <v>15</v>
      </c>
      <c r="L252" s="77" t="s">
        <v>188</v>
      </c>
      <c r="M252" s="77">
        <v>2018</v>
      </c>
      <c r="N252" s="79">
        <v>0.24673611111111113</v>
      </c>
      <c r="O252" s="79">
        <v>0.24682870370370369</v>
      </c>
      <c r="P252" s="80">
        <v>2.2222222222214594E-3</v>
      </c>
      <c r="Q252" s="78" t="s">
        <v>32</v>
      </c>
      <c r="R252" s="78" t="s">
        <v>156</v>
      </c>
      <c r="S252" s="78" t="s">
        <v>126</v>
      </c>
      <c r="U252" s="78" t="s">
        <v>149</v>
      </c>
      <c r="V252" s="80">
        <v>2.2222222222214594E-3</v>
      </c>
      <c r="W252" s="80" t="s">
        <v>123</v>
      </c>
      <c r="X252" s="81">
        <v>1</v>
      </c>
      <c r="Y252" s="81">
        <v>1</v>
      </c>
      <c r="Z252" s="80">
        <v>2.2222222222214594E-3</v>
      </c>
      <c r="AA252" s="80" t="s">
        <v>123</v>
      </c>
      <c r="AB252" s="81"/>
      <c r="AC252" s="81">
        <v>10500</v>
      </c>
      <c r="AD252" s="77"/>
      <c r="AE252" s="81"/>
      <c r="AF252" s="157"/>
      <c r="AG252" s="77">
        <v>2</v>
      </c>
      <c r="AH252" s="77">
        <v>0</v>
      </c>
      <c r="AI252" s="77" t="s">
        <v>226</v>
      </c>
      <c r="AJ252" s="80" t="s">
        <v>123</v>
      </c>
      <c r="AK252" s="80" t="s">
        <v>123</v>
      </c>
      <c r="AL252" s="80" t="s">
        <v>123</v>
      </c>
      <c r="AM252" s="80" t="s">
        <v>123</v>
      </c>
      <c r="AN252" s="81" t="s">
        <v>123</v>
      </c>
    </row>
    <row r="253" spans="1:40" x14ac:dyDescent="0.25">
      <c r="A253" s="77">
        <v>252</v>
      </c>
      <c r="B253" s="82">
        <v>43199</v>
      </c>
      <c r="K253" s="81">
        <v>15</v>
      </c>
      <c r="L253" s="77" t="s">
        <v>188</v>
      </c>
      <c r="M253" s="77">
        <v>2018</v>
      </c>
      <c r="N253" s="79">
        <v>0.24682870370370369</v>
      </c>
      <c r="O253" s="79">
        <v>0.24690972222222221</v>
      </c>
      <c r="P253" s="80">
        <v>1.9444444444445264E-3</v>
      </c>
      <c r="Q253" s="78" t="s">
        <v>32</v>
      </c>
      <c r="R253" s="78" t="s">
        <v>61</v>
      </c>
      <c r="S253" s="78" t="s">
        <v>127</v>
      </c>
      <c r="U253" s="78" t="s">
        <v>149</v>
      </c>
      <c r="V253" s="80">
        <v>1.9444444444445264E-3</v>
      </c>
      <c r="W253" s="80" t="s">
        <v>123</v>
      </c>
      <c r="X253" s="81">
        <v>1</v>
      </c>
      <c r="Y253" s="81">
        <v>1</v>
      </c>
      <c r="Z253" s="80">
        <v>1.9444444444445264E-3</v>
      </c>
      <c r="AA253" s="80" t="s">
        <v>123</v>
      </c>
      <c r="AB253" s="81">
        <v>0</v>
      </c>
      <c r="AC253" s="81">
        <v>10500</v>
      </c>
      <c r="AD253" s="77">
        <v>0</v>
      </c>
      <c r="AE253" s="81">
        <v>0</v>
      </c>
      <c r="AF253" s="157"/>
      <c r="AG253" s="77">
        <v>2</v>
      </c>
      <c r="AH253" s="77">
        <v>1</v>
      </c>
      <c r="AI253" s="77" t="s">
        <v>227</v>
      </c>
      <c r="AJ253" s="80">
        <v>0.43416666666666659</v>
      </c>
      <c r="AK253" s="80">
        <v>0</v>
      </c>
      <c r="AL253" s="80">
        <v>0.43</v>
      </c>
      <c r="AM253" s="80">
        <v>0</v>
      </c>
      <c r="AN253" s="81" t="s">
        <v>123</v>
      </c>
    </row>
    <row r="254" spans="1:40" x14ac:dyDescent="0.25">
      <c r="A254" s="77">
        <v>253</v>
      </c>
      <c r="B254" s="82">
        <v>43199</v>
      </c>
      <c r="K254" s="81">
        <v>15</v>
      </c>
      <c r="L254" s="77" t="s">
        <v>188</v>
      </c>
      <c r="M254" s="77">
        <v>2018</v>
      </c>
      <c r="N254" s="79">
        <v>0.24690972222222221</v>
      </c>
      <c r="O254" s="79">
        <v>0.24725694444444443</v>
      </c>
      <c r="P254" s="80">
        <v>8.3333333333333037E-3</v>
      </c>
      <c r="Q254" s="78" t="s">
        <v>32</v>
      </c>
      <c r="R254" s="78" t="s">
        <v>61</v>
      </c>
      <c r="V254" s="80">
        <v>1.5172222222222245</v>
      </c>
      <c r="W254" s="80">
        <v>1.517777777777777</v>
      </c>
      <c r="X254" s="81">
        <v>1</v>
      </c>
      <c r="Y254" s="81">
        <v>1</v>
      </c>
      <c r="Z254" s="80">
        <v>1.52</v>
      </c>
      <c r="AA254" s="80">
        <v>1.52</v>
      </c>
      <c r="AB254" s="81"/>
      <c r="AC254" s="81">
        <v>10500</v>
      </c>
      <c r="AD254" s="77"/>
      <c r="AE254" s="81"/>
      <c r="AF254" s="157"/>
      <c r="AG254" s="77">
        <v>2</v>
      </c>
      <c r="AH254" s="77">
        <v>1</v>
      </c>
      <c r="AI254" s="77" t="s">
        <v>226</v>
      </c>
      <c r="AJ254" s="80" t="s">
        <v>123</v>
      </c>
      <c r="AK254" s="80" t="s">
        <v>123</v>
      </c>
      <c r="AL254" s="80" t="s">
        <v>123</v>
      </c>
      <c r="AM254" s="80" t="s">
        <v>123</v>
      </c>
      <c r="AN254" s="81">
        <v>10500</v>
      </c>
    </row>
    <row r="255" spans="1:40" x14ac:dyDescent="0.25">
      <c r="A255" s="77">
        <v>254</v>
      </c>
      <c r="B255" s="82">
        <v>43199</v>
      </c>
      <c r="K255" s="81">
        <v>15</v>
      </c>
      <c r="L255" s="77" t="s">
        <v>188</v>
      </c>
      <c r="M255" s="77">
        <v>2018</v>
      </c>
      <c r="N255" s="79">
        <v>0.24725694444444443</v>
      </c>
      <c r="O255" s="79">
        <v>0.24756944444444443</v>
      </c>
      <c r="P255" s="80">
        <v>7.4999999999998401E-3</v>
      </c>
      <c r="Q255" s="78" t="s">
        <v>32</v>
      </c>
      <c r="R255" s="78" t="s">
        <v>159</v>
      </c>
      <c r="S255" s="78" t="s">
        <v>124</v>
      </c>
      <c r="U255" s="78" t="s">
        <v>149</v>
      </c>
      <c r="V255" s="80">
        <v>7.4999999999998401E-3</v>
      </c>
      <c r="W255" s="80" t="s">
        <v>123</v>
      </c>
      <c r="X255" s="81">
        <v>1</v>
      </c>
      <c r="Y255" s="81">
        <v>1</v>
      </c>
      <c r="Z255" s="80">
        <v>7.4999999999998401E-3</v>
      </c>
      <c r="AA255" s="80" t="s">
        <v>123</v>
      </c>
      <c r="AB255" s="81"/>
      <c r="AC255" s="81">
        <v>21103</v>
      </c>
      <c r="AD255" s="77"/>
      <c r="AE255" s="81"/>
      <c r="AF255" s="157"/>
      <c r="AG255" s="77">
        <v>1</v>
      </c>
      <c r="AH255" s="77">
        <v>1</v>
      </c>
      <c r="AI255" s="77" t="s">
        <v>226</v>
      </c>
      <c r="AJ255" s="80" t="s">
        <v>123</v>
      </c>
      <c r="AK255" s="80" t="s">
        <v>123</v>
      </c>
      <c r="AL255" s="80" t="s">
        <v>123</v>
      </c>
      <c r="AM255" s="80" t="s">
        <v>123</v>
      </c>
      <c r="AN255" s="81" t="s">
        <v>123</v>
      </c>
    </row>
    <row r="256" spans="1:40" x14ac:dyDescent="0.25">
      <c r="A256" s="77">
        <v>255</v>
      </c>
      <c r="B256" s="82">
        <v>43199</v>
      </c>
      <c r="K256" s="81">
        <v>15</v>
      </c>
      <c r="L256" s="77" t="s">
        <v>188</v>
      </c>
      <c r="M256" s="77">
        <v>2018</v>
      </c>
      <c r="N256" s="79">
        <v>0.24756944444444443</v>
      </c>
      <c r="O256" s="79">
        <v>0.2751736111111111</v>
      </c>
      <c r="P256" s="80">
        <v>0.66250000000000031</v>
      </c>
      <c r="Q256" s="78" t="s">
        <v>22</v>
      </c>
      <c r="R256" s="78" t="s">
        <v>228</v>
      </c>
      <c r="T256" s="78" t="s">
        <v>123</v>
      </c>
      <c r="V256" s="80" t="s">
        <v>123</v>
      </c>
      <c r="W256" s="80" t="s">
        <v>123</v>
      </c>
      <c r="X256" s="81">
        <v>1</v>
      </c>
      <c r="Y256" s="81">
        <v>1</v>
      </c>
      <c r="Z256" s="80" t="s">
        <v>123</v>
      </c>
      <c r="AA256" s="80" t="s">
        <v>123</v>
      </c>
      <c r="AB256" s="81"/>
      <c r="AC256" s="81">
        <v>21103</v>
      </c>
      <c r="AD256" s="77"/>
      <c r="AE256" s="81"/>
      <c r="AF256" s="157"/>
      <c r="AG256" s="77">
        <v>1</v>
      </c>
      <c r="AH256" s="77">
        <v>1</v>
      </c>
      <c r="AI256" s="77" t="s">
        <v>226</v>
      </c>
      <c r="AJ256" s="80" t="s">
        <v>123</v>
      </c>
      <c r="AK256" s="80" t="s">
        <v>123</v>
      </c>
      <c r="AL256" s="80" t="s">
        <v>123</v>
      </c>
      <c r="AM256" s="80" t="s">
        <v>123</v>
      </c>
      <c r="AN256" s="81" t="s">
        <v>123</v>
      </c>
    </row>
    <row r="257" spans="1:40" x14ac:dyDescent="0.25">
      <c r="A257" s="77">
        <v>256</v>
      </c>
      <c r="B257" s="82">
        <v>43199</v>
      </c>
      <c r="K257" s="81">
        <v>15</v>
      </c>
      <c r="L257" s="77" t="s">
        <v>188</v>
      </c>
      <c r="M257" s="77">
        <v>2018</v>
      </c>
      <c r="N257" s="79">
        <v>0.2751736111111111</v>
      </c>
      <c r="O257" s="79">
        <v>0.28333333333333333</v>
      </c>
      <c r="P257" s="80">
        <v>0.1958333333333333</v>
      </c>
      <c r="Q257" s="78" t="s">
        <v>32</v>
      </c>
      <c r="R257" s="78" t="s">
        <v>159</v>
      </c>
      <c r="T257" s="78" t="s">
        <v>123</v>
      </c>
      <c r="U257" s="78" t="s">
        <v>149</v>
      </c>
      <c r="V257" s="80">
        <v>0.1958333333333333</v>
      </c>
      <c r="W257" s="80" t="s">
        <v>123</v>
      </c>
      <c r="X257" s="81">
        <v>1</v>
      </c>
      <c r="Y257" s="81">
        <v>1</v>
      </c>
      <c r="Z257" s="80">
        <v>0.1958333333333333</v>
      </c>
      <c r="AA257" s="80" t="s">
        <v>123</v>
      </c>
      <c r="AB257" s="81"/>
      <c r="AC257" s="81">
        <v>21103</v>
      </c>
      <c r="AD257" s="77"/>
      <c r="AE257" s="81"/>
      <c r="AF257" s="157"/>
      <c r="AG257" s="77">
        <v>1</v>
      </c>
      <c r="AH257" s="77">
        <v>1</v>
      </c>
      <c r="AI257" s="77" t="s">
        <v>226</v>
      </c>
      <c r="AJ257" s="80" t="s">
        <v>123</v>
      </c>
      <c r="AK257" s="80" t="s">
        <v>123</v>
      </c>
      <c r="AL257" s="80" t="s">
        <v>123</v>
      </c>
      <c r="AM257" s="80" t="s">
        <v>123</v>
      </c>
      <c r="AN257" s="81" t="s">
        <v>123</v>
      </c>
    </row>
    <row r="258" spans="1:40" x14ac:dyDescent="0.25">
      <c r="A258" s="77">
        <v>257</v>
      </c>
      <c r="B258" s="82">
        <v>43199</v>
      </c>
      <c r="K258" s="81">
        <v>15</v>
      </c>
      <c r="L258" s="77" t="s">
        <v>188</v>
      </c>
      <c r="M258" s="77">
        <v>2018</v>
      </c>
      <c r="N258" s="79">
        <v>0.28333333333333333</v>
      </c>
      <c r="O258" s="79">
        <v>0.3117361111111111</v>
      </c>
      <c r="P258" s="80">
        <v>0.68166666666666664</v>
      </c>
      <c r="Q258" s="78" t="s">
        <v>53</v>
      </c>
      <c r="U258" s="78" t="s">
        <v>151</v>
      </c>
      <c r="V258" s="80" t="s">
        <v>123</v>
      </c>
      <c r="W258" s="80">
        <v>0.68166666666666664</v>
      </c>
      <c r="X258" s="81">
        <v>1</v>
      </c>
      <c r="Y258" s="81">
        <v>1</v>
      </c>
      <c r="Z258" s="80" t="s">
        <v>123</v>
      </c>
      <c r="AA258" s="80">
        <v>0.68166666666666664</v>
      </c>
      <c r="AB258" s="81"/>
      <c r="AC258" s="81">
        <v>21103</v>
      </c>
      <c r="AD258" s="77"/>
      <c r="AE258" s="81"/>
      <c r="AF258" s="157"/>
      <c r="AG258" s="77">
        <v>1</v>
      </c>
      <c r="AH258" s="77">
        <v>1</v>
      </c>
      <c r="AI258" s="77" t="s">
        <v>226</v>
      </c>
      <c r="AJ258" s="80" t="s">
        <v>123</v>
      </c>
      <c r="AK258" s="80" t="s">
        <v>123</v>
      </c>
      <c r="AL258" s="80" t="s">
        <v>123</v>
      </c>
      <c r="AM258" s="80" t="s">
        <v>123</v>
      </c>
      <c r="AN258" s="81" t="s">
        <v>123</v>
      </c>
    </row>
    <row r="259" spans="1:40" x14ac:dyDescent="0.25">
      <c r="A259" s="77">
        <v>258</v>
      </c>
      <c r="B259" s="82">
        <v>43199</v>
      </c>
      <c r="K259" s="81">
        <v>15</v>
      </c>
      <c r="L259" s="77" t="s">
        <v>188</v>
      </c>
      <c r="M259" s="77">
        <v>2018</v>
      </c>
      <c r="N259" s="79">
        <v>0.3117361111111111</v>
      </c>
      <c r="O259" s="79">
        <v>0.31799768518518517</v>
      </c>
      <c r="P259" s="80">
        <v>0.15027777777777773</v>
      </c>
      <c r="Q259" s="78" t="s">
        <v>98</v>
      </c>
      <c r="R259" s="78" t="s">
        <v>153</v>
      </c>
      <c r="T259" s="78" t="s">
        <v>123</v>
      </c>
      <c r="U259" s="78" t="s">
        <v>151</v>
      </c>
      <c r="V259" s="80" t="s">
        <v>123</v>
      </c>
      <c r="W259" s="80">
        <v>0.15027777777777773</v>
      </c>
      <c r="X259" s="81">
        <v>1</v>
      </c>
      <c r="Y259" s="81">
        <v>1</v>
      </c>
      <c r="Z259" s="80" t="s">
        <v>123</v>
      </c>
      <c r="AA259" s="80">
        <v>0.15027777777777773</v>
      </c>
      <c r="AB259" s="81"/>
      <c r="AC259" s="81">
        <v>21103</v>
      </c>
      <c r="AD259" s="77"/>
      <c r="AE259" s="81"/>
      <c r="AF259" s="157"/>
      <c r="AG259" s="77">
        <v>1</v>
      </c>
      <c r="AH259" s="77">
        <v>1</v>
      </c>
      <c r="AI259" s="77" t="s">
        <v>226</v>
      </c>
      <c r="AJ259" s="80" t="s">
        <v>123</v>
      </c>
      <c r="AK259" s="80" t="s">
        <v>123</v>
      </c>
      <c r="AL259" s="80" t="s">
        <v>123</v>
      </c>
      <c r="AM259" s="80" t="s">
        <v>123</v>
      </c>
      <c r="AN259" s="81" t="s">
        <v>123</v>
      </c>
    </row>
    <row r="260" spans="1:40" x14ac:dyDescent="0.25">
      <c r="A260" s="77">
        <v>259</v>
      </c>
      <c r="B260" s="82">
        <v>43199</v>
      </c>
      <c r="K260" s="81">
        <v>15</v>
      </c>
      <c r="L260" s="77" t="s">
        <v>188</v>
      </c>
      <c r="M260" s="77">
        <v>2018</v>
      </c>
      <c r="N260" s="79">
        <v>0.31799768518518517</v>
      </c>
      <c r="O260" s="79">
        <v>0.35141203703703705</v>
      </c>
      <c r="P260" s="80">
        <v>0.80194444444444501</v>
      </c>
      <c r="Q260" s="78" t="s">
        <v>53</v>
      </c>
      <c r="U260" s="78" t="s">
        <v>151</v>
      </c>
      <c r="V260" s="80" t="s">
        <v>123</v>
      </c>
      <c r="W260" s="80">
        <v>0.80194444444444501</v>
      </c>
      <c r="X260" s="81">
        <v>1</v>
      </c>
      <c r="Y260" s="81">
        <v>1</v>
      </c>
      <c r="Z260" s="80" t="s">
        <v>123</v>
      </c>
      <c r="AA260" s="80">
        <v>0.80194444444444501</v>
      </c>
      <c r="AB260" s="81"/>
      <c r="AC260" s="81">
        <v>21103</v>
      </c>
      <c r="AD260" s="77"/>
      <c r="AE260" s="81"/>
      <c r="AF260" s="157"/>
      <c r="AG260" s="77">
        <v>1</v>
      </c>
      <c r="AH260" s="77">
        <v>1</v>
      </c>
      <c r="AI260" s="77" t="s">
        <v>226</v>
      </c>
      <c r="AJ260" s="80" t="s">
        <v>123</v>
      </c>
      <c r="AK260" s="80" t="s">
        <v>123</v>
      </c>
      <c r="AL260" s="80" t="s">
        <v>123</v>
      </c>
      <c r="AM260" s="80" t="s">
        <v>123</v>
      </c>
      <c r="AN260" s="81" t="s">
        <v>123</v>
      </c>
    </row>
    <row r="261" spans="1:40" x14ac:dyDescent="0.25">
      <c r="A261" s="77">
        <v>260</v>
      </c>
      <c r="B261" s="82">
        <v>43199</v>
      </c>
      <c r="K261" s="81">
        <v>15</v>
      </c>
      <c r="L261" s="77" t="s">
        <v>188</v>
      </c>
      <c r="M261" s="77">
        <v>2018</v>
      </c>
      <c r="N261" s="79">
        <v>0.35141203703703705</v>
      </c>
      <c r="O261" s="79">
        <v>0.36064814814814811</v>
      </c>
      <c r="P261" s="80">
        <v>0.22166666666666535</v>
      </c>
      <c r="Q261" s="78" t="s">
        <v>98</v>
      </c>
      <c r="R261" s="78" t="s">
        <v>153</v>
      </c>
      <c r="T261" s="78" t="s">
        <v>123</v>
      </c>
      <c r="U261" s="78" t="s">
        <v>151</v>
      </c>
      <c r="V261" s="80" t="s">
        <v>123</v>
      </c>
      <c r="W261" s="80">
        <v>0.22166666666666535</v>
      </c>
      <c r="X261" s="81">
        <v>1</v>
      </c>
      <c r="Y261" s="81">
        <v>1</v>
      </c>
      <c r="Z261" s="80" t="s">
        <v>123</v>
      </c>
      <c r="AA261" s="80">
        <v>0.22166666666666535</v>
      </c>
      <c r="AB261" s="81"/>
      <c r="AC261" s="81">
        <v>21103</v>
      </c>
      <c r="AD261" s="77"/>
      <c r="AE261" s="81"/>
      <c r="AF261" s="157"/>
      <c r="AG261" s="77">
        <v>1</v>
      </c>
      <c r="AH261" s="77">
        <v>1</v>
      </c>
      <c r="AI261" s="77" t="s">
        <v>226</v>
      </c>
      <c r="AJ261" s="80" t="s">
        <v>123</v>
      </c>
      <c r="AK261" s="80" t="s">
        <v>123</v>
      </c>
      <c r="AL261" s="80" t="s">
        <v>123</v>
      </c>
      <c r="AM261" s="80" t="s">
        <v>123</v>
      </c>
      <c r="AN261" s="81" t="s">
        <v>123</v>
      </c>
    </row>
    <row r="262" spans="1:40" x14ac:dyDescent="0.25">
      <c r="A262" s="77">
        <v>261</v>
      </c>
      <c r="B262" s="82">
        <v>43199</v>
      </c>
      <c r="K262" s="81">
        <v>15</v>
      </c>
      <c r="L262" s="77" t="s">
        <v>188</v>
      </c>
      <c r="M262" s="77">
        <v>2018</v>
      </c>
      <c r="N262" s="79">
        <v>0.36064814814814811</v>
      </c>
      <c r="O262" s="79">
        <v>0.36518518518518522</v>
      </c>
      <c r="P262" s="80">
        <v>0.10888888888889081</v>
      </c>
      <c r="Q262" s="78" t="s">
        <v>53</v>
      </c>
      <c r="U262" s="78" t="s">
        <v>151</v>
      </c>
      <c r="V262" s="80" t="s">
        <v>123</v>
      </c>
      <c r="W262" s="80">
        <v>0.10888888888889081</v>
      </c>
      <c r="X262" s="81">
        <v>1</v>
      </c>
      <c r="Y262" s="81">
        <v>1</v>
      </c>
      <c r="Z262" s="80" t="s">
        <v>123</v>
      </c>
      <c r="AA262" s="80">
        <v>0.10888888888889081</v>
      </c>
      <c r="AB262" s="81"/>
      <c r="AC262" s="81">
        <v>21103</v>
      </c>
      <c r="AD262" s="77"/>
      <c r="AE262" s="81"/>
      <c r="AF262" s="157"/>
      <c r="AG262" s="77">
        <v>1</v>
      </c>
      <c r="AH262" s="77">
        <v>1</v>
      </c>
      <c r="AI262" s="77" t="s">
        <v>226</v>
      </c>
      <c r="AJ262" s="80" t="s">
        <v>123</v>
      </c>
      <c r="AK262" s="80" t="s">
        <v>123</v>
      </c>
      <c r="AL262" s="80" t="s">
        <v>123</v>
      </c>
      <c r="AM262" s="80" t="s">
        <v>123</v>
      </c>
      <c r="AN262" s="81" t="s">
        <v>123</v>
      </c>
    </row>
    <row r="263" spans="1:40" x14ac:dyDescent="0.25">
      <c r="A263" s="77">
        <v>262</v>
      </c>
      <c r="B263" s="82">
        <v>43199</v>
      </c>
      <c r="K263" s="81">
        <v>15</v>
      </c>
      <c r="L263" s="77" t="s">
        <v>188</v>
      </c>
      <c r="M263" s="77">
        <v>2018</v>
      </c>
      <c r="N263" s="79">
        <v>0.36518518518518522</v>
      </c>
      <c r="O263" s="79">
        <v>0.37462962962962965</v>
      </c>
      <c r="P263" s="80">
        <v>0.22666666666666613</v>
      </c>
      <c r="Q263" s="78" t="s">
        <v>32</v>
      </c>
      <c r="R263" s="78" t="s">
        <v>61</v>
      </c>
      <c r="S263" s="78" t="s">
        <v>127</v>
      </c>
      <c r="U263" s="78" t="s">
        <v>149</v>
      </c>
      <c r="V263" s="80">
        <v>0.22666666666666613</v>
      </c>
      <c r="W263" s="80" t="s">
        <v>123</v>
      </c>
      <c r="X263" s="81">
        <v>1</v>
      </c>
      <c r="Y263" s="81">
        <v>1</v>
      </c>
      <c r="Z263" s="80">
        <v>0.22666666666666613</v>
      </c>
      <c r="AA263" s="80" t="s">
        <v>123</v>
      </c>
      <c r="AB263" s="81">
        <v>0</v>
      </c>
      <c r="AC263" s="81">
        <v>21103</v>
      </c>
      <c r="AD263" s="77">
        <v>20988</v>
      </c>
      <c r="AE263" s="81">
        <v>10708.163265306122</v>
      </c>
      <c r="AF263" s="157"/>
      <c r="AG263" s="77">
        <v>1</v>
      </c>
      <c r="AH263" s="77">
        <v>2</v>
      </c>
      <c r="AI263" s="77" t="s">
        <v>229</v>
      </c>
      <c r="AJ263" s="80">
        <v>3.0672222222222225</v>
      </c>
      <c r="AK263" s="80">
        <v>0</v>
      </c>
      <c r="AL263" s="80">
        <v>1.47</v>
      </c>
      <c r="AM263" s="80">
        <v>1.5925000000000025</v>
      </c>
      <c r="AN263" s="81" t="s">
        <v>123</v>
      </c>
    </row>
    <row r="264" spans="1:40" x14ac:dyDescent="0.25">
      <c r="A264" s="77">
        <v>263</v>
      </c>
      <c r="B264" s="82">
        <v>43199</v>
      </c>
      <c r="K264" s="81">
        <v>15</v>
      </c>
      <c r="L264" s="77" t="s">
        <v>188</v>
      </c>
      <c r="M264" s="77">
        <v>2018</v>
      </c>
      <c r="N264" s="79">
        <v>0.37462962962962965</v>
      </c>
      <c r="O264" s="79">
        <v>0.37505787037037036</v>
      </c>
      <c r="P264" s="80">
        <v>1.0277777777777164E-2</v>
      </c>
      <c r="Q264" s="78" t="s">
        <v>32</v>
      </c>
      <c r="R264" s="78" t="s">
        <v>61</v>
      </c>
      <c r="V264" s="80">
        <v>0.42999999999999927</v>
      </c>
      <c r="W264" s="80">
        <v>1.9644444444444455</v>
      </c>
      <c r="X264" s="81">
        <v>1</v>
      </c>
      <c r="Y264" s="81">
        <v>1</v>
      </c>
      <c r="Z264" s="80">
        <v>0.43</v>
      </c>
      <c r="AA264" s="80">
        <v>1.96</v>
      </c>
      <c r="AB264" s="81"/>
      <c r="AC264" s="81">
        <v>21103</v>
      </c>
      <c r="AD264" s="77"/>
      <c r="AE264" s="81"/>
      <c r="AF264" s="157"/>
      <c r="AG264" s="77">
        <v>1</v>
      </c>
      <c r="AH264" s="77">
        <v>2</v>
      </c>
      <c r="AI264" s="77" t="s">
        <v>226</v>
      </c>
      <c r="AJ264" s="80" t="s">
        <v>123</v>
      </c>
      <c r="AK264" s="80" t="s">
        <v>123</v>
      </c>
      <c r="AL264" s="80" t="s">
        <v>123</v>
      </c>
      <c r="AM264" s="80" t="s">
        <v>123</v>
      </c>
      <c r="AN264" s="81">
        <v>21103</v>
      </c>
    </row>
    <row r="265" spans="1:40" x14ac:dyDescent="0.25">
      <c r="A265" s="77">
        <v>264</v>
      </c>
      <c r="B265" s="82">
        <v>43199</v>
      </c>
      <c r="K265" s="81">
        <v>15</v>
      </c>
      <c r="L265" s="77" t="s">
        <v>188</v>
      </c>
      <c r="M265" s="77">
        <v>2018</v>
      </c>
      <c r="N265" s="79">
        <v>0.37505787037037036</v>
      </c>
      <c r="O265" s="79">
        <v>0.42021990740740739</v>
      </c>
      <c r="P265" s="80">
        <v>1.0838888888888887</v>
      </c>
      <c r="Q265" s="78" t="s">
        <v>32</v>
      </c>
      <c r="R265" s="78" t="s">
        <v>156</v>
      </c>
      <c r="S265" s="78" t="s">
        <v>124</v>
      </c>
      <c r="U265" s="78" t="s">
        <v>149</v>
      </c>
      <c r="V265" s="80">
        <v>1.0838888888888887</v>
      </c>
      <c r="W265" s="80" t="s">
        <v>123</v>
      </c>
      <c r="X265" s="81">
        <v>1</v>
      </c>
      <c r="Y265" s="81">
        <v>1</v>
      </c>
      <c r="Z265" s="80">
        <v>1.0838888888888887</v>
      </c>
      <c r="AA265" s="80" t="s">
        <v>123</v>
      </c>
      <c r="AB265" s="81"/>
      <c r="AC265" s="81">
        <v>31444</v>
      </c>
      <c r="AD265" s="77"/>
      <c r="AE265" s="81"/>
      <c r="AF265" s="157"/>
      <c r="AG265" s="77">
        <v>1</v>
      </c>
      <c r="AH265" s="77">
        <v>2</v>
      </c>
      <c r="AI265" s="77" t="s">
        <v>226</v>
      </c>
      <c r="AJ265" s="80" t="s">
        <v>123</v>
      </c>
      <c r="AK265" s="80" t="s">
        <v>123</v>
      </c>
      <c r="AL265" s="80" t="s">
        <v>123</v>
      </c>
      <c r="AM265" s="80" t="s">
        <v>123</v>
      </c>
      <c r="AN265" s="81" t="s">
        <v>123</v>
      </c>
    </row>
    <row r="266" spans="1:40" x14ac:dyDescent="0.25">
      <c r="A266" s="77">
        <v>265</v>
      </c>
      <c r="B266" s="82">
        <v>43199</v>
      </c>
      <c r="K266" s="81">
        <v>15</v>
      </c>
      <c r="L266" s="77" t="s">
        <v>188</v>
      </c>
      <c r="M266" s="77">
        <v>2018</v>
      </c>
      <c r="N266" s="79">
        <v>0.42021990740740739</v>
      </c>
      <c r="O266" s="79">
        <v>0.4319560185185185</v>
      </c>
      <c r="P266" s="80">
        <v>0.28166666666666673</v>
      </c>
      <c r="Q266" s="78" t="s">
        <v>53</v>
      </c>
      <c r="U266" s="78" t="s">
        <v>151</v>
      </c>
      <c r="V266" s="80" t="s">
        <v>123</v>
      </c>
      <c r="W266" s="80">
        <v>0.28166666666666673</v>
      </c>
      <c r="X266" s="81">
        <v>1</v>
      </c>
      <c r="Y266" s="81">
        <v>1</v>
      </c>
      <c r="Z266" s="80" t="s">
        <v>123</v>
      </c>
      <c r="AA266" s="80">
        <v>0.28166666666666673</v>
      </c>
      <c r="AB266" s="81"/>
      <c r="AC266" s="81">
        <v>31444</v>
      </c>
      <c r="AD266" s="77"/>
      <c r="AE266" s="81"/>
      <c r="AF266" s="157"/>
      <c r="AG266" s="77">
        <v>1</v>
      </c>
      <c r="AH266" s="77">
        <v>2</v>
      </c>
      <c r="AI266" s="77" t="s">
        <v>226</v>
      </c>
      <c r="AJ266" s="80" t="s">
        <v>123</v>
      </c>
      <c r="AK266" s="80" t="s">
        <v>123</v>
      </c>
      <c r="AL266" s="80" t="s">
        <v>123</v>
      </c>
      <c r="AM266" s="80" t="s">
        <v>123</v>
      </c>
      <c r="AN266" s="81" t="s">
        <v>123</v>
      </c>
    </row>
    <row r="267" spans="1:40" x14ac:dyDescent="0.25">
      <c r="A267" s="77">
        <v>266</v>
      </c>
      <c r="B267" s="82">
        <v>43199</v>
      </c>
      <c r="K267" s="81">
        <v>15</v>
      </c>
      <c r="L267" s="77" t="s">
        <v>188</v>
      </c>
      <c r="M267" s="77">
        <v>2018</v>
      </c>
      <c r="N267" s="79">
        <v>0.4319560185185185</v>
      </c>
      <c r="O267" s="79">
        <v>0.43893518518518521</v>
      </c>
      <c r="P267" s="80">
        <v>0.16750000000000087</v>
      </c>
      <c r="Q267" s="78" t="s">
        <v>98</v>
      </c>
      <c r="R267" s="78" t="s">
        <v>153</v>
      </c>
      <c r="T267" s="78" t="s">
        <v>123</v>
      </c>
      <c r="U267" s="78" t="s">
        <v>151</v>
      </c>
      <c r="V267" s="80" t="s">
        <v>123</v>
      </c>
      <c r="W267" s="80">
        <v>0.16750000000000087</v>
      </c>
      <c r="X267" s="81">
        <v>1</v>
      </c>
      <c r="Y267" s="81">
        <v>1</v>
      </c>
      <c r="Z267" s="80" t="s">
        <v>123</v>
      </c>
      <c r="AA267" s="80">
        <v>0.16750000000000087</v>
      </c>
      <c r="AB267" s="81"/>
      <c r="AC267" s="81">
        <v>31444</v>
      </c>
      <c r="AD267" s="77"/>
      <c r="AE267" s="81"/>
      <c r="AF267" s="157"/>
      <c r="AG267" s="77">
        <v>1</v>
      </c>
      <c r="AH267" s="77">
        <v>2</v>
      </c>
      <c r="AI267" s="77" t="s">
        <v>226</v>
      </c>
      <c r="AJ267" s="80" t="s">
        <v>123</v>
      </c>
      <c r="AK267" s="80" t="s">
        <v>123</v>
      </c>
      <c r="AL267" s="80" t="s">
        <v>123</v>
      </c>
      <c r="AM267" s="80" t="s">
        <v>123</v>
      </c>
      <c r="AN267" s="81" t="s">
        <v>123</v>
      </c>
    </row>
    <row r="268" spans="1:40" x14ac:dyDescent="0.25">
      <c r="A268" s="77">
        <v>267</v>
      </c>
      <c r="B268" s="82">
        <v>43199</v>
      </c>
      <c r="K268" s="81">
        <v>15</v>
      </c>
      <c r="L268" s="77" t="s">
        <v>188</v>
      </c>
      <c r="M268" s="77">
        <v>2018</v>
      </c>
      <c r="N268" s="79">
        <v>0.43893518518518521</v>
      </c>
      <c r="O268" s="79">
        <v>0.48548611111111112</v>
      </c>
      <c r="P268" s="80">
        <v>1.1172222222222219</v>
      </c>
      <c r="Q268" s="78" t="s">
        <v>53</v>
      </c>
      <c r="U268" s="78" t="s">
        <v>151</v>
      </c>
      <c r="V268" s="80" t="s">
        <v>123</v>
      </c>
      <c r="W268" s="80">
        <v>1.1172222222222219</v>
      </c>
      <c r="X268" s="81">
        <v>1</v>
      </c>
      <c r="Y268" s="81">
        <v>1</v>
      </c>
      <c r="Z268" s="80" t="s">
        <v>123</v>
      </c>
      <c r="AA268" s="80">
        <v>1.1172222222222219</v>
      </c>
      <c r="AB268" s="81"/>
      <c r="AC268" s="81">
        <v>31444</v>
      </c>
      <c r="AD268" s="77"/>
      <c r="AE268" s="81"/>
      <c r="AF268" s="157"/>
      <c r="AG268" s="77">
        <v>1</v>
      </c>
      <c r="AH268" s="77">
        <v>2</v>
      </c>
      <c r="AI268" s="77" t="s">
        <v>226</v>
      </c>
      <c r="AJ268" s="80" t="s">
        <v>123</v>
      </c>
      <c r="AK268" s="80" t="s">
        <v>123</v>
      </c>
      <c r="AL268" s="80" t="s">
        <v>123</v>
      </c>
      <c r="AM268" s="80" t="s">
        <v>123</v>
      </c>
      <c r="AN268" s="81" t="s">
        <v>123</v>
      </c>
    </row>
    <row r="269" spans="1:40" x14ac:dyDescent="0.25">
      <c r="A269" s="77">
        <v>268</v>
      </c>
      <c r="B269" s="82">
        <v>43199</v>
      </c>
      <c r="K269" s="81">
        <v>15</v>
      </c>
      <c r="L269" s="77" t="s">
        <v>188</v>
      </c>
      <c r="M269" s="77">
        <v>2018</v>
      </c>
      <c r="N269" s="79">
        <v>0.48548611111111112</v>
      </c>
      <c r="O269" s="79">
        <v>0.49287037037037035</v>
      </c>
      <c r="P269" s="80">
        <v>0.1772222222222215</v>
      </c>
      <c r="Q269" s="78" t="s">
        <v>98</v>
      </c>
      <c r="R269" s="78" t="s">
        <v>153</v>
      </c>
      <c r="T269" s="78" t="s">
        <v>123</v>
      </c>
      <c r="U269" s="78" t="s">
        <v>151</v>
      </c>
      <c r="V269" s="80" t="s">
        <v>123</v>
      </c>
      <c r="W269" s="80">
        <v>0.1772222222222215</v>
      </c>
      <c r="X269" s="81">
        <v>1</v>
      </c>
      <c r="Y269" s="81">
        <v>1</v>
      </c>
      <c r="Z269" s="80" t="s">
        <v>123</v>
      </c>
      <c r="AA269" s="80">
        <v>0.1772222222222215</v>
      </c>
      <c r="AB269" s="81"/>
      <c r="AC269" s="81">
        <v>31444</v>
      </c>
      <c r="AD269" s="77"/>
      <c r="AE269" s="81"/>
      <c r="AF269" s="157"/>
      <c r="AG269" s="77">
        <v>1</v>
      </c>
      <c r="AH269" s="77">
        <v>2</v>
      </c>
      <c r="AI269" s="77" t="s">
        <v>226</v>
      </c>
      <c r="AJ269" s="80" t="s">
        <v>123</v>
      </c>
      <c r="AK269" s="80" t="s">
        <v>123</v>
      </c>
      <c r="AL269" s="80" t="s">
        <v>123</v>
      </c>
      <c r="AM269" s="80" t="s">
        <v>123</v>
      </c>
      <c r="AN269" s="81" t="s">
        <v>123</v>
      </c>
    </row>
    <row r="270" spans="1:40" x14ac:dyDescent="0.25">
      <c r="A270" s="77">
        <v>269</v>
      </c>
      <c r="B270" s="82">
        <v>43199</v>
      </c>
      <c r="K270" s="81">
        <v>15</v>
      </c>
      <c r="L270" s="77" t="s">
        <v>188</v>
      </c>
      <c r="M270" s="77">
        <v>2018</v>
      </c>
      <c r="N270" s="79">
        <v>0.49287037037037035</v>
      </c>
      <c r="O270" s="79">
        <v>0.53531249999999997</v>
      </c>
      <c r="P270" s="80">
        <v>1.0186111111111109</v>
      </c>
      <c r="Q270" s="78" t="s">
        <v>53</v>
      </c>
      <c r="U270" s="78" t="s">
        <v>151</v>
      </c>
      <c r="V270" s="80" t="s">
        <v>123</v>
      </c>
      <c r="W270" s="80">
        <v>1.0186111111111109</v>
      </c>
      <c r="X270" s="81">
        <v>1</v>
      </c>
      <c r="Y270" s="81">
        <v>1</v>
      </c>
      <c r="Z270" s="80" t="s">
        <v>123</v>
      </c>
      <c r="AA270" s="80">
        <v>1.0186111111111109</v>
      </c>
      <c r="AB270" s="81"/>
      <c r="AC270" s="81">
        <v>31444</v>
      </c>
      <c r="AD270" s="77">
        <v>28240</v>
      </c>
      <c r="AE270" s="81"/>
      <c r="AF270" s="157"/>
      <c r="AG270" s="77">
        <v>1</v>
      </c>
      <c r="AH270" s="77">
        <v>2</v>
      </c>
      <c r="AI270" s="77" t="s">
        <v>226</v>
      </c>
      <c r="AJ270" s="80" t="s">
        <v>123</v>
      </c>
      <c r="AK270" s="80" t="s">
        <v>123</v>
      </c>
      <c r="AL270" s="80" t="s">
        <v>123</v>
      </c>
      <c r="AM270" s="80" t="s">
        <v>123</v>
      </c>
      <c r="AN270" s="81" t="s">
        <v>123</v>
      </c>
    </row>
    <row r="271" spans="1:40" x14ac:dyDescent="0.25">
      <c r="A271" s="77">
        <v>270</v>
      </c>
      <c r="B271" s="82">
        <v>43199</v>
      </c>
      <c r="K271" s="81">
        <v>15</v>
      </c>
      <c r="L271" s="77" t="s">
        <v>188</v>
      </c>
      <c r="M271" s="77">
        <v>2018</v>
      </c>
      <c r="N271" s="79">
        <v>0.53531249999999997</v>
      </c>
      <c r="O271" s="79">
        <v>0.54476851851851849</v>
      </c>
      <c r="P271" s="80">
        <v>0.22694444444444439</v>
      </c>
      <c r="Q271" s="78" t="s">
        <v>22</v>
      </c>
      <c r="R271" s="78" t="s">
        <v>117</v>
      </c>
      <c r="S271" s="78" t="s">
        <v>128</v>
      </c>
      <c r="V271" s="80" t="s">
        <v>123</v>
      </c>
      <c r="W271" s="80" t="s">
        <v>123</v>
      </c>
      <c r="X271" s="81">
        <v>1</v>
      </c>
      <c r="Y271" s="81">
        <v>1</v>
      </c>
      <c r="Z271" s="80" t="s">
        <v>123</v>
      </c>
      <c r="AA271" s="80" t="s">
        <v>123</v>
      </c>
      <c r="AB271" s="81">
        <v>28240</v>
      </c>
      <c r="AC271" s="81">
        <v>31444</v>
      </c>
      <c r="AD271" s="77">
        <v>28240</v>
      </c>
      <c r="AE271" s="81">
        <v>10224.68</v>
      </c>
      <c r="AF271" s="157"/>
      <c r="AG271" s="77">
        <v>1</v>
      </c>
      <c r="AH271" s="77">
        <v>2</v>
      </c>
      <c r="AI271" s="77" t="s">
        <v>226</v>
      </c>
      <c r="AJ271" s="80" t="s">
        <v>123</v>
      </c>
      <c r="AK271" s="80">
        <v>2.9726315789473685</v>
      </c>
      <c r="AL271" s="80" t="s">
        <v>123</v>
      </c>
      <c r="AM271" s="80" t="s">
        <v>123</v>
      </c>
      <c r="AN271" s="81" t="s">
        <v>123</v>
      </c>
    </row>
    <row r="272" spans="1:40" x14ac:dyDescent="0.25">
      <c r="A272" s="77">
        <v>271</v>
      </c>
      <c r="B272" s="82">
        <v>43199</v>
      </c>
      <c r="K272" s="81">
        <v>15</v>
      </c>
      <c r="L272" s="77" t="s">
        <v>188</v>
      </c>
      <c r="M272" s="77">
        <v>2018</v>
      </c>
      <c r="N272" s="79">
        <v>0.54476851851851849</v>
      </c>
      <c r="O272" s="79">
        <v>0.5511921296296296</v>
      </c>
      <c r="P272" s="80">
        <v>0.15416666666666679</v>
      </c>
      <c r="Q272" s="78" t="s">
        <v>32</v>
      </c>
      <c r="R272" s="78" t="s">
        <v>159</v>
      </c>
      <c r="S272" s="78" t="s">
        <v>126</v>
      </c>
      <c r="U272" s="78" t="s">
        <v>149</v>
      </c>
      <c r="V272" s="80">
        <v>0.15416666666666679</v>
      </c>
      <c r="W272" s="80" t="s">
        <v>123</v>
      </c>
      <c r="X272" s="81">
        <v>1</v>
      </c>
      <c r="Y272" s="81">
        <v>1</v>
      </c>
      <c r="Z272" s="80">
        <v>0.15416666666666679</v>
      </c>
      <c r="AA272" s="80" t="s">
        <v>123</v>
      </c>
      <c r="AB272" s="81"/>
      <c r="AC272" s="81">
        <v>31444</v>
      </c>
      <c r="AD272" s="77"/>
      <c r="AE272" s="81"/>
      <c r="AF272" s="157"/>
      <c r="AG272" s="77">
        <v>2</v>
      </c>
      <c r="AH272" s="77">
        <v>2</v>
      </c>
      <c r="AI272" s="77" t="s">
        <v>226</v>
      </c>
      <c r="AJ272" s="80" t="s">
        <v>123</v>
      </c>
      <c r="AK272" s="80" t="s">
        <v>123</v>
      </c>
      <c r="AL272" s="80" t="s">
        <v>123</v>
      </c>
      <c r="AM272" s="80" t="s">
        <v>123</v>
      </c>
      <c r="AN272" s="81" t="s">
        <v>123</v>
      </c>
    </row>
    <row r="273" spans="1:40" x14ac:dyDescent="0.25">
      <c r="A273" s="77">
        <v>272</v>
      </c>
      <c r="B273" s="82">
        <v>43199</v>
      </c>
      <c r="K273" s="81">
        <v>15</v>
      </c>
      <c r="L273" s="77" t="s">
        <v>188</v>
      </c>
      <c r="M273" s="77">
        <v>2018</v>
      </c>
      <c r="N273" s="79">
        <v>0.5511921296296296</v>
      </c>
      <c r="O273" s="79">
        <v>0.5724421296296297</v>
      </c>
      <c r="P273" s="80">
        <v>0.51000000000000245</v>
      </c>
      <c r="Q273" s="78" t="s">
        <v>53</v>
      </c>
      <c r="U273" s="78" t="s">
        <v>151</v>
      </c>
      <c r="V273" s="80" t="s">
        <v>123</v>
      </c>
      <c r="W273" s="80">
        <v>0.51000000000000245</v>
      </c>
      <c r="X273" s="81">
        <v>1</v>
      </c>
      <c r="Y273" s="81">
        <v>1</v>
      </c>
      <c r="Z273" s="80" t="s">
        <v>123</v>
      </c>
      <c r="AA273" s="80">
        <v>0.51000000000000245</v>
      </c>
      <c r="AB273" s="81"/>
      <c r="AC273" s="81">
        <v>31444</v>
      </c>
      <c r="AD273" s="77">
        <v>2000</v>
      </c>
      <c r="AE273" s="81"/>
      <c r="AF273" s="157"/>
      <c r="AG273" s="77">
        <v>2</v>
      </c>
      <c r="AH273" s="77">
        <v>2</v>
      </c>
      <c r="AI273" s="77" t="s">
        <v>226</v>
      </c>
      <c r="AJ273" s="80" t="s">
        <v>123</v>
      </c>
      <c r="AK273" s="80" t="s">
        <v>123</v>
      </c>
      <c r="AL273" s="80" t="s">
        <v>123</v>
      </c>
      <c r="AM273" s="80" t="s">
        <v>123</v>
      </c>
      <c r="AN273" s="81" t="s">
        <v>123</v>
      </c>
    </row>
    <row r="274" spans="1:40" x14ac:dyDescent="0.25">
      <c r="A274" s="77">
        <v>273</v>
      </c>
      <c r="B274" s="82">
        <v>43199</v>
      </c>
      <c r="K274" s="81">
        <v>15</v>
      </c>
      <c r="L274" s="77" t="s">
        <v>188</v>
      </c>
      <c r="M274" s="77">
        <v>2018</v>
      </c>
      <c r="N274" s="79">
        <v>0.5724421296296297</v>
      </c>
      <c r="O274" s="79">
        <v>0.57701388888888883</v>
      </c>
      <c r="P274" s="80">
        <v>0.10972222222221895</v>
      </c>
      <c r="Q274" s="78" t="s">
        <v>32</v>
      </c>
      <c r="R274" s="78" t="s">
        <v>61</v>
      </c>
      <c r="S274" s="78" t="s">
        <v>127</v>
      </c>
      <c r="U274" s="78" t="s">
        <v>149</v>
      </c>
      <c r="V274" s="80">
        <v>0.10972222222221895</v>
      </c>
      <c r="W274" s="80" t="s">
        <v>123</v>
      </c>
      <c r="X274" s="81">
        <v>1</v>
      </c>
      <c r="Y274" s="81">
        <v>1</v>
      </c>
      <c r="Z274" s="80">
        <v>0.10972222222221895</v>
      </c>
      <c r="AA274" s="80" t="s">
        <v>123</v>
      </c>
      <c r="AB274" s="81"/>
      <c r="AC274" s="81">
        <v>31444</v>
      </c>
      <c r="AD274" s="77">
        <v>31358</v>
      </c>
      <c r="AE274" s="81">
        <v>9589.6024464831808</v>
      </c>
      <c r="AF274" s="157"/>
      <c r="AG274" s="77">
        <v>2</v>
      </c>
      <c r="AH274" s="77">
        <v>3</v>
      </c>
      <c r="AI274" s="77" t="s">
        <v>230</v>
      </c>
      <c r="AJ274" s="80">
        <v>4.8533333333333344</v>
      </c>
      <c r="AK274" s="80" t="s">
        <v>123</v>
      </c>
      <c r="AL274" s="80">
        <v>1.93</v>
      </c>
      <c r="AM274" s="80">
        <v>2.927500000000002</v>
      </c>
      <c r="AN274" s="81" t="s">
        <v>123</v>
      </c>
    </row>
    <row r="275" spans="1:40" x14ac:dyDescent="0.25">
      <c r="A275" s="77">
        <v>274</v>
      </c>
      <c r="B275" s="82">
        <v>43199</v>
      </c>
      <c r="K275" s="81">
        <v>15</v>
      </c>
      <c r="L275" s="77" t="s">
        <v>188</v>
      </c>
      <c r="M275" s="77">
        <v>2018</v>
      </c>
      <c r="N275" s="79">
        <v>0.57701388888888883</v>
      </c>
      <c r="O275" s="79">
        <v>0.57728009259259261</v>
      </c>
      <c r="P275" s="80">
        <v>6.3888888888907758E-3</v>
      </c>
      <c r="Q275" s="78" t="s">
        <v>32</v>
      </c>
      <c r="R275" s="78" t="s">
        <v>61</v>
      </c>
      <c r="V275" s="80">
        <v>1.3477777777777744</v>
      </c>
      <c r="W275" s="80">
        <v>3.2722222222222244</v>
      </c>
      <c r="X275" s="81">
        <v>1</v>
      </c>
      <c r="Y275" s="81">
        <v>1</v>
      </c>
      <c r="Z275" s="80">
        <v>1.35</v>
      </c>
      <c r="AA275" s="80">
        <v>3.27</v>
      </c>
      <c r="AB275" s="81"/>
      <c r="AC275" s="81">
        <v>31444</v>
      </c>
      <c r="AD275" s="77"/>
      <c r="AE275" s="81"/>
      <c r="AF275" s="157"/>
      <c r="AG275" s="77">
        <v>2</v>
      </c>
      <c r="AH275" s="77">
        <v>3</v>
      </c>
      <c r="AI275" s="77" t="s">
        <v>226</v>
      </c>
      <c r="AJ275" s="80" t="s">
        <v>123</v>
      </c>
      <c r="AK275" s="80" t="s">
        <v>123</v>
      </c>
      <c r="AL275" s="80" t="s">
        <v>123</v>
      </c>
      <c r="AM275" s="80" t="s">
        <v>123</v>
      </c>
      <c r="AN275" s="81">
        <v>31444</v>
      </c>
    </row>
    <row r="276" spans="1:40" x14ac:dyDescent="0.25">
      <c r="A276" s="77">
        <v>275</v>
      </c>
      <c r="B276" s="82">
        <v>43199</v>
      </c>
      <c r="K276" s="81">
        <v>15</v>
      </c>
      <c r="L276" s="77" t="s">
        <v>188</v>
      </c>
      <c r="M276" s="77">
        <v>2018</v>
      </c>
      <c r="N276" s="79">
        <v>0.57728009259259261</v>
      </c>
      <c r="O276" s="79">
        <v>0.57734953703703706</v>
      </c>
      <c r="P276" s="80">
        <v>1.6666666666669272E-3</v>
      </c>
      <c r="Q276" s="78" t="s">
        <v>32</v>
      </c>
      <c r="R276" s="78" t="s">
        <v>156</v>
      </c>
      <c r="S276" s="78" t="s">
        <v>124</v>
      </c>
      <c r="U276" s="78" t="s">
        <v>149</v>
      </c>
      <c r="V276" s="80">
        <v>1.6666666666669272E-3</v>
      </c>
      <c r="W276" s="80" t="s">
        <v>123</v>
      </c>
      <c r="X276" s="81">
        <v>1</v>
      </c>
      <c r="Y276" s="81">
        <v>1</v>
      </c>
      <c r="Z276" s="80">
        <v>1.6666666666669272E-3</v>
      </c>
      <c r="AA276" s="80" t="s">
        <v>123</v>
      </c>
      <c r="AB276" s="81"/>
      <c r="AC276" s="81">
        <v>10080</v>
      </c>
      <c r="AD276" s="77"/>
      <c r="AE276" s="81"/>
      <c r="AF276" s="157"/>
      <c r="AG276" s="77">
        <v>1</v>
      </c>
      <c r="AH276" s="77">
        <v>3</v>
      </c>
      <c r="AI276" s="77" t="s">
        <v>226</v>
      </c>
      <c r="AJ276" s="80" t="s">
        <v>123</v>
      </c>
      <c r="AK276" s="80" t="s">
        <v>123</v>
      </c>
      <c r="AL276" s="80" t="s">
        <v>123</v>
      </c>
      <c r="AM276" s="80" t="s">
        <v>123</v>
      </c>
      <c r="AN276" s="81" t="s">
        <v>123</v>
      </c>
    </row>
    <row r="277" spans="1:40" x14ac:dyDescent="0.25">
      <c r="A277" s="77">
        <v>276</v>
      </c>
      <c r="B277" s="82">
        <v>43199</v>
      </c>
      <c r="K277" s="81">
        <v>15</v>
      </c>
      <c r="L277" s="77" t="s">
        <v>188</v>
      </c>
      <c r="M277" s="77">
        <v>2018</v>
      </c>
      <c r="N277" s="79">
        <v>0.57734953703703706</v>
      </c>
      <c r="O277" s="79">
        <v>0.57776620370370368</v>
      </c>
      <c r="P277" s="80">
        <v>9.9999999999988987E-3</v>
      </c>
      <c r="Q277" s="78" t="s">
        <v>98</v>
      </c>
      <c r="R277" s="78" t="s">
        <v>153</v>
      </c>
      <c r="T277" s="78" t="s">
        <v>123</v>
      </c>
      <c r="U277" s="78" t="s">
        <v>149</v>
      </c>
      <c r="V277" s="80">
        <v>9.9999999999988987E-3</v>
      </c>
      <c r="W277" s="80" t="s">
        <v>123</v>
      </c>
      <c r="X277" s="81">
        <v>1</v>
      </c>
      <c r="Y277" s="81">
        <v>1</v>
      </c>
      <c r="Z277" s="80">
        <v>9.9999999999988987E-3</v>
      </c>
      <c r="AA277" s="80" t="s">
        <v>123</v>
      </c>
      <c r="AB277" s="81"/>
      <c r="AC277" s="81">
        <v>10080</v>
      </c>
      <c r="AD277" s="77"/>
      <c r="AE277" s="81"/>
      <c r="AF277" s="157"/>
      <c r="AG277" s="77">
        <v>1</v>
      </c>
      <c r="AH277" s="77">
        <v>3</v>
      </c>
      <c r="AI277" s="77" t="s">
        <v>226</v>
      </c>
      <c r="AJ277" s="80" t="s">
        <v>123</v>
      </c>
      <c r="AK277" s="80" t="s">
        <v>123</v>
      </c>
      <c r="AL277" s="80" t="s">
        <v>123</v>
      </c>
      <c r="AM277" s="80" t="s">
        <v>123</v>
      </c>
      <c r="AN277" s="81" t="s">
        <v>123</v>
      </c>
    </row>
    <row r="278" spans="1:40" x14ac:dyDescent="0.25">
      <c r="A278" s="77">
        <v>277</v>
      </c>
      <c r="B278" s="82">
        <v>43199</v>
      </c>
      <c r="K278" s="81">
        <v>15</v>
      </c>
      <c r="L278" s="77" t="s">
        <v>188</v>
      </c>
      <c r="M278" s="77">
        <v>2018</v>
      </c>
      <c r="N278" s="79">
        <v>0.57776620370370368</v>
      </c>
      <c r="O278" s="79">
        <v>0.57891203703703698</v>
      </c>
      <c r="P278" s="80">
        <v>2.749999999999897E-2</v>
      </c>
      <c r="Q278" s="78" t="s">
        <v>32</v>
      </c>
      <c r="R278" s="78" t="s">
        <v>156</v>
      </c>
      <c r="T278" s="78" t="s">
        <v>123</v>
      </c>
      <c r="U278" s="78" t="s">
        <v>149</v>
      </c>
      <c r="V278" s="80">
        <v>2.749999999999897E-2</v>
      </c>
      <c r="W278" s="80" t="s">
        <v>123</v>
      </c>
      <c r="X278" s="81">
        <v>1</v>
      </c>
      <c r="Y278" s="81">
        <v>1</v>
      </c>
      <c r="Z278" s="80">
        <v>2.749999999999897E-2</v>
      </c>
      <c r="AA278" s="80" t="s">
        <v>123</v>
      </c>
      <c r="AB278" s="81"/>
      <c r="AC278" s="81">
        <v>10080</v>
      </c>
      <c r="AD278" s="77"/>
      <c r="AE278" s="81"/>
      <c r="AF278" s="157"/>
      <c r="AG278" s="77">
        <v>1</v>
      </c>
      <c r="AH278" s="77">
        <v>3</v>
      </c>
      <c r="AI278" s="77" t="s">
        <v>226</v>
      </c>
      <c r="AJ278" s="80" t="s">
        <v>123</v>
      </c>
      <c r="AK278" s="80" t="s">
        <v>123</v>
      </c>
      <c r="AL278" s="80" t="s">
        <v>123</v>
      </c>
      <c r="AM278" s="80" t="s">
        <v>123</v>
      </c>
      <c r="AN278" s="81" t="s">
        <v>123</v>
      </c>
    </row>
    <row r="279" spans="1:40" x14ac:dyDescent="0.25">
      <c r="A279" s="77">
        <v>278</v>
      </c>
      <c r="B279" s="82">
        <v>43199</v>
      </c>
      <c r="K279" s="81">
        <v>15</v>
      </c>
      <c r="L279" s="77" t="s">
        <v>188</v>
      </c>
      <c r="M279" s="77">
        <v>2018</v>
      </c>
      <c r="N279" s="79">
        <v>0.57891203703703698</v>
      </c>
      <c r="O279" s="79">
        <v>0.58664351851851848</v>
      </c>
      <c r="P279" s="80">
        <v>0.18555555555555614</v>
      </c>
      <c r="Q279" s="78" t="s">
        <v>98</v>
      </c>
      <c r="R279" s="78" t="s">
        <v>205</v>
      </c>
      <c r="T279" s="78" t="s">
        <v>123</v>
      </c>
      <c r="U279" s="78" t="s">
        <v>149</v>
      </c>
      <c r="V279" s="80">
        <v>0.18555555555555614</v>
      </c>
      <c r="W279" s="80" t="s">
        <v>123</v>
      </c>
      <c r="X279" s="81">
        <v>1</v>
      </c>
      <c r="Y279" s="81">
        <v>1</v>
      </c>
      <c r="Z279" s="80">
        <v>0.18555555555555614</v>
      </c>
      <c r="AA279" s="80" t="s">
        <v>123</v>
      </c>
      <c r="AB279" s="81"/>
      <c r="AC279" s="81">
        <v>10080</v>
      </c>
      <c r="AD279" s="77"/>
      <c r="AE279" s="81"/>
      <c r="AF279" s="157"/>
      <c r="AG279" s="77">
        <v>1</v>
      </c>
      <c r="AH279" s="77">
        <v>3</v>
      </c>
      <c r="AI279" s="77" t="s">
        <v>226</v>
      </c>
      <c r="AJ279" s="80" t="s">
        <v>123</v>
      </c>
      <c r="AK279" s="80" t="s">
        <v>123</v>
      </c>
      <c r="AL279" s="80" t="s">
        <v>123</v>
      </c>
      <c r="AM279" s="80" t="s">
        <v>123</v>
      </c>
      <c r="AN279" s="81" t="s">
        <v>123</v>
      </c>
    </row>
    <row r="280" spans="1:40" x14ac:dyDescent="0.25">
      <c r="A280" s="77">
        <v>279</v>
      </c>
      <c r="B280" s="82">
        <v>43199</v>
      </c>
      <c r="K280" s="81">
        <v>15</v>
      </c>
      <c r="L280" s="77" t="s">
        <v>188</v>
      </c>
      <c r="M280" s="77">
        <v>2018</v>
      </c>
      <c r="N280" s="79">
        <v>0.58664351851851848</v>
      </c>
      <c r="O280" s="79">
        <v>0.61747685185185186</v>
      </c>
      <c r="P280" s="80">
        <v>0.7400000000000011</v>
      </c>
      <c r="Q280" s="78" t="s">
        <v>32</v>
      </c>
      <c r="R280" s="78" t="s">
        <v>156</v>
      </c>
      <c r="T280" s="78" t="s">
        <v>123</v>
      </c>
      <c r="U280" s="78" t="s">
        <v>149</v>
      </c>
      <c r="V280" s="80">
        <v>0.7400000000000011</v>
      </c>
      <c r="W280" s="80" t="s">
        <v>123</v>
      </c>
      <c r="X280" s="81">
        <v>1</v>
      </c>
      <c r="Y280" s="81">
        <v>1</v>
      </c>
      <c r="Z280" s="80">
        <v>0.7400000000000011</v>
      </c>
      <c r="AA280" s="80" t="s">
        <v>123</v>
      </c>
      <c r="AB280" s="81"/>
      <c r="AC280" s="81">
        <v>10080</v>
      </c>
      <c r="AD280" s="77"/>
      <c r="AE280" s="81"/>
      <c r="AF280" s="157"/>
      <c r="AG280" s="77">
        <v>1</v>
      </c>
      <c r="AH280" s="77">
        <v>3</v>
      </c>
      <c r="AI280" s="77" t="s">
        <v>226</v>
      </c>
      <c r="AJ280" s="80" t="s">
        <v>123</v>
      </c>
      <c r="AK280" s="80" t="s">
        <v>123</v>
      </c>
      <c r="AL280" s="80" t="s">
        <v>123</v>
      </c>
      <c r="AM280" s="80" t="s">
        <v>123</v>
      </c>
      <c r="AN280" s="81" t="s">
        <v>123</v>
      </c>
    </row>
    <row r="281" spans="1:40" x14ac:dyDescent="0.25">
      <c r="A281" s="77">
        <v>280</v>
      </c>
      <c r="B281" s="82">
        <v>43199</v>
      </c>
      <c r="K281" s="81">
        <v>15</v>
      </c>
      <c r="L281" s="77" t="s">
        <v>188</v>
      </c>
      <c r="M281" s="77">
        <v>2018</v>
      </c>
      <c r="N281" s="79">
        <v>0.61747685185185186</v>
      </c>
      <c r="O281" s="79">
        <v>0.63171296296296298</v>
      </c>
      <c r="P281" s="80">
        <v>0.34166666666666679</v>
      </c>
      <c r="Q281" s="78" t="s">
        <v>53</v>
      </c>
      <c r="U281" s="78" t="s">
        <v>151</v>
      </c>
      <c r="V281" s="80" t="s">
        <v>123</v>
      </c>
      <c r="W281" s="80">
        <v>0.34166666666666679</v>
      </c>
      <c r="X281" s="81">
        <v>1</v>
      </c>
      <c r="Y281" s="81">
        <v>1</v>
      </c>
      <c r="Z281" s="80" t="s">
        <v>123</v>
      </c>
      <c r="AA281" s="80">
        <v>0.34166666666666679</v>
      </c>
      <c r="AB281" s="81"/>
      <c r="AC281" s="81">
        <v>10080</v>
      </c>
      <c r="AD281" s="77"/>
      <c r="AE281" s="81"/>
      <c r="AF281" s="157"/>
      <c r="AG281" s="77">
        <v>1</v>
      </c>
      <c r="AH281" s="77">
        <v>3</v>
      </c>
      <c r="AI281" s="77" t="s">
        <v>226</v>
      </c>
      <c r="AJ281" s="80" t="s">
        <v>123</v>
      </c>
      <c r="AK281" s="80" t="s">
        <v>123</v>
      </c>
      <c r="AL281" s="80" t="s">
        <v>123</v>
      </c>
      <c r="AM281" s="80" t="s">
        <v>123</v>
      </c>
      <c r="AN281" s="81" t="s">
        <v>123</v>
      </c>
    </row>
    <row r="282" spans="1:40" x14ac:dyDescent="0.25">
      <c r="A282" s="77">
        <v>281</v>
      </c>
      <c r="B282" s="82">
        <v>43199</v>
      </c>
      <c r="K282" s="81">
        <v>15</v>
      </c>
      <c r="L282" s="77" t="s">
        <v>188</v>
      </c>
      <c r="M282" s="77">
        <v>2018</v>
      </c>
      <c r="N282" s="79">
        <v>0.63171296296296298</v>
      </c>
      <c r="O282" s="79">
        <v>0.64241898148148147</v>
      </c>
      <c r="P282" s="80">
        <v>0.25694444444444375</v>
      </c>
      <c r="Q282" s="78" t="s">
        <v>169</v>
      </c>
      <c r="U282" s="78" t="s">
        <v>151</v>
      </c>
      <c r="V282" s="80" t="s">
        <v>123</v>
      </c>
      <c r="W282" s="80">
        <v>0.25694444444444375</v>
      </c>
      <c r="X282" s="81">
        <v>1</v>
      </c>
      <c r="Y282" s="81">
        <v>1</v>
      </c>
      <c r="Z282" s="80" t="s">
        <v>123</v>
      </c>
      <c r="AA282" s="80">
        <v>0.25694444444444375</v>
      </c>
      <c r="AB282" s="81"/>
      <c r="AC282" s="81">
        <v>10080</v>
      </c>
      <c r="AD282" s="77"/>
      <c r="AE282" s="81"/>
      <c r="AF282" s="157"/>
      <c r="AG282" s="77">
        <v>1</v>
      </c>
      <c r="AH282" s="77">
        <v>3</v>
      </c>
      <c r="AI282" s="77" t="s">
        <v>226</v>
      </c>
      <c r="AJ282" s="80" t="s">
        <v>123</v>
      </c>
      <c r="AK282" s="80" t="s">
        <v>123</v>
      </c>
      <c r="AL282" s="80" t="s">
        <v>123</v>
      </c>
      <c r="AM282" s="80" t="s">
        <v>123</v>
      </c>
      <c r="AN282" s="81" t="s">
        <v>123</v>
      </c>
    </row>
    <row r="283" spans="1:40" x14ac:dyDescent="0.25">
      <c r="A283" s="77">
        <v>282</v>
      </c>
      <c r="B283" s="82">
        <v>43199</v>
      </c>
      <c r="K283" s="81">
        <v>15</v>
      </c>
      <c r="L283" s="77" t="s">
        <v>188</v>
      </c>
      <c r="M283" s="77">
        <v>2018</v>
      </c>
      <c r="N283" s="79">
        <v>0.64241898148148147</v>
      </c>
      <c r="O283" s="79">
        <v>0.66524305555555563</v>
      </c>
      <c r="P283" s="80">
        <v>0.54777777777777992</v>
      </c>
      <c r="Q283" s="78" t="s">
        <v>170</v>
      </c>
      <c r="R283" s="78" t="s">
        <v>199</v>
      </c>
      <c r="T283" s="78" t="s">
        <v>231</v>
      </c>
      <c r="U283" s="78" t="s">
        <v>151</v>
      </c>
      <c r="V283" s="80" t="s">
        <v>123</v>
      </c>
      <c r="W283" s="80">
        <v>0.54777777777777992</v>
      </c>
      <c r="X283" s="81">
        <v>1</v>
      </c>
      <c r="Y283" s="81">
        <v>2</v>
      </c>
      <c r="Z283" s="80" t="s">
        <v>123</v>
      </c>
      <c r="AA283" s="80">
        <v>1.0955555555555598</v>
      </c>
      <c r="AB283" s="81"/>
      <c r="AC283" s="81">
        <v>10080</v>
      </c>
      <c r="AD283" s="77"/>
      <c r="AE283" s="81"/>
      <c r="AF283" s="157"/>
      <c r="AG283" s="77">
        <v>1</v>
      </c>
      <c r="AH283" s="77">
        <v>3</v>
      </c>
      <c r="AI283" s="77" t="s">
        <v>226</v>
      </c>
      <c r="AJ283" s="80" t="s">
        <v>123</v>
      </c>
      <c r="AK283" s="80" t="s">
        <v>123</v>
      </c>
      <c r="AL283" s="80" t="s">
        <v>123</v>
      </c>
      <c r="AM283" s="80" t="s">
        <v>123</v>
      </c>
      <c r="AN283" s="81" t="s">
        <v>123</v>
      </c>
    </row>
    <row r="284" spans="1:40" x14ac:dyDescent="0.25">
      <c r="A284" s="77">
        <v>283</v>
      </c>
      <c r="B284" s="82">
        <v>43199</v>
      </c>
      <c r="K284" s="81">
        <v>15</v>
      </c>
      <c r="L284" s="77" t="s">
        <v>188</v>
      </c>
      <c r="M284" s="77">
        <v>2018</v>
      </c>
      <c r="N284" s="79">
        <v>0.66524305555555563</v>
      </c>
      <c r="O284" s="79">
        <v>0.66596064814814815</v>
      </c>
      <c r="P284" s="80">
        <v>1.7222222222220473E-2</v>
      </c>
      <c r="Q284" s="78" t="s">
        <v>53</v>
      </c>
      <c r="U284" s="78" t="s">
        <v>151</v>
      </c>
      <c r="V284" s="80" t="s">
        <v>123</v>
      </c>
      <c r="W284" s="80">
        <v>1.7222222222220473E-2</v>
      </c>
      <c r="X284" s="81">
        <v>1</v>
      </c>
      <c r="Y284" s="81">
        <v>2</v>
      </c>
      <c r="Z284" s="80" t="s">
        <v>123</v>
      </c>
      <c r="AA284" s="80">
        <v>3.4444444444440947E-2</v>
      </c>
      <c r="AB284" s="81"/>
      <c r="AC284" s="81">
        <v>10080</v>
      </c>
      <c r="AD284" s="77"/>
      <c r="AE284" s="81"/>
      <c r="AF284" s="157"/>
      <c r="AG284" s="77">
        <v>1</v>
      </c>
      <c r="AH284" s="77">
        <v>3</v>
      </c>
      <c r="AI284" s="77" t="s">
        <v>226</v>
      </c>
      <c r="AJ284" s="80" t="s">
        <v>123</v>
      </c>
      <c r="AK284" s="80" t="s">
        <v>123</v>
      </c>
      <c r="AL284" s="80" t="s">
        <v>123</v>
      </c>
      <c r="AM284" s="80" t="s">
        <v>123</v>
      </c>
      <c r="AN284" s="81" t="s">
        <v>123</v>
      </c>
    </row>
    <row r="285" spans="1:40" x14ac:dyDescent="0.25">
      <c r="A285" s="77">
        <v>284</v>
      </c>
      <c r="B285" s="82">
        <v>43199</v>
      </c>
      <c r="K285" s="81">
        <v>15</v>
      </c>
      <c r="L285" s="77" t="s">
        <v>188</v>
      </c>
      <c r="M285" s="77">
        <v>2018</v>
      </c>
      <c r="N285" s="79">
        <v>0.66596064814814815</v>
      </c>
      <c r="O285" s="79">
        <v>0.6660300925925926</v>
      </c>
      <c r="P285" s="80">
        <v>1.6666666666669272E-3</v>
      </c>
      <c r="Q285" s="78" t="s">
        <v>98</v>
      </c>
      <c r="R285" s="78" t="s">
        <v>232</v>
      </c>
      <c r="T285" s="78" t="s">
        <v>123</v>
      </c>
      <c r="U285" s="78" t="s">
        <v>151</v>
      </c>
      <c r="V285" s="80" t="s">
        <v>123</v>
      </c>
      <c r="W285" s="80">
        <v>1.6666666666669272E-3</v>
      </c>
      <c r="X285" s="81">
        <v>1</v>
      </c>
      <c r="Y285" s="81">
        <v>2</v>
      </c>
      <c r="Z285" s="80" t="s">
        <v>123</v>
      </c>
      <c r="AA285" s="80">
        <v>3.3333333333338544E-3</v>
      </c>
      <c r="AB285" s="81"/>
      <c r="AC285" s="81">
        <v>10080</v>
      </c>
      <c r="AD285" s="77"/>
      <c r="AE285" s="81"/>
      <c r="AF285" s="157"/>
      <c r="AG285" s="77">
        <v>1</v>
      </c>
      <c r="AH285" s="77">
        <v>3</v>
      </c>
      <c r="AI285" s="77" t="s">
        <v>226</v>
      </c>
      <c r="AJ285" s="80" t="s">
        <v>123</v>
      </c>
      <c r="AK285" s="80" t="s">
        <v>123</v>
      </c>
      <c r="AL285" s="80" t="s">
        <v>123</v>
      </c>
      <c r="AM285" s="80" t="s">
        <v>123</v>
      </c>
      <c r="AN285" s="81" t="s">
        <v>123</v>
      </c>
    </row>
    <row r="286" spans="1:40" x14ac:dyDescent="0.25">
      <c r="A286" s="77">
        <v>285</v>
      </c>
      <c r="B286" s="82">
        <v>43199</v>
      </c>
      <c r="K286" s="81">
        <v>15</v>
      </c>
      <c r="L286" s="77" t="s">
        <v>188</v>
      </c>
      <c r="M286" s="77">
        <v>2018</v>
      </c>
      <c r="N286" s="79">
        <v>0.6660300925925926</v>
      </c>
      <c r="O286" s="79">
        <v>0.66674768518518512</v>
      </c>
      <c r="P286" s="80">
        <v>1.7222222222220473E-2</v>
      </c>
      <c r="Q286" s="78" t="s">
        <v>53</v>
      </c>
      <c r="U286" s="78" t="s">
        <v>151</v>
      </c>
      <c r="V286" s="80" t="s">
        <v>123</v>
      </c>
      <c r="W286" s="80">
        <v>1.7222222222220473E-2</v>
      </c>
      <c r="X286" s="81">
        <v>1</v>
      </c>
      <c r="Y286" s="81">
        <v>2</v>
      </c>
      <c r="Z286" s="80" t="s">
        <v>123</v>
      </c>
      <c r="AA286" s="80">
        <v>3.4444444444440947E-2</v>
      </c>
      <c r="AB286" s="81"/>
      <c r="AC286" s="81">
        <v>10080</v>
      </c>
      <c r="AD286" s="77"/>
      <c r="AE286" s="81"/>
      <c r="AF286" s="157"/>
      <c r="AG286" s="77">
        <v>1</v>
      </c>
      <c r="AH286" s="77">
        <v>3</v>
      </c>
      <c r="AI286" s="77" t="s">
        <v>226</v>
      </c>
      <c r="AJ286" s="80" t="s">
        <v>123</v>
      </c>
      <c r="AK286" s="80" t="s">
        <v>123</v>
      </c>
      <c r="AL286" s="80" t="s">
        <v>123</v>
      </c>
      <c r="AM286" s="80" t="s">
        <v>123</v>
      </c>
      <c r="AN286" s="81" t="s">
        <v>123</v>
      </c>
    </row>
    <row r="287" spans="1:40" x14ac:dyDescent="0.25">
      <c r="A287" s="77">
        <v>286</v>
      </c>
      <c r="B287" s="82">
        <v>43199</v>
      </c>
      <c r="K287" s="81">
        <v>15</v>
      </c>
      <c r="L287" s="77" t="s">
        <v>188</v>
      </c>
      <c r="M287" s="77">
        <v>2018</v>
      </c>
      <c r="N287" s="79">
        <v>0.66674768518518512</v>
      </c>
      <c r="O287" s="79">
        <v>0.71269675925925924</v>
      </c>
      <c r="P287" s="80">
        <v>1.1027777777777787</v>
      </c>
      <c r="Q287" s="78" t="s">
        <v>98</v>
      </c>
      <c r="R287" s="78" t="s">
        <v>183</v>
      </c>
      <c r="T287" s="78" t="s">
        <v>233</v>
      </c>
      <c r="U287" s="78" t="s">
        <v>151</v>
      </c>
      <c r="V287" s="80" t="s">
        <v>123</v>
      </c>
      <c r="W287" s="80">
        <v>1.1027777777777787</v>
      </c>
      <c r="X287" s="81">
        <v>1</v>
      </c>
      <c r="Y287" s="81">
        <v>2</v>
      </c>
      <c r="Z287" s="80" t="s">
        <v>123</v>
      </c>
      <c r="AA287" s="80">
        <v>2.2055555555555575</v>
      </c>
      <c r="AB287" s="81"/>
      <c r="AC287" s="81">
        <v>10080</v>
      </c>
      <c r="AD287" s="77"/>
      <c r="AE287" s="81"/>
      <c r="AF287" s="157"/>
      <c r="AG287" s="77">
        <v>1</v>
      </c>
      <c r="AH287" s="77">
        <v>3</v>
      </c>
      <c r="AI287" s="77" t="s">
        <v>226</v>
      </c>
      <c r="AJ287" s="80" t="s">
        <v>123</v>
      </c>
      <c r="AK287" s="80" t="s">
        <v>123</v>
      </c>
      <c r="AL287" s="80" t="s">
        <v>123</v>
      </c>
      <c r="AM287" s="80" t="s">
        <v>123</v>
      </c>
      <c r="AN287" s="81" t="s">
        <v>123</v>
      </c>
    </row>
    <row r="288" spans="1:40" x14ac:dyDescent="0.25">
      <c r="A288" s="77">
        <v>287</v>
      </c>
      <c r="B288" s="82">
        <v>43199</v>
      </c>
      <c r="K288" s="81">
        <v>15</v>
      </c>
      <c r="L288" s="77" t="s">
        <v>188</v>
      </c>
      <c r="M288" s="77">
        <v>2018</v>
      </c>
      <c r="N288" s="79">
        <v>0.71269675925925924</v>
      </c>
      <c r="O288" s="79">
        <v>0.74601851851851853</v>
      </c>
      <c r="P288" s="80">
        <v>0.79972222222222289</v>
      </c>
      <c r="Q288" s="78" t="s">
        <v>53</v>
      </c>
      <c r="U288" s="78" t="s">
        <v>151</v>
      </c>
      <c r="V288" s="80" t="s">
        <v>123</v>
      </c>
      <c r="W288" s="80">
        <v>0.79972222222222289</v>
      </c>
      <c r="X288" s="81">
        <v>1</v>
      </c>
      <c r="Y288" s="81">
        <v>2</v>
      </c>
      <c r="Z288" s="80" t="s">
        <v>123</v>
      </c>
      <c r="AA288" s="80">
        <v>1.5994444444444458</v>
      </c>
      <c r="AB288" s="81"/>
      <c r="AC288" s="81">
        <v>10080</v>
      </c>
      <c r="AD288" s="77">
        <v>4000</v>
      </c>
      <c r="AE288" s="81"/>
      <c r="AF288" s="157"/>
      <c r="AG288" s="77">
        <v>1</v>
      </c>
      <c r="AH288" s="77">
        <v>3</v>
      </c>
      <c r="AI288" s="77" t="s">
        <v>226</v>
      </c>
      <c r="AJ288" s="80" t="s">
        <v>123</v>
      </c>
      <c r="AK288" s="80" t="s">
        <v>123</v>
      </c>
      <c r="AL288" s="80" t="s">
        <v>123</v>
      </c>
      <c r="AM288" s="80" t="s">
        <v>123</v>
      </c>
      <c r="AN288" s="81" t="s">
        <v>123</v>
      </c>
    </row>
    <row r="289" spans="1:40" x14ac:dyDescent="0.25">
      <c r="A289" s="77">
        <v>288</v>
      </c>
      <c r="B289" s="82">
        <v>43199</v>
      </c>
      <c r="K289" s="81">
        <v>15</v>
      </c>
      <c r="L289" s="77" t="s">
        <v>188</v>
      </c>
      <c r="M289" s="77">
        <v>2018</v>
      </c>
      <c r="N289" s="79">
        <v>0.74601851851851853</v>
      </c>
      <c r="O289" s="79">
        <v>0.75152777777777768</v>
      </c>
      <c r="P289" s="80">
        <v>0.1322222222222198</v>
      </c>
      <c r="Q289" s="78" t="s">
        <v>98</v>
      </c>
      <c r="R289" s="78" t="s">
        <v>153</v>
      </c>
      <c r="T289" s="78" t="s">
        <v>123</v>
      </c>
      <c r="U289" s="78" t="s">
        <v>151</v>
      </c>
      <c r="V289" s="80" t="s">
        <v>123</v>
      </c>
      <c r="W289" s="80">
        <v>0.1322222222222198</v>
      </c>
      <c r="X289" s="81">
        <v>1</v>
      </c>
      <c r="Y289" s="81">
        <v>2</v>
      </c>
      <c r="Z289" s="80" t="s">
        <v>123</v>
      </c>
      <c r="AA289" s="80">
        <v>0.2644444444444396</v>
      </c>
      <c r="AB289" s="81"/>
      <c r="AC289" s="81">
        <v>10080</v>
      </c>
      <c r="AD289" s="77"/>
      <c r="AE289" s="81"/>
      <c r="AF289" s="157"/>
      <c r="AG289" s="77">
        <v>1</v>
      </c>
      <c r="AH289" s="77">
        <v>3</v>
      </c>
      <c r="AI289" s="77" t="s">
        <v>226</v>
      </c>
      <c r="AJ289" s="80" t="s">
        <v>123</v>
      </c>
      <c r="AK289" s="80" t="s">
        <v>123</v>
      </c>
      <c r="AL289" s="80" t="s">
        <v>123</v>
      </c>
      <c r="AM289" s="80" t="s">
        <v>123</v>
      </c>
      <c r="AN289" s="81" t="s">
        <v>123</v>
      </c>
    </row>
    <row r="290" spans="1:40" x14ac:dyDescent="0.25">
      <c r="A290" s="77">
        <v>289</v>
      </c>
      <c r="B290" s="82">
        <v>43199</v>
      </c>
      <c r="K290" s="81">
        <v>15</v>
      </c>
      <c r="L290" s="77" t="s">
        <v>188</v>
      </c>
      <c r="M290" s="77">
        <v>2018</v>
      </c>
      <c r="N290" s="79">
        <v>0.75152777777777768</v>
      </c>
      <c r="O290" s="79">
        <v>0.75443287037037043</v>
      </c>
      <c r="P290" s="80">
        <v>6.9722222222226016E-2</v>
      </c>
      <c r="Q290" s="78" t="s">
        <v>53</v>
      </c>
      <c r="U290" s="78" t="s">
        <v>151</v>
      </c>
      <c r="V290" s="80" t="s">
        <v>123</v>
      </c>
      <c r="W290" s="80">
        <v>6.9722222222226016E-2</v>
      </c>
      <c r="X290" s="81">
        <v>1</v>
      </c>
      <c r="Y290" s="81">
        <v>2</v>
      </c>
      <c r="Z290" s="80" t="s">
        <v>123</v>
      </c>
      <c r="AA290" s="80">
        <v>0.13944444444445203</v>
      </c>
      <c r="AB290" s="81"/>
      <c r="AC290" s="81">
        <v>10080</v>
      </c>
      <c r="AD290" s="77"/>
      <c r="AE290" s="81"/>
      <c r="AF290" s="157"/>
      <c r="AG290" s="77">
        <v>1</v>
      </c>
      <c r="AH290" s="77">
        <v>3</v>
      </c>
      <c r="AI290" s="77" t="s">
        <v>226</v>
      </c>
      <c r="AJ290" s="80" t="s">
        <v>123</v>
      </c>
      <c r="AK290" s="80" t="s">
        <v>123</v>
      </c>
      <c r="AL290" s="80" t="s">
        <v>123</v>
      </c>
      <c r="AM290" s="80" t="s">
        <v>123</v>
      </c>
      <c r="AN290" s="81" t="s">
        <v>123</v>
      </c>
    </row>
    <row r="291" spans="1:40" x14ac:dyDescent="0.25">
      <c r="A291" s="77">
        <v>290</v>
      </c>
      <c r="B291" s="82">
        <v>43199</v>
      </c>
      <c r="K291" s="81">
        <v>15</v>
      </c>
      <c r="L291" s="77" t="s">
        <v>188</v>
      </c>
      <c r="M291" s="77">
        <v>2018</v>
      </c>
      <c r="N291" s="79">
        <v>0.75443287037037043</v>
      </c>
      <c r="O291" s="79">
        <v>0.76481481481481473</v>
      </c>
      <c r="P291" s="80">
        <v>0.24916666666666298</v>
      </c>
      <c r="Q291" s="78" t="s">
        <v>32</v>
      </c>
      <c r="R291" s="78" t="s">
        <v>61</v>
      </c>
      <c r="S291" s="78" t="s">
        <v>127</v>
      </c>
      <c r="U291" s="78" t="s">
        <v>149</v>
      </c>
      <c r="V291" s="80">
        <v>0.24916666666666298</v>
      </c>
      <c r="W291" s="80" t="s">
        <v>123</v>
      </c>
      <c r="X291" s="81">
        <v>1</v>
      </c>
      <c r="Y291" s="81">
        <v>2</v>
      </c>
      <c r="Z291" s="80">
        <v>0.24916666666666298</v>
      </c>
      <c r="AA291" s="80" t="s">
        <v>123</v>
      </c>
      <c r="AB291" s="81">
        <v>8000</v>
      </c>
      <c r="AC291" s="81">
        <v>10080</v>
      </c>
      <c r="AD291" s="77">
        <v>4882</v>
      </c>
      <c r="AE291" s="81">
        <v>1483.8905775075987</v>
      </c>
      <c r="AF291" s="157"/>
      <c r="AG291" s="77">
        <v>1</v>
      </c>
      <c r="AH291" s="77">
        <v>4</v>
      </c>
      <c r="AI291" s="77" t="s">
        <v>234</v>
      </c>
      <c r="AJ291" s="80">
        <v>4.5147222222222201</v>
      </c>
      <c r="AK291" s="80">
        <v>0.84210526315789469</v>
      </c>
      <c r="AL291" s="80">
        <v>3.01</v>
      </c>
      <c r="AM291" s="80">
        <v>1.2455555555555566</v>
      </c>
      <c r="AN291" s="81" t="s">
        <v>123</v>
      </c>
    </row>
    <row r="292" spans="1:40" x14ac:dyDescent="0.25">
      <c r="A292" s="77">
        <v>291</v>
      </c>
      <c r="B292" s="82">
        <v>43199</v>
      </c>
      <c r="K292" s="81">
        <v>15</v>
      </c>
      <c r="L292" s="77" t="s">
        <v>188</v>
      </c>
      <c r="M292" s="77">
        <v>2018</v>
      </c>
      <c r="N292" s="79">
        <v>0.76481481481481473</v>
      </c>
      <c r="O292" s="79">
        <v>0.76539351851851845</v>
      </c>
      <c r="P292" s="80">
        <v>1.3888888888889284E-2</v>
      </c>
      <c r="Q292" s="78" t="s">
        <v>32</v>
      </c>
      <c r="R292" s="78" t="s">
        <v>61</v>
      </c>
      <c r="V292" s="80">
        <v>1.213888888888885</v>
      </c>
      <c r="W292" s="80">
        <v>3.2869444444444458</v>
      </c>
      <c r="X292" s="81">
        <v>1</v>
      </c>
      <c r="Y292" s="81">
        <v>2</v>
      </c>
      <c r="Z292" s="80">
        <v>1.21</v>
      </c>
      <c r="AA292" s="80">
        <v>5.98</v>
      </c>
      <c r="AB292" s="81"/>
      <c r="AC292" s="81">
        <v>10080</v>
      </c>
      <c r="AD292" s="77"/>
      <c r="AE292" s="81"/>
      <c r="AF292" s="157"/>
      <c r="AG292" s="77">
        <v>1</v>
      </c>
      <c r="AH292" s="77">
        <v>4</v>
      </c>
      <c r="AI292" s="77" t="s">
        <v>226</v>
      </c>
      <c r="AJ292" s="80" t="s">
        <v>123</v>
      </c>
      <c r="AK292" s="80" t="s">
        <v>123</v>
      </c>
      <c r="AL292" s="80" t="s">
        <v>123</v>
      </c>
      <c r="AM292" s="80" t="s">
        <v>123</v>
      </c>
      <c r="AN292" s="81">
        <v>10080</v>
      </c>
    </row>
    <row r="293" spans="1:40" x14ac:dyDescent="0.25">
      <c r="A293" s="77">
        <v>292</v>
      </c>
      <c r="B293" s="82">
        <v>43199</v>
      </c>
      <c r="K293" s="81">
        <v>15</v>
      </c>
      <c r="L293" s="77" t="s">
        <v>188</v>
      </c>
      <c r="M293" s="77">
        <v>2018</v>
      </c>
      <c r="N293" s="79">
        <v>0.76539351851851845</v>
      </c>
      <c r="O293" s="79">
        <v>0.80086805555555562</v>
      </c>
      <c r="P293" s="80">
        <v>0.8513888888888923</v>
      </c>
      <c r="Q293" s="78" t="s">
        <v>32</v>
      </c>
      <c r="R293" s="78" t="s">
        <v>156</v>
      </c>
      <c r="S293" s="78" t="s">
        <v>124</v>
      </c>
      <c r="U293" s="78" t="s">
        <v>149</v>
      </c>
      <c r="V293" s="80">
        <v>0.8513888888888923</v>
      </c>
      <c r="W293" s="80" t="s">
        <v>123</v>
      </c>
      <c r="X293" s="81">
        <v>1</v>
      </c>
      <c r="Y293" s="81">
        <v>1</v>
      </c>
      <c r="Z293" s="80">
        <v>0.8513888888888923</v>
      </c>
      <c r="AA293" s="80" t="s">
        <v>123</v>
      </c>
      <c r="AB293" s="81"/>
      <c r="AC293" s="81">
        <v>18719.833330825204</v>
      </c>
      <c r="AD293" s="77"/>
      <c r="AE293" s="81"/>
      <c r="AF293" s="157"/>
      <c r="AG293" s="77">
        <v>1</v>
      </c>
      <c r="AH293" s="77">
        <v>4</v>
      </c>
      <c r="AI293" s="77" t="s">
        <v>226</v>
      </c>
      <c r="AJ293" s="80" t="s">
        <v>123</v>
      </c>
      <c r="AK293" s="80" t="s">
        <v>123</v>
      </c>
      <c r="AL293" s="80" t="s">
        <v>123</v>
      </c>
      <c r="AM293" s="80" t="s">
        <v>123</v>
      </c>
      <c r="AN293" s="81" t="s">
        <v>123</v>
      </c>
    </row>
    <row r="294" spans="1:40" x14ac:dyDescent="0.25">
      <c r="A294" s="77">
        <v>293</v>
      </c>
      <c r="B294" s="82">
        <v>43199</v>
      </c>
      <c r="K294" s="81">
        <v>15</v>
      </c>
      <c r="L294" s="77" t="s">
        <v>188</v>
      </c>
      <c r="M294" s="77">
        <v>2018</v>
      </c>
      <c r="N294" s="79">
        <v>0.80086805555555562</v>
      </c>
      <c r="O294" s="79">
        <v>0.83106481481481476</v>
      </c>
      <c r="P294" s="80">
        <v>0.72472222222221916</v>
      </c>
      <c r="Q294" s="78" t="s">
        <v>53</v>
      </c>
      <c r="U294" s="78" t="s">
        <v>151</v>
      </c>
      <c r="V294" s="80" t="s">
        <v>123</v>
      </c>
      <c r="W294" s="80">
        <v>0.72472222222221916</v>
      </c>
      <c r="X294" s="81">
        <v>1</v>
      </c>
      <c r="Y294" s="81">
        <v>1</v>
      </c>
      <c r="Z294" s="80" t="s">
        <v>123</v>
      </c>
      <c r="AA294" s="80">
        <v>0.72472222222221916</v>
      </c>
      <c r="AB294" s="81"/>
      <c r="AC294" s="81">
        <v>18719.833330825204</v>
      </c>
      <c r="AD294" s="77"/>
      <c r="AE294" s="81"/>
      <c r="AF294" s="157"/>
      <c r="AG294" s="77">
        <v>1</v>
      </c>
      <c r="AH294" s="77">
        <v>4</v>
      </c>
      <c r="AI294" s="77" t="s">
        <v>226</v>
      </c>
      <c r="AJ294" s="80" t="s">
        <v>123</v>
      </c>
      <c r="AK294" s="80" t="s">
        <v>123</v>
      </c>
      <c r="AL294" s="80" t="s">
        <v>123</v>
      </c>
      <c r="AM294" s="80" t="s">
        <v>123</v>
      </c>
      <c r="AN294" s="81" t="s">
        <v>123</v>
      </c>
    </row>
    <row r="295" spans="1:40" x14ac:dyDescent="0.25">
      <c r="A295" s="77">
        <v>294</v>
      </c>
      <c r="B295" s="82">
        <v>43199</v>
      </c>
      <c r="K295" s="81">
        <v>15</v>
      </c>
      <c r="L295" s="77" t="s">
        <v>188</v>
      </c>
      <c r="M295" s="77">
        <v>2018</v>
      </c>
      <c r="N295" s="79">
        <v>0.83106481481481476</v>
      </c>
      <c r="O295" s="79">
        <v>0.83557870370370368</v>
      </c>
      <c r="P295" s="80">
        <v>0.10833333333333428</v>
      </c>
      <c r="Q295" s="78" t="s">
        <v>98</v>
      </c>
      <c r="R295" s="78" t="s">
        <v>153</v>
      </c>
      <c r="T295" s="78" t="s">
        <v>123</v>
      </c>
      <c r="U295" s="78" t="s">
        <v>151</v>
      </c>
      <c r="V295" s="80" t="s">
        <v>123</v>
      </c>
      <c r="W295" s="80">
        <v>0.10833333333333428</v>
      </c>
      <c r="X295" s="81">
        <v>1</v>
      </c>
      <c r="Y295" s="81">
        <v>1</v>
      </c>
      <c r="Z295" s="80" t="s">
        <v>123</v>
      </c>
      <c r="AA295" s="80">
        <v>0.10833333333333428</v>
      </c>
      <c r="AB295" s="81"/>
      <c r="AC295" s="81">
        <v>18719.833330825204</v>
      </c>
      <c r="AD295" s="77"/>
      <c r="AE295" s="81"/>
      <c r="AF295" s="157"/>
      <c r="AG295" s="77">
        <v>1</v>
      </c>
      <c r="AH295" s="77">
        <v>4</v>
      </c>
      <c r="AI295" s="77" t="s">
        <v>226</v>
      </c>
      <c r="AJ295" s="80" t="s">
        <v>123</v>
      </c>
      <c r="AK295" s="80" t="s">
        <v>123</v>
      </c>
      <c r="AL295" s="80" t="s">
        <v>123</v>
      </c>
      <c r="AM295" s="80" t="s">
        <v>123</v>
      </c>
      <c r="AN295" s="81" t="s">
        <v>123</v>
      </c>
    </row>
    <row r="296" spans="1:40" x14ac:dyDescent="0.25">
      <c r="A296" s="77">
        <v>295</v>
      </c>
      <c r="B296" s="82">
        <v>43199</v>
      </c>
      <c r="K296" s="81">
        <v>15</v>
      </c>
      <c r="L296" s="77" t="s">
        <v>188</v>
      </c>
      <c r="M296" s="77">
        <v>2018</v>
      </c>
      <c r="N296" s="79">
        <v>0.83557870370370368</v>
      </c>
      <c r="O296" s="79">
        <v>0.84568287037037038</v>
      </c>
      <c r="P296" s="80">
        <v>0.2425000000000006</v>
      </c>
      <c r="Q296" s="78" t="s">
        <v>53</v>
      </c>
      <c r="U296" s="78" t="s">
        <v>151</v>
      </c>
      <c r="V296" s="80" t="s">
        <v>123</v>
      </c>
      <c r="W296" s="80">
        <v>0.2425000000000006</v>
      </c>
      <c r="X296" s="81">
        <v>1</v>
      </c>
      <c r="Y296" s="81">
        <v>1</v>
      </c>
      <c r="Z296" s="80" t="s">
        <v>123</v>
      </c>
      <c r="AA296" s="80">
        <v>0.2425000000000006</v>
      </c>
      <c r="AB296" s="81"/>
      <c r="AC296" s="81">
        <v>18719.833330825204</v>
      </c>
      <c r="AD296" s="77"/>
      <c r="AE296" s="81"/>
      <c r="AF296" s="157"/>
      <c r="AG296" s="77">
        <v>1</v>
      </c>
      <c r="AH296" s="77">
        <v>4</v>
      </c>
      <c r="AI296" s="77" t="s">
        <v>226</v>
      </c>
      <c r="AJ296" s="80" t="s">
        <v>123</v>
      </c>
      <c r="AK296" s="80" t="s">
        <v>123</v>
      </c>
      <c r="AL296" s="80" t="s">
        <v>123</v>
      </c>
      <c r="AM296" s="80" t="s">
        <v>123</v>
      </c>
      <c r="AN296" s="81" t="s">
        <v>123</v>
      </c>
    </row>
    <row r="297" spans="1:40" x14ac:dyDescent="0.25">
      <c r="A297" s="77">
        <v>296</v>
      </c>
      <c r="B297" s="82">
        <v>43199</v>
      </c>
      <c r="K297" s="81">
        <v>15</v>
      </c>
      <c r="L297" s="77" t="s">
        <v>188</v>
      </c>
      <c r="M297" s="77">
        <v>2018</v>
      </c>
      <c r="N297" s="79">
        <v>0.84568287037037038</v>
      </c>
      <c r="O297" s="79">
        <v>0.8528472222222222</v>
      </c>
      <c r="P297" s="80">
        <v>0.17194444444444379</v>
      </c>
      <c r="Q297" s="78" t="s">
        <v>22</v>
      </c>
      <c r="R297" s="78" t="s">
        <v>117</v>
      </c>
      <c r="S297" s="78" t="s">
        <v>128</v>
      </c>
      <c r="V297" s="80" t="s">
        <v>123</v>
      </c>
      <c r="W297" s="80" t="s">
        <v>123</v>
      </c>
      <c r="X297" s="81">
        <v>1</v>
      </c>
      <c r="Y297" s="81">
        <v>1</v>
      </c>
      <c r="Z297" s="80" t="s">
        <v>123</v>
      </c>
      <c r="AA297" s="80" t="s">
        <v>123</v>
      </c>
      <c r="AB297" s="81">
        <v>9000</v>
      </c>
      <c r="AC297" s="81">
        <v>18719.833330825204</v>
      </c>
      <c r="AD297" s="77">
        <v>9000</v>
      </c>
      <c r="AE297" s="81">
        <v>8318.36</v>
      </c>
      <c r="AF297" s="157"/>
      <c r="AG297" s="77">
        <v>1</v>
      </c>
      <c r="AH297" s="77">
        <v>4</v>
      </c>
      <c r="AI297" s="77" t="s">
        <v>226</v>
      </c>
      <c r="AJ297" s="80" t="s">
        <v>123</v>
      </c>
      <c r="AK297" s="80">
        <v>0.94736842105263153</v>
      </c>
      <c r="AL297" s="80" t="s">
        <v>123</v>
      </c>
      <c r="AM297" s="80" t="s">
        <v>123</v>
      </c>
      <c r="AN297" s="81" t="s">
        <v>123</v>
      </c>
    </row>
    <row r="298" spans="1:40" x14ac:dyDescent="0.25">
      <c r="A298" s="77">
        <v>297</v>
      </c>
      <c r="B298" s="82">
        <v>43199</v>
      </c>
      <c r="K298" s="81">
        <v>15</v>
      </c>
      <c r="L298" s="77" t="s">
        <v>188</v>
      </c>
      <c r="M298" s="77">
        <v>2018</v>
      </c>
      <c r="N298" s="79">
        <v>0.8528472222222222</v>
      </c>
      <c r="O298" s="79">
        <v>0.85431712962962969</v>
      </c>
      <c r="P298" s="80">
        <v>3.527777777777974E-2</v>
      </c>
      <c r="Q298" s="78" t="s">
        <v>32</v>
      </c>
      <c r="R298" s="78" t="s">
        <v>159</v>
      </c>
      <c r="S298" s="78" t="s">
        <v>126</v>
      </c>
      <c r="U298" s="78" t="s">
        <v>149</v>
      </c>
      <c r="V298" s="80">
        <v>3.527777777777974E-2</v>
      </c>
      <c r="W298" s="80" t="s">
        <v>123</v>
      </c>
      <c r="X298" s="81">
        <v>1</v>
      </c>
      <c r="Y298" s="81">
        <v>1</v>
      </c>
      <c r="Z298" s="80">
        <v>3.527777777777974E-2</v>
      </c>
      <c r="AA298" s="80" t="s">
        <v>123</v>
      </c>
      <c r="AB298" s="81"/>
      <c r="AC298" s="81">
        <v>18719.833330825204</v>
      </c>
      <c r="AD298" s="77"/>
      <c r="AE298" s="81"/>
      <c r="AF298" s="157"/>
      <c r="AG298" s="77">
        <v>2</v>
      </c>
      <c r="AH298" s="77">
        <v>4</v>
      </c>
      <c r="AI298" s="77" t="s">
        <v>226</v>
      </c>
      <c r="AJ298" s="80" t="s">
        <v>123</v>
      </c>
      <c r="AK298" s="80" t="s">
        <v>123</v>
      </c>
      <c r="AL298" s="80" t="s">
        <v>123</v>
      </c>
      <c r="AM298" s="80" t="s">
        <v>123</v>
      </c>
      <c r="AN298" s="81" t="s">
        <v>123</v>
      </c>
    </row>
    <row r="299" spans="1:40" x14ac:dyDescent="0.25">
      <c r="A299" s="77">
        <v>298</v>
      </c>
      <c r="B299" s="82">
        <v>43199</v>
      </c>
      <c r="K299" s="81">
        <v>15</v>
      </c>
      <c r="L299" s="77" t="s">
        <v>188</v>
      </c>
      <c r="M299" s="77">
        <v>2018</v>
      </c>
      <c r="N299" s="79">
        <v>0.85431712962962969</v>
      </c>
      <c r="O299" s="79">
        <v>0.91070601851851851</v>
      </c>
      <c r="P299" s="80">
        <v>1.3533333333333317</v>
      </c>
      <c r="Q299" s="78" t="s">
        <v>53</v>
      </c>
      <c r="U299" s="78" t="s">
        <v>151</v>
      </c>
      <c r="V299" s="80" t="s">
        <v>123</v>
      </c>
      <c r="W299" s="80">
        <v>1.3533333333333317</v>
      </c>
      <c r="X299" s="81">
        <v>1</v>
      </c>
      <c r="Y299" s="81">
        <v>1</v>
      </c>
      <c r="Z299" s="80" t="s">
        <v>123</v>
      </c>
      <c r="AA299" s="80">
        <v>1.3533333333333317</v>
      </c>
      <c r="AB299" s="81"/>
      <c r="AC299" s="81">
        <v>18719.833330825204</v>
      </c>
      <c r="AD299" s="77">
        <v>12400</v>
      </c>
      <c r="AE299" s="81"/>
      <c r="AF299" s="157"/>
      <c r="AG299" s="77">
        <v>2</v>
      </c>
      <c r="AH299" s="77">
        <v>4</v>
      </c>
      <c r="AI299" s="77" t="s">
        <v>226</v>
      </c>
      <c r="AJ299" s="80" t="s">
        <v>123</v>
      </c>
      <c r="AK299" s="80" t="s">
        <v>123</v>
      </c>
      <c r="AL299" s="80" t="s">
        <v>123</v>
      </c>
      <c r="AM299" s="80" t="s">
        <v>123</v>
      </c>
      <c r="AN299" s="81" t="s">
        <v>123</v>
      </c>
    </row>
    <row r="300" spans="1:40" x14ac:dyDescent="0.25">
      <c r="A300" s="77">
        <v>299</v>
      </c>
      <c r="B300" s="82">
        <v>43199</v>
      </c>
      <c r="K300" s="81">
        <v>15</v>
      </c>
      <c r="L300" s="77" t="s">
        <v>188</v>
      </c>
      <c r="M300" s="77">
        <v>2018</v>
      </c>
      <c r="N300" s="79">
        <v>0.91070601851851851</v>
      </c>
      <c r="O300" s="79">
        <v>0.91122685185185182</v>
      </c>
      <c r="P300" s="80">
        <v>1.2499999999999289E-2</v>
      </c>
      <c r="Q300" s="78" t="s">
        <v>32</v>
      </c>
      <c r="R300" s="78" t="s">
        <v>61</v>
      </c>
      <c r="S300" s="78" t="s">
        <v>127</v>
      </c>
      <c r="U300" s="78" t="s">
        <v>149</v>
      </c>
      <c r="V300" s="80">
        <v>1.2499999999999289E-2</v>
      </c>
      <c r="W300" s="80" t="s">
        <v>123</v>
      </c>
      <c r="X300" s="81">
        <v>1</v>
      </c>
      <c r="Y300" s="81">
        <v>1</v>
      </c>
      <c r="Z300" s="80">
        <v>1.2499999999999289E-2</v>
      </c>
      <c r="AA300" s="80" t="s">
        <v>123</v>
      </c>
      <c r="AB300" s="81">
        <v>13752</v>
      </c>
      <c r="AC300" s="81">
        <v>18719.833330825204</v>
      </c>
      <c r="AD300" s="77">
        <v>23748</v>
      </c>
      <c r="AE300" s="81">
        <v>9772.8395061728388</v>
      </c>
      <c r="AF300" s="157"/>
      <c r="AG300" s="77">
        <v>2</v>
      </c>
      <c r="AH300" s="77">
        <v>5</v>
      </c>
      <c r="AI300" s="77" t="s">
        <v>235</v>
      </c>
      <c r="AJ300" s="80">
        <v>3.5513888888888907</v>
      </c>
      <c r="AK300" s="80">
        <v>1.4475789473684211</v>
      </c>
      <c r="AL300" s="80">
        <v>1.23</v>
      </c>
      <c r="AM300" s="80">
        <v>2.3205555555555515</v>
      </c>
      <c r="AN300" s="81" t="s">
        <v>123</v>
      </c>
    </row>
    <row r="301" spans="1:40" x14ac:dyDescent="0.25">
      <c r="A301" s="77">
        <v>300</v>
      </c>
      <c r="B301" s="82">
        <v>43199</v>
      </c>
      <c r="K301" s="81">
        <v>15</v>
      </c>
      <c r="L301" s="77" t="s">
        <v>188</v>
      </c>
      <c r="M301" s="77">
        <v>2018</v>
      </c>
      <c r="N301" s="79">
        <v>0.91122685185185182</v>
      </c>
      <c r="O301" s="79">
        <v>0.91336805555555556</v>
      </c>
      <c r="P301" s="80">
        <v>5.1388888888889817E-2</v>
      </c>
      <c r="Q301" s="78" t="s">
        <v>32</v>
      </c>
      <c r="R301" s="78" t="s">
        <v>61</v>
      </c>
      <c r="V301" s="80">
        <v>0.89916666666667133</v>
      </c>
      <c r="W301" s="80">
        <v>2.4288888888888858</v>
      </c>
      <c r="X301" s="81">
        <v>1</v>
      </c>
      <c r="Y301" s="81">
        <v>1</v>
      </c>
      <c r="Z301" s="80">
        <v>0.9</v>
      </c>
      <c r="AA301" s="80">
        <v>2.4300000000000002</v>
      </c>
      <c r="AB301" s="81"/>
      <c r="AC301" s="81">
        <v>18719.833330825204</v>
      </c>
      <c r="AD301" s="77"/>
      <c r="AE301" s="81"/>
      <c r="AF301" s="157"/>
      <c r="AG301" s="77">
        <v>2</v>
      </c>
      <c r="AH301" s="77">
        <v>5</v>
      </c>
      <c r="AI301" s="77" t="s">
        <v>226</v>
      </c>
      <c r="AJ301" s="80" t="s">
        <v>123</v>
      </c>
      <c r="AK301" s="80" t="s">
        <v>123</v>
      </c>
      <c r="AL301" s="80" t="s">
        <v>123</v>
      </c>
      <c r="AM301" s="80" t="s">
        <v>123</v>
      </c>
      <c r="AN301" s="81">
        <v>18719.833330825204</v>
      </c>
    </row>
    <row r="302" spans="1:40" x14ac:dyDescent="0.25">
      <c r="A302" s="77">
        <v>301</v>
      </c>
      <c r="B302" s="82">
        <v>43199</v>
      </c>
      <c r="K302" s="81">
        <v>15</v>
      </c>
      <c r="L302" s="77" t="s">
        <v>188</v>
      </c>
      <c r="M302" s="77">
        <v>2018</v>
      </c>
      <c r="N302" s="79">
        <v>0.91336805555555556</v>
      </c>
      <c r="O302" s="79">
        <v>0.94918981481481479</v>
      </c>
      <c r="P302" s="80">
        <v>0.85972222222222161</v>
      </c>
      <c r="Q302" s="78" t="s">
        <v>32</v>
      </c>
      <c r="R302" s="78" t="s">
        <v>156</v>
      </c>
      <c r="S302" s="78" t="s">
        <v>124</v>
      </c>
      <c r="U302" s="78" t="s">
        <v>149</v>
      </c>
      <c r="V302" s="80">
        <v>0.85972222222222161</v>
      </c>
      <c r="W302" s="80" t="s">
        <v>123</v>
      </c>
      <c r="X302" s="81">
        <v>1</v>
      </c>
      <c r="Y302" s="81">
        <v>1</v>
      </c>
      <c r="Z302" s="80">
        <v>0.85972222222222161</v>
      </c>
      <c r="AA302" s="80" t="s">
        <v>123</v>
      </c>
      <c r="AB302" s="81"/>
      <c r="AC302" s="81">
        <v>9576</v>
      </c>
      <c r="AD302" s="77"/>
      <c r="AE302" s="81"/>
      <c r="AF302" s="157"/>
      <c r="AG302" s="77">
        <v>1</v>
      </c>
      <c r="AH302" s="77">
        <v>5</v>
      </c>
      <c r="AI302" s="77" t="s">
        <v>226</v>
      </c>
      <c r="AJ302" s="80" t="s">
        <v>123</v>
      </c>
      <c r="AK302" s="80" t="s">
        <v>123</v>
      </c>
      <c r="AL302" s="80" t="s">
        <v>123</v>
      </c>
      <c r="AM302" s="80" t="s">
        <v>123</v>
      </c>
      <c r="AN302" s="81" t="s">
        <v>123</v>
      </c>
    </row>
    <row r="303" spans="1:40" x14ac:dyDescent="0.25">
      <c r="A303" s="77">
        <v>302</v>
      </c>
      <c r="B303" s="82">
        <v>43199</v>
      </c>
      <c r="K303" s="81">
        <v>15</v>
      </c>
      <c r="L303" s="77" t="s">
        <v>188</v>
      </c>
      <c r="M303" s="77">
        <v>2018</v>
      </c>
      <c r="N303" s="79">
        <v>0.94918981481481479</v>
      </c>
      <c r="O303" s="79">
        <v>0.99167824074074085</v>
      </c>
      <c r="P303" s="80">
        <v>1.0197222222222253</v>
      </c>
      <c r="Q303" s="78" t="s">
        <v>53</v>
      </c>
      <c r="U303" s="78" t="s">
        <v>151</v>
      </c>
      <c r="V303" s="80" t="s">
        <v>123</v>
      </c>
      <c r="W303" s="80">
        <v>1.0197222222222253</v>
      </c>
      <c r="X303" s="81">
        <v>1</v>
      </c>
      <c r="Y303" s="81">
        <v>1</v>
      </c>
      <c r="Z303" s="80" t="s">
        <v>123</v>
      </c>
      <c r="AA303" s="80">
        <v>1.0197222222222253</v>
      </c>
      <c r="AB303" s="81"/>
      <c r="AC303" s="81">
        <v>9576</v>
      </c>
      <c r="AD303" s="77">
        <v>6000</v>
      </c>
      <c r="AE303" s="81"/>
      <c r="AF303" s="157"/>
      <c r="AG303" s="77">
        <v>1</v>
      </c>
      <c r="AH303" s="77">
        <v>5</v>
      </c>
      <c r="AI303" s="77" t="s">
        <v>226</v>
      </c>
      <c r="AJ303" s="80" t="s">
        <v>123</v>
      </c>
      <c r="AK303" s="80" t="s">
        <v>123</v>
      </c>
      <c r="AL303" s="80" t="s">
        <v>123</v>
      </c>
      <c r="AM303" s="80" t="s">
        <v>123</v>
      </c>
      <c r="AN303" s="81" t="s">
        <v>123</v>
      </c>
    </row>
    <row r="304" spans="1:40" x14ac:dyDescent="0.25">
      <c r="A304" s="77">
        <v>303</v>
      </c>
      <c r="B304" s="82">
        <v>43199</v>
      </c>
      <c r="K304" s="81">
        <v>15</v>
      </c>
      <c r="L304" s="77" t="s">
        <v>188</v>
      </c>
      <c r="M304" s="77">
        <v>2018</v>
      </c>
      <c r="N304" s="79">
        <v>0.99167824074074085</v>
      </c>
      <c r="O304" s="79">
        <v>0.99376157407407406</v>
      </c>
      <c r="P304" s="80">
        <v>4.9999999999997158E-2</v>
      </c>
      <c r="Q304" s="78" t="s">
        <v>32</v>
      </c>
      <c r="R304" s="78" t="s">
        <v>61</v>
      </c>
      <c r="S304" s="78" t="s">
        <v>127</v>
      </c>
      <c r="U304" s="78" t="s">
        <v>149</v>
      </c>
      <c r="V304" s="80">
        <v>4.9999999999997158E-2</v>
      </c>
      <c r="W304" s="80" t="s">
        <v>123</v>
      </c>
      <c r="X304" s="81">
        <v>1</v>
      </c>
      <c r="Y304" s="81">
        <v>1</v>
      </c>
      <c r="Z304" s="80">
        <v>4.9999999999997158E-2</v>
      </c>
      <c r="AA304" s="80" t="s">
        <v>123</v>
      </c>
      <c r="AB304" s="81">
        <v>9580</v>
      </c>
      <c r="AC304" s="81">
        <v>9576</v>
      </c>
      <c r="AD304" s="77">
        <v>9580</v>
      </c>
      <c r="AE304" s="81">
        <v>9392.1568627450979</v>
      </c>
      <c r="AF304" s="157"/>
      <c r="AG304" s="77">
        <v>1</v>
      </c>
      <c r="AH304" s="77">
        <v>6</v>
      </c>
      <c r="AI304" s="77" t="s">
        <v>236</v>
      </c>
      <c r="AJ304" s="80">
        <v>2.0200000000000014</v>
      </c>
      <c r="AK304" s="80">
        <v>1.0084210526315789</v>
      </c>
      <c r="AL304" s="80">
        <v>1</v>
      </c>
      <c r="AM304" s="80">
        <v>1.0197222222222253</v>
      </c>
      <c r="AN304" s="81" t="s">
        <v>123</v>
      </c>
    </row>
    <row r="305" spans="1:40" x14ac:dyDescent="0.25">
      <c r="A305" s="77">
        <v>304</v>
      </c>
      <c r="B305" s="82">
        <v>43199</v>
      </c>
      <c r="K305" s="81">
        <v>15</v>
      </c>
      <c r="L305" s="77" t="s">
        <v>188</v>
      </c>
      <c r="M305" s="77">
        <v>2018</v>
      </c>
      <c r="N305" s="79">
        <v>0.99376157407407406</v>
      </c>
      <c r="O305" s="79">
        <v>0.99753472222222228</v>
      </c>
      <c r="P305" s="80">
        <v>9.0555555555557277E-2</v>
      </c>
      <c r="Q305" s="78" t="s">
        <v>32</v>
      </c>
      <c r="R305" s="78" t="s">
        <v>61</v>
      </c>
      <c r="V305" s="80">
        <v>0.90972222222221877</v>
      </c>
      <c r="W305" s="80">
        <v>1.0197222222222253</v>
      </c>
      <c r="X305" s="81">
        <v>1</v>
      </c>
      <c r="Y305" s="81">
        <v>1</v>
      </c>
      <c r="Z305" s="80">
        <v>0.91</v>
      </c>
      <c r="AA305" s="80">
        <v>1.02</v>
      </c>
      <c r="AB305" s="81"/>
      <c r="AC305" s="81">
        <v>9576</v>
      </c>
      <c r="AD305" s="77"/>
      <c r="AE305" s="81"/>
      <c r="AF305" s="157"/>
      <c r="AG305" s="77">
        <v>1</v>
      </c>
      <c r="AH305" s="77">
        <v>6</v>
      </c>
      <c r="AI305" s="77" t="s">
        <v>226</v>
      </c>
      <c r="AJ305" s="80" t="s">
        <v>123</v>
      </c>
      <c r="AK305" s="80" t="s">
        <v>123</v>
      </c>
      <c r="AL305" s="80" t="s">
        <v>123</v>
      </c>
      <c r="AM305" s="80" t="s">
        <v>123</v>
      </c>
      <c r="AN305" s="81">
        <v>9576</v>
      </c>
    </row>
    <row r="306" spans="1:40" x14ac:dyDescent="0.25">
      <c r="A306" s="77">
        <v>305</v>
      </c>
      <c r="B306" s="82">
        <v>43199</v>
      </c>
      <c r="K306" s="81">
        <v>15</v>
      </c>
      <c r="L306" s="77" t="s">
        <v>188</v>
      </c>
      <c r="M306" s="77">
        <v>2018</v>
      </c>
      <c r="N306" s="79">
        <v>0.99753472222222228</v>
      </c>
      <c r="O306" s="79">
        <v>2.6539351851851852E-2</v>
      </c>
      <c r="P306" s="80">
        <v>0.69611111111110713</v>
      </c>
      <c r="Q306" s="78" t="s">
        <v>32</v>
      </c>
      <c r="R306" s="78" t="s">
        <v>156</v>
      </c>
      <c r="S306" s="78" t="s">
        <v>124</v>
      </c>
      <c r="U306" s="78" t="s">
        <v>149</v>
      </c>
      <c r="V306" s="80">
        <v>0.69611111111110713</v>
      </c>
      <c r="W306" s="80" t="s">
        <v>123</v>
      </c>
      <c r="X306" s="81">
        <v>1</v>
      </c>
      <c r="Y306" s="81">
        <v>1</v>
      </c>
      <c r="Z306" s="80">
        <v>0.69611111111110713</v>
      </c>
      <c r="AA306" s="80" t="s">
        <v>123</v>
      </c>
      <c r="AB306" s="81"/>
      <c r="AC306" s="81">
        <v>10500</v>
      </c>
      <c r="AD306" s="77"/>
      <c r="AE306" s="81"/>
      <c r="AF306" s="157"/>
      <c r="AG306" s="77">
        <v>1</v>
      </c>
      <c r="AH306" s="77">
        <v>6</v>
      </c>
      <c r="AI306" s="77" t="s">
        <v>226</v>
      </c>
      <c r="AJ306" s="80" t="s">
        <v>123</v>
      </c>
      <c r="AK306" s="80" t="s">
        <v>123</v>
      </c>
      <c r="AL306" s="80" t="s">
        <v>123</v>
      </c>
      <c r="AM306" s="80" t="s">
        <v>123</v>
      </c>
      <c r="AN306" s="81" t="s">
        <v>123</v>
      </c>
    </row>
    <row r="307" spans="1:40" x14ac:dyDescent="0.25">
      <c r="A307" s="77">
        <v>306</v>
      </c>
      <c r="B307" s="82">
        <v>43199</v>
      </c>
      <c r="K307" s="81">
        <v>15</v>
      </c>
      <c r="L307" s="77" t="s">
        <v>188</v>
      </c>
      <c r="M307" s="77">
        <v>2018</v>
      </c>
      <c r="N307" s="79">
        <v>2.6539351851851852E-2</v>
      </c>
      <c r="O307" s="79">
        <v>7.9085648148148155E-2</v>
      </c>
      <c r="P307" s="80">
        <v>1.2611111111111113</v>
      </c>
      <c r="Q307" s="78" t="s">
        <v>53</v>
      </c>
      <c r="U307" s="78" t="s">
        <v>151</v>
      </c>
      <c r="V307" s="80" t="s">
        <v>123</v>
      </c>
      <c r="W307" s="80">
        <v>1.2611111111111113</v>
      </c>
      <c r="X307" s="81">
        <v>1</v>
      </c>
      <c r="Y307" s="81">
        <v>1</v>
      </c>
      <c r="Z307" s="80" t="s">
        <v>123</v>
      </c>
      <c r="AA307" s="80">
        <v>1.2611111111111113</v>
      </c>
      <c r="AB307" s="81"/>
      <c r="AC307" s="81">
        <v>10500</v>
      </c>
      <c r="AD307" s="77">
        <v>10500</v>
      </c>
      <c r="AE307" s="81"/>
      <c r="AF307" s="157"/>
      <c r="AG307" s="77">
        <v>1</v>
      </c>
      <c r="AH307" s="77">
        <v>6</v>
      </c>
      <c r="AI307" s="77" t="s">
        <v>226</v>
      </c>
      <c r="AJ307" s="80" t="s">
        <v>123</v>
      </c>
      <c r="AK307" s="80" t="s">
        <v>123</v>
      </c>
      <c r="AL307" s="80" t="s">
        <v>123</v>
      </c>
      <c r="AM307" s="80" t="s">
        <v>123</v>
      </c>
      <c r="AN307" s="81" t="s">
        <v>123</v>
      </c>
    </row>
    <row r="308" spans="1:40" x14ac:dyDescent="0.25">
      <c r="A308" s="77">
        <v>307</v>
      </c>
      <c r="B308" s="82">
        <v>43199</v>
      </c>
      <c r="K308" s="81">
        <v>15</v>
      </c>
      <c r="L308" s="77" t="s">
        <v>188</v>
      </c>
      <c r="M308" s="77">
        <v>2018</v>
      </c>
      <c r="N308" s="79">
        <v>7.9085648148148155E-2</v>
      </c>
      <c r="O308" s="79">
        <v>7.9143518518518516E-2</v>
      </c>
      <c r="P308" s="80">
        <v>1.3888888888886619E-3</v>
      </c>
      <c r="Q308" s="78" t="s">
        <v>32</v>
      </c>
      <c r="R308" s="78" t="s">
        <v>61</v>
      </c>
      <c r="S308" s="78" t="s">
        <v>127</v>
      </c>
      <c r="U308" s="78" t="s">
        <v>149</v>
      </c>
      <c r="V308" s="80">
        <v>1.3888888888886619E-3</v>
      </c>
      <c r="W308" s="80" t="s">
        <v>123</v>
      </c>
      <c r="X308" s="81">
        <v>1</v>
      </c>
      <c r="Y308" s="81">
        <v>1</v>
      </c>
      <c r="Z308" s="80">
        <v>1.3888888888886619E-3</v>
      </c>
      <c r="AA308" s="80" t="s">
        <v>123</v>
      </c>
      <c r="AB308" s="81">
        <v>10500</v>
      </c>
      <c r="AC308" s="81">
        <v>10500</v>
      </c>
      <c r="AD308" s="77">
        <v>10500</v>
      </c>
      <c r="AE308" s="81">
        <v>8333.3333333333339</v>
      </c>
      <c r="AF308" s="157"/>
      <c r="AG308" s="77">
        <v>1</v>
      </c>
      <c r="AH308" s="77">
        <v>7</v>
      </c>
      <c r="AI308" s="77" t="s">
        <v>237</v>
      </c>
      <c r="AJ308" s="80">
        <v>2.0269444444444407</v>
      </c>
      <c r="AK308" s="80">
        <v>1.1052631578947369</v>
      </c>
      <c r="AL308" s="80">
        <v>0.77</v>
      </c>
      <c r="AM308" s="80">
        <v>1.2611111111111113</v>
      </c>
      <c r="AN308" s="81" t="s">
        <v>123</v>
      </c>
    </row>
    <row r="309" spans="1:40" x14ac:dyDescent="0.25">
      <c r="A309" s="77">
        <v>308</v>
      </c>
      <c r="B309" s="82">
        <v>43199</v>
      </c>
      <c r="K309" s="81">
        <v>15</v>
      </c>
      <c r="L309" s="77" t="s">
        <v>188</v>
      </c>
      <c r="M309" s="77">
        <v>2018</v>
      </c>
      <c r="N309" s="79">
        <v>7.9143518518518516E-2</v>
      </c>
      <c r="O309" s="79">
        <v>8.1990740740740739E-2</v>
      </c>
      <c r="P309" s="80">
        <v>6.8333333333333357E-2</v>
      </c>
      <c r="Q309" s="78" t="s">
        <v>32</v>
      </c>
      <c r="R309" s="78" t="s">
        <v>61</v>
      </c>
      <c r="V309" s="80">
        <v>0.69749999999999579</v>
      </c>
      <c r="W309" s="80">
        <v>1.2611111111111113</v>
      </c>
      <c r="X309" s="81">
        <v>1</v>
      </c>
      <c r="Y309" s="81">
        <v>1</v>
      </c>
      <c r="Z309" s="80">
        <v>0.7</v>
      </c>
      <c r="AA309" s="80">
        <v>1.26</v>
      </c>
      <c r="AB309" s="81"/>
      <c r="AC309" s="81">
        <v>10500</v>
      </c>
      <c r="AD309" s="77"/>
      <c r="AE309" s="81"/>
      <c r="AF309" s="157"/>
      <c r="AG309" s="77">
        <v>1</v>
      </c>
      <c r="AH309" s="77">
        <v>7</v>
      </c>
      <c r="AI309" s="77" t="s">
        <v>226</v>
      </c>
      <c r="AJ309" s="80" t="s">
        <v>123</v>
      </c>
      <c r="AK309" s="80" t="s">
        <v>123</v>
      </c>
      <c r="AL309" s="80" t="s">
        <v>123</v>
      </c>
      <c r="AM309" s="80" t="s">
        <v>123</v>
      </c>
      <c r="AN309" s="81">
        <v>10500</v>
      </c>
    </row>
    <row r="310" spans="1:40" x14ac:dyDescent="0.25">
      <c r="A310" s="77">
        <v>309</v>
      </c>
      <c r="B310" s="82">
        <v>43199</v>
      </c>
      <c r="K310" s="81">
        <v>15</v>
      </c>
      <c r="L310" s="77" t="s">
        <v>188</v>
      </c>
      <c r="M310" s="77">
        <v>2018</v>
      </c>
      <c r="N310" s="79">
        <v>8.1990740740740739E-2</v>
      </c>
      <c r="O310" s="79">
        <v>8.2037037037037033E-2</v>
      </c>
      <c r="P310" s="80">
        <v>1.1111111111110628E-3</v>
      </c>
      <c r="Q310" s="78" t="s">
        <v>32</v>
      </c>
      <c r="R310" s="78" t="s">
        <v>156</v>
      </c>
      <c r="S310" s="78" t="s">
        <v>124</v>
      </c>
      <c r="U310" s="78" t="s">
        <v>149</v>
      </c>
      <c r="V310" s="80">
        <v>1.1111111111110628E-3</v>
      </c>
      <c r="W310" s="80" t="s">
        <v>123</v>
      </c>
      <c r="X310" s="81">
        <v>1</v>
      </c>
      <c r="Y310" s="81">
        <v>1</v>
      </c>
      <c r="Z310" s="80">
        <v>1.1111111111110628E-3</v>
      </c>
      <c r="AA310" s="80" t="s">
        <v>123</v>
      </c>
      <c r="AB310" s="81"/>
      <c r="AC310" s="81">
        <v>11823</v>
      </c>
      <c r="AD310" s="77"/>
      <c r="AE310" s="81"/>
      <c r="AF310" s="157"/>
      <c r="AG310" s="77">
        <v>1</v>
      </c>
      <c r="AH310" s="77">
        <v>7</v>
      </c>
      <c r="AI310" s="77" t="s">
        <v>226</v>
      </c>
      <c r="AJ310" s="80" t="s">
        <v>123</v>
      </c>
      <c r="AK310" s="80" t="s">
        <v>123</v>
      </c>
      <c r="AL310" s="80" t="s">
        <v>123</v>
      </c>
      <c r="AM310" s="80" t="s">
        <v>123</v>
      </c>
      <c r="AN310" s="81" t="s">
        <v>123</v>
      </c>
    </row>
    <row r="311" spans="1:40" x14ac:dyDescent="0.25">
      <c r="A311" s="77">
        <v>310</v>
      </c>
      <c r="B311" s="82">
        <v>43199</v>
      </c>
      <c r="K311" s="81">
        <v>15</v>
      </c>
      <c r="L311" s="77" t="s">
        <v>188</v>
      </c>
      <c r="M311" s="77">
        <v>2018</v>
      </c>
      <c r="N311" s="79">
        <v>8.2037037037037033E-2</v>
      </c>
      <c r="O311" s="79">
        <v>9.1006944444444446E-2</v>
      </c>
      <c r="P311" s="80">
        <v>0.2152777777777779</v>
      </c>
      <c r="Q311" s="78" t="s">
        <v>32</v>
      </c>
      <c r="R311" s="78" t="s">
        <v>156</v>
      </c>
      <c r="T311" s="78" t="s">
        <v>123</v>
      </c>
      <c r="U311" s="78" t="s">
        <v>149</v>
      </c>
      <c r="V311" s="80">
        <v>0.2152777777777779</v>
      </c>
      <c r="W311" s="80" t="s">
        <v>123</v>
      </c>
      <c r="X311" s="81">
        <v>1</v>
      </c>
      <c r="Y311" s="81">
        <v>1</v>
      </c>
      <c r="Z311" s="80">
        <v>0.2152777777777779</v>
      </c>
      <c r="AA311" s="80" t="s">
        <v>123</v>
      </c>
      <c r="AB311" s="81"/>
      <c r="AC311" s="81">
        <v>11823</v>
      </c>
      <c r="AD311" s="77"/>
      <c r="AE311" s="81"/>
      <c r="AF311" s="157"/>
      <c r="AG311" s="77">
        <v>1</v>
      </c>
      <c r="AH311" s="77">
        <v>7</v>
      </c>
      <c r="AI311" s="77" t="s">
        <v>226</v>
      </c>
      <c r="AJ311" s="80" t="s">
        <v>123</v>
      </c>
      <c r="AK311" s="80" t="s">
        <v>123</v>
      </c>
      <c r="AL311" s="80" t="s">
        <v>123</v>
      </c>
      <c r="AM311" s="80" t="s">
        <v>123</v>
      </c>
      <c r="AN311" s="81" t="s">
        <v>123</v>
      </c>
    </row>
    <row r="312" spans="1:40" x14ac:dyDescent="0.25">
      <c r="A312" s="77">
        <v>311</v>
      </c>
      <c r="B312" s="82">
        <v>43199</v>
      </c>
      <c r="K312" s="81">
        <v>15</v>
      </c>
      <c r="L312" s="77" t="s">
        <v>188</v>
      </c>
      <c r="M312" s="77">
        <v>2018</v>
      </c>
      <c r="N312" s="79">
        <v>9.1006944444444446E-2</v>
      </c>
      <c r="O312" s="79">
        <v>0.11362268518518519</v>
      </c>
      <c r="P312" s="80">
        <v>0.5427777777777778</v>
      </c>
      <c r="Q312" s="78" t="s">
        <v>22</v>
      </c>
      <c r="R312" s="78" t="s">
        <v>152</v>
      </c>
      <c r="T312" s="78" t="s">
        <v>123</v>
      </c>
      <c r="V312" s="80" t="s">
        <v>123</v>
      </c>
      <c r="W312" s="80" t="s">
        <v>123</v>
      </c>
      <c r="X312" s="81">
        <v>1</v>
      </c>
      <c r="Y312" s="81">
        <v>1</v>
      </c>
      <c r="Z312" s="80" t="s">
        <v>123</v>
      </c>
      <c r="AA312" s="80" t="s">
        <v>123</v>
      </c>
      <c r="AB312" s="81"/>
      <c r="AC312" s="81">
        <v>11823</v>
      </c>
      <c r="AD312" s="77"/>
      <c r="AE312" s="81"/>
      <c r="AF312" s="157"/>
      <c r="AG312" s="77">
        <v>1</v>
      </c>
      <c r="AH312" s="77">
        <v>7</v>
      </c>
      <c r="AI312" s="77" t="s">
        <v>226</v>
      </c>
      <c r="AJ312" s="80" t="s">
        <v>123</v>
      </c>
      <c r="AK312" s="80" t="s">
        <v>123</v>
      </c>
      <c r="AL312" s="80" t="s">
        <v>123</v>
      </c>
      <c r="AM312" s="80" t="s">
        <v>123</v>
      </c>
      <c r="AN312" s="81" t="s">
        <v>123</v>
      </c>
    </row>
    <row r="313" spans="1:40" x14ac:dyDescent="0.25">
      <c r="A313" s="77">
        <v>312</v>
      </c>
      <c r="B313" s="82">
        <v>43199</v>
      </c>
      <c r="K313" s="81">
        <v>15</v>
      </c>
      <c r="L313" s="77" t="s">
        <v>188</v>
      </c>
      <c r="M313" s="77">
        <v>2018</v>
      </c>
      <c r="N313" s="79">
        <v>0.11362268518518519</v>
      </c>
      <c r="O313" s="79">
        <v>0.12380787037037037</v>
      </c>
      <c r="P313" s="80">
        <v>0.24444444444444446</v>
      </c>
      <c r="Q313" s="78" t="s">
        <v>32</v>
      </c>
      <c r="R313" s="78" t="s">
        <v>156</v>
      </c>
      <c r="T313" s="78" t="s">
        <v>123</v>
      </c>
      <c r="U313" s="78" t="s">
        <v>149</v>
      </c>
      <c r="V313" s="80">
        <v>0.24444444444444446</v>
      </c>
      <c r="W313" s="80" t="s">
        <v>123</v>
      </c>
      <c r="X313" s="81">
        <v>1</v>
      </c>
      <c r="Y313" s="81">
        <v>1</v>
      </c>
      <c r="Z313" s="80">
        <v>0.24444444444444446</v>
      </c>
      <c r="AA313" s="80" t="s">
        <v>123</v>
      </c>
      <c r="AB313" s="81"/>
      <c r="AC313" s="81">
        <v>11823</v>
      </c>
      <c r="AD313" s="77"/>
      <c r="AE313" s="81"/>
      <c r="AF313" s="157"/>
      <c r="AG313" s="77">
        <v>1</v>
      </c>
      <c r="AH313" s="77">
        <v>7</v>
      </c>
      <c r="AI313" s="77" t="s">
        <v>226</v>
      </c>
      <c r="AJ313" s="80" t="s">
        <v>123</v>
      </c>
      <c r="AK313" s="80" t="s">
        <v>123</v>
      </c>
      <c r="AL313" s="80" t="s">
        <v>123</v>
      </c>
      <c r="AM313" s="80" t="s">
        <v>123</v>
      </c>
      <c r="AN313" s="81" t="s">
        <v>123</v>
      </c>
    </row>
    <row r="314" spans="1:40" x14ac:dyDescent="0.25">
      <c r="A314" s="77">
        <v>313</v>
      </c>
      <c r="B314" s="82">
        <v>43199</v>
      </c>
      <c r="K314" s="81">
        <v>15</v>
      </c>
      <c r="L314" s="77" t="s">
        <v>188</v>
      </c>
      <c r="M314" s="77">
        <v>2018</v>
      </c>
      <c r="N314" s="79">
        <v>0.12380787037037037</v>
      </c>
      <c r="O314" s="79">
        <v>0.17225694444444442</v>
      </c>
      <c r="P314" s="80">
        <v>1.1627777777777772</v>
      </c>
      <c r="Q314" s="78" t="s">
        <v>53</v>
      </c>
      <c r="U314" s="78" t="s">
        <v>151</v>
      </c>
      <c r="V314" s="80" t="s">
        <v>123</v>
      </c>
      <c r="W314" s="80">
        <v>1.1627777777777772</v>
      </c>
      <c r="X314" s="81">
        <v>1</v>
      </c>
      <c r="Y314" s="81">
        <v>1</v>
      </c>
      <c r="Z314" s="80" t="s">
        <v>123</v>
      </c>
      <c r="AA314" s="80">
        <v>1.1627777777777772</v>
      </c>
      <c r="AB314" s="81"/>
      <c r="AC314" s="81">
        <v>11823</v>
      </c>
      <c r="AD314" s="77">
        <v>11772</v>
      </c>
      <c r="AE314" s="81"/>
      <c r="AF314" s="157"/>
      <c r="AG314" s="77">
        <v>1</v>
      </c>
      <c r="AH314" s="77">
        <v>7</v>
      </c>
      <c r="AI314" s="77" t="s">
        <v>226</v>
      </c>
      <c r="AJ314" s="80" t="s">
        <v>123</v>
      </c>
      <c r="AK314" s="80" t="s">
        <v>123</v>
      </c>
      <c r="AL314" s="80" t="s">
        <v>123</v>
      </c>
      <c r="AM314" s="80" t="s">
        <v>123</v>
      </c>
      <c r="AN314" s="81" t="s">
        <v>123</v>
      </c>
    </row>
    <row r="315" spans="1:40" x14ac:dyDescent="0.25">
      <c r="A315" s="77">
        <v>314</v>
      </c>
      <c r="B315" s="82">
        <v>43199</v>
      </c>
      <c r="K315" s="81">
        <v>15</v>
      </c>
      <c r="L315" s="77" t="s">
        <v>188</v>
      </c>
      <c r="M315" s="77">
        <v>2018</v>
      </c>
      <c r="N315" s="79">
        <v>0.17225694444444442</v>
      </c>
      <c r="O315" s="79">
        <v>0.176875</v>
      </c>
      <c r="P315" s="80">
        <v>0.11083333333333401</v>
      </c>
      <c r="Q315" s="78" t="s">
        <v>32</v>
      </c>
      <c r="R315" s="78" t="s">
        <v>61</v>
      </c>
      <c r="S315" s="78" t="s">
        <v>127</v>
      </c>
      <c r="U315" s="78" t="s">
        <v>149</v>
      </c>
      <c r="V315" s="80">
        <v>0.11083333333333401</v>
      </c>
      <c r="W315" s="80" t="s">
        <v>123</v>
      </c>
      <c r="X315" s="81">
        <v>1</v>
      </c>
      <c r="Y315" s="81">
        <v>1</v>
      </c>
      <c r="Z315" s="80">
        <v>0.11083333333333401</v>
      </c>
      <c r="AA315" s="80" t="s">
        <v>123</v>
      </c>
      <c r="AB315" s="81">
        <v>11772</v>
      </c>
      <c r="AC315" s="81">
        <v>11823</v>
      </c>
      <c r="AD315" s="77">
        <v>11772</v>
      </c>
      <c r="AE315" s="81">
        <v>10148.275862068966</v>
      </c>
      <c r="AF315" s="157"/>
      <c r="AG315" s="77">
        <v>1</v>
      </c>
      <c r="AH315" s="77">
        <v>8</v>
      </c>
      <c r="AI315" s="77" t="s">
        <v>238</v>
      </c>
      <c r="AJ315" s="80">
        <v>2.4080555555555554</v>
      </c>
      <c r="AK315" s="80">
        <v>1.239157894736842</v>
      </c>
      <c r="AL315" s="80">
        <v>1.25</v>
      </c>
      <c r="AM315" s="80">
        <v>1.1627777777777772</v>
      </c>
      <c r="AN315" s="81" t="s">
        <v>123</v>
      </c>
    </row>
    <row r="316" spans="1:40" x14ac:dyDescent="0.25">
      <c r="A316" s="77">
        <v>315</v>
      </c>
      <c r="B316" s="82">
        <v>43199</v>
      </c>
      <c r="K316" s="81">
        <v>15</v>
      </c>
      <c r="L316" s="77" t="s">
        <v>188</v>
      </c>
      <c r="M316" s="77">
        <v>2018</v>
      </c>
      <c r="N316" s="79">
        <v>0.176875</v>
      </c>
      <c r="O316" s="79">
        <v>0.18232638888888889</v>
      </c>
      <c r="P316" s="80">
        <v>0.13083333333333313</v>
      </c>
      <c r="Q316" s="78" t="s">
        <v>32</v>
      </c>
      <c r="R316" s="78" t="s">
        <v>61</v>
      </c>
      <c r="V316" s="80">
        <v>0.57166666666666743</v>
      </c>
      <c r="W316" s="80">
        <v>1.1627777777777772</v>
      </c>
      <c r="X316" s="81">
        <v>1</v>
      </c>
      <c r="Y316" s="81">
        <v>1</v>
      </c>
      <c r="Z316" s="80">
        <v>0.56999999999999995</v>
      </c>
      <c r="AA316" s="80">
        <v>1.1599999999999999</v>
      </c>
      <c r="AB316" s="81"/>
      <c r="AC316" s="81">
        <v>11823</v>
      </c>
      <c r="AD316" s="77"/>
      <c r="AE316" s="81"/>
      <c r="AF316" s="157"/>
      <c r="AG316" s="77">
        <v>1</v>
      </c>
      <c r="AH316" s="77">
        <v>8</v>
      </c>
      <c r="AI316" s="77" t="s">
        <v>226</v>
      </c>
      <c r="AJ316" s="80" t="s">
        <v>123</v>
      </c>
      <c r="AK316" s="80" t="s">
        <v>123</v>
      </c>
      <c r="AL316" s="80" t="s">
        <v>123</v>
      </c>
      <c r="AM316" s="80" t="s">
        <v>123</v>
      </c>
      <c r="AN316" s="81">
        <v>11823</v>
      </c>
    </row>
    <row r="317" spans="1:40" x14ac:dyDescent="0.25">
      <c r="A317" s="77">
        <v>316</v>
      </c>
      <c r="B317" s="82">
        <v>43199</v>
      </c>
      <c r="K317" s="81">
        <v>15</v>
      </c>
      <c r="L317" s="77" t="s">
        <v>188</v>
      </c>
      <c r="M317" s="77">
        <v>2018</v>
      </c>
      <c r="N317" s="79">
        <v>0.18232638888888889</v>
      </c>
      <c r="O317" s="79">
        <v>0.21878472222222223</v>
      </c>
      <c r="P317" s="80">
        <v>0.87500000000000022</v>
      </c>
      <c r="Q317" s="78" t="s">
        <v>32</v>
      </c>
      <c r="R317" s="78" t="s">
        <v>148</v>
      </c>
      <c r="S317" s="78" t="s">
        <v>124</v>
      </c>
      <c r="U317" s="78" t="s">
        <v>149</v>
      </c>
      <c r="V317" s="80">
        <v>0.87500000000000022</v>
      </c>
      <c r="W317" s="80" t="s">
        <v>123</v>
      </c>
      <c r="X317" s="81">
        <v>1</v>
      </c>
      <c r="Y317" s="81">
        <v>1</v>
      </c>
      <c r="Z317" s="80">
        <v>0.87500000000000022</v>
      </c>
      <c r="AA317" s="80" t="s">
        <v>123</v>
      </c>
      <c r="AB317" s="81"/>
      <c r="AC317" s="81">
        <v>38909</v>
      </c>
      <c r="AD317" s="77"/>
      <c r="AE317" s="81"/>
      <c r="AF317" s="157"/>
      <c r="AG317" s="77">
        <v>1</v>
      </c>
      <c r="AH317" s="77">
        <v>8</v>
      </c>
      <c r="AI317" s="77" t="s">
        <v>226</v>
      </c>
      <c r="AJ317" s="80" t="s">
        <v>123</v>
      </c>
      <c r="AK317" s="80" t="s">
        <v>123</v>
      </c>
      <c r="AL317" s="80" t="s">
        <v>123</v>
      </c>
      <c r="AM317" s="80" t="s">
        <v>123</v>
      </c>
      <c r="AN317" s="81" t="s">
        <v>123</v>
      </c>
    </row>
    <row r="318" spans="1:40" x14ac:dyDescent="0.25">
      <c r="A318" s="77">
        <v>317</v>
      </c>
      <c r="B318" s="82">
        <v>43199</v>
      </c>
      <c r="K318" s="81">
        <v>15</v>
      </c>
      <c r="L318" s="77" t="s">
        <v>188</v>
      </c>
      <c r="M318" s="77">
        <v>2018</v>
      </c>
      <c r="N318" s="79">
        <v>0.21878472222222223</v>
      </c>
      <c r="O318" s="79">
        <v>0.2378935185185185</v>
      </c>
      <c r="P318" s="80">
        <v>0.45861111111111064</v>
      </c>
      <c r="Q318" s="78" t="s">
        <v>22</v>
      </c>
      <c r="R318" s="78" t="s">
        <v>117</v>
      </c>
      <c r="S318" s="78" t="s">
        <v>128</v>
      </c>
      <c r="V318" s="80" t="s">
        <v>123</v>
      </c>
      <c r="W318" s="80" t="s">
        <v>123</v>
      </c>
      <c r="X318" s="81">
        <v>1</v>
      </c>
      <c r="Y318" s="81">
        <v>1</v>
      </c>
      <c r="Z318" s="80" t="s">
        <v>123</v>
      </c>
      <c r="AA318" s="80" t="s">
        <v>123</v>
      </c>
      <c r="AB318" s="81">
        <v>0</v>
      </c>
      <c r="AC318" s="81">
        <v>38909</v>
      </c>
      <c r="AD318" s="77">
        <v>0</v>
      </c>
      <c r="AE318" s="81">
        <v>0</v>
      </c>
      <c r="AF318" s="157"/>
      <c r="AG318" s="77">
        <v>1</v>
      </c>
      <c r="AH318" s="77">
        <v>8</v>
      </c>
      <c r="AI318" s="77" t="s">
        <v>226</v>
      </c>
      <c r="AJ318" s="80" t="s">
        <v>123</v>
      </c>
      <c r="AK318" s="80">
        <v>0</v>
      </c>
      <c r="AL318" s="80" t="s">
        <v>123</v>
      </c>
      <c r="AM318" s="80" t="s">
        <v>123</v>
      </c>
      <c r="AN318" s="81" t="s">
        <v>123</v>
      </c>
    </row>
    <row r="319" spans="1:40" x14ac:dyDescent="0.25">
      <c r="A319" s="77">
        <v>318</v>
      </c>
      <c r="B319" s="82">
        <v>43199</v>
      </c>
      <c r="K319" s="81">
        <v>15</v>
      </c>
      <c r="L319" s="77" t="s">
        <v>188</v>
      </c>
      <c r="M319" s="77">
        <v>2018</v>
      </c>
      <c r="N319" s="79">
        <v>0.2378935185185185</v>
      </c>
      <c r="O319" s="79">
        <v>0.41019675925925925</v>
      </c>
      <c r="P319" s="80">
        <v>4.1352777777777785</v>
      </c>
      <c r="Q319" s="78" t="s">
        <v>32</v>
      </c>
      <c r="R319" s="78" t="s">
        <v>148</v>
      </c>
      <c r="S319" s="78" t="s">
        <v>126</v>
      </c>
      <c r="U319" s="78" t="s">
        <v>149</v>
      </c>
      <c r="V319" s="80">
        <v>4.1352777777777785</v>
      </c>
      <c r="W319" s="80" t="s">
        <v>123</v>
      </c>
      <c r="X319" s="81">
        <v>1</v>
      </c>
      <c r="Y319" s="81">
        <v>1</v>
      </c>
      <c r="Z319" s="80">
        <v>4.1352777777777785</v>
      </c>
      <c r="AA319" s="80" t="s">
        <v>123</v>
      </c>
      <c r="AB319" s="81"/>
      <c r="AC319" s="81">
        <v>38909</v>
      </c>
      <c r="AD319" s="77"/>
      <c r="AE319" s="81"/>
      <c r="AF319" s="157"/>
      <c r="AG319" s="77">
        <v>2</v>
      </c>
      <c r="AH319" s="77">
        <v>8</v>
      </c>
      <c r="AI319" s="77" t="s">
        <v>226</v>
      </c>
      <c r="AJ319" s="80" t="s">
        <v>123</v>
      </c>
      <c r="AK319" s="80" t="s">
        <v>123</v>
      </c>
      <c r="AL319" s="80" t="s">
        <v>123</v>
      </c>
      <c r="AM319" s="80" t="s">
        <v>123</v>
      </c>
      <c r="AN319" s="81" t="s">
        <v>123</v>
      </c>
    </row>
    <row r="320" spans="1:40" x14ac:dyDescent="0.25">
      <c r="A320" s="77">
        <v>319</v>
      </c>
      <c r="B320" s="82">
        <v>43199</v>
      </c>
      <c r="K320" s="81">
        <v>15</v>
      </c>
      <c r="L320" s="77" t="s">
        <v>188</v>
      </c>
      <c r="M320" s="77">
        <v>2018</v>
      </c>
      <c r="N320" s="79">
        <v>0.41019675925925925</v>
      </c>
      <c r="O320" s="79">
        <v>0.48885416666666665</v>
      </c>
      <c r="P320" s="80">
        <v>1.8877777777777776</v>
      </c>
      <c r="Q320" s="78" t="s">
        <v>53</v>
      </c>
      <c r="U320" s="78" t="s">
        <v>151</v>
      </c>
      <c r="V320" s="80" t="s">
        <v>123</v>
      </c>
      <c r="W320" s="80">
        <v>1.8877777777777776</v>
      </c>
      <c r="X320" s="81">
        <v>1</v>
      </c>
      <c r="Y320" s="81">
        <v>1</v>
      </c>
      <c r="Z320" s="80" t="s">
        <v>123</v>
      </c>
      <c r="AA320" s="80">
        <v>1.8877777777777776</v>
      </c>
      <c r="AB320" s="81"/>
      <c r="AC320" s="81">
        <v>38909</v>
      </c>
      <c r="AD320" s="77"/>
      <c r="AE320" s="81"/>
      <c r="AF320" s="157"/>
      <c r="AG320" s="77">
        <v>2</v>
      </c>
      <c r="AH320" s="77">
        <v>8</v>
      </c>
      <c r="AI320" s="77" t="s">
        <v>226</v>
      </c>
      <c r="AJ320" s="80" t="s">
        <v>123</v>
      </c>
      <c r="AK320" s="80" t="s">
        <v>123</v>
      </c>
      <c r="AL320" s="80" t="s">
        <v>123</v>
      </c>
      <c r="AM320" s="80" t="s">
        <v>123</v>
      </c>
      <c r="AN320" s="81" t="s">
        <v>123</v>
      </c>
    </row>
    <row r="321" spans="1:40" x14ac:dyDescent="0.25">
      <c r="A321" s="77">
        <v>320</v>
      </c>
      <c r="B321" s="82">
        <v>43199</v>
      </c>
      <c r="K321" s="81">
        <v>15</v>
      </c>
      <c r="L321" s="77" t="s">
        <v>188</v>
      </c>
      <c r="M321" s="77">
        <v>2018</v>
      </c>
      <c r="N321" s="79">
        <v>0.48885416666666665</v>
      </c>
      <c r="O321" s="79">
        <v>0.49619212962962966</v>
      </c>
      <c r="P321" s="80">
        <v>0.17611111111111244</v>
      </c>
      <c r="Q321" s="78" t="s">
        <v>98</v>
      </c>
      <c r="R321" s="78" t="s">
        <v>153</v>
      </c>
      <c r="T321" s="78" t="s">
        <v>123</v>
      </c>
      <c r="U321" s="78" t="s">
        <v>151</v>
      </c>
      <c r="V321" s="80" t="s">
        <v>123</v>
      </c>
      <c r="W321" s="80">
        <v>0.17611111111111244</v>
      </c>
      <c r="X321" s="81">
        <v>1</v>
      </c>
      <c r="Y321" s="81">
        <v>1</v>
      </c>
      <c r="Z321" s="80" t="s">
        <v>123</v>
      </c>
      <c r="AA321" s="80">
        <v>0.17611111111111244</v>
      </c>
      <c r="AB321" s="81"/>
      <c r="AC321" s="81">
        <v>38909</v>
      </c>
      <c r="AD321" s="77"/>
      <c r="AE321" s="81"/>
      <c r="AF321" s="157"/>
      <c r="AG321" s="77">
        <v>2</v>
      </c>
      <c r="AH321" s="77">
        <v>8</v>
      </c>
      <c r="AI321" s="77" t="s">
        <v>226</v>
      </c>
      <c r="AJ321" s="80" t="s">
        <v>123</v>
      </c>
      <c r="AK321" s="80" t="s">
        <v>123</v>
      </c>
      <c r="AL321" s="80" t="s">
        <v>123</v>
      </c>
      <c r="AM321" s="80" t="s">
        <v>123</v>
      </c>
      <c r="AN321" s="81" t="s">
        <v>123</v>
      </c>
    </row>
    <row r="322" spans="1:40" x14ac:dyDescent="0.25">
      <c r="A322" s="77">
        <v>321</v>
      </c>
      <c r="B322" s="82">
        <v>43199</v>
      </c>
      <c r="K322" s="81">
        <v>15</v>
      </c>
      <c r="L322" s="77" t="s">
        <v>188</v>
      </c>
      <c r="M322" s="77">
        <v>2018</v>
      </c>
      <c r="N322" s="79">
        <v>0.49619212962962966</v>
      </c>
      <c r="O322" s="79">
        <v>0.53578703703703701</v>
      </c>
      <c r="P322" s="80">
        <v>0.95027777777777622</v>
      </c>
      <c r="Q322" s="78" t="s">
        <v>53</v>
      </c>
      <c r="U322" s="78" t="s">
        <v>151</v>
      </c>
      <c r="V322" s="80" t="s">
        <v>123</v>
      </c>
      <c r="W322" s="80">
        <v>0.95027777777777622</v>
      </c>
      <c r="X322" s="81">
        <v>1</v>
      </c>
      <c r="Y322" s="81">
        <v>1</v>
      </c>
      <c r="Z322" s="80" t="s">
        <v>123</v>
      </c>
      <c r="AA322" s="80">
        <v>0.95027777777777622</v>
      </c>
      <c r="AB322" s="81"/>
      <c r="AC322" s="81">
        <v>38909</v>
      </c>
      <c r="AD322" s="77"/>
      <c r="AE322" s="81"/>
      <c r="AF322" s="157"/>
      <c r="AG322" s="77">
        <v>2</v>
      </c>
      <c r="AH322" s="77">
        <v>8</v>
      </c>
      <c r="AI322" s="77" t="s">
        <v>226</v>
      </c>
      <c r="AJ322" s="80" t="s">
        <v>123</v>
      </c>
      <c r="AK322" s="80" t="s">
        <v>123</v>
      </c>
      <c r="AL322" s="80" t="s">
        <v>123</v>
      </c>
      <c r="AM322" s="80" t="s">
        <v>123</v>
      </c>
      <c r="AN322" s="81" t="s">
        <v>123</v>
      </c>
    </row>
    <row r="323" spans="1:40" x14ac:dyDescent="0.25">
      <c r="A323" s="77">
        <v>322</v>
      </c>
      <c r="B323" s="82">
        <v>43199</v>
      </c>
      <c r="K323" s="81">
        <v>15</v>
      </c>
      <c r="L323" s="77" t="s">
        <v>188</v>
      </c>
      <c r="M323" s="77">
        <v>2018</v>
      </c>
      <c r="N323" s="79">
        <v>0.53578703703703701</v>
      </c>
      <c r="O323" s="79">
        <v>0.54214120370370367</v>
      </c>
      <c r="P323" s="80">
        <v>0.15249999999999986</v>
      </c>
      <c r="Q323" s="78" t="s">
        <v>22</v>
      </c>
      <c r="R323" s="78" t="s">
        <v>117</v>
      </c>
      <c r="S323" s="78" t="s">
        <v>128</v>
      </c>
      <c r="V323" s="80" t="s">
        <v>123</v>
      </c>
      <c r="W323" s="80" t="s">
        <v>123</v>
      </c>
      <c r="X323" s="81">
        <v>1</v>
      </c>
      <c r="Y323" s="81">
        <v>1</v>
      </c>
      <c r="Z323" s="80" t="s">
        <v>123</v>
      </c>
      <c r="AA323" s="80" t="s">
        <v>123</v>
      </c>
      <c r="AB323" s="81">
        <v>0</v>
      </c>
      <c r="AC323" s="81">
        <v>38909</v>
      </c>
      <c r="AD323" s="77">
        <v>0</v>
      </c>
      <c r="AE323" s="81">
        <v>0</v>
      </c>
      <c r="AF323" s="157"/>
      <c r="AG323" s="77">
        <v>2</v>
      </c>
      <c r="AH323" s="77">
        <v>8</v>
      </c>
      <c r="AI323" s="77" t="s">
        <v>226</v>
      </c>
      <c r="AJ323" s="80" t="s">
        <v>123</v>
      </c>
      <c r="AK323" s="80">
        <v>0</v>
      </c>
      <c r="AL323" s="80" t="s">
        <v>123</v>
      </c>
      <c r="AM323" s="80" t="s">
        <v>123</v>
      </c>
      <c r="AN323" s="81" t="s">
        <v>123</v>
      </c>
    </row>
    <row r="324" spans="1:40" x14ac:dyDescent="0.25">
      <c r="A324" s="77">
        <v>323</v>
      </c>
      <c r="B324" s="82">
        <v>43199</v>
      </c>
      <c r="K324" s="81">
        <v>15</v>
      </c>
      <c r="L324" s="77" t="s">
        <v>188</v>
      </c>
      <c r="M324" s="77">
        <v>2018</v>
      </c>
      <c r="N324" s="79">
        <v>0.54214120370370367</v>
      </c>
      <c r="O324" s="79">
        <v>0.54495370370370366</v>
      </c>
      <c r="P324" s="80">
        <v>6.7499999999999893E-2</v>
      </c>
      <c r="Q324" s="78" t="s">
        <v>32</v>
      </c>
      <c r="R324" s="78" t="s">
        <v>159</v>
      </c>
      <c r="S324" s="78" t="s">
        <v>126</v>
      </c>
      <c r="U324" s="78" t="s">
        <v>149</v>
      </c>
      <c r="V324" s="80">
        <v>6.7499999999999893E-2</v>
      </c>
      <c r="W324" s="80" t="s">
        <v>123</v>
      </c>
      <c r="X324" s="81">
        <v>1</v>
      </c>
      <c r="Y324" s="81">
        <v>1</v>
      </c>
      <c r="Z324" s="80">
        <v>6.7499999999999893E-2</v>
      </c>
      <c r="AA324" s="80" t="s">
        <v>123</v>
      </c>
      <c r="AB324" s="81"/>
      <c r="AC324" s="81">
        <v>38909</v>
      </c>
      <c r="AD324" s="77"/>
      <c r="AE324" s="81"/>
      <c r="AF324" s="157"/>
      <c r="AG324" s="77">
        <v>3</v>
      </c>
      <c r="AH324" s="77">
        <v>8</v>
      </c>
      <c r="AI324" s="77" t="s">
        <v>226</v>
      </c>
      <c r="AJ324" s="80" t="s">
        <v>123</v>
      </c>
      <c r="AK324" s="80" t="s">
        <v>123</v>
      </c>
      <c r="AL324" s="80" t="s">
        <v>123</v>
      </c>
      <c r="AM324" s="80" t="s">
        <v>123</v>
      </c>
      <c r="AN324" s="81" t="s">
        <v>123</v>
      </c>
    </row>
    <row r="325" spans="1:40" x14ac:dyDescent="0.25">
      <c r="A325" s="77">
        <v>324</v>
      </c>
      <c r="B325" s="82">
        <v>43199</v>
      </c>
      <c r="K325" s="81">
        <v>15</v>
      </c>
      <c r="L325" s="77" t="s">
        <v>188</v>
      </c>
      <c r="M325" s="77">
        <v>2018</v>
      </c>
      <c r="N325" s="79">
        <v>0.54495370370370366</v>
      </c>
      <c r="O325" s="79">
        <v>0.57287037037037036</v>
      </c>
      <c r="P325" s="80">
        <v>0.67000000000000082</v>
      </c>
      <c r="Q325" s="78" t="s">
        <v>53</v>
      </c>
      <c r="U325" s="78" t="s">
        <v>151</v>
      </c>
      <c r="V325" s="80" t="s">
        <v>123</v>
      </c>
      <c r="W325" s="80">
        <v>0.67000000000000082</v>
      </c>
      <c r="X325" s="81">
        <v>1</v>
      </c>
      <c r="Y325" s="81">
        <v>1</v>
      </c>
      <c r="Z325" s="80" t="s">
        <v>123</v>
      </c>
      <c r="AA325" s="80">
        <v>0.67000000000000082</v>
      </c>
      <c r="AB325" s="81"/>
      <c r="AC325" s="81">
        <v>38909</v>
      </c>
      <c r="AD325" s="77">
        <v>4000</v>
      </c>
      <c r="AE325" s="81"/>
      <c r="AF325" s="157"/>
      <c r="AG325" s="77">
        <v>3</v>
      </c>
      <c r="AH325" s="77">
        <v>8</v>
      </c>
      <c r="AI325" s="77" t="s">
        <v>226</v>
      </c>
      <c r="AJ325" s="80" t="s">
        <v>123</v>
      </c>
      <c r="AK325" s="80" t="s">
        <v>123</v>
      </c>
      <c r="AL325" s="80" t="s">
        <v>123</v>
      </c>
      <c r="AM325" s="80" t="s">
        <v>123</v>
      </c>
      <c r="AN325" s="81" t="s">
        <v>123</v>
      </c>
    </row>
    <row r="326" spans="1:40" x14ac:dyDescent="0.25">
      <c r="A326" s="77">
        <v>325</v>
      </c>
      <c r="B326" s="82">
        <v>43199</v>
      </c>
      <c r="K326" s="81">
        <v>15</v>
      </c>
      <c r="L326" s="77" t="s">
        <v>188</v>
      </c>
      <c r="M326" s="77">
        <v>2018</v>
      </c>
      <c r="N326" s="79">
        <v>0.57287037037037036</v>
      </c>
      <c r="O326" s="79">
        <v>0.58731481481481485</v>
      </c>
      <c r="P326" s="80">
        <v>0.34666666666666757</v>
      </c>
      <c r="Q326" s="78" t="s">
        <v>32</v>
      </c>
      <c r="R326" s="78" t="s">
        <v>61</v>
      </c>
      <c r="S326" s="78" t="s">
        <v>127</v>
      </c>
      <c r="U326" s="78" t="s">
        <v>149</v>
      </c>
      <c r="V326" s="80">
        <v>0.34666666666666757</v>
      </c>
      <c r="W326" s="80" t="s">
        <v>123</v>
      </c>
      <c r="X326" s="81">
        <v>1</v>
      </c>
      <c r="Y326" s="81">
        <v>1</v>
      </c>
      <c r="Z326" s="80">
        <v>0.34666666666666757</v>
      </c>
      <c r="AA326" s="80" t="s">
        <v>123</v>
      </c>
      <c r="AB326" s="81">
        <v>8000</v>
      </c>
      <c r="AC326" s="81">
        <v>38909</v>
      </c>
      <c r="AD326" s="77">
        <v>38962</v>
      </c>
      <c r="AE326" s="81">
        <v>10587.5</v>
      </c>
      <c r="AF326" s="157"/>
      <c r="AG326" s="77">
        <v>3</v>
      </c>
      <c r="AH326" s="77">
        <v>9</v>
      </c>
      <c r="AI326" s="77" t="s">
        <v>239</v>
      </c>
      <c r="AJ326" s="80">
        <v>9.7250000000000014</v>
      </c>
      <c r="AK326" s="80">
        <v>0.84210526315789469</v>
      </c>
      <c r="AL326" s="80">
        <v>6.22</v>
      </c>
      <c r="AM326" s="80">
        <v>3.5080555555555546</v>
      </c>
      <c r="AN326" s="81" t="s">
        <v>123</v>
      </c>
    </row>
    <row r="327" spans="1:40" x14ac:dyDescent="0.25">
      <c r="A327" s="77">
        <v>326</v>
      </c>
      <c r="B327" s="82">
        <v>43199</v>
      </c>
      <c r="K327" s="81">
        <v>15</v>
      </c>
      <c r="L327" s="77" t="s">
        <v>188</v>
      </c>
      <c r="M327" s="77">
        <v>2018</v>
      </c>
      <c r="N327" s="79">
        <v>0.58731481481481485</v>
      </c>
      <c r="O327" s="79">
        <v>0.58753472222222225</v>
      </c>
      <c r="P327" s="80">
        <v>5.2777777777777146E-3</v>
      </c>
      <c r="Q327" s="78" t="s">
        <v>32</v>
      </c>
      <c r="R327" s="78" t="s">
        <v>61</v>
      </c>
      <c r="V327" s="80">
        <v>5.424444444444446</v>
      </c>
      <c r="W327" s="80">
        <v>3.684166666666667</v>
      </c>
      <c r="X327" s="81">
        <v>1</v>
      </c>
      <c r="Y327" s="81">
        <v>1</v>
      </c>
      <c r="Z327" s="80">
        <v>5.42</v>
      </c>
      <c r="AA327" s="80">
        <v>3.68</v>
      </c>
      <c r="AB327" s="81"/>
      <c r="AC327" s="81">
        <v>38909</v>
      </c>
      <c r="AD327" s="77"/>
      <c r="AE327" s="81"/>
      <c r="AF327" s="157"/>
      <c r="AG327" s="77">
        <v>3</v>
      </c>
      <c r="AH327" s="77">
        <v>9</v>
      </c>
      <c r="AI327" s="77" t="s">
        <v>226</v>
      </c>
      <c r="AJ327" s="80" t="s">
        <v>123</v>
      </c>
      <c r="AK327" s="80" t="s">
        <v>123</v>
      </c>
      <c r="AL327" s="80" t="s">
        <v>123</v>
      </c>
      <c r="AM327" s="80" t="s">
        <v>123</v>
      </c>
      <c r="AN327" s="81">
        <v>38909</v>
      </c>
    </row>
    <row r="328" spans="1:40" x14ac:dyDescent="0.25">
      <c r="A328" s="77">
        <v>327</v>
      </c>
      <c r="B328" s="82">
        <v>43199</v>
      </c>
      <c r="K328" s="81">
        <v>15</v>
      </c>
      <c r="L328" s="77" t="s">
        <v>188</v>
      </c>
      <c r="M328" s="77">
        <v>2018</v>
      </c>
      <c r="N328" s="79">
        <v>0.58753472222222225</v>
      </c>
      <c r="O328" s="79">
        <v>0.62648148148148153</v>
      </c>
      <c r="P328" s="80">
        <v>0.93472222222222268</v>
      </c>
      <c r="Q328" s="78" t="s">
        <v>32</v>
      </c>
      <c r="R328" s="78" t="s">
        <v>156</v>
      </c>
      <c r="S328" s="78" t="s">
        <v>124</v>
      </c>
      <c r="U328" s="78" t="s">
        <v>149</v>
      </c>
      <c r="V328" s="80">
        <v>0.93472222222222268</v>
      </c>
      <c r="W328" s="80" t="s">
        <v>123</v>
      </c>
      <c r="X328" s="81">
        <v>1</v>
      </c>
      <c r="Y328" s="81">
        <v>1</v>
      </c>
      <c r="Z328" s="80">
        <v>0.93472222222222268</v>
      </c>
      <c r="AA328" s="80" t="s">
        <v>123</v>
      </c>
      <c r="AB328" s="81"/>
      <c r="AC328" s="81">
        <v>15120</v>
      </c>
      <c r="AD328" s="77"/>
      <c r="AE328" s="81"/>
      <c r="AF328" s="157"/>
      <c r="AG328" s="77">
        <v>1</v>
      </c>
      <c r="AH328" s="77">
        <v>9</v>
      </c>
      <c r="AI328" s="77" t="s">
        <v>226</v>
      </c>
      <c r="AJ328" s="80" t="s">
        <v>123</v>
      </c>
      <c r="AK328" s="80" t="s">
        <v>123</v>
      </c>
      <c r="AL328" s="80" t="s">
        <v>123</v>
      </c>
      <c r="AM328" s="80" t="s">
        <v>123</v>
      </c>
      <c r="AN328" s="81" t="s">
        <v>123</v>
      </c>
    </row>
    <row r="329" spans="1:40" x14ac:dyDescent="0.25">
      <c r="A329" s="77">
        <v>328</v>
      </c>
      <c r="B329" s="82">
        <v>43199</v>
      </c>
      <c r="K329" s="81">
        <v>15</v>
      </c>
      <c r="L329" s="77" t="s">
        <v>188</v>
      </c>
      <c r="M329" s="77">
        <v>2018</v>
      </c>
      <c r="N329" s="79">
        <v>0.62648148148148153</v>
      </c>
      <c r="O329" s="79">
        <v>0.66980324074074071</v>
      </c>
      <c r="P329" s="80">
        <v>1.0397222222222204</v>
      </c>
      <c r="Q329" s="78" t="s">
        <v>53</v>
      </c>
      <c r="U329" s="78" t="s">
        <v>151</v>
      </c>
      <c r="V329" s="80" t="s">
        <v>123</v>
      </c>
      <c r="W329" s="80">
        <v>1.0397222222222204</v>
      </c>
      <c r="X329" s="81">
        <v>1</v>
      </c>
      <c r="Y329" s="81">
        <v>1</v>
      </c>
      <c r="Z329" s="80" t="s">
        <v>123</v>
      </c>
      <c r="AA329" s="80">
        <v>1.0397222222222204</v>
      </c>
      <c r="AB329" s="81"/>
      <c r="AC329" s="81">
        <v>15120</v>
      </c>
      <c r="AD329" s="77">
        <v>10000</v>
      </c>
      <c r="AE329" s="81"/>
      <c r="AF329" s="157"/>
      <c r="AG329" s="77">
        <v>1</v>
      </c>
      <c r="AH329" s="77">
        <v>9</v>
      </c>
      <c r="AI329" s="77" t="s">
        <v>226</v>
      </c>
      <c r="AJ329" s="80" t="s">
        <v>123</v>
      </c>
      <c r="AK329" s="80" t="s">
        <v>123</v>
      </c>
      <c r="AL329" s="80" t="s">
        <v>123</v>
      </c>
      <c r="AM329" s="80" t="s">
        <v>123</v>
      </c>
      <c r="AN329" s="81" t="s">
        <v>123</v>
      </c>
    </row>
    <row r="330" spans="1:40" x14ac:dyDescent="0.25">
      <c r="A330" s="77">
        <v>329</v>
      </c>
      <c r="B330" s="82">
        <v>43199</v>
      </c>
      <c r="K330" s="81">
        <v>15</v>
      </c>
      <c r="L330" s="77" t="s">
        <v>188</v>
      </c>
      <c r="M330" s="77">
        <v>2018</v>
      </c>
      <c r="N330" s="79">
        <v>0.66980324074074071</v>
      </c>
      <c r="O330" s="79">
        <v>0.67572916666666671</v>
      </c>
      <c r="P330" s="80">
        <v>0.14222222222222403</v>
      </c>
      <c r="Q330" s="78" t="s">
        <v>98</v>
      </c>
      <c r="R330" s="78" t="s">
        <v>153</v>
      </c>
      <c r="T330" s="78" t="s">
        <v>123</v>
      </c>
      <c r="U330" s="78" t="s">
        <v>151</v>
      </c>
      <c r="V330" s="80" t="s">
        <v>123</v>
      </c>
      <c r="W330" s="80">
        <v>0.14222222222222403</v>
      </c>
      <c r="X330" s="81">
        <v>1</v>
      </c>
      <c r="Y330" s="81">
        <v>1</v>
      </c>
      <c r="Z330" s="80" t="s">
        <v>123</v>
      </c>
      <c r="AA330" s="80">
        <v>0.14222222222222403</v>
      </c>
      <c r="AB330" s="81"/>
      <c r="AC330" s="81">
        <v>15120</v>
      </c>
      <c r="AD330" s="77"/>
      <c r="AE330" s="81"/>
      <c r="AF330" s="157"/>
      <c r="AG330" s="77">
        <v>1</v>
      </c>
      <c r="AH330" s="77">
        <v>9</v>
      </c>
      <c r="AI330" s="77" t="s">
        <v>226</v>
      </c>
      <c r="AJ330" s="80" t="s">
        <v>123</v>
      </c>
      <c r="AK330" s="80" t="s">
        <v>123</v>
      </c>
      <c r="AL330" s="80" t="s">
        <v>123</v>
      </c>
      <c r="AM330" s="80" t="s">
        <v>123</v>
      </c>
      <c r="AN330" s="81" t="s">
        <v>123</v>
      </c>
    </row>
    <row r="331" spans="1:40" x14ac:dyDescent="0.25">
      <c r="A331" s="77">
        <v>330</v>
      </c>
      <c r="B331" s="82">
        <v>43199</v>
      </c>
      <c r="K331" s="81">
        <v>15</v>
      </c>
      <c r="L331" s="77" t="s">
        <v>188</v>
      </c>
      <c r="M331" s="77">
        <v>2018</v>
      </c>
      <c r="N331" s="79">
        <v>0.67572916666666671</v>
      </c>
      <c r="O331" s="79">
        <v>0.6925</v>
      </c>
      <c r="P331" s="80">
        <v>0.40249999999999897</v>
      </c>
      <c r="Q331" s="78" t="s">
        <v>53</v>
      </c>
      <c r="U331" s="78" t="s">
        <v>151</v>
      </c>
      <c r="V331" s="80" t="s">
        <v>123</v>
      </c>
      <c r="W331" s="80">
        <v>0.40249999999999897</v>
      </c>
      <c r="X331" s="81">
        <v>1</v>
      </c>
      <c r="Y331" s="81">
        <v>1</v>
      </c>
      <c r="Z331" s="80" t="s">
        <v>123</v>
      </c>
      <c r="AA331" s="80">
        <v>0.40249999999999897</v>
      </c>
      <c r="AB331" s="81"/>
      <c r="AC331" s="81">
        <v>15120</v>
      </c>
      <c r="AD331" s="77"/>
      <c r="AE331" s="81"/>
      <c r="AF331" s="157"/>
      <c r="AG331" s="77">
        <v>1</v>
      </c>
      <c r="AH331" s="77">
        <v>9</v>
      </c>
      <c r="AI331" s="77" t="s">
        <v>226</v>
      </c>
      <c r="AJ331" s="80" t="s">
        <v>123</v>
      </c>
      <c r="AK331" s="80" t="s">
        <v>123</v>
      </c>
      <c r="AL331" s="80" t="s">
        <v>123</v>
      </c>
      <c r="AM331" s="80" t="s">
        <v>123</v>
      </c>
      <c r="AN331" s="81" t="s">
        <v>123</v>
      </c>
    </row>
    <row r="332" spans="1:40" x14ac:dyDescent="0.25">
      <c r="A332" s="77">
        <v>331</v>
      </c>
      <c r="B332" s="82">
        <v>43199</v>
      </c>
      <c r="K332" s="81">
        <v>15</v>
      </c>
      <c r="L332" s="77" t="s">
        <v>188</v>
      </c>
      <c r="M332" s="77">
        <v>2018</v>
      </c>
      <c r="N332" s="79">
        <v>0.6925</v>
      </c>
      <c r="O332" s="79">
        <v>0.6990277777777778</v>
      </c>
      <c r="P332" s="80">
        <v>0.15666666666666718</v>
      </c>
      <c r="Q332" s="78" t="s">
        <v>32</v>
      </c>
      <c r="R332" s="78" t="s">
        <v>61</v>
      </c>
      <c r="S332" s="78" t="s">
        <v>127</v>
      </c>
      <c r="U332" s="78" t="s">
        <v>149</v>
      </c>
      <c r="V332" s="80">
        <v>0.15666666666666718</v>
      </c>
      <c r="W332" s="80" t="s">
        <v>123</v>
      </c>
      <c r="X332" s="81">
        <v>1</v>
      </c>
      <c r="Y332" s="81">
        <v>1</v>
      </c>
      <c r="Z332" s="80">
        <v>0.15666666666666718</v>
      </c>
      <c r="AA332" s="80" t="s">
        <v>123</v>
      </c>
      <c r="AB332" s="81">
        <v>10000</v>
      </c>
      <c r="AC332" s="81">
        <v>15120</v>
      </c>
      <c r="AD332" s="77">
        <v>15136</v>
      </c>
      <c r="AE332" s="81">
        <v>9579.7468354430384</v>
      </c>
      <c r="AF332" s="157"/>
      <c r="AG332" s="77">
        <v>1</v>
      </c>
      <c r="AH332" s="77">
        <v>10</v>
      </c>
      <c r="AI332" s="77" t="s">
        <v>240</v>
      </c>
      <c r="AJ332" s="80">
        <v>2.682500000000001</v>
      </c>
      <c r="AK332" s="80">
        <v>1.0526315789473684</v>
      </c>
      <c r="AL332" s="80">
        <v>1.24</v>
      </c>
      <c r="AM332" s="80">
        <v>1.4422222222222194</v>
      </c>
      <c r="AN332" s="81" t="s">
        <v>123</v>
      </c>
    </row>
    <row r="333" spans="1:40" x14ac:dyDescent="0.25">
      <c r="A333" s="77">
        <v>332</v>
      </c>
      <c r="B333" s="82">
        <v>43199</v>
      </c>
      <c r="K333" s="81">
        <v>15</v>
      </c>
      <c r="L333" s="77" t="s">
        <v>188</v>
      </c>
      <c r="M333" s="77">
        <v>2018</v>
      </c>
      <c r="N333" s="79">
        <v>0.6990277777777778</v>
      </c>
      <c r="O333" s="79">
        <v>0.69930555555555562</v>
      </c>
      <c r="P333" s="80">
        <v>6.6666666666677088E-3</v>
      </c>
      <c r="Q333" s="78" t="s">
        <v>32</v>
      </c>
      <c r="R333" s="78" t="s">
        <v>61</v>
      </c>
      <c r="V333" s="80">
        <v>1.0913888888888899</v>
      </c>
      <c r="W333" s="80">
        <v>1.5844444444444434</v>
      </c>
      <c r="X333" s="81">
        <v>1</v>
      </c>
      <c r="Y333" s="81">
        <v>1</v>
      </c>
      <c r="Z333" s="80">
        <v>1.0900000000000001</v>
      </c>
      <c r="AA333" s="80">
        <v>1.58</v>
      </c>
      <c r="AB333" s="81"/>
      <c r="AC333" s="81">
        <v>15120</v>
      </c>
      <c r="AD333" s="77"/>
      <c r="AE333" s="81"/>
      <c r="AF333" s="157"/>
      <c r="AG333" s="77">
        <v>1</v>
      </c>
      <c r="AH333" s="77">
        <v>10</v>
      </c>
      <c r="AI333" s="77" t="s">
        <v>226</v>
      </c>
      <c r="AJ333" s="80" t="s">
        <v>123</v>
      </c>
      <c r="AK333" s="80" t="s">
        <v>123</v>
      </c>
      <c r="AL333" s="80" t="s">
        <v>123</v>
      </c>
      <c r="AM333" s="80" t="s">
        <v>123</v>
      </c>
      <c r="AN333" s="81">
        <v>15120</v>
      </c>
    </row>
    <row r="334" spans="1:40" x14ac:dyDescent="0.25">
      <c r="A334" s="77">
        <v>333</v>
      </c>
      <c r="B334" s="82">
        <v>43199</v>
      </c>
      <c r="K334" s="81">
        <v>15</v>
      </c>
      <c r="L334" s="77" t="s">
        <v>188</v>
      </c>
      <c r="M334" s="77">
        <v>2018</v>
      </c>
      <c r="N334" s="79">
        <v>0.69930555555555562</v>
      </c>
      <c r="O334" s="79">
        <v>0.72431712962962969</v>
      </c>
      <c r="P334" s="80">
        <v>0.60027777777777747</v>
      </c>
      <c r="Q334" s="78" t="s">
        <v>32</v>
      </c>
      <c r="R334" s="78" t="s">
        <v>156</v>
      </c>
      <c r="S334" s="78" t="s">
        <v>124</v>
      </c>
      <c r="U334" s="78" t="s">
        <v>149</v>
      </c>
      <c r="V334" s="80">
        <v>0.60027777777777747</v>
      </c>
      <c r="W334" s="80" t="s">
        <v>123</v>
      </c>
      <c r="X334" s="81">
        <v>1</v>
      </c>
      <c r="Y334" s="81">
        <v>1</v>
      </c>
      <c r="Z334" s="80">
        <v>0.60027777777777747</v>
      </c>
      <c r="AA334" s="80" t="s">
        <v>123</v>
      </c>
      <c r="AB334" s="81"/>
      <c r="AC334" s="81">
        <v>21851</v>
      </c>
      <c r="AD334" s="77"/>
      <c r="AE334" s="81"/>
      <c r="AF334" s="157"/>
      <c r="AG334" s="77">
        <v>1</v>
      </c>
      <c r="AH334" s="77">
        <v>10</v>
      </c>
      <c r="AI334" s="77" t="s">
        <v>226</v>
      </c>
      <c r="AJ334" s="80" t="s">
        <v>123</v>
      </c>
      <c r="AK334" s="80" t="s">
        <v>123</v>
      </c>
      <c r="AL334" s="80" t="s">
        <v>123</v>
      </c>
      <c r="AM334" s="80" t="s">
        <v>123</v>
      </c>
      <c r="AN334" s="81" t="s">
        <v>123</v>
      </c>
    </row>
    <row r="335" spans="1:40" x14ac:dyDescent="0.25">
      <c r="A335" s="77">
        <v>334</v>
      </c>
      <c r="B335" s="82">
        <v>43199</v>
      </c>
      <c r="K335" s="81">
        <v>15</v>
      </c>
      <c r="L335" s="77" t="s">
        <v>188</v>
      </c>
      <c r="M335" s="77">
        <v>2018</v>
      </c>
      <c r="N335" s="79">
        <v>0.72431712962962969</v>
      </c>
      <c r="O335" s="79">
        <v>0.76269675925925917</v>
      </c>
      <c r="P335" s="80">
        <v>0.92111111111110766</v>
      </c>
      <c r="Q335" s="78" t="s">
        <v>53</v>
      </c>
      <c r="U335" s="78" t="s">
        <v>151</v>
      </c>
      <c r="V335" s="80" t="s">
        <v>123</v>
      </c>
      <c r="W335" s="80">
        <v>0.92111111111110766</v>
      </c>
      <c r="X335" s="81">
        <v>1</v>
      </c>
      <c r="Y335" s="81">
        <v>1</v>
      </c>
      <c r="Z335" s="80" t="s">
        <v>123</v>
      </c>
      <c r="AA335" s="80">
        <v>0.92111111111110766</v>
      </c>
      <c r="AB335" s="81"/>
      <c r="AC335" s="81">
        <v>21851</v>
      </c>
      <c r="AD335" s="77">
        <v>5000</v>
      </c>
      <c r="AE335" s="81"/>
      <c r="AF335" s="157"/>
      <c r="AG335" s="77">
        <v>1</v>
      </c>
      <c r="AH335" s="77">
        <v>10</v>
      </c>
      <c r="AI335" s="77" t="s">
        <v>226</v>
      </c>
      <c r="AJ335" s="80" t="s">
        <v>123</v>
      </c>
      <c r="AK335" s="80" t="s">
        <v>123</v>
      </c>
      <c r="AL335" s="80" t="s">
        <v>123</v>
      </c>
      <c r="AM335" s="80" t="s">
        <v>123</v>
      </c>
      <c r="AN335" s="81" t="s">
        <v>123</v>
      </c>
    </row>
    <row r="336" spans="1:40" x14ac:dyDescent="0.25">
      <c r="A336" s="77">
        <v>335</v>
      </c>
      <c r="B336" s="82">
        <v>43199</v>
      </c>
      <c r="K336" s="81">
        <v>15</v>
      </c>
      <c r="L336" s="77" t="s">
        <v>188</v>
      </c>
      <c r="M336" s="77">
        <v>2018</v>
      </c>
      <c r="N336" s="79">
        <v>0.76269675925925917</v>
      </c>
      <c r="O336" s="79">
        <v>0.78291666666666659</v>
      </c>
      <c r="P336" s="80">
        <v>0.48527777777777814</v>
      </c>
      <c r="Q336" s="78" t="s">
        <v>22</v>
      </c>
      <c r="R336" s="78" t="s">
        <v>152</v>
      </c>
      <c r="T336" s="78" t="s">
        <v>123</v>
      </c>
      <c r="V336" s="80" t="s">
        <v>123</v>
      </c>
      <c r="W336" s="80" t="s">
        <v>123</v>
      </c>
      <c r="X336" s="81">
        <v>1</v>
      </c>
      <c r="Y336" s="81">
        <v>1</v>
      </c>
      <c r="Z336" s="80" t="s">
        <v>123</v>
      </c>
      <c r="AA336" s="80" t="s">
        <v>123</v>
      </c>
      <c r="AB336" s="81"/>
      <c r="AC336" s="81">
        <v>21851</v>
      </c>
      <c r="AD336" s="77"/>
      <c r="AE336" s="81"/>
      <c r="AF336" s="157"/>
      <c r="AG336" s="77">
        <v>1</v>
      </c>
      <c r="AH336" s="77">
        <v>10</v>
      </c>
      <c r="AI336" s="77" t="s">
        <v>226</v>
      </c>
      <c r="AJ336" s="80" t="s">
        <v>123</v>
      </c>
      <c r="AK336" s="80" t="s">
        <v>123</v>
      </c>
      <c r="AL336" s="80" t="s">
        <v>123</v>
      </c>
      <c r="AM336" s="80" t="s">
        <v>123</v>
      </c>
      <c r="AN336" s="81" t="s">
        <v>123</v>
      </c>
    </row>
    <row r="337" spans="1:40" x14ac:dyDescent="0.25">
      <c r="A337" s="77">
        <v>336</v>
      </c>
      <c r="B337" s="82">
        <v>43199</v>
      </c>
      <c r="K337" s="81">
        <v>15</v>
      </c>
      <c r="L337" s="77" t="s">
        <v>188</v>
      </c>
      <c r="M337" s="77">
        <v>2018</v>
      </c>
      <c r="N337" s="79">
        <v>0.78291666666666659</v>
      </c>
      <c r="O337" s="79">
        <v>0.79762731481481486</v>
      </c>
      <c r="P337" s="80">
        <v>0.35305555555555834</v>
      </c>
      <c r="Q337" s="78" t="s">
        <v>53</v>
      </c>
      <c r="U337" s="78" t="s">
        <v>151</v>
      </c>
      <c r="V337" s="80" t="s">
        <v>123</v>
      </c>
      <c r="W337" s="80">
        <v>0.35305555555555834</v>
      </c>
      <c r="X337" s="81">
        <v>1</v>
      </c>
      <c r="Y337" s="81">
        <v>1</v>
      </c>
      <c r="Z337" s="80" t="s">
        <v>123</v>
      </c>
      <c r="AA337" s="80">
        <v>0.35305555555555834</v>
      </c>
      <c r="AB337" s="81"/>
      <c r="AC337" s="81">
        <v>21851</v>
      </c>
      <c r="AD337" s="77"/>
      <c r="AE337" s="81"/>
      <c r="AF337" s="157"/>
      <c r="AG337" s="77">
        <v>1</v>
      </c>
      <c r="AH337" s="77">
        <v>10</v>
      </c>
      <c r="AI337" s="77" t="s">
        <v>226</v>
      </c>
      <c r="AJ337" s="80" t="s">
        <v>123</v>
      </c>
      <c r="AK337" s="80" t="s">
        <v>123</v>
      </c>
      <c r="AL337" s="80" t="s">
        <v>123</v>
      </c>
      <c r="AM337" s="80" t="s">
        <v>123</v>
      </c>
      <c r="AN337" s="81" t="s">
        <v>123</v>
      </c>
    </row>
    <row r="338" spans="1:40" x14ac:dyDescent="0.25">
      <c r="A338" s="77">
        <v>337</v>
      </c>
      <c r="B338" s="82">
        <v>43199</v>
      </c>
      <c r="K338" s="81">
        <v>15</v>
      </c>
      <c r="L338" s="77" t="s">
        <v>188</v>
      </c>
      <c r="M338" s="77">
        <v>2018</v>
      </c>
      <c r="N338" s="79">
        <v>0.79762731481481486</v>
      </c>
      <c r="O338" s="79">
        <v>0.80185185185185182</v>
      </c>
      <c r="P338" s="80">
        <v>0.10138888888888697</v>
      </c>
      <c r="Q338" s="78" t="s">
        <v>98</v>
      </c>
      <c r="R338" s="78" t="s">
        <v>153</v>
      </c>
      <c r="T338" s="78" t="s">
        <v>123</v>
      </c>
      <c r="U338" s="78" t="s">
        <v>151</v>
      </c>
      <c r="V338" s="80" t="s">
        <v>123</v>
      </c>
      <c r="W338" s="80">
        <v>0.10138888888888697</v>
      </c>
      <c r="X338" s="81">
        <v>1</v>
      </c>
      <c r="Y338" s="81">
        <v>1</v>
      </c>
      <c r="Z338" s="80" t="s">
        <v>123</v>
      </c>
      <c r="AA338" s="80">
        <v>0.10138888888888697</v>
      </c>
      <c r="AB338" s="81"/>
      <c r="AC338" s="81">
        <v>21851</v>
      </c>
      <c r="AD338" s="77"/>
      <c r="AE338" s="81"/>
      <c r="AF338" s="157"/>
      <c r="AG338" s="77">
        <v>1</v>
      </c>
      <c r="AH338" s="77">
        <v>10</v>
      </c>
      <c r="AI338" s="77" t="s">
        <v>226</v>
      </c>
      <c r="AJ338" s="80" t="s">
        <v>123</v>
      </c>
      <c r="AK338" s="80" t="s">
        <v>123</v>
      </c>
      <c r="AL338" s="80" t="s">
        <v>123</v>
      </c>
      <c r="AM338" s="80" t="s">
        <v>123</v>
      </c>
      <c r="AN338" s="81" t="s">
        <v>123</v>
      </c>
    </row>
    <row r="339" spans="1:40" x14ac:dyDescent="0.25">
      <c r="A339" s="77">
        <v>338</v>
      </c>
      <c r="B339" s="82">
        <v>43199</v>
      </c>
      <c r="K339" s="81">
        <v>15</v>
      </c>
      <c r="L339" s="77" t="s">
        <v>188</v>
      </c>
      <c r="M339" s="77">
        <v>2018</v>
      </c>
      <c r="N339" s="79">
        <v>0.80185185185185182</v>
      </c>
      <c r="O339" s="79">
        <v>0.83466435185185184</v>
      </c>
      <c r="P339" s="80">
        <v>0.78750000000000053</v>
      </c>
      <c r="Q339" s="78" t="s">
        <v>53</v>
      </c>
      <c r="U339" s="78" t="s">
        <v>151</v>
      </c>
      <c r="V339" s="80" t="s">
        <v>123</v>
      </c>
      <c r="W339" s="80">
        <v>0.78750000000000053</v>
      </c>
      <c r="X339" s="81">
        <v>1</v>
      </c>
      <c r="Y339" s="81">
        <v>1</v>
      </c>
      <c r="Z339" s="80" t="s">
        <v>123</v>
      </c>
      <c r="AA339" s="80">
        <v>0.78750000000000053</v>
      </c>
      <c r="AB339" s="81"/>
      <c r="AC339" s="81">
        <v>21851</v>
      </c>
      <c r="AD339" s="77">
        <v>15000</v>
      </c>
      <c r="AE339" s="81"/>
      <c r="AF339" s="157"/>
      <c r="AG339" s="77">
        <v>1</v>
      </c>
      <c r="AH339" s="77">
        <v>10</v>
      </c>
      <c r="AI339" s="77" t="s">
        <v>226</v>
      </c>
      <c r="AJ339" s="80" t="s">
        <v>123</v>
      </c>
      <c r="AK339" s="80" t="s">
        <v>123</v>
      </c>
      <c r="AL339" s="80" t="s">
        <v>123</v>
      </c>
      <c r="AM339" s="80" t="s">
        <v>123</v>
      </c>
      <c r="AN339" s="81" t="s">
        <v>123</v>
      </c>
    </row>
    <row r="340" spans="1:40" x14ac:dyDescent="0.25">
      <c r="A340" s="77">
        <v>339</v>
      </c>
      <c r="B340" s="82">
        <v>43199</v>
      </c>
      <c r="K340" s="81">
        <v>15</v>
      </c>
      <c r="L340" s="77" t="s">
        <v>188</v>
      </c>
      <c r="M340" s="77">
        <v>2018</v>
      </c>
      <c r="N340" s="79">
        <v>0.83466435185185184</v>
      </c>
      <c r="O340" s="79">
        <v>0.84502314814814816</v>
      </c>
      <c r="P340" s="80">
        <v>0.24861111111111178</v>
      </c>
      <c r="Q340" s="78" t="s">
        <v>32</v>
      </c>
      <c r="R340" s="78" t="s">
        <v>61</v>
      </c>
      <c r="S340" s="78" t="s">
        <v>127</v>
      </c>
      <c r="U340" s="78" t="s">
        <v>149</v>
      </c>
      <c r="V340" s="80">
        <v>0.24861111111111178</v>
      </c>
      <c r="W340" s="80" t="s">
        <v>123</v>
      </c>
      <c r="X340" s="81">
        <v>1</v>
      </c>
      <c r="Y340" s="81">
        <v>1</v>
      </c>
      <c r="Z340" s="80">
        <v>0.24861111111111178</v>
      </c>
      <c r="AA340" s="80" t="s">
        <v>123</v>
      </c>
      <c r="AB340" s="81">
        <v>10000</v>
      </c>
      <c r="AC340" s="81">
        <v>21851</v>
      </c>
      <c r="AD340" s="77">
        <v>21698</v>
      </c>
      <c r="AE340" s="81">
        <v>10045.37037037037</v>
      </c>
      <c r="AF340" s="157"/>
      <c r="AG340" s="77">
        <v>1</v>
      </c>
      <c r="AH340" s="77">
        <v>11</v>
      </c>
      <c r="AI340" s="77" t="s">
        <v>241</v>
      </c>
      <c r="AJ340" s="80">
        <v>3.5002777777777752</v>
      </c>
      <c r="AK340" s="80">
        <v>1.0526315789473684</v>
      </c>
      <c r="AL340" s="80">
        <v>1.44</v>
      </c>
      <c r="AM340" s="80">
        <v>2.0616666666666665</v>
      </c>
      <c r="AN340" s="81" t="s">
        <v>123</v>
      </c>
    </row>
    <row r="341" spans="1:40" x14ac:dyDescent="0.25">
      <c r="A341" s="77">
        <v>340</v>
      </c>
      <c r="B341" s="82">
        <v>43199</v>
      </c>
      <c r="K341" s="81">
        <v>15</v>
      </c>
      <c r="L341" s="77" t="s">
        <v>188</v>
      </c>
      <c r="M341" s="77">
        <v>2018</v>
      </c>
      <c r="N341" s="79">
        <v>0.84502314814814816</v>
      </c>
      <c r="O341" s="79">
        <v>0.84515046296296292</v>
      </c>
      <c r="P341" s="80">
        <v>3.0555555555542568E-3</v>
      </c>
      <c r="Q341" s="78" t="s">
        <v>32</v>
      </c>
      <c r="R341" s="78" t="s">
        <v>61</v>
      </c>
      <c r="V341" s="80">
        <v>0.84888888888888925</v>
      </c>
      <c r="W341" s="80">
        <v>2.1630555555555535</v>
      </c>
      <c r="X341" s="81">
        <v>1</v>
      </c>
      <c r="Y341" s="81">
        <v>1</v>
      </c>
      <c r="Z341" s="80">
        <v>0.85</v>
      </c>
      <c r="AA341" s="80">
        <v>2.16</v>
      </c>
      <c r="AB341" s="81">
        <v>21851</v>
      </c>
      <c r="AC341" s="81">
        <v>21851</v>
      </c>
      <c r="AD341" s="77"/>
      <c r="AE341" s="81"/>
      <c r="AF341" s="157"/>
      <c r="AG341" s="77">
        <v>1</v>
      </c>
      <c r="AH341" s="77">
        <v>11</v>
      </c>
      <c r="AI341" s="77" t="s">
        <v>226</v>
      </c>
      <c r="AJ341" s="80" t="s">
        <v>123</v>
      </c>
      <c r="AK341" s="80" t="s">
        <v>123</v>
      </c>
      <c r="AL341" s="80" t="s">
        <v>123</v>
      </c>
      <c r="AM341" s="80" t="s">
        <v>123</v>
      </c>
      <c r="AN341" s="81">
        <v>21851</v>
      </c>
    </row>
    <row r="342" spans="1:40" x14ac:dyDescent="0.25">
      <c r="A342" s="77">
        <v>341</v>
      </c>
      <c r="B342" s="82">
        <v>43199</v>
      </c>
      <c r="K342" s="81">
        <v>15</v>
      </c>
      <c r="L342" s="77" t="s">
        <v>188</v>
      </c>
      <c r="M342" s="77">
        <v>2018</v>
      </c>
      <c r="N342" s="79">
        <v>0.84515046296296292</v>
      </c>
      <c r="O342" s="79">
        <v>0.84828703703703701</v>
      </c>
      <c r="P342" s="80">
        <v>7.5277777777777999E-2</v>
      </c>
      <c r="Q342" s="78" t="s">
        <v>22</v>
      </c>
      <c r="R342" s="78" t="s">
        <v>117</v>
      </c>
      <c r="S342" s="78" t="s">
        <v>128</v>
      </c>
      <c r="V342" s="80" t="s">
        <v>123</v>
      </c>
      <c r="W342" s="80" t="s">
        <v>123</v>
      </c>
      <c r="X342" s="81"/>
      <c r="Y342" s="81"/>
      <c r="Z342" s="80" t="s">
        <v>123</v>
      </c>
      <c r="AA342" s="80" t="s">
        <v>123</v>
      </c>
      <c r="AB342" s="81"/>
      <c r="AC342" s="81"/>
      <c r="AD342" s="77"/>
      <c r="AE342" s="81"/>
      <c r="AF342" s="157"/>
      <c r="AG342" s="77" t="s">
        <v>123</v>
      </c>
      <c r="AH342" s="77">
        <v>11</v>
      </c>
      <c r="AI342" s="77" t="s">
        <v>226</v>
      </c>
      <c r="AJ342" s="80" t="s">
        <v>123</v>
      </c>
      <c r="AK342" s="80" t="s">
        <v>123</v>
      </c>
      <c r="AL342" s="80" t="s">
        <v>123</v>
      </c>
      <c r="AM342" s="80" t="s">
        <v>123</v>
      </c>
      <c r="AN342" s="81">
        <v>0</v>
      </c>
    </row>
    <row r="343" spans="1:40" x14ac:dyDescent="0.25">
      <c r="A343" s="77">
        <v>342</v>
      </c>
      <c r="B343" s="82">
        <v>43199</v>
      </c>
      <c r="K343" s="81">
        <v>15</v>
      </c>
      <c r="L343" s="77" t="s">
        <v>188</v>
      </c>
      <c r="M343" s="77">
        <v>2018</v>
      </c>
      <c r="N343" s="79">
        <v>0.84828703703703701</v>
      </c>
      <c r="O343" s="79">
        <v>0.88103009259259257</v>
      </c>
      <c r="P343" s="80">
        <v>0.78583333333333361</v>
      </c>
      <c r="Q343" s="78" t="s">
        <v>32</v>
      </c>
      <c r="R343" s="78" t="s">
        <v>156</v>
      </c>
      <c r="S343" s="78" t="s">
        <v>126</v>
      </c>
      <c r="U343" s="78" t="s">
        <v>149</v>
      </c>
      <c r="V343" s="80">
        <v>0.78583333333333361</v>
      </c>
      <c r="W343" s="80" t="s">
        <v>123</v>
      </c>
      <c r="X343" s="81">
        <v>1</v>
      </c>
      <c r="Y343" s="81">
        <v>1</v>
      </c>
      <c r="Z343" s="80">
        <v>0.78583333333333361</v>
      </c>
      <c r="AA343" s="80" t="s">
        <v>123</v>
      </c>
      <c r="AB343" s="81"/>
      <c r="AC343" s="81">
        <v>12600</v>
      </c>
      <c r="AD343" s="77"/>
      <c r="AE343" s="81"/>
      <c r="AF343" s="157"/>
      <c r="AG343" s="77">
        <v>1</v>
      </c>
      <c r="AH343" s="77">
        <v>11</v>
      </c>
      <c r="AI343" s="77" t="s">
        <v>226</v>
      </c>
      <c r="AJ343" s="80" t="s">
        <v>123</v>
      </c>
      <c r="AK343" s="80" t="s">
        <v>123</v>
      </c>
      <c r="AL343" s="80" t="s">
        <v>123</v>
      </c>
      <c r="AM343" s="80" t="s">
        <v>123</v>
      </c>
      <c r="AN343" s="81" t="s">
        <v>123</v>
      </c>
    </row>
    <row r="344" spans="1:40" x14ac:dyDescent="0.25">
      <c r="A344" s="77">
        <v>343</v>
      </c>
      <c r="B344" s="82">
        <v>43199</v>
      </c>
      <c r="K344" s="81">
        <v>15</v>
      </c>
      <c r="L344" s="77" t="s">
        <v>188</v>
      </c>
      <c r="M344" s="77">
        <v>2018</v>
      </c>
      <c r="N344" s="79">
        <v>0.88103009259259257</v>
      </c>
      <c r="O344" s="79">
        <v>0.93399305555555545</v>
      </c>
      <c r="P344" s="80">
        <v>1.2711111111111091</v>
      </c>
      <c r="Q344" s="78" t="s">
        <v>53</v>
      </c>
      <c r="U344" s="78" t="s">
        <v>151</v>
      </c>
      <c r="V344" s="80" t="s">
        <v>123</v>
      </c>
      <c r="W344" s="80">
        <v>1.2711111111111091</v>
      </c>
      <c r="X344" s="81">
        <v>1</v>
      </c>
      <c r="Y344" s="81">
        <v>1</v>
      </c>
      <c r="Z344" s="80" t="s">
        <v>123</v>
      </c>
      <c r="AA344" s="80">
        <v>1.2711111111111091</v>
      </c>
      <c r="AB344" s="81"/>
      <c r="AC344" s="81">
        <v>12600</v>
      </c>
      <c r="AD344" s="77">
        <v>12600</v>
      </c>
      <c r="AE344" s="81"/>
      <c r="AF344" s="157"/>
      <c r="AG344" s="77">
        <v>1</v>
      </c>
      <c r="AH344" s="77">
        <v>11</v>
      </c>
      <c r="AI344" s="77" t="s">
        <v>226</v>
      </c>
      <c r="AJ344" s="80" t="s">
        <v>123</v>
      </c>
      <c r="AK344" s="80" t="s">
        <v>123</v>
      </c>
      <c r="AL344" s="80" t="s">
        <v>123</v>
      </c>
      <c r="AM344" s="80" t="s">
        <v>123</v>
      </c>
      <c r="AN344" s="81" t="s">
        <v>123</v>
      </c>
    </row>
    <row r="345" spans="1:40" x14ac:dyDescent="0.25">
      <c r="A345" s="77">
        <v>344</v>
      </c>
      <c r="B345" s="82">
        <v>43199</v>
      </c>
      <c r="K345" s="81">
        <v>15</v>
      </c>
      <c r="L345" s="77" t="s">
        <v>188</v>
      </c>
      <c r="M345" s="77">
        <v>2018</v>
      </c>
      <c r="N345" s="79">
        <v>0.93399305555555545</v>
      </c>
      <c r="O345" s="79">
        <v>0.93516203703703704</v>
      </c>
      <c r="P345" s="80">
        <v>2.8055555555558165E-2</v>
      </c>
      <c r="Q345" s="78" t="s">
        <v>32</v>
      </c>
      <c r="R345" s="78" t="s">
        <v>61</v>
      </c>
      <c r="S345" s="78" t="s">
        <v>127</v>
      </c>
      <c r="U345" s="78" t="s">
        <v>149</v>
      </c>
      <c r="V345" s="80">
        <v>2.8055555555558165E-2</v>
      </c>
      <c r="W345" s="80" t="s">
        <v>123</v>
      </c>
      <c r="X345" s="81">
        <v>1</v>
      </c>
      <c r="Y345" s="81">
        <v>1</v>
      </c>
      <c r="Z345" s="80">
        <v>2.8055555555558165E-2</v>
      </c>
      <c r="AA345" s="80" t="s">
        <v>123</v>
      </c>
      <c r="AB345" s="81">
        <v>12600</v>
      </c>
      <c r="AC345" s="81">
        <v>12600</v>
      </c>
      <c r="AD345" s="77">
        <v>12600</v>
      </c>
      <c r="AE345" s="81">
        <v>9921.2598425196848</v>
      </c>
      <c r="AF345" s="157"/>
      <c r="AG345" s="77">
        <v>1</v>
      </c>
      <c r="AH345" s="77">
        <v>12</v>
      </c>
      <c r="AI345" s="77" t="s">
        <v>242</v>
      </c>
      <c r="AJ345" s="80">
        <v>2.1697222222222239</v>
      </c>
      <c r="AK345" s="80">
        <v>1.3263157894736841</v>
      </c>
      <c r="AL345" s="80">
        <v>0.9</v>
      </c>
      <c r="AM345" s="80">
        <v>1.2711111111111091</v>
      </c>
      <c r="AN345" s="81" t="s">
        <v>123</v>
      </c>
    </row>
    <row r="346" spans="1:40" x14ac:dyDescent="0.25">
      <c r="A346" s="77">
        <v>345</v>
      </c>
      <c r="B346" s="82">
        <v>43199</v>
      </c>
      <c r="K346" s="81">
        <v>15</v>
      </c>
      <c r="L346" s="77" t="s">
        <v>188</v>
      </c>
      <c r="M346" s="77">
        <v>2018</v>
      </c>
      <c r="N346" s="79">
        <v>0.93516203703703704</v>
      </c>
      <c r="O346" s="79">
        <v>0.93869212962962967</v>
      </c>
      <c r="P346" s="80">
        <v>8.4722222222223031E-2</v>
      </c>
      <c r="Q346" s="78" t="s">
        <v>32</v>
      </c>
      <c r="R346" s="78" t="s">
        <v>61</v>
      </c>
      <c r="V346" s="80">
        <v>0.81388888888889177</v>
      </c>
      <c r="W346" s="80">
        <v>1.2711111111111091</v>
      </c>
      <c r="X346" s="81">
        <v>1</v>
      </c>
      <c r="Y346" s="81">
        <v>1</v>
      </c>
      <c r="Z346" s="80">
        <v>0.81</v>
      </c>
      <c r="AA346" s="80">
        <v>1.27</v>
      </c>
      <c r="AB346" s="81"/>
      <c r="AC346" s="81">
        <v>12600</v>
      </c>
      <c r="AD346" s="77"/>
      <c r="AE346" s="81"/>
      <c r="AF346" s="157"/>
      <c r="AG346" s="77">
        <v>1</v>
      </c>
      <c r="AH346" s="77">
        <v>12</v>
      </c>
      <c r="AI346" s="77" t="s">
        <v>226</v>
      </c>
      <c r="AJ346" s="80" t="s">
        <v>123</v>
      </c>
      <c r="AK346" s="80" t="s">
        <v>123</v>
      </c>
      <c r="AL346" s="80" t="s">
        <v>123</v>
      </c>
      <c r="AM346" s="80" t="s">
        <v>123</v>
      </c>
      <c r="AN346" s="81">
        <v>12600</v>
      </c>
    </row>
    <row r="347" spans="1:40" x14ac:dyDescent="0.25">
      <c r="A347" s="77">
        <v>346</v>
      </c>
      <c r="B347" s="82">
        <v>43199</v>
      </c>
      <c r="K347" s="81">
        <v>15</v>
      </c>
      <c r="L347" s="77" t="s">
        <v>188</v>
      </c>
      <c r="M347" s="77">
        <v>2018</v>
      </c>
      <c r="N347" s="79">
        <v>0.93869212962962967</v>
      </c>
      <c r="O347" s="79">
        <v>0.93899305555555557</v>
      </c>
      <c r="P347" s="80">
        <v>7.2222222222215748E-3</v>
      </c>
      <c r="Q347" s="78" t="s">
        <v>32</v>
      </c>
      <c r="R347" s="78" t="s">
        <v>61</v>
      </c>
      <c r="V347" s="80" t="s">
        <v>123</v>
      </c>
      <c r="W347" s="80" t="s">
        <v>123</v>
      </c>
      <c r="X347" s="81">
        <v>1</v>
      </c>
      <c r="Y347" s="81">
        <v>1</v>
      </c>
      <c r="Z347" s="80" t="s">
        <v>123</v>
      </c>
      <c r="AA347" s="80" t="s">
        <v>123</v>
      </c>
      <c r="AB347" s="81"/>
      <c r="AC347" s="81" t="s">
        <v>123</v>
      </c>
      <c r="AD347" s="77"/>
      <c r="AE347" s="81"/>
      <c r="AF347" s="157"/>
      <c r="AG347" s="77" t="s">
        <v>123</v>
      </c>
      <c r="AH347" s="77">
        <v>12</v>
      </c>
      <c r="AI347" s="77" t="s">
        <v>226</v>
      </c>
      <c r="AJ347" s="80" t="s">
        <v>123</v>
      </c>
      <c r="AK347" s="80" t="s">
        <v>123</v>
      </c>
      <c r="AL347" s="80" t="s">
        <v>123</v>
      </c>
      <c r="AM347" s="80" t="s">
        <v>123</v>
      </c>
      <c r="AN347" s="81" t="s">
        <v>123</v>
      </c>
    </row>
    <row r="348" spans="1:40" x14ac:dyDescent="0.25">
      <c r="A348" s="77">
        <v>347</v>
      </c>
      <c r="B348" s="82">
        <v>43200</v>
      </c>
      <c r="K348" s="81">
        <v>15</v>
      </c>
      <c r="L348" s="77" t="s">
        <v>188</v>
      </c>
      <c r="M348" s="77">
        <v>2018</v>
      </c>
      <c r="N348" s="79">
        <v>0.93899305555555557</v>
      </c>
      <c r="O348" s="79">
        <v>0.96944444444444444</v>
      </c>
      <c r="P348" s="80">
        <v>0.730833333333333</v>
      </c>
      <c r="Q348" s="78" t="s">
        <v>32</v>
      </c>
      <c r="R348" s="78" t="s">
        <v>156</v>
      </c>
      <c r="S348" s="78" t="s">
        <v>124</v>
      </c>
      <c r="U348" s="78" t="s">
        <v>149</v>
      </c>
      <c r="V348" s="80">
        <v>0.730833333333333</v>
      </c>
      <c r="W348" s="80" t="s">
        <v>123</v>
      </c>
      <c r="X348" s="81">
        <v>1</v>
      </c>
      <c r="Y348" s="81">
        <v>1</v>
      </c>
      <c r="Z348" s="80">
        <v>0.730833333333333</v>
      </c>
      <c r="AA348" s="80" t="s">
        <v>123</v>
      </c>
      <c r="AB348" s="81"/>
      <c r="AC348" s="81">
        <v>26010</v>
      </c>
      <c r="AD348" s="77"/>
      <c r="AE348" s="81"/>
      <c r="AF348" s="157"/>
      <c r="AG348" s="77">
        <v>1</v>
      </c>
      <c r="AH348" s="77">
        <v>0</v>
      </c>
      <c r="AI348" s="77" t="s">
        <v>243</v>
      </c>
      <c r="AJ348" s="80" t="s">
        <v>123</v>
      </c>
      <c r="AK348" s="80" t="s">
        <v>123</v>
      </c>
      <c r="AL348" s="80" t="s">
        <v>123</v>
      </c>
      <c r="AM348" s="80" t="s">
        <v>123</v>
      </c>
      <c r="AN348" s="81" t="s">
        <v>123</v>
      </c>
    </row>
    <row r="349" spans="1:40" x14ac:dyDescent="0.25">
      <c r="A349" s="77">
        <v>348</v>
      </c>
      <c r="B349" s="82">
        <v>43200</v>
      </c>
      <c r="K349" s="81">
        <v>15</v>
      </c>
      <c r="L349" s="77" t="s">
        <v>188</v>
      </c>
      <c r="M349" s="77">
        <v>2018</v>
      </c>
      <c r="N349" s="79">
        <v>0.96944444444444444</v>
      </c>
      <c r="O349" s="79">
        <v>7.3831018518518518E-2</v>
      </c>
      <c r="P349" s="80">
        <v>2.5052777777777768</v>
      </c>
      <c r="Q349" s="78" t="s">
        <v>53</v>
      </c>
      <c r="U349" s="78" t="s">
        <v>151</v>
      </c>
      <c r="V349" s="80" t="s">
        <v>123</v>
      </c>
      <c r="W349" s="80">
        <v>2.5052777777777768</v>
      </c>
      <c r="X349" s="81">
        <v>1</v>
      </c>
      <c r="Y349" s="81">
        <v>1</v>
      </c>
      <c r="Z349" s="80" t="s">
        <v>123</v>
      </c>
      <c r="AA349" s="80">
        <v>2.5052777777777768</v>
      </c>
      <c r="AB349" s="81"/>
      <c r="AC349" s="81">
        <v>26010</v>
      </c>
      <c r="AD349" s="77"/>
      <c r="AE349" s="81"/>
      <c r="AF349" s="157"/>
      <c r="AG349" s="77">
        <v>1</v>
      </c>
      <c r="AH349" s="77">
        <v>0</v>
      </c>
      <c r="AI349" s="77" t="s">
        <v>244</v>
      </c>
      <c r="AJ349" s="80" t="s">
        <v>123</v>
      </c>
      <c r="AK349" s="80" t="s">
        <v>123</v>
      </c>
      <c r="AL349" s="80" t="s">
        <v>123</v>
      </c>
      <c r="AM349" s="80" t="s">
        <v>123</v>
      </c>
      <c r="AN349" s="81" t="s">
        <v>123</v>
      </c>
    </row>
    <row r="350" spans="1:40" x14ac:dyDescent="0.25">
      <c r="A350" s="77">
        <v>349</v>
      </c>
      <c r="B350" s="82">
        <v>43200</v>
      </c>
      <c r="K350" s="81">
        <v>15</v>
      </c>
      <c r="L350" s="77" t="s">
        <v>188</v>
      </c>
      <c r="M350" s="77">
        <v>2018</v>
      </c>
      <c r="N350" s="79">
        <v>7.3831018518518518E-2</v>
      </c>
      <c r="O350" s="79">
        <v>8.2129629629629622E-2</v>
      </c>
      <c r="P350" s="80">
        <v>0.19916666666666649</v>
      </c>
      <c r="Q350" s="78" t="s">
        <v>32</v>
      </c>
      <c r="R350" s="78" t="s">
        <v>61</v>
      </c>
      <c r="S350" s="78" t="s">
        <v>127</v>
      </c>
      <c r="U350" s="78" t="s">
        <v>149</v>
      </c>
      <c r="V350" s="80">
        <v>0.19916666666666649</v>
      </c>
      <c r="W350" s="80" t="s">
        <v>123</v>
      </c>
      <c r="X350" s="81">
        <v>1</v>
      </c>
      <c r="Y350" s="81">
        <v>1</v>
      </c>
      <c r="Z350" s="80">
        <v>0.19916666666666649</v>
      </c>
      <c r="AA350" s="80" t="s">
        <v>123</v>
      </c>
      <c r="AB350" s="81">
        <v>25812</v>
      </c>
      <c r="AC350" s="81">
        <v>26010</v>
      </c>
      <c r="AD350" s="77">
        <v>25812</v>
      </c>
      <c r="AE350" s="81">
        <v>10283.66533864542</v>
      </c>
      <c r="AF350" s="157"/>
      <c r="AG350" s="77">
        <v>1</v>
      </c>
      <c r="AH350" s="77">
        <v>1</v>
      </c>
      <c r="AI350" s="77" t="s">
        <v>245</v>
      </c>
      <c r="AJ350" s="80">
        <v>3.4402777777777764</v>
      </c>
      <c r="AK350" s="80">
        <v>2.7170526315789472</v>
      </c>
      <c r="AL350" s="80">
        <v>0.94</v>
      </c>
      <c r="AM350" s="80">
        <v>2.5052777777777768</v>
      </c>
      <c r="AN350" s="81" t="s">
        <v>123</v>
      </c>
    </row>
    <row r="351" spans="1:40" x14ac:dyDescent="0.25">
      <c r="A351" s="77">
        <v>350</v>
      </c>
      <c r="B351" s="82">
        <v>43200</v>
      </c>
      <c r="K351" s="81">
        <v>15</v>
      </c>
      <c r="L351" s="77" t="s">
        <v>188</v>
      </c>
      <c r="M351" s="77">
        <v>2018</v>
      </c>
      <c r="N351" s="79">
        <v>8.2129629629629622E-2</v>
      </c>
      <c r="O351" s="79">
        <v>8.233796296296296E-2</v>
      </c>
      <c r="P351" s="80">
        <v>5.0000000000001155E-3</v>
      </c>
      <c r="Q351" s="78" t="s">
        <v>32</v>
      </c>
      <c r="R351" s="78" t="s">
        <v>61</v>
      </c>
      <c r="V351" s="80">
        <v>0.92999999999999949</v>
      </c>
      <c r="W351" s="80">
        <v>2.5052777777777768</v>
      </c>
      <c r="X351" s="81">
        <v>1</v>
      </c>
      <c r="Y351" s="81">
        <v>1</v>
      </c>
      <c r="Z351" s="80">
        <v>0.93</v>
      </c>
      <c r="AA351" s="80">
        <v>2.5099999999999998</v>
      </c>
      <c r="AB351" s="81"/>
      <c r="AC351" s="81">
        <v>26010</v>
      </c>
      <c r="AD351" s="77"/>
      <c r="AE351" s="81"/>
      <c r="AF351" s="157"/>
      <c r="AG351" s="77">
        <v>1</v>
      </c>
      <c r="AH351" s="77">
        <v>1</v>
      </c>
      <c r="AI351" s="77" t="s">
        <v>244</v>
      </c>
      <c r="AJ351" s="80" t="s">
        <v>123</v>
      </c>
      <c r="AK351" s="80" t="s">
        <v>123</v>
      </c>
      <c r="AL351" s="80" t="s">
        <v>123</v>
      </c>
      <c r="AM351" s="80" t="s">
        <v>123</v>
      </c>
      <c r="AN351" s="81">
        <v>26010</v>
      </c>
    </row>
    <row r="352" spans="1:40" x14ac:dyDescent="0.25">
      <c r="A352" s="77">
        <v>351</v>
      </c>
      <c r="B352" s="82">
        <v>43200</v>
      </c>
      <c r="K352" s="81">
        <v>15</v>
      </c>
      <c r="L352" s="77" t="s">
        <v>188</v>
      </c>
      <c r="M352" s="77">
        <v>2018</v>
      </c>
      <c r="N352" s="79">
        <v>8.233796296296296E-2</v>
      </c>
      <c r="O352" s="79">
        <v>8.2395833333333335E-2</v>
      </c>
      <c r="P352" s="80">
        <v>1.388888888888995E-3</v>
      </c>
      <c r="Q352" s="78" t="s">
        <v>32</v>
      </c>
      <c r="R352" s="78" t="s">
        <v>156</v>
      </c>
      <c r="S352" s="78" t="s">
        <v>124</v>
      </c>
      <c r="U352" s="78" t="s">
        <v>149</v>
      </c>
      <c r="V352" s="80">
        <v>1.388888888888995E-3</v>
      </c>
      <c r="W352" s="80" t="s">
        <v>123</v>
      </c>
      <c r="X352" s="81">
        <v>1</v>
      </c>
      <c r="Y352" s="81">
        <v>1</v>
      </c>
      <c r="Z352" s="80">
        <v>1.388888888888995E-3</v>
      </c>
      <c r="AA352" s="80" t="s">
        <v>123</v>
      </c>
      <c r="AB352" s="81"/>
      <c r="AC352" s="81">
        <v>1982.6666675903834</v>
      </c>
      <c r="AD352" s="77"/>
      <c r="AE352" s="81"/>
      <c r="AF352" s="157"/>
      <c r="AG352" s="77">
        <v>1</v>
      </c>
      <c r="AH352" s="77">
        <v>1</v>
      </c>
      <c r="AI352" s="77" t="s">
        <v>244</v>
      </c>
      <c r="AJ352" s="80" t="s">
        <v>123</v>
      </c>
      <c r="AK352" s="80" t="s">
        <v>123</v>
      </c>
      <c r="AL352" s="80" t="s">
        <v>123</v>
      </c>
      <c r="AM352" s="80" t="s">
        <v>123</v>
      </c>
      <c r="AN352" s="81" t="s">
        <v>123</v>
      </c>
    </row>
    <row r="353" spans="1:40" x14ac:dyDescent="0.25">
      <c r="A353" s="77">
        <v>352</v>
      </c>
      <c r="B353" s="82">
        <v>43200</v>
      </c>
      <c r="K353" s="81">
        <v>15</v>
      </c>
      <c r="L353" s="77" t="s">
        <v>188</v>
      </c>
      <c r="M353" s="77">
        <v>2018</v>
      </c>
      <c r="N353" s="79">
        <v>8.2395833333333335E-2</v>
      </c>
      <c r="O353" s="79">
        <v>0.11091435185185185</v>
      </c>
      <c r="P353" s="80">
        <v>0.6844444444444443</v>
      </c>
      <c r="Q353" s="78" t="s">
        <v>22</v>
      </c>
      <c r="R353" s="78" t="s">
        <v>152</v>
      </c>
      <c r="T353" s="78" t="s">
        <v>123</v>
      </c>
      <c r="V353" s="80" t="s">
        <v>123</v>
      </c>
      <c r="W353" s="80" t="s">
        <v>123</v>
      </c>
      <c r="X353" s="81">
        <v>1</v>
      </c>
      <c r="Y353" s="81">
        <v>1</v>
      </c>
      <c r="Z353" s="80" t="s">
        <v>123</v>
      </c>
      <c r="AA353" s="80" t="s">
        <v>123</v>
      </c>
      <c r="AB353" s="81"/>
      <c r="AC353" s="81">
        <v>1982.6666675903834</v>
      </c>
      <c r="AD353" s="77"/>
      <c r="AE353" s="81"/>
      <c r="AF353" s="157"/>
      <c r="AG353" s="77">
        <v>1</v>
      </c>
      <c r="AH353" s="77">
        <v>1</v>
      </c>
      <c r="AI353" s="77" t="s">
        <v>244</v>
      </c>
      <c r="AJ353" s="80" t="s">
        <v>123</v>
      </c>
      <c r="AK353" s="80" t="s">
        <v>123</v>
      </c>
      <c r="AL353" s="80" t="s">
        <v>123</v>
      </c>
      <c r="AM353" s="80" t="s">
        <v>123</v>
      </c>
      <c r="AN353" s="81" t="s">
        <v>123</v>
      </c>
    </row>
    <row r="354" spans="1:40" x14ac:dyDescent="0.25">
      <c r="A354" s="77">
        <v>353</v>
      </c>
      <c r="B354" s="82">
        <v>43200</v>
      </c>
      <c r="K354" s="81">
        <v>15</v>
      </c>
      <c r="L354" s="77" t="s">
        <v>188</v>
      </c>
      <c r="M354" s="77">
        <v>2018</v>
      </c>
      <c r="N354" s="79">
        <v>0.11091435185185185</v>
      </c>
      <c r="O354" s="79">
        <v>0.14357638888888888</v>
      </c>
      <c r="P354" s="80">
        <v>0.78388888888888875</v>
      </c>
      <c r="Q354" s="78" t="s">
        <v>32</v>
      </c>
      <c r="R354" s="78" t="s">
        <v>156</v>
      </c>
      <c r="T354" s="78" t="s">
        <v>123</v>
      </c>
      <c r="U354" s="78" t="s">
        <v>149</v>
      </c>
      <c r="V354" s="80">
        <v>0.78388888888888875</v>
      </c>
      <c r="W354" s="80" t="s">
        <v>123</v>
      </c>
      <c r="X354" s="81">
        <v>1</v>
      </c>
      <c r="Y354" s="81">
        <v>1</v>
      </c>
      <c r="Z354" s="80">
        <v>0.78388888888888875</v>
      </c>
      <c r="AA354" s="80" t="s">
        <v>123</v>
      </c>
      <c r="AB354" s="81"/>
      <c r="AC354" s="81">
        <v>1982.6666675903834</v>
      </c>
      <c r="AD354" s="77"/>
      <c r="AE354" s="81"/>
      <c r="AF354" s="157"/>
      <c r="AG354" s="77">
        <v>1</v>
      </c>
      <c r="AH354" s="77">
        <v>1</v>
      </c>
      <c r="AI354" s="77" t="s">
        <v>244</v>
      </c>
      <c r="AJ354" s="80" t="s">
        <v>123</v>
      </c>
      <c r="AK354" s="80" t="s">
        <v>123</v>
      </c>
      <c r="AL354" s="80" t="s">
        <v>123</v>
      </c>
      <c r="AM354" s="80" t="s">
        <v>123</v>
      </c>
      <c r="AN354" s="81" t="s">
        <v>123</v>
      </c>
    </row>
    <row r="355" spans="1:40" x14ac:dyDescent="0.25">
      <c r="A355" s="77">
        <v>354</v>
      </c>
      <c r="B355" s="82">
        <v>43200</v>
      </c>
      <c r="K355" s="81">
        <v>15</v>
      </c>
      <c r="L355" s="77" t="s">
        <v>188</v>
      </c>
      <c r="M355" s="77">
        <v>2018</v>
      </c>
      <c r="N355" s="79">
        <v>0.14357638888888888</v>
      </c>
      <c r="O355" s="79">
        <v>0.22002314814814816</v>
      </c>
      <c r="P355" s="80">
        <v>1.8347222222222228</v>
      </c>
      <c r="Q355" s="78" t="s">
        <v>53</v>
      </c>
      <c r="U355" s="78" t="s">
        <v>151</v>
      </c>
      <c r="V355" s="80" t="s">
        <v>123</v>
      </c>
      <c r="W355" s="80">
        <v>1.8347222222222228</v>
      </c>
      <c r="X355" s="81">
        <v>1</v>
      </c>
      <c r="Y355" s="81">
        <v>1</v>
      </c>
      <c r="Z355" s="80" t="s">
        <v>123</v>
      </c>
      <c r="AA355" s="80">
        <v>1.8347222222222228</v>
      </c>
      <c r="AB355" s="81"/>
      <c r="AC355" s="81">
        <v>1982.6666675903834</v>
      </c>
      <c r="AD355" s="77">
        <v>18000</v>
      </c>
      <c r="AE355" s="81"/>
      <c r="AF355" s="157"/>
      <c r="AG355" s="77">
        <v>1</v>
      </c>
      <c r="AH355" s="77">
        <v>1</v>
      </c>
      <c r="AI355" s="77" t="s">
        <v>244</v>
      </c>
      <c r="AJ355" s="80" t="s">
        <v>123</v>
      </c>
      <c r="AK355" s="80" t="s">
        <v>123</v>
      </c>
      <c r="AL355" s="80" t="s">
        <v>123</v>
      </c>
      <c r="AM355" s="80" t="s">
        <v>123</v>
      </c>
      <c r="AN355" s="81" t="s">
        <v>123</v>
      </c>
    </row>
    <row r="356" spans="1:40" x14ac:dyDescent="0.25">
      <c r="A356" s="77">
        <v>355</v>
      </c>
      <c r="B356" s="82">
        <v>43200</v>
      </c>
      <c r="K356" s="81">
        <v>15</v>
      </c>
      <c r="L356" s="77" t="s">
        <v>188</v>
      </c>
      <c r="M356" s="77">
        <v>2018</v>
      </c>
      <c r="N356" s="79">
        <v>0.22002314814814816</v>
      </c>
      <c r="O356" s="79">
        <v>0.24028935185185185</v>
      </c>
      <c r="P356" s="80">
        <v>0.48638888888888854</v>
      </c>
      <c r="Q356" s="78" t="s">
        <v>22</v>
      </c>
      <c r="R356" s="78" t="s">
        <v>117</v>
      </c>
      <c r="S356" s="78" t="s">
        <v>128</v>
      </c>
      <c r="V356" s="80" t="s">
        <v>123</v>
      </c>
      <c r="W356" s="80" t="s">
        <v>123</v>
      </c>
      <c r="X356" s="81">
        <v>1</v>
      </c>
      <c r="Y356" s="81">
        <v>1</v>
      </c>
      <c r="Z356" s="80" t="s">
        <v>123</v>
      </c>
      <c r="AA356" s="80" t="s">
        <v>123</v>
      </c>
      <c r="AB356" s="81">
        <v>18734</v>
      </c>
      <c r="AC356" s="81">
        <v>1982.6666675903834</v>
      </c>
      <c r="AD356" s="77">
        <v>18734</v>
      </c>
      <c r="AE356" s="81">
        <v>10226.290000000001</v>
      </c>
      <c r="AF356" s="157"/>
      <c r="AG356" s="77">
        <v>1</v>
      </c>
      <c r="AH356" s="77">
        <v>1</v>
      </c>
      <c r="AI356" s="77" t="s">
        <v>244</v>
      </c>
      <c r="AJ356" s="80" t="s">
        <v>123</v>
      </c>
      <c r="AK356" s="80">
        <v>1.972</v>
      </c>
      <c r="AL356" s="80" t="s">
        <v>123</v>
      </c>
      <c r="AM356" s="80" t="s">
        <v>123</v>
      </c>
      <c r="AN356" s="81" t="s">
        <v>123</v>
      </c>
    </row>
    <row r="357" spans="1:40" x14ac:dyDescent="0.25">
      <c r="A357" s="77">
        <v>356</v>
      </c>
      <c r="B357" s="82">
        <v>43200</v>
      </c>
      <c r="K357" s="81">
        <v>15</v>
      </c>
      <c r="L357" s="77" t="s">
        <v>188</v>
      </c>
      <c r="M357" s="77">
        <v>2018</v>
      </c>
      <c r="N357" s="79">
        <v>0.24028935185185185</v>
      </c>
      <c r="O357" s="79">
        <v>0.24567129629629628</v>
      </c>
      <c r="P357" s="80">
        <v>0.12916666666666621</v>
      </c>
      <c r="Q357" s="78" t="s">
        <v>32</v>
      </c>
      <c r="R357" s="78" t="s">
        <v>159</v>
      </c>
      <c r="S357" s="78" t="s">
        <v>126</v>
      </c>
      <c r="U357" s="78" t="s">
        <v>149</v>
      </c>
      <c r="V357" s="80">
        <v>0.12916666666666621</v>
      </c>
      <c r="W357" s="80" t="s">
        <v>123</v>
      </c>
      <c r="X357" s="81">
        <v>1</v>
      </c>
      <c r="Y357" s="81">
        <v>1</v>
      </c>
      <c r="Z357" s="80">
        <v>0.12916666666666621</v>
      </c>
      <c r="AA357" s="80" t="s">
        <v>123</v>
      </c>
      <c r="AB357" s="81"/>
      <c r="AC357" s="81">
        <v>1982.6666675903834</v>
      </c>
      <c r="AD357" s="77"/>
      <c r="AE357" s="81"/>
      <c r="AF357" s="157"/>
      <c r="AG357" s="77">
        <v>2</v>
      </c>
      <c r="AH357" s="77">
        <v>1</v>
      </c>
      <c r="AI357" s="77" t="s">
        <v>244</v>
      </c>
      <c r="AJ357" s="80" t="s">
        <v>123</v>
      </c>
      <c r="AK357" s="80" t="s">
        <v>123</v>
      </c>
      <c r="AL357" s="80" t="s">
        <v>123</v>
      </c>
      <c r="AM357" s="80" t="s">
        <v>123</v>
      </c>
      <c r="AN357" s="81" t="s">
        <v>123</v>
      </c>
    </row>
    <row r="358" spans="1:40" x14ac:dyDescent="0.25">
      <c r="A358" s="77">
        <v>357</v>
      </c>
      <c r="B358" s="82">
        <v>43200</v>
      </c>
      <c r="K358" s="81">
        <v>15</v>
      </c>
      <c r="L358" s="77" t="s">
        <v>188</v>
      </c>
      <c r="M358" s="77">
        <v>2018</v>
      </c>
      <c r="N358" s="79">
        <v>0.24567129629629628</v>
      </c>
      <c r="O358" s="79">
        <v>0.34371527777777783</v>
      </c>
      <c r="P358" s="80">
        <v>2.3530555555555575</v>
      </c>
      <c r="Q358" s="78" t="s">
        <v>53</v>
      </c>
      <c r="U358" s="78" t="s">
        <v>151</v>
      </c>
      <c r="V358" s="80" t="s">
        <v>123</v>
      </c>
      <c r="W358" s="80">
        <v>2.3530555555555575</v>
      </c>
      <c r="X358" s="81">
        <v>1</v>
      </c>
      <c r="Y358" s="81">
        <v>1</v>
      </c>
      <c r="Z358" s="80" t="s">
        <v>123</v>
      </c>
      <c r="AA358" s="80">
        <v>2.3530555555555575</v>
      </c>
      <c r="AB358" s="81"/>
      <c r="AC358" s="81">
        <v>1982.6666675903834</v>
      </c>
      <c r="AD358" s="77"/>
      <c r="AE358" s="81"/>
      <c r="AF358" s="157"/>
      <c r="AG358" s="77">
        <v>2</v>
      </c>
      <c r="AH358" s="77">
        <v>1</v>
      </c>
      <c r="AI358" s="77" t="s">
        <v>244</v>
      </c>
      <c r="AJ358" s="80" t="s">
        <v>123</v>
      </c>
      <c r="AK358" s="80" t="s">
        <v>123</v>
      </c>
      <c r="AL358" s="80" t="s">
        <v>123</v>
      </c>
      <c r="AM358" s="80" t="s">
        <v>123</v>
      </c>
      <c r="AN358" s="81" t="s">
        <v>123</v>
      </c>
    </row>
    <row r="359" spans="1:40" x14ac:dyDescent="0.25">
      <c r="A359" s="77">
        <v>358</v>
      </c>
      <c r="B359" s="82">
        <v>43200</v>
      </c>
      <c r="K359" s="81">
        <v>15</v>
      </c>
      <c r="L359" s="77" t="s">
        <v>188</v>
      </c>
      <c r="M359" s="77">
        <v>2018</v>
      </c>
      <c r="N359" s="79">
        <v>0.34371527777777783</v>
      </c>
      <c r="O359" s="79">
        <v>0.35041666666666665</v>
      </c>
      <c r="P359" s="80">
        <v>0.16083333333333183</v>
      </c>
      <c r="Q359" s="78" t="s">
        <v>32</v>
      </c>
      <c r="R359" s="78" t="s">
        <v>61</v>
      </c>
      <c r="S359" s="78" t="s">
        <v>127</v>
      </c>
      <c r="U359" s="78" t="s">
        <v>149</v>
      </c>
      <c r="V359" s="80">
        <v>0.16083333333333183</v>
      </c>
      <c r="W359" s="80" t="s">
        <v>123</v>
      </c>
      <c r="X359" s="81">
        <v>1</v>
      </c>
      <c r="Y359" s="81">
        <v>1</v>
      </c>
      <c r="Z359" s="80">
        <v>0.16083333333333183</v>
      </c>
      <c r="AA359" s="80" t="s">
        <v>123</v>
      </c>
      <c r="AB359" s="81">
        <v>0</v>
      </c>
      <c r="AC359" s="81">
        <v>1982.6666675903834</v>
      </c>
      <c r="AD359" s="77">
        <v>39798</v>
      </c>
      <c r="AE359" s="81">
        <v>9498.3293556085919</v>
      </c>
      <c r="AF359" s="157"/>
      <c r="AG359" s="77">
        <v>2</v>
      </c>
      <c r="AH359" s="77">
        <v>2</v>
      </c>
      <c r="AI359" s="77" t="s">
        <v>246</v>
      </c>
      <c r="AJ359" s="80">
        <v>6.4455555555555559</v>
      </c>
      <c r="AK359" s="80">
        <v>0</v>
      </c>
      <c r="AL359" s="80">
        <v>2.2599999999999998</v>
      </c>
      <c r="AM359" s="80">
        <v>4.1877777777777805</v>
      </c>
      <c r="AN359" s="81" t="s">
        <v>123</v>
      </c>
    </row>
    <row r="360" spans="1:40" x14ac:dyDescent="0.25">
      <c r="A360" s="77">
        <v>359</v>
      </c>
      <c r="B360" s="82">
        <v>43200</v>
      </c>
      <c r="K360" s="81">
        <v>15</v>
      </c>
      <c r="L360" s="77" t="s">
        <v>188</v>
      </c>
      <c r="M360" s="77">
        <v>2018</v>
      </c>
      <c r="N360" s="79">
        <v>0.35041666666666665</v>
      </c>
      <c r="O360" s="79">
        <v>0.35090277777777779</v>
      </c>
      <c r="P360" s="80">
        <v>1.1666666666667158E-2</v>
      </c>
      <c r="Q360" s="78" t="s">
        <v>32</v>
      </c>
      <c r="R360" s="78" t="s">
        <v>61</v>
      </c>
      <c r="V360" s="80">
        <v>1.0752777777777758</v>
      </c>
      <c r="W360" s="80">
        <v>4.1877777777777805</v>
      </c>
      <c r="X360" s="81">
        <v>1</v>
      </c>
      <c r="Y360" s="81">
        <v>1</v>
      </c>
      <c r="Z360" s="80">
        <v>1.08</v>
      </c>
      <c r="AA360" s="80">
        <v>4.1900000000000004</v>
      </c>
      <c r="AB360" s="81"/>
      <c r="AC360" s="81">
        <v>1982.6666675903834</v>
      </c>
      <c r="AD360" s="77"/>
      <c r="AE360" s="81"/>
      <c r="AF360" s="157"/>
      <c r="AG360" s="77">
        <v>2</v>
      </c>
      <c r="AH360" s="77">
        <v>2</v>
      </c>
      <c r="AI360" s="77" t="s">
        <v>244</v>
      </c>
      <c r="AJ360" s="80" t="s">
        <v>123</v>
      </c>
      <c r="AK360" s="80" t="s">
        <v>123</v>
      </c>
      <c r="AL360" s="80" t="s">
        <v>123</v>
      </c>
      <c r="AM360" s="80" t="s">
        <v>123</v>
      </c>
      <c r="AN360" s="81">
        <v>1982.6666675903834</v>
      </c>
    </row>
    <row r="361" spans="1:40" x14ac:dyDescent="0.25">
      <c r="A361" s="77">
        <v>360</v>
      </c>
      <c r="B361" s="82">
        <v>43200</v>
      </c>
      <c r="K361" s="81">
        <v>15</v>
      </c>
      <c r="L361" s="77" t="s">
        <v>188</v>
      </c>
      <c r="M361" s="77">
        <v>2018</v>
      </c>
      <c r="N361" s="79">
        <v>0.35090277777777779</v>
      </c>
      <c r="O361" s="79">
        <v>0.40931712962962963</v>
      </c>
      <c r="P361" s="80">
        <v>1.4019444444444442</v>
      </c>
      <c r="Q361" s="78" t="s">
        <v>32</v>
      </c>
      <c r="R361" s="78" t="s">
        <v>156</v>
      </c>
      <c r="S361" s="78" t="s">
        <v>124</v>
      </c>
      <c r="U361" s="78" t="s">
        <v>149</v>
      </c>
      <c r="V361" s="80">
        <v>1.4019444444444442</v>
      </c>
      <c r="W361" s="80" t="s">
        <v>123</v>
      </c>
      <c r="X361" s="81">
        <v>1</v>
      </c>
      <c r="Y361" s="81">
        <v>1</v>
      </c>
      <c r="Z361" s="80">
        <v>1.4019444444444442</v>
      </c>
      <c r="AA361" s="80" t="s">
        <v>123</v>
      </c>
      <c r="AB361" s="81"/>
      <c r="AC361" s="81">
        <v>-9503.0000003403984</v>
      </c>
      <c r="AD361" s="77"/>
      <c r="AE361" s="81"/>
      <c r="AF361" s="157"/>
      <c r="AG361" s="77">
        <v>1</v>
      </c>
      <c r="AH361" s="77">
        <v>2</v>
      </c>
      <c r="AI361" s="77" t="s">
        <v>244</v>
      </c>
      <c r="AJ361" s="80" t="s">
        <v>123</v>
      </c>
      <c r="AK361" s="80" t="s">
        <v>123</v>
      </c>
      <c r="AL361" s="80" t="s">
        <v>123</v>
      </c>
      <c r="AM361" s="80" t="s">
        <v>123</v>
      </c>
      <c r="AN361" s="81" t="s">
        <v>123</v>
      </c>
    </row>
    <row r="362" spans="1:40" x14ac:dyDescent="0.25">
      <c r="A362" s="77">
        <v>361</v>
      </c>
      <c r="B362" s="82">
        <v>43200</v>
      </c>
      <c r="K362" s="81">
        <v>15</v>
      </c>
      <c r="L362" s="77" t="s">
        <v>188</v>
      </c>
      <c r="M362" s="77">
        <v>2018</v>
      </c>
      <c r="N362" s="79">
        <v>0.40931712962962963</v>
      </c>
      <c r="O362" s="79">
        <v>0.41134259259259259</v>
      </c>
      <c r="P362" s="80">
        <v>4.861111111111116E-2</v>
      </c>
      <c r="Q362" s="78" t="s">
        <v>53</v>
      </c>
      <c r="U362" s="78" t="s">
        <v>151</v>
      </c>
      <c r="V362" s="80" t="s">
        <v>123</v>
      </c>
      <c r="W362" s="80">
        <v>4.861111111111116E-2</v>
      </c>
      <c r="X362" s="81">
        <v>1</v>
      </c>
      <c r="Y362" s="81">
        <v>1</v>
      </c>
      <c r="Z362" s="80" t="s">
        <v>123</v>
      </c>
      <c r="AA362" s="80">
        <v>4.861111111111116E-2</v>
      </c>
      <c r="AB362" s="81"/>
      <c r="AC362" s="81">
        <v>-9503.0000003403984</v>
      </c>
      <c r="AD362" s="77"/>
      <c r="AE362" s="81"/>
      <c r="AF362" s="157"/>
      <c r="AG362" s="77">
        <v>1</v>
      </c>
      <c r="AH362" s="77">
        <v>2</v>
      </c>
      <c r="AI362" s="77" t="s">
        <v>244</v>
      </c>
      <c r="AJ362" s="80" t="s">
        <v>123</v>
      </c>
      <c r="AK362" s="80" t="s">
        <v>123</v>
      </c>
      <c r="AL362" s="80" t="s">
        <v>123</v>
      </c>
      <c r="AM362" s="80" t="s">
        <v>123</v>
      </c>
      <c r="AN362" s="81" t="s">
        <v>123</v>
      </c>
    </row>
    <row r="363" spans="1:40" x14ac:dyDescent="0.25">
      <c r="A363" s="77">
        <v>362</v>
      </c>
      <c r="B363" s="82">
        <v>43200</v>
      </c>
      <c r="K363" s="81">
        <v>15</v>
      </c>
      <c r="L363" s="77" t="s">
        <v>188</v>
      </c>
      <c r="M363" s="77">
        <v>2018</v>
      </c>
      <c r="N363" s="79">
        <v>0.41134259259259259</v>
      </c>
      <c r="O363" s="79">
        <v>0.41637731481481483</v>
      </c>
      <c r="P363" s="80">
        <v>0.12083333333333357</v>
      </c>
      <c r="Q363" s="78" t="s">
        <v>98</v>
      </c>
      <c r="R363" s="78" t="s">
        <v>153</v>
      </c>
      <c r="T363" s="78" t="s">
        <v>123</v>
      </c>
      <c r="U363" s="78" t="s">
        <v>151</v>
      </c>
      <c r="V363" s="80" t="s">
        <v>123</v>
      </c>
      <c r="W363" s="80">
        <v>0.12083333333333357</v>
      </c>
      <c r="X363" s="81">
        <v>1</v>
      </c>
      <c r="Y363" s="81">
        <v>1</v>
      </c>
      <c r="Z363" s="80" t="s">
        <v>123</v>
      </c>
      <c r="AA363" s="80">
        <v>0.12083333333333357</v>
      </c>
      <c r="AB363" s="81"/>
      <c r="AC363" s="81">
        <v>-9503.0000003403984</v>
      </c>
      <c r="AD363" s="77"/>
      <c r="AE363" s="81"/>
      <c r="AF363" s="157"/>
      <c r="AG363" s="77">
        <v>1</v>
      </c>
      <c r="AH363" s="77">
        <v>2</v>
      </c>
      <c r="AI363" s="77" t="s">
        <v>244</v>
      </c>
      <c r="AJ363" s="80" t="s">
        <v>123</v>
      </c>
      <c r="AK363" s="80" t="s">
        <v>123</v>
      </c>
      <c r="AL363" s="80" t="s">
        <v>123</v>
      </c>
      <c r="AM363" s="80" t="s">
        <v>123</v>
      </c>
      <c r="AN363" s="81" t="s">
        <v>123</v>
      </c>
    </row>
    <row r="364" spans="1:40" x14ac:dyDescent="0.25">
      <c r="A364" s="77">
        <v>363</v>
      </c>
      <c r="B364" s="82">
        <v>43200</v>
      </c>
      <c r="K364" s="81">
        <v>15</v>
      </c>
      <c r="L364" s="77" t="s">
        <v>188</v>
      </c>
      <c r="M364" s="77">
        <v>2018</v>
      </c>
      <c r="N364" s="79">
        <v>0.41637731481481483</v>
      </c>
      <c r="O364" s="79">
        <v>0.43118055555555551</v>
      </c>
      <c r="P364" s="80">
        <v>0.35527777777777647</v>
      </c>
      <c r="Q364" s="78" t="s">
        <v>53</v>
      </c>
      <c r="U364" s="78" t="s">
        <v>151</v>
      </c>
      <c r="V364" s="80" t="s">
        <v>123</v>
      </c>
      <c r="W364" s="80">
        <v>0.35527777777777647</v>
      </c>
      <c r="X364" s="81">
        <v>1</v>
      </c>
      <c r="Y364" s="81">
        <v>1</v>
      </c>
      <c r="Z364" s="80" t="s">
        <v>123</v>
      </c>
      <c r="AA364" s="80">
        <v>0.35527777777777647</v>
      </c>
      <c r="AB364" s="81"/>
      <c r="AC364" s="81">
        <v>-9503.0000003403984</v>
      </c>
      <c r="AD364" s="77"/>
      <c r="AE364" s="81"/>
      <c r="AF364" s="157"/>
      <c r="AG364" s="77">
        <v>1</v>
      </c>
      <c r="AH364" s="77">
        <v>2</v>
      </c>
      <c r="AI364" s="77" t="s">
        <v>244</v>
      </c>
      <c r="AJ364" s="80" t="s">
        <v>123</v>
      </c>
      <c r="AK364" s="80" t="s">
        <v>123</v>
      </c>
      <c r="AL364" s="80" t="s">
        <v>123</v>
      </c>
      <c r="AM364" s="80" t="s">
        <v>123</v>
      </c>
      <c r="AN364" s="81" t="s">
        <v>123</v>
      </c>
    </row>
    <row r="365" spans="1:40" x14ac:dyDescent="0.25">
      <c r="A365" s="77">
        <v>364</v>
      </c>
      <c r="B365" s="82">
        <v>43200</v>
      </c>
      <c r="K365" s="81">
        <v>15</v>
      </c>
      <c r="L365" s="77" t="s">
        <v>188</v>
      </c>
      <c r="M365" s="77">
        <v>2018</v>
      </c>
      <c r="N365" s="79">
        <v>0.43118055555555551</v>
      </c>
      <c r="O365" s="79">
        <v>0.44539351851851849</v>
      </c>
      <c r="P365" s="80">
        <v>0.34111111111111159</v>
      </c>
      <c r="Q365" s="78" t="s">
        <v>32</v>
      </c>
      <c r="R365" s="78" t="s">
        <v>61</v>
      </c>
      <c r="S365" s="78" t="s">
        <v>127</v>
      </c>
      <c r="U365" s="78" t="s">
        <v>149</v>
      </c>
      <c r="V365" s="80">
        <v>0.34111111111111159</v>
      </c>
      <c r="W365" s="80" t="s">
        <v>123</v>
      </c>
      <c r="X365" s="81">
        <v>1</v>
      </c>
      <c r="Y365" s="81">
        <v>1</v>
      </c>
      <c r="Z365" s="80">
        <v>0.34111111111111159</v>
      </c>
      <c r="AA365" s="80" t="s">
        <v>123</v>
      </c>
      <c r="AB365" s="81">
        <v>0</v>
      </c>
      <c r="AC365" s="81">
        <v>-9503.0000003403984</v>
      </c>
      <c r="AD365" s="77">
        <v>6300</v>
      </c>
      <c r="AE365" s="81">
        <v>12115.384615384615</v>
      </c>
      <c r="AF365" s="157"/>
      <c r="AG365" s="77">
        <v>1</v>
      </c>
      <c r="AH365" s="77">
        <v>3</v>
      </c>
      <c r="AI365" s="77" t="s">
        <v>247</v>
      </c>
      <c r="AJ365" s="80">
        <v>15.572222222222223</v>
      </c>
      <c r="AK365" s="80">
        <v>0</v>
      </c>
      <c r="AL365" s="80">
        <v>15.17</v>
      </c>
      <c r="AM365" s="80">
        <v>0.40388888888888763</v>
      </c>
      <c r="AN365" s="81" t="s">
        <v>123</v>
      </c>
    </row>
    <row r="366" spans="1:40" x14ac:dyDescent="0.25">
      <c r="A366" s="77">
        <v>365</v>
      </c>
      <c r="B366" s="82">
        <v>43200</v>
      </c>
      <c r="K366" s="81">
        <v>15</v>
      </c>
      <c r="L366" s="77" t="s">
        <v>188</v>
      </c>
      <c r="M366" s="77">
        <v>2018</v>
      </c>
      <c r="N366" s="79">
        <v>0.44539351851851849</v>
      </c>
      <c r="O366" s="79">
        <v>0.99974537037037037</v>
      </c>
      <c r="P366" s="80">
        <v>13.304444444444446</v>
      </c>
      <c r="Q366" s="78" t="s">
        <v>32</v>
      </c>
      <c r="R366" s="78" t="s">
        <v>61</v>
      </c>
      <c r="V366" s="80">
        <v>1.7430555555555558</v>
      </c>
      <c r="W366" s="80">
        <v>0.5247222222222212</v>
      </c>
      <c r="X366" s="81">
        <v>1</v>
      </c>
      <c r="Y366" s="81">
        <v>1</v>
      </c>
      <c r="Z366" s="80">
        <v>1.74</v>
      </c>
      <c r="AA366" s="80">
        <v>0.52</v>
      </c>
      <c r="AB366" s="81"/>
      <c r="AC366" s="81">
        <v>-9503.0000003403984</v>
      </c>
      <c r="AD366" s="77"/>
      <c r="AE366" s="81"/>
      <c r="AF366" s="157"/>
      <c r="AG366" s="77">
        <v>1</v>
      </c>
      <c r="AH366" s="77">
        <v>3</v>
      </c>
      <c r="AI366" s="77" t="s">
        <v>244</v>
      </c>
      <c r="AJ366" s="80" t="s">
        <v>123</v>
      </c>
      <c r="AK366" s="80" t="s">
        <v>123</v>
      </c>
      <c r="AL366" s="80" t="s">
        <v>123</v>
      </c>
      <c r="AM366" s="80" t="s">
        <v>123</v>
      </c>
      <c r="AN366" s="81">
        <v>-9503.0000003403984</v>
      </c>
    </row>
    <row r="367" spans="1:40" x14ac:dyDescent="0.25">
      <c r="A367" s="77">
        <v>366</v>
      </c>
      <c r="B367" s="82">
        <v>43201</v>
      </c>
      <c r="K367" s="81">
        <v>15</v>
      </c>
      <c r="L367" s="77" t="s">
        <v>188</v>
      </c>
      <c r="M367" s="77">
        <v>2018</v>
      </c>
      <c r="N367" s="79">
        <v>0.99974537037037037</v>
      </c>
      <c r="O367" s="79">
        <v>0.99982638888888886</v>
      </c>
      <c r="P367" s="80">
        <v>1.9444444444438602E-3</v>
      </c>
      <c r="Q367" s="78" t="s">
        <v>32</v>
      </c>
      <c r="R367" s="78" t="s">
        <v>156</v>
      </c>
      <c r="S367" s="78" t="s">
        <v>124</v>
      </c>
      <c r="U367" s="78" t="s">
        <v>149</v>
      </c>
      <c r="V367" s="80">
        <v>1.9444444444438602E-3</v>
      </c>
      <c r="W367" s="80" t="s">
        <v>123</v>
      </c>
      <c r="X367" s="81">
        <v>1</v>
      </c>
      <c r="Y367" s="81">
        <v>1</v>
      </c>
      <c r="Z367" s="80">
        <v>1.9444444444438602E-3</v>
      </c>
      <c r="AA367" s="80" t="s">
        <v>123</v>
      </c>
      <c r="AB367" s="81"/>
      <c r="AC367" s="81">
        <v>17645.666664656019</v>
      </c>
      <c r="AD367" s="77"/>
      <c r="AE367" s="81"/>
      <c r="AF367" s="157"/>
      <c r="AG367" s="77">
        <v>1</v>
      </c>
      <c r="AH367" s="77">
        <v>0</v>
      </c>
      <c r="AI367" s="77" t="s">
        <v>248</v>
      </c>
      <c r="AJ367" s="80" t="s">
        <v>123</v>
      </c>
      <c r="AK367" s="80" t="s">
        <v>123</v>
      </c>
      <c r="AL367" s="80" t="s">
        <v>123</v>
      </c>
      <c r="AM367" s="80" t="s">
        <v>123</v>
      </c>
      <c r="AN367" s="81" t="s">
        <v>123</v>
      </c>
    </row>
    <row r="368" spans="1:40" x14ac:dyDescent="0.25">
      <c r="A368" s="77">
        <v>367</v>
      </c>
      <c r="B368" s="82">
        <v>43201</v>
      </c>
      <c r="K368" s="81">
        <v>15</v>
      </c>
      <c r="L368" s="77" t="s">
        <v>188</v>
      </c>
      <c r="M368" s="77">
        <v>2018</v>
      </c>
      <c r="N368" s="79">
        <v>0.99982638888888886</v>
      </c>
      <c r="O368" s="79">
        <v>3.4722222222222222E-5</v>
      </c>
      <c r="P368" s="80">
        <v>4.9999999999981171E-3</v>
      </c>
      <c r="Q368" s="78" t="s">
        <v>53</v>
      </c>
      <c r="U368" s="78" t="s">
        <v>151</v>
      </c>
      <c r="V368" s="80" t="s">
        <v>123</v>
      </c>
      <c r="W368" s="80">
        <v>4.9999999999981171E-3</v>
      </c>
      <c r="X368" s="81">
        <v>1</v>
      </c>
      <c r="Y368" s="81">
        <v>1</v>
      </c>
      <c r="Z368" s="80" t="s">
        <v>123</v>
      </c>
      <c r="AA368" s="80">
        <v>4.9999999999981171E-3</v>
      </c>
      <c r="AB368" s="81"/>
      <c r="AC368" s="81">
        <v>17645.666664656019</v>
      </c>
      <c r="AD368" s="77"/>
      <c r="AE368" s="81"/>
      <c r="AF368" s="157"/>
      <c r="AG368" s="77">
        <v>1</v>
      </c>
      <c r="AH368" s="77">
        <v>0</v>
      </c>
      <c r="AI368" s="77" t="s">
        <v>249</v>
      </c>
      <c r="AJ368" s="80" t="s">
        <v>123</v>
      </c>
      <c r="AK368" s="80" t="s">
        <v>123</v>
      </c>
      <c r="AL368" s="80" t="s">
        <v>123</v>
      </c>
      <c r="AM368" s="80" t="s">
        <v>123</v>
      </c>
      <c r="AN368" s="81" t="s">
        <v>123</v>
      </c>
    </row>
    <row r="369" spans="1:40" x14ac:dyDescent="0.25">
      <c r="A369" s="77">
        <v>368</v>
      </c>
      <c r="B369" s="82">
        <v>43201</v>
      </c>
      <c r="K369" s="81">
        <v>15</v>
      </c>
      <c r="L369" s="77" t="s">
        <v>188</v>
      </c>
      <c r="M369" s="77">
        <v>2018</v>
      </c>
      <c r="N369" s="79">
        <v>3.4722222222222222E-5</v>
      </c>
      <c r="O369" s="79">
        <v>1.3888888888888889E-4</v>
      </c>
      <c r="P369" s="80">
        <v>2.5000000000000001E-3</v>
      </c>
      <c r="Q369" s="78" t="s">
        <v>53</v>
      </c>
      <c r="U369" s="78" t="s">
        <v>151</v>
      </c>
      <c r="V369" s="80" t="s">
        <v>123</v>
      </c>
      <c r="W369" s="80">
        <v>2.5000000000000001E-3</v>
      </c>
      <c r="X369" s="81">
        <v>1</v>
      </c>
      <c r="Y369" s="81">
        <v>1</v>
      </c>
      <c r="Z369" s="80" t="s">
        <v>123</v>
      </c>
      <c r="AA369" s="80">
        <v>2.5000000000000001E-3</v>
      </c>
      <c r="AB369" s="81"/>
      <c r="AC369" s="81">
        <v>17645.666664656019</v>
      </c>
      <c r="AD369" s="77"/>
      <c r="AE369" s="81"/>
      <c r="AF369" s="157"/>
      <c r="AG369" s="77">
        <v>1</v>
      </c>
      <c r="AH369" s="77">
        <v>0</v>
      </c>
      <c r="AI369" s="77" t="s">
        <v>249</v>
      </c>
      <c r="AJ369" s="80" t="s">
        <v>123</v>
      </c>
      <c r="AK369" s="80" t="s">
        <v>123</v>
      </c>
      <c r="AL369" s="80" t="s">
        <v>123</v>
      </c>
      <c r="AM369" s="80" t="s">
        <v>123</v>
      </c>
      <c r="AN369" s="81" t="s">
        <v>123</v>
      </c>
    </row>
    <row r="370" spans="1:40" x14ac:dyDescent="0.25">
      <c r="A370" s="77">
        <v>369</v>
      </c>
      <c r="B370" s="82">
        <v>43201</v>
      </c>
      <c r="K370" s="81">
        <v>15</v>
      </c>
      <c r="L370" s="77" t="s">
        <v>188</v>
      </c>
      <c r="M370" s="77">
        <v>2018</v>
      </c>
      <c r="N370" s="79">
        <v>1.3888888888888889E-4</v>
      </c>
      <c r="O370" s="79">
        <v>3.3564814814814812E-4</v>
      </c>
      <c r="P370" s="80">
        <v>4.7222222222222223E-3</v>
      </c>
      <c r="Q370" s="78" t="s">
        <v>22</v>
      </c>
      <c r="R370" s="78" t="s">
        <v>117</v>
      </c>
      <c r="S370" s="78" t="s">
        <v>128</v>
      </c>
      <c r="V370" s="80" t="s">
        <v>123</v>
      </c>
      <c r="W370" s="80" t="s">
        <v>123</v>
      </c>
      <c r="X370" s="81">
        <v>1</v>
      </c>
      <c r="Y370" s="81">
        <v>1</v>
      </c>
      <c r="Z370" s="80" t="s">
        <v>123</v>
      </c>
      <c r="AA370" s="80" t="s">
        <v>123</v>
      </c>
      <c r="AB370" s="81">
        <v>0</v>
      </c>
      <c r="AC370" s="81">
        <v>17645.666664656019</v>
      </c>
      <c r="AD370" s="77">
        <v>0</v>
      </c>
      <c r="AE370" s="81">
        <v>0</v>
      </c>
      <c r="AF370" s="157"/>
      <c r="AG370" s="77">
        <v>1</v>
      </c>
      <c r="AH370" s="77">
        <v>0</v>
      </c>
      <c r="AI370" s="77" t="s">
        <v>249</v>
      </c>
      <c r="AJ370" s="80" t="s">
        <v>123</v>
      </c>
      <c r="AK370" s="80">
        <v>0</v>
      </c>
      <c r="AL370" s="80" t="s">
        <v>123</v>
      </c>
      <c r="AM370" s="80" t="s">
        <v>123</v>
      </c>
      <c r="AN370" s="81" t="s">
        <v>123</v>
      </c>
    </row>
    <row r="371" spans="1:40" x14ac:dyDescent="0.25">
      <c r="A371" s="77">
        <v>370</v>
      </c>
      <c r="B371" s="82">
        <v>43201</v>
      </c>
      <c r="K371" s="81">
        <v>15</v>
      </c>
      <c r="L371" s="77" t="s">
        <v>188</v>
      </c>
      <c r="M371" s="77">
        <v>2018</v>
      </c>
      <c r="N371" s="79">
        <v>3.3564814814814812E-4</v>
      </c>
      <c r="O371" s="79">
        <v>3.9351851851851852E-4</v>
      </c>
      <c r="P371" s="80">
        <v>1.3888888888888896E-3</v>
      </c>
      <c r="Q371" s="78" t="s">
        <v>32</v>
      </c>
      <c r="R371" s="78" t="s">
        <v>156</v>
      </c>
      <c r="S371" s="78" t="s">
        <v>126</v>
      </c>
      <c r="U371" s="78" t="s">
        <v>149</v>
      </c>
      <c r="V371" s="80">
        <v>1.3888888888888896E-3</v>
      </c>
      <c r="W371" s="80" t="s">
        <v>123</v>
      </c>
      <c r="X371" s="81">
        <v>1</v>
      </c>
      <c r="Y371" s="81">
        <v>1</v>
      </c>
      <c r="Z371" s="80">
        <v>1.3888888888888896E-3</v>
      </c>
      <c r="AA371" s="80" t="s">
        <v>123</v>
      </c>
      <c r="AB371" s="81"/>
      <c r="AC371" s="81">
        <v>17645.666664656019</v>
      </c>
      <c r="AD371" s="77"/>
      <c r="AE371" s="81"/>
      <c r="AF371" s="157"/>
      <c r="AG371" s="77">
        <v>2</v>
      </c>
      <c r="AH371" s="77">
        <v>0</v>
      </c>
      <c r="AI371" s="77" t="s">
        <v>249</v>
      </c>
      <c r="AJ371" s="80" t="s">
        <v>123</v>
      </c>
      <c r="AK371" s="80" t="s">
        <v>123</v>
      </c>
      <c r="AL371" s="80" t="s">
        <v>123</v>
      </c>
      <c r="AM371" s="80" t="s">
        <v>123</v>
      </c>
      <c r="AN371" s="81" t="s">
        <v>123</v>
      </c>
    </row>
    <row r="372" spans="1:40" x14ac:dyDescent="0.25">
      <c r="A372" s="77">
        <v>371</v>
      </c>
      <c r="B372" s="82">
        <v>43201</v>
      </c>
      <c r="K372" s="81">
        <v>15</v>
      </c>
      <c r="L372" s="77" t="s">
        <v>188</v>
      </c>
      <c r="M372" s="77">
        <v>2018</v>
      </c>
      <c r="N372" s="79">
        <v>3.9351851851851852E-4</v>
      </c>
      <c r="O372" s="79">
        <v>7.8333333333333324E-2</v>
      </c>
      <c r="P372" s="80">
        <v>1.8705555555555555</v>
      </c>
      <c r="Q372" s="78" t="s">
        <v>53</v>
      </c>
      <c r="U372" s="78" t="s">
        <v>151</v>
      </c>
      <c r="V372" s="80" t="s">
        <v>123</v>
      </c>
      <c r="W372" s="80">
        <v>1.8705555555555555</v>
      </c>
      <c r="X372" s="81">
        <v>1</v>
      </c>
      <c r="Y372" s="81">
        <v>1</v>
      </c>
      <c r="Z372" s="80" t="s">
        <v>123</v>
      </c>
      <c r="AA372" s="80">
        <v>1.8705555555555555</v>
      </c>
      <c r="AB372" s="81"/>
      <c r="AC372" s="81">
        <v>17645.666664656019</v>
      </c>
      <c r="AD372" s="77">
        <v>20800</v>
      </c>
      <c r="AE372" s="81"/>
      <c r="AF372" s="157"/>
      <c r="AG372" s="77">
        <v>2</v>
      </c>
      <c r="AH372" s="77">
        <v>0</v>
      </c>
      <c r="AI372" s="77" t="s">
        <v>249</v>
      </c>
      <c r="AJ372" s="80" t="s">
        <v>123</v>
      </c>
      <c r="AK372" s="80" t="s">
        <v>123</v>
      </c>
      <c r="AL372" s="80" t="s">
        <v>123</v>
      </c>
      <c r="AM372" s="80" t="s">
        <v>123</v>
      </c>
      <c r="AN372" s="81" t="s">
        <v>123</v>
      </c>
    </row>
    <row r="373" spans="1:40" x14ac:dyDescent="0.25">
      <c r="A373" s="77">
        <v>372</v>
      </c>
      <c r="B373" s="82">
        <v>43201</v>
      </c>
      <c r="K373" s="81">
        <v>15</v>
      </c>
      <c r="L373" s="77" t="s">
        <v>188</v>
      </c>
      <c r="M373" s="77">
        <v>2018</v>
      </c>
      <c r="N373" s="79">
        <v>7.8333333333333324E-2</v>
      </c>
      <c r="O373" s="79">
        <v>0.10633101851851852</v>
      </c>
      <c r="P373" s="80">
        <v>0.67194444444444468</v>
      </c>
      <c r="Q373" s="78" t="s">
        <v>22</v>
      </c>
      <c r="R373" s="78" t="s">
        <v>152</v>
      </c>
      <c r="T373" s="78" t="s">
        <v>123</v>
      </c>
      <c r="V373" s="80" t="s">
        <v>123</v>
      </c>
      <c r="W373" s="80" t="s">
        <v>123</v>
      </c>
      <c r="X373" s="81">
        <v>1</v>
      </c>
      <c r="Y373" s="81">
        <v>1</v>
      </c>
      <c r="Z373" s="80" t="s">
        <v>123</v>
      </c>
      <c r="AA373" s="80" t="s">
        <v>123</v>
      </c>
      <c r="AB373" s="81"/>
      <c r="AC373" s="81">
        <v>17645.666664656019</v>
      </c>
      <c r="AD373" s="77"/>
      <c r="AE373" s="81"/>
      <c r="AF373" s="157"/>
      <c r="AG373" s="77">
        <v>2</v>
      </c>
      <c r="AH373" s="77">
        <v>0</v>
      </c>
      <c r="AI373" s="77" t="s">
        <v>249</v>
      </c>
      <c r="AJ373" s="80" t="s">
        <v>123</v>
      </c>
      <c r="AK373" s="80" t="s">
        <v>123</v>
      </c>
      <c r="AL373" s="80" t="s">
        <v>123</v>
      </c>
      <c r="AM373" s="80" t="s">
        <v>123</v>
      </c>
      <c r="AN373" s="81" t="s">
        <v>123</v>
      </c>
    </row>
    <row r="374" spans="1:40" x14ac:dyDescent="0.25">
      <c r="A374" s="77">
        <v>373</v>
      </c>
      <c r="B374" s="82">
        <v>43201</v>
      </c>
      <c r="K374" s="81">
        <v>15</v>
      </c>
      <c r="L374" s="77" t="s">
        <v>188</v>
      </c>
      <c r="M374" s="77">
        <v>2018</v>
      </c>
      <c r="N374" s="79">
        <v>0.10633101851851852</v>
      </c>
      <c r="O374" s="79">
        <v>0.21494212962962964</v>
      </c>
      <c r="P374" s="80">
        <v>2.6066666666666669</v>
      </c>
      <c r="Q374" s="78" t="s">
        <v>53</v>
      </c>
      <c r="U374" s="78" t="s">
        <v>151</v>
      </c>
      <c r="V374" s="80" t="s">
        <v>123</v>
      </c>
      <c r="W374" s="80">
        <v>2.6066666666666669</v>
      </c>
      <c r="X374" s="81">
        <v>1</v>
      </c>
      <c r="Y374" s="81">
        <v>1</v>
      </c>
      <c r="Z374" s="80" t="s">
        <v>123</v>
      </c>
      <c r="AA374" s="80">
        <v>2.6066666666666669</v>
      </c>
      <c r="AB374" s="81"/>
      <c r="AC374" s="81">
        <v>17645.666664656019</v>
      </c>
      <c r="AD374" s="77">
        <v>48000</v>
      </c>
      <c r="AE374" s="81"/>
      <c r="AF374" s="157"/>
      <c r="AG374" s="77">
        <v>2</v>
      </c>
      <c r="AH374" s="77">
        <v>0</v>
      </c>
      <c r="AI374" s="77" t="s">
        <v>249</v>
      </c>
      <c r="AJ374" s="80" t="s">
        <v>123</v>
      </c>
      <c r="AK374" s="80" t="s">
        <v>123</v>
      </c>
      <c r="AL374" s="80" t="s">
        <v>123</v>
      </c>
      <c r="AM374" s="80" t="s">
        <v>123</v>
      </c>
      <c r="AN374" s="81" t="s">
        <v>123</v>
      </c>
    </row>
    <row r="375" spans="1:40" x14ac:dyDescent="0.25">
      <c r="A375" s="77">
        <v>374</v>
      </c>
      <c r="B375" s="82">
        <v>43201</v>
      </c>
      <c r="K375" s="81">
        <v>15</v>
      </c>
      <c r="L375" s="77" t="s">
        <v>188</v>
      </c>
      <c r="M375" s="77">
        <v>2018</v>
      </c>
      <c r="N375" s="79">
        <v>0.21494212962962964</v>
      </c>
      <c r="O375" s="79">
        <v>0.21587962962962962</v>
      </c>
      <c r="P375" s="80">
        <v>2.249999999999952E-2</v>
      </c>
      <c r="Q375" s="78" t="s">
        <v>98</v>
      </c>
      <c r="R375" s="78" t="s">
        <v>163</v>
      </c>
      <c r="T375" s="78" t="s">
        <v>123</v>
      </c>
      <c r="U375" s="78" t="s">
        <v>151</v>
      </c>
      <c r="V375" s="80" t="s">
        <v>123</v>
      </c>
      <c r="W375" s="80">
        <v>2.249999999999952E-2</v>
      </c>
      <c r="X375" s="81">
        <v>1</v>
      </c>
      <c r="Y375" s="81">
        <v>1</v>
      </c>
      <c r="Z375" s="80" t="s">
        <v>123</v>
      </c>
      <c r="AA375" s="80">
        <v>2.249999999999952E-2</v>
      </c>
      <c r="AB375" s="81"/>
      <c r="AC375" s="81">
        <v>17645.666664656019</v>
      </c>
      <c r="AD375" s="77"/>
      <c r="AE375" s="81"/>
      <c r="AF375" s="157"/>
      <c r="AG375" s="77">
        <v>2</v>
      </c>
      <c r="AH375" s="77">
        <v>0</v>
      </c>
      <c r="AI375" s="77" t="s">
        <v>249</v>
      </c>
      <c r="AJ375" s="80" t="s">
        <v>123</v>
      </c>
      <c r="AK375" s="80" t="s">
        <v>123</v>
      </c>
      <c r="AL375" s="80" t="s">
        <v>123</v>
      </c>
      <c r="AM375" s="80" t="s">
        <v>123</v>
      </c>
      <c r="AN375" s="81" t="s">
        <v>123</v>
      </c>
    </row>
    <row r="376" spans="1:40" x14ac:dyDescent="0.25">
      <c r="A376" s="77">
        <v>375</v>
      </c>
      <c r="B376" s="82">
        <v>43201</v>
      </c>
      <c r="K376" s="81">
        <v>15</v>
      </c>
      <c r="L376" s="77" t="s">
        <v>188</v>
      </c>
      <c r="M376" s="77">
        <v>2018</v>
      </c>
      <c r="N376" s="79">
        <v>0.21587962962962962</v>
      </c>
      <c r="O376" s="79">
        <v>0.24055555555555555</v>
      </c>
      <c r="P376" s="80">
        <v>0.59222222222222243</v>
      </c>
      <c r="Q376" s="78" t="s">
        <v>22</v>
      </c>
      <c r="R376" s="78" t="s">
        <v>117</v>
      </c>
      <c r="S376" s="78" t="s">
        <v>128</v>
      </c>
      <c r="V376" s="80" t="s">
        <v>123</v>
      </c>
      <c r="W376" s="80" t="s">
        <v>123</v>
      </c>
      <c r="X376" s="81">
        <v>1</v>
      </c>
      <c r="Y376" s="81">
        <v>1</v>
      </c>
      <c r="Z376" s="80" t="s">
        <v>123</v>
      </c>
      <c r="AA376" s="80" t="s">
        <v>123</v>
      </c>
      <c r="AB376" s="81">
        <v>48792</v>
      </c>
      <c r="AC376" s="81">
        <v>17645.666664656019</v>
      </c>
      <c r="AD376" s="77">
        <v>48792</v>
      </c>
      <c r="AE376" s="81">
        <v>10813.96</v>
      </c>
      <c r="AF376" s="157"/>
      <c r="AG376" s="77">
        <v>2</v>
      </c>
      <c r="AH376" s="77">
        <v>0</v>
      </c>
      <c r="AI376" s="77" t="s">
        <v>249</v>
      </c>
      <c r="AJ376" s="80" t="s">
        <v>123</v>
      </c>
      <c r="AK376" s="80">
        <v>5.1360000000000001</v>
      </c>
      <c r="AL376" s="80" t="s">
        <v>123</v>
      </c>
      <c r="AM376" s="80" t="s">
        <v>123</v>
      </c>
      <c r="AN376" s="81" t="s">
        <v>123</v>
      </c>
    </row>
    <row r="377" spans="1:40" x14ac:dyDescent="0.25">
      <c r="A377" s="77">
        <v>376</v>
      </c>
      <c r="B377" s="82">
        <v>43201</v>
      </c>
      <c r="K377" s="81">
        <v>15</v>
      </c>
      <c r="L377" s="77" t="s">
        <v>188</v>
      </c>
      <c r="M377" s="77">
        <v>2018</v>
      </c>
      <c r="N377" s="79">
        <v>0.24055555555555555</v>
      </c>
      <c r="O377" s="79">
        <v>0.24487268518518521</v>
      </c>
      <c r="P377" s="80">
        <v>0.10361111111111176</v>
      </c>
      <c r="Q377" s="78" t="s">
        <v>32</v>
      </c>
      <c r="R377" s="78" t="s">
        <v>159</v>
      </c>
      <c r="S377" s="78" t="s">
        <v>126</v>
      </c>
      <c r="U377" s="78" t="s">
        <v>149</v>
      </c>
      <c r="V377" s="80">
        <v>0.10361111111111176</v>
      </c>
      <c r="W377" s="80" t="s">
        <v>123</v>
      </c>
      <c r="X377" s="81">
        <v>1</v>
      </c>
      <c r="Y377" s="81">
        <v>1</v>
      </c>
      <c r="Z377" s="80">
        <v>0.10361111111111176</v>
      </c>
      <c r="AA377" s="80" t="s">
        <v>123</v>
      </c>
      <c r="AB377" s="81"/>
      <c r="AC377" s="81">
        <v>17645.666664656019</v>
      </c>
      <c r="AD377" s="77"/>
      <c r="AE377" s="81"/>
      <c r="AF377" s="157"/>
      <c r="AG377" s="77">
        <v>3</v>
      </c>
      <c r="AH377" s="77">
        <v>0</v>
      </c>
      <c r="AI377" s="77" t="s">
        <v>249</v>
      </c>
      <c r="AJ377" s="80" t="s">
        <v>123</v>
      </c>
      <c r="AK377" s="80" t="s">
        <v>123</v>
      </c>
      <c r="AL377" s="80" t="s">
        <v>123</v>
      </c>
      <c r="AM377" s="80" t="s">
        <v>123</v>
      </c>
      <c r="AN377" s="81" t="s">
        <v>123</v>
      </c>
    </row>
    <row r="378" spans="1:40" x14ac:dyDescent="0.25">
      <c r="A378" s="77">
        <v>377</v>
      </c>
      <c r="B378" s="82">
        <v>43201</v>
      </c>
      <c r="K378" s="81">
        <v>15</v>
      </c>
      <c r="L378" s="77" t="s">
        <v>188</v>
      </c>
      <c r="M378" s="77">
        <v>2018</v>
      </c>
      <c r="N378" s="79">
        <v>0.24487268518518521</v>
      </c>
      <c r="O378" s="79">
        <v>0.2860300925925926</v>
      </c>
      <c r="P378" s="80">
        <v>0.98777777777777742</v>
      </c>
      <c r="Q378" s="78" t="s">
        <v>53</v>
      </c>
      <c r="U378" s="78" t="s">
        <v>151</v>
      </c>
      <c r="V378" s="80" t="s">
        <v>123</v>
      </c>
      <c r="W378" s="80">
        <v>0.98777777777777742</v>
      </c>
      <c r="X378" s="81">
        <v>1</v>
      </c>
      <c r="Y378" s="81">
        <v>1</v>
      </c>
      <c r="Z378" s="80" t="s">
        <v>123</v>
      </c>
      <c r="AA378" s="80">
        <v>0.98777777777777742</v>
      </c>
      <c r="AB378" s="81"/>
      <c r="AC378" s="81">
        <v>17645.666664656019</v>
      </c>
      <c r="AD378" s="77"/>
      <c r="AE378" s="81"/>
      <c r="AF378" s="157"/>
      <c r="AG378" s="77">
        <v>3</v>
      </c>
      <c r="AH378" s="77">
        <v>0</v>
      </c>
      <c r="AI378" s="77" t="s">
        <v>249</v>
      </c>
      <c r="AJ378" s="80" t="s">
        <v>123</v>
      </c>
      <c r="AK378" s="80" t="s">
        <v>123</v>
      </c>
      <c r="AL378" s="80" t="s">
        <v>123</v>
      </c>
      <c r="AM378" s="80" t="s">
        <v>123</v>
      </c>
      <c r="AN378" s="81" t="s">
        <v>123</v>
      </c>
    </row>
    <row r="379" spans="1:40" x14ac:dyDescent="0.25">
      <c r="A379" s="77">
        <v>378</v>
      </c>
      <c r="B379" s="82">
        <v>43201</v>
      </c>
      <c r="K379" s="81">
        <v>15</v>
      </c>
      <c r="L379" s="77" t="s">
        <v>188</v>
      </c>
      <c r="M379" s="77">
        <v>2018</v>
      </c>
      <c r="N379" s="79">
        <v>0.2860300925925926</v>
      </c>
      <c r="O379" s="79">
        <v>0.29476851851851854</v>
      </c>
      <c r="P379" s="80">
        <v>0.20972222222222259</v>
      </c>
      <c r="Q379" s="78" t="s">
        <v>98</v>
      </c>
      <c r="R379" s="78" t="s">
        <v>153</v>
      </c>
      <c r="T379" s="78" t="s">
        <v>123</v>
      </c>
      <c r="U379" s="78" t="s">
        <v>151</v>
      </c>
      <c r="V379" s="80" t="s">
        <v>123</v>
      </c>
      <c r="W379" s="80">
        <v>0.20972222222222259</v>
      </c>
      <c r="X379" s="81">
        <v>1</v>
      </c>
      <c r="Y379" s="81">
        <v>1</v>
      </c>
      <c r="Z379" s="80" t="s">
        <v>123</v>
      </c>
      <c r="AA379" s="80">
        <v>0.20972222222222259</v>
      </c>
      <c r="AB379" s="81"/>
      <c r="AC379" s="81">
        <v>17645.666664656019</v>
      </c>
      <c r="AD379" s="77"/>
      <c r="AE379" s="81"/>
      <c r="AF379" s="157"/>
      <c r="AG379" s="77">
        <v>3</v>
      </c>
      <c r="AH379" s="77">
        <v>0</v>
      </c>
      <c r="AI379" s="77" t="s">
        <v>249</v>
      </c>
      <c r="AJ379" s="80" t="s">
        <v>123</v>
      </c>
      <c r="AK379" s="80" t="s">
        <v>123</v>
      </c>
      <c r="AL379" s="80" t="s">
        <v>123</v>
      </c>
      <c r="AM379" s="80" t="s">
        <v>123</v>
      </c>
      <c r="AN379" s="81" t="s">
        <v>123</v>
      </c>
    </row>
    <row r="380" spans="1:40" x14ac:dyDescent="0.25">
      <c r="A380" s="77">
        <v>379</v>
      </c>
      <c r="B380" s="82">
        <v>43201</v>
      </c>
      <c r="K380" s="81">
        <v>15</v>
      </c>
      <c r="L380" s="77" t="s">
        <v>188</v>
      </c>
      <c r="M380" s="77">
        <v>2018</v>
      </c>
      <c r="N380" s="79">
        <v>0.29476851851851854</v>
      </c>
      <c r="O380" s="79">
        <v>0.33199074074074075</v>
      </c>
      <c r="P380" s="80">
        <v>0.89333333333333309</v>
      </c>
      <c r="Q380" s="78" t="s">
        <v>53</v>
      </c>
      <c r="U380" s="78" t="s">
        <v>151</v>
      </c>
      <c r="V380" s="80" t="s">
        <v>123</v>
      </c>
      <c r="W380" s="80">
        <v>0.89333333333333309</v>
      </c>
      <c r="X380" s="81">
        <v>1</v>
      </c>
      <c r="Y380" s="81">
        <v>1</v>
      </c>
      <c r="Z380" s="80" t="s">
        <v>123</v>
      </c>
      <c r="AA380" s="80">
        <v>0.89333333333333309</v>
      </c>
      <c r="AB380" s="81"/>
      <c r="AC380" s="81">
        <v>17645.666664656019</v>
      </c>
      <c r="AD380" s="77"/>
      <c r="AE380" s="81"/>
      <c r="AF380" s="157"/>
      <c r="AG380" s="77">
        <v>3</v>
      </c>
      <c r="AH380" s="77">
        <v>0</v>
      </c>
      <c r="AI380" s="77" t="s">
        <v>249</v>
      </c>
      <c r="AJ380" s="80" t="s">
        <v>123</v>
      </c>
      <c r="AK380" s="80" t="s">
        <v>123</v>
      </c>
      <c r="AL380" s="80" t="s">
        <v>123</v>
      </c>
      <c r="AM380" s="80" t="s">
        <v>123</v>
      </c>
      <c r="AN380" s="81" t="s">
        <v>123</v>
      </c>
    </row>
    <row r="381" spans="1:40" x14ac:dyDescent="0.25">
      <c r="A381" s="77">
        <v>380</v>
      </c>
      <c r="B381" s="82">
        <v>43201</v>
      </c>
      <c r="K381" s="81">
        <v>15</v>
      </c>
      <c r="L381" s="77" t="s">
        <v>188</v>
      </c>
      <c r="M381" s="77">
        <v>2018</v>
      </c>
      <c r="N381" s="79">
        <v>0.33199074074074075</v>
      </c>
      <c r="O381" s="79">
        <v>0.33641203703703698</v>
      </c>
      <c r="P381" s="80">
        <v>0.10611111111110949</v>
      </c>
      <c r="Q381" s="78" t="s">
        <v>32</v>
      </c>
      <c r="R381" s="78" t="s">
        <v>61</v>
      </c>
      <c r="S381" s="78" t="s">
        <v>127</v>
      </c>
      <c r="U381" s="78" t="s">
        <v>149</v>
      </c>
      <c r="V381" s="80">
        <v>0.10611111111110949</v>
      </c>
      <c r="W381" s="80" t="s">
        <v>123</v>
      </c>
      <c r="X381" s="81">
        <v>1</v>
      </c>
      <c r="Y381" s="81">
        <v>1</v>
      </c>
      <c r="Z381" s="80">
        <v>0.10611111111110949</v>
      </c>
      <c r="AA381" s="80" t="s">
        <v>123</v>
      </c>
      <c r="AB381" s="81">
        <v>0</v>
      </c>
      <c r="AC381" s="81">
        <v>17645.666664656019</v>
      </c>
      <c r="AD381" s="77">
        <v>67496</v>
      </c>
      <c r="AE381" s="81">
        <v>10226.666666666668</v>
      </c>
      <c r="AF381" s="157"/>
      <c r="AG381" s="77">
        <v>3</v>
      </c>
      <c r="AH381" s="77">
        <v>1</v>
      </c>
      <c r="AI381" s="77" t="s">
        <v>250</v>
      </c>
      <c r="AJ381" s="80">
        <v>8.1636111111111092</v>
      </c>
      <c r="AK381" s="80">
        <v>0</v>
      </c>
      <c r="AL381" s="80">
        <v>1.8</v>
      </c>
      <c r="AM381" s="80">
        <v>6.365833333333331</v>
      </c>
      <c r="AN381" s="81" t="s">
        <v>123</v>
      </c>
    </row>
    <row r="382" spans="1:40" x14ac:dyDescent="0.25">
      <c r="A382" s="77">
        <v>381</v>
      </c>
      <c r="B382" s="82">
        <v>43201</v>
      </c>
      <c r="K382" s="81">
        <v>15</v>
      </c>
      <c r="L382" s="77" t="s">
        <v>188</v>
      </c>
      <c r="M382" s="77">
        <v>2018</v>
      </c>
      <c r="N382" s="79">
        <v>0.33641203703703698</v>
      </c>
      <c r="O382" s="79">
        <v>0.33989583333333334</v>
      </c>
      <c r="P382" s="80">
        <v>8.3611111111112635E-2</v>
      </c>
      <c r="Q382" s="78" t="s">
        <v>32</v>
      </c>
      <c r="R382" s="78" t="s">
        <v>61</v>
      </c>
      <c r="V382" s="80">
        <v>0.213055555555554</v>
      </c>
      <c r="W382" s="80">
        <v>6.5980555555555522</v>
      </c>
      <c r="X382" s="81">
        <v>1</v>
      </c>
      <c r="Y382" s="81">
        <v>1</v>
      </c>
      <c r="Z382" s="80">
        <v>0.21</v>
      </c>
      <c r="AA382" s="80">
        <v>6.6</v>
      </c>
      <c r="AB382" s="81"/>
      <c r="AC382" s="81">
        <v>17645.666664656019</v>
      </c>
      <c r="AD382" s="77"/>
      <c r="AE382" s="81"/>
      <c r="AF382" s="157"/>
      <c r="AG382" s="77">
        <v>3</v>
      </c>
      <c r="AH382" s="77">
        <v>1</v>
      </c>
      <c r="AI382" s="77" t="s">
        <v>249</v>
      </c>
      <c r="AJ382" s="80" t="s">
        <v>123</v>
      </c>
      <c r="AK382" s="80" t="s">
        <v>123</v>
      </c>
      <c r="AL382" s="80" t="s">
        <v>123</v>
      </c>
      <c r="AM382" s="80" t="s">
        <v>123</v>
      </c>
      <c r="AN382" s="81">
        <v>17645.666664656019</v>
      </c>
    </row>
    <row r="383" spans="1:40" x14ac:dyDescent="0.25">
      <c r="A383" s="77">
        <v>382</v>
      </c>
      <c r="B383" s="82">
        <v>43202</v>
      </c>
      <c r="K383" s="81">
        <v>15</v>
      </c>
      <c r="L383" s="77" t="s">
        <v>188</v>
      </c>
      <c r="M383" s="77">
        <v>2018</v>
      </c>
      <c r="N383" s="79">
        <v>0.33989583333333334</v>
      </c>
      <c r="O383" s="79">
        <v>0.37974537037037037</v>
      </c>
      <c r="P383" s="80">
        <v>0.95638888888888873</v>
      </c>
      <c r="Q383" s="78" t="s">
        <v>32</v>
      </c>
      <c r="R383" s="78" t="s">
        <v>156</v>
      </c>
      <c r="S383" s="78" t="s">
        <v>124</v>
      </c>
      <c r="U383" s="78" t="s">
        <v>149</v>
      </c>
      <c r="V383" s="80">
        <v>0.95638888888888873</v>
      </c>
      <c r="W383" s="80" t="s">
        <v>123</v>
      </c>
      <c r="X383" s="81">
        <v>1</v>
      </c>
      <c r="Y383" s="81">
        <v>1</v>
      </c>
      <c r="Z383" s="80">
        <v>0.95638888888888873</v>
      </c>
      <c r="AA383" s="80" t="s">
        <v>123</v>
      </c>
      <c r="AB383" s="81"/>
      <c r="AC383" s="81">
        <v>10500</v>
      </c>
      <c r="AD383" s="77"/>
      <c r="AE383" s="81"/>
      <c r="AF383" s="157"/>
      <c r="AG383" s="77">
        <v>1</v>
      </c>
      <c r="AH383" s="77">
        <v>0</v>
      </c>
      <c r="AI383" s="77" t="s">
        <v>251</v>
      </c>
      <c r="AJ383" s="80" t="s">
        <v>123</v>
      </c>
      <c r="AK383" s="80" t="s">
        <v>123</v>
      </c>
      <c r="AL383" s="80" t="s">
        <v>123</v>
      </c>
      <c r="AM383" s="80" t="s">
        <v>123</v>
      </c>
      <c r="AN383" s="81" t="s">
        <v>123</v>
      </c>
    </row>
    <row r="384" spans="1:40" x14ac:dyDescent="0.25">
      <c r="A384" s="77">
        <v>383</v>
      </c>
      <c r="B384" s="82">
        <v>43202</v>
      </c>
      <c r="K384" s="81">
        <v>15</v>
      </c>
      <c r="L384" s="77" t="s">
        <v>188</v>
      </c>
      <c r="M384" s="77">
        <v>2018</v>
      </c>
      <c r="N384" s="79">
        <v>0.37974537037037037</v>
      </c>
      <c r="O384" s="79">
        <v>0.3799305555555556</v>
      </c>
      <c r="P384" s="80">
        <v>4.4444444444455833E-3</v>
      </c>
      <c r="Q384" s="78" t="s">
        <v>98</v>
      </c>
      <c r="R384" s="78" t="s">
        <v>223</v>
      </c>
      <c r="T384" s="78" t="s">
        <v>123</v>
      </c>
      <c r="U384" s="78" t="s">
        <v>149</v>
      </c>
      <c r="V384" s="80">
        <v>4.4444444444455833E-3</v>
      </c>
      <c r="W384" s="80" t="s">
        <v>123</v>
      </c>
      <c r="X384" s="81">
        <v>1</v>
      </c>
      <c r="Y384" s="81">
        <v>1</v>
      </c>
      <c r="Z384" s="80">
        <v>4.4444444444455833E-3</v>
      </c>
      <c r="AA384" s="80" t="s">
        <v>123</v>
      </c>
      <c r="AB384" s="81"/>
      <c r="AC384" s="81">
        <v>10500</v>
      </c>
      <c r="AD384" s="77"/>
      <c r="AE384" s="81"/>
      <c r="AF384" s="157"/>
      <c r="AG384" s="77">
        <v>1</v>
      </c>
      <c r="AH384" s="77">
        <v>0</v>
      </c>
      <c r="AI384" s="77" t="s">
        <v>252</v>
      </c>
      <c r="AJ384" s="80" t="s">
        <v>123</v>
      </c>
      <c r="AK384" s="80" t="s">
        <v>123</v>
      </c>
      <c r="AL384" s="80" t="s">
        <v>123</v>
      </c>
      <c r="AM384" s="80" t="s">
        <v>123</v>
      </c>
      <c r="AN384" s="81" t="s">
        <v>123</v>
      </c>
    </row>
    <row r="385" spans="1:40" x14ac:dyDescent="0.25">
      <c r="A385" s="77">
        <v>384</v>
      </c>
      <c r="B385" s="82">
        <v>43202</v>
      </c>
      <c r="K385" s="81">
        <v>15</v>
      </c>
      <c r="L385" s="77" t="s">
        <v>188</v>
      </c>
      <c r="M385" s="77">
        <v>2018</v>
      </c>
      <c r="N385" s="79">
        <v>0.3799305555555556</v>
      </c>
      <c r="O385" s="79">
        <v>0.43076388888888889</v>
      </c>
      <c r="P385" s="80">
        <v>1.2199999999999989</v>
      </c>
      <c r="Q385" s="78" t="s">
        <v>53</v>
      </c>
      <c r="U385" s="78" t="s">
        <v>151</v>
      </c>
      <c r="V385" s="80" t="s">
        <v>123</v>
      </c>
      <c r="W385" s="80">
        <v>1.2199999999999989</v>
      </c>
      <c r="X385" s="81">
        <v>1</v>
      </c>
      <c r="Y385" s="81">
        <v>1</v>
      </c>
      <c r="Z385" s="80" t="s">
        <v>123</v>
      </c>
      <c r="AA385" s="80">
        <v>1.2199999999999989</v>
      </c>
      <c r="AB385" s="81"/>
      <c r="AC385" s="81">
        <v>10500</v>
      </c>
      <c r="AD385" s="77"/>
      <c r="AE385" s="81"/>
      <c r="AF385" s="157"/>
      <c r="AG385" s="77">
        <v>1</v>
      </c>
      <c r="AH385" s="77">
        <v>0</v>
      </c>
      <c r="AI385" s="77" t="s">
        <v>252</v>
      </c>
      <c r="AJ385" s="80" t="s">
        <v>123</v>
      </c>
      <c r="AK385" s="80" t="s">
        <v>123</v>
      </c>
      <c r="AL385" s="80" t="s">
        <v>123</v>
      </c>
      <c r="AM385" s="80" t="s">
        <v>123</v>
      </c>
      <c r="AN385" s="81" t="s">
        <v>123</v>
      </c>
    </row>
    <row r="386" spans="1:40" x14ac:dyDescent="0.25">
      <c r="A386" s="77">
        <v>385</v>
      </c>
      <c r="B386" s="82">
        <v>43202</v>
      </c>
      <c r="K386" s="81">
        <v>15</v>
      </c>
      <c r="L386" s="77" t="s">
        <v>188</v>
      </c>
      <c r="M386" s="77">
        <v>2018</v>
      </c>
      <c r="N386" s="79">
        <v>0.43076388888888889</v>
      </c>
      <c r="O386" s="79">
        <v>0.43508101851851855</v>
      </c>
      <c r="P386" s="80">
        <v>0.10361111111111176</v>
      </c>
      <c r="Q386" s="78" t="s">
        <v>32</v>
      </c>
      <c r="R386" s="78" t="s">
        <v>61</v>
      </c>
      <c r="S386" s="78" t="s">
        <v>127</v>
      </c>
      <c r="U386" s="78" t="s">
        <v>149</v>
      </c>
      <c r="V386" s="80">
        <v>0.10361111111111176</v>
      </c>
      <c r="W386" s="80" t="s">
        <v>123</v>
      </c>
      <c r="X386" s="81">
        <v>1</v>
      </c>
      <c r="Y386" s="81">
        <v>1</v>
      </c>
      <c r="Z386" s="80">
        <v>0.10361111111111176</v>
      </c>
      <c r="AA386" s="80" t="s">
        <v>123</v>
      </c>
      <c r="AB386" s="81">
        <v>0</v>
      </c>
      <c r="AC386" s="81">
        <v>10500</v>
      </c>
      <c r="AD386" s="77">
        <v>10500</v>
      </c>
      <c r="AE386" s="81">
        <v>8606.557377049181</v>
      </c>
      <c r="AF386" s="157"/>
      <c r="AG386" s="77">
        <v>1</v>
      </c>
      <c r="AH386" s="77">
        <v>1</v>
      </c>
      <c r="AI386" s="77" t="s">
        <v>253</v>
      </c>
      <c r="AJ386" s="80">
        <v>2.3072222222222227</v>
      </c>
      <c r="AK386" s="80">
        <v>0</v>
      </c>
      <c r="AL386" s="80">
        <v>1.0900000000000001</v>
      </c>
      <c r="AM386" s="80">
        <v>1.2199999999999989</v>
      </c>
      <c r="AN386" s="81" t="s">
        <v>123</v>
      </c>
    </row>
    <row r="387" spans="1:40" x14ac:dyDescent="0.25">
      <c r="A387" s="77">
        <v>386</v>
      </c>
      <c r="B387" s="82">
        <v>43202</v>
      </c>
      <c r="K387" s="81">
        <v>15</v>
      </c>
      <c r="L387" s="77" t="s">
        <v>188</v>
      </c>
      <c r="M387" s="77">
        <v>2018</v>
      </c>
      <c r="N387" s="79">
        <v>0.43508101851851855</v>
      </c>
      <c r="O387" s="79">
        <v>0.43603009259259262</v>
      </c>
      <c r="P387" s="80">
        <v>2.2777777777777786E-2</v>
      </c>
      <c r="Q387" s="78" t="s">
        <v>32</v>
      </c>
      <c r="R387" s="78" t="s">
        <v>61</v>
      </c>
      <c r="V387" s="80">
        <v>1.0644444444444461</v>
      </c>
      <c r="W387" s="80">
        <v>1.2199999999999989</v>
      </c>
      <c r="X387" s="81">
        <v>1</v>
      </c>
      <c r="Y387" s="81">
        <v>1</v>
      </c>
      <c r="Z387" s="80">
        <v>1.06</v>
      </c>
      <c r="AA387" s="80">
        <v>1.22</v>
      </c>
      <c r="AB387" s="81"/>
      <c r="AC387" s="81">
        <v>10500</v>
      </c>
      <c r="AD387" s="77"/>
      <c r="AE387" s="81"/>
      <c r="AF387" s="157"/>
      <c r="AG387" s="77">
        <v>1</v>
      </c>
      <c r="AH387" s="77">
        <v>1</v>
      </c>
      <c r="AI387" s="77" t="s">
        <v>252</v>
      </c>
      <c r="AJ387" s="80" t="s">
        <v>123</v>
      </c>
      <c r="AK387" s="80" t="s">
        <v>123</v>
      </c>
      <c r="AL387" s="80" t="s">
        <v>123</v>
      </c>
      <c r="AM387" s="80" t="s">
        <v>123</v>
      </c>
      <c r="AN387" s="81">
        <v>10500</v>
      </c>
    </row>
    <row r="388" spans="1:40" x14ac:dyDescent="0.25">
      <c r="A388" s="77">
        <v>387</v>
      </c>
      <c r="B388" s="82">
        <v>43202</v>
      </c>
      <c r="K388" s="81">
        <v>15</v>
      </c>
      <c r="L388" s="77" t="s">
        <v>188</v>
      </c>
      <c r="M388" s="77">
        <v>2018</v>
      </c>
      <c r="N388" s="79">
        <v>0.43603009259259262</v>
      </c>
      <c r="O388" s="79">
        <v>0.4521296296296296</v>
      </c>
      <c r="P388" s="80">
        <v>0.38638888888888756</v>
      </c>
      <c r="Q388" s="78" t="s">
        <v>32</v>
      </c>
      <c r="R388" s="78" t="s">
        <v>156</v>
      </c>
      <c r="S388" s="78" t="s">
        <v>124</v>
      </c>
      <c r="U388" s="78" t="s">
        <v>149</v>
      </c>
      <c r="V388" s="80">
        <v>0.38638888888888756</v>
      </c>
      <c r="W388" s="80" t="s">
        <v>123</v>
      </c>
      <c r="X388" s="81">
        <v>1</v>
      </c>
      <c r="Y388" s="81">
        <v>1</v>
      </c>
      <c r="Z388" s="80">
        <v>0.38638888888888756</v>
      </c>
      <c r="AA388" s="80" t="s">
        <v>123</v>
      </c>
      <c r="AB388" s="81"/>
      <c r="AC388" s="81">
        <v>19320</v>
      </c>
      <c r="AD388" s="77"/>
      <c r="AE388" s="81"/>
      <c r="AF388" s="157"/>
      <c r="AG388" s="77">
        <v>1</v>
      </c>
      <c r="AH388" s="77">
        <v>1</v>
      </c>
      <c r="AI388" s="77" t="s">
        <v>252</v>
      </c>
      <c r="AJ388" s="80" t="s">
        <v>123</v>
      </c>
      <c r="AK388" s="80" t="s">
        <v>123</v>
      </c>
      <c r="AL388" s="80" t="s">
        <v>123</v>
      </c>
      <c r="AM388" s="80" t="s">
        <v>123</v>
      </c>
      <c r="AN388" s="81" t="s">
        <v>123</v>
      </c>
    </row>
    <row r="389" spans="1:40" x14ac:dyDescent="0.25">
      <c r="A389" s="77">
        <v>388</v>
      </c>
      <c r="B389" s="82">
        <v>43202</v>
      </c>
      <c r="K389" s="81">
        <v>15</v>
      </c>
      <c r="L389" s="77" t="s">
        <v>188</v>
      </c>
      <c r="M389" s="77">
        <v>2018</v>
      </c>
      <c r="N389" s="79">
        <v>0.4521296296296296</v>
      </c>
      <c r="O389" s="79">
        <v>0.46539351851851851</v>
      </c>
      <c r="P389" s="80">
        <v>0.3183333333333338</v>
      </c>
      <c r="Q389" s="78" t="s">
        <v>22</v>
      </c>
      <c r="R389" s="78" t="s">
        <v>152</v>
      </c>
      <c r="T389" s="78" t="s">
        <v>123</v>
      </c>
      <c r="V389" s="80" t="s">
        <v>123</v>
      </c>
      <c r="W389" s="80" t="s">
        <v>123</v>
      </c>
      <c r="X389" s="81">
        <v>1</v>
      </c>
      <c r="Y389" s="81">
        <v>1</v>
      </c>
      <c r="Z389" s="80" t="s">
        <v>123</v>
      </c>
      <c r="AA389" s="80" t="s">
        <v>123</v>
      </c>
      <c r="AB389" s="81"/>
      <c r="AC389" s="81">
        <v>19320</v>
      </c>
      <c r="AD389" s="77"/>
      <c r="AE389" s="81"/>
      <c r="AF389" s="157"/>
      <c r="AG389" s="77">
        <v>1</v>
      </c>
      <c r="AH389" s="77">
        <v>1</v>
      </c>
      <c r="AI389" s="77" t="s">
        <v>252</v>
      </c>
      <c r="AJ389" s="80" t="s">
        <v>123</v>
      </c>
      <c r="AK389" s="80" t="s">
        <v>123</v>
      </c>
      <c r="AL389" s="80" t="s">
        <v>123</v>
      </c>
      <c r="AM389" s="80" t="s">
        <v>123</v>
      </c>
      <c r="AN389" s="81" t="s">
        <v>123</v>
      </c>
    </row>
    <row r="390" spans="1:40" x14ac:dyDescent="0.25">
      <c r="A390" s="77">
        <v>389</v>
      </c>
      <c r="B390" s="82">
        <v>43202</v>
      </c>
      <c r="K390" s="81">
        <v>15</v>
      </c>
      <c r="L390" s="77" t="s">
        <v>188</v>
      </c>
      <c r="M390" s="77">
        <v>2018</v>
      </c>
      <c r="N390" s="79">
        <v>0.46539351851851851</v>
      </c>
      <c r="O390" s="79">
        <v>0.48409722222222223</v>
      </c>
      <c r="P390" s="80">
        <v>0.44888888888888934</v>
      </c>
      <c r="Q390" s="78" t="s">
        <v>32</v>
      </c>
      <c r="R390" s="78" t="s">
        <v>156</v>
      </c>
      <c r="T390" s="78" t="s">
        <v>123</v>
      </c>
      <c r="U390" s="78" t="s">
        <v>149</v>
      </c>
      <c r="V390" s="80">
        <v>0.44888888888888934</v>
      </c>
      <c r="W390" s="80" t="s">
        <v>123</v>
      </c>
      <c r="X390" s="81">
        <v>1</v>
      </c>
      <c r="Y390" s="81">
        <v>1</v>
      </c>
      <c r="Z390" s="80">
        <v>0.44888888888888934</v>
      </c>
      <c r="AA390" s="80" t="s">
        <v>123</v>
      </c>
      <c r="AB390" s="81"/>
      <c r="AC390" s="81">
        <v>19320</v>
      </c>
      <c r="AD390" s="77"/>
      <c r="AE390" s="81"/>
      <c r="AF390" s="157"/>
      <c r="AG390" s="77">
        <v>1</v>
      </c>
      <c r="AH390" s="77">
        <v>1</v>
      </c>
      <c r="AI390" s="77" t="s">
        <v>252</v>
      </c>
      <c r="AJ390" s="80" t="s">
        <v>123</v>
      </c>
      <c r="AK390" s="80" t="s">
        <v>123</v>
      </c>
      <c r="AL390" s="80" t="s">
        <v>123</v>
      </c>
      <c r="AM390" s="80" t="s">
        <v>123</v>
      </c>
      <c r="AN390" s="81" t="s">
        <v>123</v>
      </c>
    </row>
    <row r="391" spans="1:40" x14ac:dyDescent="0.25">
      <c r="A391" s="77">
        <v>390</v>
      </c>
      <c r="B391" s="82">
        <v>43202</v>
      </c>
      <c r="K391" s="81">
        <v>15</v>
      </c>
      <c r="L391" s="77" t="s">
        <v>188</v>
      </c>
      <c r="M391" s="77">
        <v>2018</v>
      </c>
      <c r="N391" s="79">
        <v>0.48409722222222223</v>
      </c>
      <c r="O391" s="79">
        <v>0.52371527777777771</v>
      </c>
      <c r="P391" s="80">
        <v>0.95083333333333142</v>
      </c>
      <c r="Q391" s="78" t="s">
        <v>53</v>
      </c>
      <c r="U391" s="78" t="s">
        <v>151</v>
      </c>
      <c r="V391" s="80" t="s">
        <v>123</v>
      </c>
      <c r="W391" s="80">
        <v>0.95083333333333142</v>
      </c>
      <c r="X391" s="81">
        <v>1</v>
      </c>
      <c r="Y391" s="81">
        <v>1</v>
      </c>
      <c r="Z391" s="80" t="s">
        <v>123</v>
      </c>
      <c r="AA391" s="80">
        <v>0.95083333333333142</v>
      </c>
      <c r="AB391" s="81"/>
      <c r="AC391" s="81">
        <v>19320</v>
      </c>
      <c r="AD391" s="77"/>
      <c r="AE391" s="81"/>
      <c r="AF391" s="157"/>
      <c r="AG391" s="77">
        <v>1</v>
      </c>
      <c r="AH391" s="77">
        <v>1</v>
      </c>
      <c r="AI391" s="77" t="s">
        <v>252</v>
      </c>
      <c r="AJ391" s="80" t="s">
        <v>123</v>
      </c>
      <c r="AK391" s="80" t="s">
        <v>123</v>
      </c>
      <c r="AL391" s="80" t="s">
        <v>123</v>
      </c>
      <c r="AM391" s="80" t="s">
        <v>123</v>
      </c>
      <c r="AN391" s="81" t="s">
        <v>123</v>
      </c>
    </row>
    <row r="392" spans="1:40" x14ac:dyDescent="0.25">
      <c r="A392" s="77">
        <v>391</v>
      </c>
      <c r="B392" s="82">
        <v>43202</v>
      </c>
      <c r="K392" s="81">
        <v>15</v>
      </c>
      <c r="L392" s="77" t="s">
        <v>188</v>
      </c>
      <c r="M392" s="77">
        <v>2018</v>
      </c>
      <c r="N392" s="79">
        <v>0.52371527777777771</v>
      </c>
      <c r="O392" s="79">
        <v>0.53310185185185188</v>
      </c>
      <c r="P392" s="80">
        <v>0.22527777777778013</v>
      </c>
      <c r="Q392" s="78" t="s">
        <v>98</v>
      </c>
      <c r="R392" s="78" t="s">
        <v>153</v>
      </c>
      <c r="T392" s="78" t="s">
        <v>123</v>
      </c>
      <c r="U392" s="78" t="s">
        <v>151</v>
      </c>
      <c r="V392" s="80" t="s">
        <v>123</v>
      </c>
      <c r="W392" s="80">
        <v>0.22527777777778013</v>
      </c>
      <c r="X392" s="81">
        <v>1</v>
      </c>
      <c r="Y392" s="81">
        <v>1</v>
      </c>
      <c r="Z392" s="80" t="s">
        <v>123</v>
      </c>
      <c r="AA392" s="80">
        <v>0.22527777777778013</v>
      </c>
      <c r="AB392" s="81"/>
      <c r="AC392" s="81">
        <v>19320</v>
      </c>
      <c r="AD392" s="77"/>
      <c r="AE392" s="81"/>
      <c r="AF392" s="157"/>
      <c r="AG392" s="77">
        <v>1</v>
      </c>
      <c r="AH392" s="77">
        <v>1</v>
      </c>
      <c r="AI392" s="77" t="s">
        <v>252</v>
      </c>
      <c r="AJ392" s="80" t="s">
        <v>123</v>
      </c>
      <c r="AK392" s="80" t="s">
        <v>123</v>
      </c>
      <c r="AL392" s="80" t="s">
        <v>123</v>
      </c>
      <c r="AM392" s="80" t="s">
        <v>123</v>
      </c>
      <c r="AN392" s="81" t="s">
        <v>123</v>
      </c>
    </row>
    <row r="393" spans="1:40" x14ac:dyDescent="0.25">
      <c r="A393" s="77">
        <v>392</v>
      </c>
      <c r="B393" s="82">
        <v>43202</v>
      </c>
      <c r="K393" s="81">
        <v>15</v>
      </c>
      <c r="L393" s="77" t="s">
        <v>188</v>
      </c>
      <c r="M393" s="77">
        <v>2018</v>
      </c>
      <c r="N393" s="79">
        <v>0.53310185185185188</v>
      </c>
      <c r="O393" s="79">
        <v>0.53427083333333336</v>
      </c>
      <c r="P393" s="80">
        <v>2.80555555555555E-2</v>
      </c>
      <c r="Q393" s="78" t="s">
        <v>53</v>
      </c>
      <c r="U393" s="78" t="s">
        <v>151</v>
      </c>
      <c r="V393" s="80" t="s">
        <v>123</v>
      </c>
      <c r="W393" s="80">
        <v>2.80555555555555E-2</v>
      </c>
      <c r="X393" s="81">
        <v>1</v>
      </c>
      <c r="Y393" s="81">
        <v>1</v>
      </c>
      <c r="Z393" s="80" t="s">
        <v>123</v>
      </c>
      <c r="AA393" s="80">
        <v>2.80555555555555E-2</v>
      </c>
      <c r="AB393" s="81"/>
      <c r="AC393" s="81">
        <v>19320</v>
      </c>
      <c r="AD393" s="77"/>
      <c r="AE393" s="81"/>
      <c r="AF393" s="157"/>
      <c r="AG393" s="77">
        <v>1</v>
      </c>
      <c r="AH393" s="77">
        <v>1</v>
      </c>
      <c r="AI393" s="77" t="s">
        <v>252</v>
      </c>
      <c r="AJ393" s="80" t="s">
        <v>123</v>
      </c>
      <c r="AK393" s="80" t="s">
        <v>123</v>
      </c>
      <c r="AL393" s="80" t="s">
        <v>123</v>
      </c>
      <c r="AM393" s="80" t="s">
        <v>123</v>
      </c>
      <c r="AN393" s="81" t="s">
        <v>123</v>
      </c>
    </row>
    <row r="394" spans="1:40" x14ac:dyDescent="0.25">
      <c r="A394" s="77">
        <v>393</v>
      </c>
      <c r="B394" s="82">
        <v>43202</v>
      </c>
      <c r="K394" s="81">
        <v>15</v>
      </c>
      <c r="L394" s="77" t="s">
        <v>188</v>
      </c>
      <c r="M394" s="77">
        <v>2018</v>
      </c>
      <c r="N394" s="79">
        <v>0.53427083333333336</v>
      </c>
      <c r="O394" s="79">
        <v>0.53961805555555553</v>
      </c>
      <c r="P394" s="80">
        <v>0.12833333333333208</v>
      </c>
      <c r="Q394" s="78" t="s">
        <v>22</v>
      </c>
      <c r="R394" s="78" t="s">
        <v>117</v>
      </c>
      <c r="S394" s="78" t="s">
        <v>128</v>
      </c>
      <c r="V394" s="80" t="s">
        <v>123</v>
      </c>
      <c r="W394" s="80" t="s">
        <v>123</v>
      </c>
      <c r="X394" s="81">
        <v>1</v>
      </c>
      <c r="Y394" s="81">
        <v>1</v>
      </c>
      <c r="Z394" s="80" t="s">
        <v>123</v>
      </c>
      <c r="AA394" s="80" t="s">
        <v>123</v>
      </c>
      <c r="AB394" s="81">
        <v>10484</v>
      </c>
      <c r="AC394" s="81">
        <v>19320</v>
      </c>
      <c r="AD394" s="77">
        <v>10484</v>
      </c>
      <c r="AE394" s="81">
        <v>8724.5499999999993</v>
      </c>
      <c r="AF394" s="157"/>
      <c r="AG394" s="77">
        <v>1</v>
      </c>
      <c r="AH394" s="77">
        <v>1</v>
      </c>
      <c r="AI394" s="77" t="s">
        <v>252</v>
      </c>
      <c r="AJ394" s="80" t="s">
        <v>123</v>
      </c>
      <c r="AK394" s="80">
        <v>1.103578947368421</v>
      </c>
      <c r="AL394" s="80" t="s">
        <v>123</v>
      </c>
      <c r="AM394" s="80" t="s">
        <v>123</v>
      </c>
      <c r="AN394" s="81" t="s">
        <v>123</v>
      </c>
    </row>
    <row r="395" spans="1:40" x14ac:dyDescent="0.25">
      <c r="A395" s="77">
        <v>394</v>
      </c>
      <c r="B395" s="82">
        <v>43202</v>
      </c>
      <c r="K395" s="81">
        <v>15</v>
      </c>
      <c r="L395" s="77" t="s">
        <v>188</v>
      </c>
      <c r="M395" s="77">
        <v>2018</v>
      </c>
      <c r="N395" s="79">
        <v>0.53961805555555553</v>
      </c>
      <c r="O395" s="79">
        <v>0.56481481481481477</v>
      </c>
      <c r="P395" s="80">
        <v>0.60472222222222172</v>
      </c>
      <c r="Q395" s="78" t="s">
        <v>32</v>
      </c>
      <c r="R395" s="78" t="s">
        <v>159</v>
      </c>
      <c r="S395" s="78" t="s">
        <v>126</v>
      </c>
      <c r="U395" s="78" t="s">
        <v>149</v>
      </c>
      <c r="V395" s="80">
        <v>0.60472222222222172</v>
      </c>
      <c r="W395" s="80" t="s">
        <v>123</v>
      </c>
      <c r="X395" s="81">
        <v>1</v>
      </c>
      <c r="Y395" s="81">
        <v>1</v>
      </c>
      <c r="Z395" s="80">
        <v>0.60472222222222172</v>
      </c>
      <c r="AA395" s="80" t="s">
        <v>123</v>
      </c>
      <c r="AB395" s="81"/>
      <c r="AC395" s="81">
        <v>19320</v>
      </c>
      <c r="AD395" s="77"/>
      <c r="AE395" s="81"/>
      <c r="AF395" s="157"/>
      <c r="AG395" s="77">
        <v>2</v>
      </c>
      <c r="AH395" s="77">
        <v>1</v>
      </c>
      <c r="AI395" s="77" t="s">
        <v>252</v>
      </c>
      <c r="AJ395" s="80" t="s">
        <v>123</v>
      </c>
      <c r="AK395" s="80" t="s">
        <v>123</v>
      </c>
      <c r="AL395" s="80" t="s">
        <v>123</v>
      </c>
      <c r="AM395" s="80" t="s">
        <v>123</v>
      </c>
      <c r="AN395" s="81" t="s">
        <v>123</v>
      </c>
    </row>
    <row r="396" spans="1:40" x14ac:dyDescent="0.25">
      <c r="A396" s="77">
        <v>395</v>
      </c>
      <c r="B396" s="82">
        <v>43202</v>
      </c>
      <c r="K396" s="81">
        <v>15</v>
      </c>
      <c r="L396" s="77" t="s">
        <v>188</v>
      </c>
      <c r="M396" s="77">
        <v>2018</v>
      </c>
      <c r="N396" s="79">
        <v>0.56481481481481477</v>
      </c>
      <c r="O396" s="79">
        <v>0.5649305555555556</v>
      </c>
      <c r="P396" s="80">
        <v>2.7777777777799884E-3</v>
      </c>
      <c r="Q396" s="78" t="s">
        <v>53</v>
      </c>
      <c r="U396" s="78" t="s">
        <v>151</v>
      </c>
      <c r="V396" s="80" t="s">
        <v>123</v>
      </c>
      <c r="W396" s="80">
        <v>2.7777777777799884E-3</v>
      </c>
      <c r="X396" s="81">
        <v>1</v>
      </c>
      <c r="Y396" s="81">
        <v>1</v>
      </c>
      <c r="Z396" s="80" t="s">
        <v>123</v>
      </c>
      <c r="AA396" s="80">
        <v>2.7777777777799884E-3</v>
      </c>
      <c r="AB396" s="81"/>
      <c r="AC396" s="81">
        <v>19320</v>
      </c>
      <c r="AD396" s="77"/>
      <c r="AE396" s="81"/>
      <c r="AF396" s="157"/>
      <c r="AG396" s="77">
        <v>2</v>
      </c>
      <c r="AH396" s="77">
        <v>1</v>
      </c>
      <c r="AI396" s="77" t="s">
        <v>252</v>
      </c>
      <c r="AJ396" s="80" t="s">
        <v>123</v>
      </c>
      <c r="AK396" s="80" t="s">
        <v>123</v>
      </c>
      <c r="AL396" s="80" t="s">
        <v>123</v>
      </c>
      <c r="AM396" s="80" t="s">
        <v>123</v>
      </c>
      <c r="AN396" s="81" t="s">
        <v>123</v>
      </c>
    </row>
    <row r="397" spans="1:40" x14ac:dyDescent="0.25">
      <c r="A397" s="77">
        <v>396</v>
      </c>
      <c r="B397" s="82">
        <v>43202</v>
      </c>
      <c r="K397" s="81">
        <v>15</v>
      </c>
      <c r="L397" s="77" t="s">
        <v>188</v>
      </c>
      <c r="M397" s="77">
        <v>2018</v>
      </c>
      <c r="N397" s="79">
        <v>0.5649305555555556</v>
      </c>
      <c r="O397" s="79">
        <v>0.56994212962962965</v>
      </c>
      <c r="P397" s="80">
        <v>0.12027777777777704</v>
      </c>
      <c r="Q397" s="78" t="s">
        <v>98</v>
      </c>
      <c r="R397" s="78" t="s">
        <v>153</v>
      </c>
      <c r="T397" s="78" t="s">
        <v>123</v>
      </c>
      <c r="U397" s="78" t="s">
        <v>151</v>
      </c>
      <c r="V397" s="80" t="s">
        <v>123</v>
      </c>
      <c r="W397" s="80">
        <v>0.12027777777777704</v>
      </c>
      <c r="X397" s="81">
        <v>1</v>
      </c>
      <c r="Y397" s="81">
        <v>1</v>
      </c>
      <c r="Z397" s="80" t="s">
        <v>123</v>
      </c>
      <c r="AA397" s="80">
        <v>0.12027777777777704</v>
      </c>
      <c r="AB397" s="81"/>
      <c r="AC397" s="81">
        <v>19320</v>
      </c>
      <c r="AD397" s="77"/>
      <c r="AE397" s="81"/>
      <c r="AF397" s="157"/>
      <c r="AG397" s="77">
        <v>2</v>
      </c>
      <c r="AH397" s="77">
        <v>1</v>
      </c>
      <c r="AI397" s="77" t="s">
        <v>252</v>
      </c>
      <c r="AJ397" s="80" t="s">
        <v>123</v>
      </c>
      <c r="AK397" s="80" t="s">
        <v>123</v>
      </c>
      <c r="AL397" s="80" t="s">
        <v>123</v>
      </c>
      <c r="AM397" s="80" t="s">
        <v>123</v>
      </c>
      <c r="AN397" s="81" t="s">
        <v>123</v>
      </c>
    </row>
    <row r="398" spans="1:40" x14ac:dyDescent="0.25">
      <c r="A398" s="77">
        <v>397</v>
      </c>
      <c r="B398" s="82">
        <v>43202</v>
      </c>
      <c r="K398" s="81">
        <v>15</v>
      </c>
      <c r="L398" s="77" t="s">
        <v>188</v>
      </c>
      <c r="M398" s="77">
        <v>2018</v>
      </c>
      <c r="N398" s="79">
        <v>0.56994212962962965</v>
      </c>
      <c r="O398" s="79">
        <v>0.59094907407407404</v>
      </c>
      <c r="P398" s="80">
        <v>0.50416666666666554</v>
      </c>
      <c r="Q398" s="78" t="s">
        <v>53</v>
      </c>
      <c r="U398" s="78" t="s">
        <v>151</v>
      </c>
      <c r="V398" s="80" t="s">
        <v>123</v>
      </c>
      <c r="W398" s="80">
        <v>0.50416666666666554</v>
      </c>
      <c r="X398" s="81">
        <v>1</v>
      </c>
      <c r="Y398" s="81">
        <v>1</v>
      </c>
      <c r="Z398" s="80" t="s">
        <v>123</v>
      </c>
      <c r="AA398" s="80">
        <v>0.50416666666666554</v>
      </c>
      <c r="AB398" s="81"/>
      <c r="AC398" s="81">
        <v>19320</v>
      </c>
      <c r="AD398" s="77">
        <v>8000</v>
      </c>
      <c r="AE398" s="81"/>
      <c r="AF398" s="157"/>
      <c r="AG398" s="77">
        <v>2</v>
      </c>
      <c r="AH398" s="77">
        <v>1</v>
      </c>
      <c r="AI398" s="77" t="s">
        <v>252</v>
      </c>
      <c r="AJ398" s="80" t="s">
        <v>123</v>
      </c>
      <c r="AK398" s="80" t="s">
        <v>123</v>
      </c>
      <c r="AL398" s="80" t="s">
        <v>123</v>
      </c>
      <c r="AM398" s="80" t="s">
        <v>123</v>
      </c>
      <c r="AN398" s="81" t="s">
        <v>123</v>
      </c>
    </row>
    <row r="399" spans="1:40" x14ac:dyDescent="0.25">
      <c r="A399" s="77">
        <v>398</v>
      </c>
      <c r="B399" s="82">
        <v>43202</v>
      </c>
      <c r="K399" s="81">
        <v>15</v>
      </c>
      <c r="L399" s="77" t="s">
        <v>188</v>
      </c>
      <c r="M399" s="77">
        <v>2018</v>
      </c>
      <c r="N399" s="79">
        <v>0.59094907407407404</v>
      </c>
      <c r="O399" s="79">
        <v>0.59465277777777781</v>
      </c>
      <c r="P399" s="80">
        <v>8.8888888888890349E-2</v>
      </c>
      <c r="Q399" s="78" t="s">
        <v>32</v>
      </c>
      <c r="R399" s="78" t="s">
        <v>61</v>
      </c>
      <c r="S399" s="78" t="s">
        <v>127</v>
      </c>
      <c r="U399" s="78" t="s">
        <v>149</v>
      </c>
      <c r="V399" s="80">
        <v>8.8888888888890349E-2</v>
      </c>
      <c r="W399" s="80" t="s">
        <v>123</v>
      </c>
      <c r="X399" s="81">
        <v>1</v>
      </c>
      <c r="Y399" s="81">
        <v>1</v>
      </c>
      <c r="Z399" s="80">
        <v>8.8888888888890349E-2</v>
      </c>
      <c r="AA399" s="80" t="s">
        <v>123</v>
      </c>
      <c r="AB399" s="81">
        <v>8842</v>
      </c>
      <c r="AC399" s="81">
        <v>19320</v>
      </c>
      <c r="AD399" s="77">
        <v>19342</v>
      </c>
      <c r="AE399" s="81">
        <v>10569.398907103825</v>
      </c>
      <c r="AF399" s="157"/>
      <c r="AG399" s="77">
        <v>2</v>
      </c>
      <c r="AH399" s="77">
        <v>2</v>
      </c>
      <c r="AI399" s="77" t="s">
        <v>254</v>
      </c>
      <c r="AJ399" s="80">
        <v>3.8119444444444452</v>
      </c>
      <c r="AK399" s="80">
        <v>0.9307368421052632</v>
      </c>
      <c r="AL399" s="80">
        <v>2.33</v>
      </c>
      <c r="AM399" s="80">
        <v>1.4858333333333325</v>
      </c>
      <c r="AN399" s="81" t="s">
        <v>123</v>
      </c>
    </row>
    <row r="400" spans="1:40" x14ac:dyDescent="0.25">
      <c r="A400" s="77">
        <v>399</v>
      </c>
      <c r="B400" s="82">
        <v>43202</v>
      </c>
      <c r="K400" s="81">
        <v>15</v>
      </c>
      <c r="L400" s="77" t="s">
        <v>188</v>
      </c>
      <c r="M400" s="77">
        <v>2018</v>
      </c>
      <c r="N400" s="79">
        <v>0.59465277777777781</v>
      </c>
      <c r="O400" s="79">
        <v>0.59486111111111117</v>
      </c>
      <c r="P400" s="80">
        <v>5.0000000000007816E-3</v>
      </c>
      <c r="Q400" s="78" t="s">
        <v>32</v>
      </c>
      <c r="R400" s="78" t="s">
        <v>61</v>
      </c>
      <c r="V400" s="80">
        <v>1.528888888888889</v>
      </c>
      <c r="W400" s="80">
        <v>1.8313888888888896</v>
      </c>
      <c r="X400" s="81">
        <v>1</v>
      </c>
      <c r="Y400" s="81">
        <v>1</v>
      </c>
      <c r="Z400" s="80">
        <v>1.53</v>
      </c>
      <c r="AA400" s="80">
        <v>1.83</v>
      </c>
      <c r="AB400" s="81"/>
      <c r="AC400" s="81">
        <v>19320</v>
      </c>
      <c r="AD400" s="77"/>
      <c r="AE400" s="81"/>
      <c r="AF400" s="157"/>
      <c r="AG400" s="77">
        <v>2</v>
      </c>
      <c r="AH400" s="77">
        <v>2</v>
      </c>
      <c r="AI400" s="77" t="s">
        <v>252</v>
      </c>
      <c r="AJ400" s="80" t="s">
        <v>123</v>
      </c>
      <c r="AK400" s="80" t="s">
        <v>123</v>
      </c>
      <c r="AL400" s="80" t="s">
        <v>123</v>
      </c>
      <c r="AM400" s="80" t="s">
        <v>123</v>
      </c>
      <c r="AN400" s="81">
        <v>19320</v>
      </c>
    </row>
    <row r="401" spans="1:40" x14ac:dyDescent="0.25">
      <c r="A401" s="77">
        <v>400</v>
      </c>
      <c r="B401" s="82">
        <v>43202</v>
      </c>
      <c r="K401" s="81">
        <v>15</v>
      </c>
      <c r="L401" s="77" t="s">
        <v>188</v>
      </c>
      <c r="M401" s="77">
        <v>2018</v>
      </c>
      <c r="N401" s="79">
        <v>0.59486111111111117</v>
      </c>
      <c r="O401" s="79">
        <v>0.62594907407407407</v>
      </c>
      <c r="P401" s="80">
        <v>0.74611111111110962</v>
      </c>
      <c r="Q401" s="78" t="s">
        <v>32</v>
      </c>
      <c r="R401" s="78" t="s">
        <v>156</v>
      </c>
      <c r="S401" s="78" t="s">
        <v>124</v>
      </c>
      <c r="U401" s="78" t="s">
        <v>149</v>
      </c>
      <c r="V401" s="80">
        <v>0.74611111111110962</v>
      </c>
      <c r="W401" s="80" t="s">
        <v>123</v>
      </c>
      <c r="X401" s="81">
        <v>1</v>
      </c>
      <c r="Y401" s="81">
        <v>1</v>
      </c>
      <c r="Z401" s="80">
        <v>0.74611111111110962</v>
      </c>
      <c r="AA401" s="80" t="s">
        <v>123</v>
      </c>
      <c r="AB401" s="81"/>
      <c r="AC401" s="81">
        <v>61113</v>
      </c>
      <c r="AD401" s="77"/>
      <c r="AE401" s="81"/>
      <c r="AF401" s="157"/>
      <c r="AG401" s="77">
        <v>1</v>
      </c>
      <c r="AH401" s="77">
        <v>2</v>
      </c>
      <c r="AI401" s="77" t="s">
        <v>252</v>
      </c>
      <c r="AJ401" s="80" t="s">
        <v>123</v>
      </c>
      <c r="AK401" s="80" t="s">
        <v>123</v>
      </c>
      <c r="AL401" s="80" t="s">
        <v>123</v>
      </c>
      <c r="AM401" s="80" t="s">
        <v>123</v>
      </c>
      <c r="AN401" s="81" t="s">
        <v>123</v>
      </c>
    </row>
    <row r="402" spans="1:40" x14ac:dyDescent="0.25">
      <c r="A402" s="77">
        <v>401</v>
      </c>
      <c r="B402" s="82">
        <v>43202</v>
      </c>
      <c r="K402" s="81">
        <v>15</v>
      </c>
      <c r="L402" s="77" t="s">
        <v>188</v>
      </c>
      <c r="M402" s="77">
        <v>2018</v>
      </c>
      <c r="N402" s="79">
        <v>0.62594907407407407</v>
      </c>
      <c r="O402" s="79">
        <v>0.69980324074074074</v>
      </c>
      <c r="P402" s="80">
        <v>1.7725</v>
      </c>
      <c r="Q402" s="78" t="s">
        <v>53</v>
      </c>
      <c r="U402" s="78" t="s">
        <v>151</v>
      </c>
      <c r="V402" s="80" t="s">
        <v>123</v>
      </c>
      <c r="W402" s="80">
        <v>1.7725</v>
      </c>
      <c r="X402" s="81">
        <v>1</v>
      </c>
      <c r="Y402" s="81">
        <v>1</v>
      </c>
      <c r="Z402" s="80" t="s">
        <v>123</v>
      </c>
      <c r="AA402" s="80">
        <v>1.7725</v>
      </c>
      <c r="AB402" s="81"/>
      <c r="AC402" s="81">
        <v>61113</v>
      </c>
      <c r="AD402" s="77">
        <v>15000</v>
      </c>
      <c r="AE402" s="81"/>
      <c r="AF402" s="157"/>
      <c r="AG402" s="77">
        <v>1</v>
      </c>
      <c r="AH402" s="77">
        <v>2</v>
      </c>
      <c r="AI402" s="77" t="s">
        <v>252</v>
      </c>
      <c r="AJ402" s="80" t="s">
        <v>123</v>
      </c>
      <c r="AK402" s="80" t="s">
        <v>123</v>
      </c>
      <c r="AL402" s="80" t="s">
        <v>123</v>
      </c>
      <c r="AM402" s="80" t="s">
        <v>123</v>
      </c>
      <c r="AN402" s="81" t="s">
        <v>123</v>
      </c>
    </row>
    <row r="403" spans="1:40" x14ac:dyDescent="0.25">
      <c r="A403" s="77">
        <v>402</v>
      </c>
      <c r="B403" s="82">
        <v>43202</v>
      </c>
      <c r="K403" s="81">
        <v>15</v>
      </c>
      <c r="L403" s="77" t="s">
        <v>188</v>
      </c>
      <c r="M403" s="77">
        <v>2018</v>
      </c>
      <c r="N403" s="79">
        <v>0.69980324074074074</v>
      </c>
      <c r="O403" s="79">
        <v>0.70634259259259258</v>
      </c>
      <c r="P403" s="80">
        <v>0.15694444444444411</v>
      </c>
      <c r="Q403" s="78" t="s">
        <v>98</v>
      </c>
      <c r="R403" s="78" t="s">
        <v>153</v>
      </c>
      <c r="T403" s="78" t="s">
        <v>123</v>
      </c>
      <c r="U403" s="78" t="s">
        <v>151</v>
      </c>
      <c r="V403" s="80" t="s">
        <v>123</v>
      </c>
      <c r="W403" s="80">
        <v>0.15694444444444411</v>
      </c>
      <c r="X403" s="81">
        <v>1</v>
      </c>
      <c r="Y403" s="81">
        <v>1</v>
      </c>
      <c r="Z403" s="80" t="s">
        <v>123</v>
      </c>
      <c r="AA403" s="80">
        <v>0.15694444444444411</v>
      </c>
      <c r="AB403" s="81"/>
      <c r="AC403" s="81">
        <v>61113</v>
      </c>
      <c r="AD403" s="77"/>
      <c r="AE403" s="81"/>
      <c r="AF403" s="157"/>
      <c r="AG403" s="77">
        <v>1</v>
      </c>
      <c r="AH403" s="77">
        <v>2</v>
      </c>
      <c r="AI403" s="77" t="s">
        <v>252</v>
      </c>
      <c r="AJ403" s="80" t="s">
        <v>123</v>
      </c>
      <c r="AK403" s="80" t="s">
        <v>123</v>
      </c>
      <c r="AL403" s="80" t="s">
        <v>123</v>
      </c>
      <c r="AM403" s="80" t="s">
        <v>123</v>
      </c>
      <c r="AN403" s="81" t="s">
        <v>123</v>
      </c>
    </row>
    <row r="404" spans="1:40" x14ac:dyDescent="0.25">
      <c r="A404" s="77">
        <v>403</v>
      </c>
      <c r="B404" s="82">
        <v>43202</v>
      </c>
      <c r="K404" s="81">
        <v>15</v>
      </c>
      <c r="L404" s="77" t="s">
        <v>188</v>
      </c>
      <c r="M404" s="77">
        <v>2018</v>
      </c>
      <c r="N404" s="79">
        <v>0.70634259259259258</v>
      </c>
      <c r="O404" s="79">
        <v>0.71447916666666667</v>
      </c>
      <c r="P404" s="80">
        <v>0.19527777777777811</v>
      </c>
      <c r="Q404" s="78" t="s">
        <v>53</v>
      </c>
      <c r="U404" s="78" t="s">
        <v>151</v>
      </c>
      <c r="V404" s="80" t="s">
        <v>123</v>
      </c>
      <c r="W404" s="80">
        <v>0.19527777777777811</v>
      </c>
      <c r="X404" s="81">
        <v>1</v>
      </c>
      <c r="Y404" s="81">
        <v>1</v>
      </c>
      <c r="Z404" s="80" t="s">
        <v>123</v>
      </c>
      <c r="AA404" s="80">
        <v>0.19527777777777811</v>
      </c>
      <c r="AB404" s="81"/>
      <c r="AC404" s="81">
        <v>61113</v>
      </c>
      <c r="AD404" s="77"/>
      <c r="AE404" s="81"/>
      <c r="AF404" s="157"/>
      <c r="AG404" s="77">
        <v>1</v>
      </c>
      <c r="AH404" s="77">
        <v>2</v>
      </c>
      <c r="AI404" s="77" t="s">
        <v>252</v>
      </c>
      <c r="AJ404" s="80" t="s">
        <v>123</v>
      </c>
      <c r="AK404" s="80" t="s">
        <v>123</v>
      </c>
      <c r="AL404" s="80" t="s">
        <v>123</v>
      </c>
      <c r="AM404" s="80" t="s">
        <v>123</v>
      </c>
      <c r="AN404" s="81" t="s">
        <v>123</v>
      </c>
    </row>
    <row r="405" spans="1:40" x14ac:dyDescent="0.25">
      <c r="A405" s="77">
        <v>404</v>
      </c>
      <c r="B405" s="82">
        <v>43202</v>
      </c>
      <c r="K405" s="81">
        <v>15</v>
      </c>
      <c r="L405" s="77" t="s">
        <v>188</v>
      </c>
      <c r="M405" s="77">
        <v>2018</v>
      </c>
      <c r="N405" s="79">
        <v>0.71447916666666667</v>
      </c>
      <c r="O405" s="79">
        <v>0.72274305555555562</v>
      </c>
      <c r="P405" s="80">
        <v>0.19833333333333503</v>
      </c>
      <c r="Q405" s="78" t="s">
        <v>98</v>
      </c>
      <c r="R405" s="78" t="s">
        <v>153</v>
      </c>
      <c r="T405" s="78" t="s">
        <v>123</v>
      </c>
      <c r="U405" s="78" t="s">
        <v>151</v>
      </c>
      <c r="V405" s="80" t="s">
        <v>123</v>
      </c>
      <c r="W405" s="80">
        <v>0.19833333333333503</v>
      </c>
      <c r="X405" s="81">
        <v>1</v>
      </c>
      <c r="Y405" s="81">
        <v>1</v>
      </c>
      <c r="Z405" s="80" t="s">
        <v>123</v>
      </c>
      <c r="AA405" s="80">
        <v>0.19833333333333503</v>
      </c>
      <c r="AB405" s="81"/>
      <c r="AC405" s="81">
        <v>61113</v>
      </c>
      <c r="AD405" s="77"/>
      <c r="AE405" s="81"/>
      <c r="AF405" s="157"/>
      <c r="AG405" s="77">
        <v>1</v>
      </c>
      <c r="AH405" s="77">
        <v>2</v>
      </c>
      <c r="AI405" s="77" t="s">
        <v>252</v>
      </c>
      <c r="AJ405" s="80" t="s">
        <v>123</v>
      </c>
      <c r="AK405" s="80" t="s">
        <v>123</v>
      </c>
      <c r="AL405" s="80" t="s">
        <v>123</v>
      </c>
      <c r="AM405" s="80" t="s">
        <v>123</v>
      </c>
      <c r="AN405" s="81" t="s">
        <v>123</v>
      </c>
    </row>
    <row r="406" spans="1:40" x14ac:dyDescent="0.25">
      <c r="A406" s="77">
        <v>405</v>
      </c>
      <c r="B406" s="82">
        <v>43202</v>
      </c>
      <c r="K406" s="81">
        <v>15</v>
      </c>
      <c r="L406" s="77" t="s">
        <v>188</v>
      </c>
      <c r="M406" s="77">
        <v>2018</v>
      </c>
      <c r="N406" s="79">
        <v>0.72274305555555562</v>
      </c>
      <c r="O406" s="79">
        <v>0.77431712962962962</v>
      </c>
      <c r="P406" s="80">
        <v>1.2377777777777759</v>
      </c>
      <c r="Q406" s="78" t="s">
        <v>53</v>
      </c>
      <c r="U406" s="78" t="s">
        <v>151</v>
      </c>
      <c r="V406" s="80" t="s">
        <v>123</v>
      </c>
      <c r="W406" s="80">
        <v>1.2377777777777759</v>
      </c>
      <c r="X406" s="81">
        <v>1</v>
      </c>
      <c r="Y406" s="81">
        <v>1</v>
      </c>
      <c r="Z406" s="80" t="s">
        <v>123</v>
      </c>
      <c r="AA406" s="80">
        <v>1.2377777777777759</v>
      </c>
      <c r="AB406" s="81"/>
      <c r="AC406" s="81">
        <v>61113</v>
      </c>
      <c r="AD406" s="77">
        <v>30000</v>
      </c>
      <c r="AE406" s="81"/>
      <c r="AF406" s="157"/>
      <c r="AG406" s="77">
        <v>1</v>
      </c>
      <c r="AH406" s="77">
        <v>2</v>
      </c>
      <c r="AI406" s="77" t="s">
        <v>252</v>
      </c>
      <c r="AJ406" s="80" t="s">
        <v>123</v>
      </c>
      <c r="AK406" s="80" t="s">
        <v>123</v>
      </c>
      <c r="AL406" s="80" t="s">
        <v>123</v>
      </c>
      <c r="AM406" s="80" t="s">
        <v>123</v>
      </c>
      <c r="AN406" s="81" t="s">
        <v>123</v>
      </c>
    </row>
    <row r="407" spans="1:40" x14ac:dyDescent="0.25">
      <c r="A407" s="77">
        <v>406</v>
      </c>
      <c r="B407" s="82">
        <v>43202</v>
      </c>
      <c r="K407" s="81">
        <v>15</v>
      </c>
      <c r="L407" s="77" t="s">
        <v>188</v>
      </c>
      <c r="M407" s="77">
        <v>2018</v>
      </c>
      <c r="N407" s="79">
        <v>0.77431712962962962</v>
      </c>
      <c r="O407" s="79">
        <v>0.8068981481481482</v>
      </c>
      <c r="P407" s="80">
        <v>0.78194444444444589</v>
      </c>
      <c r="Q407" s="78" t="s">
        <v>170</v>
      </c>
      <c r="R407" s="78" t="s">
        <v>171</v>
      </c>
      <c r="T407" s="78" t="s">
        <v>255</v>
      </c>
      <c r="U407" s="78" t="s">
        <v>151</v>
      </c>
      <c r="V407" s="80" t="s">
        <v>123</v>
      </c>
      <c r="W407" s="80">
        <v>0.78194444444444589</v>
      </c>
      <c r="X407" s="81">
        <v>1</v>
      </c>
      <c r="Y407" s="81">
        <v>1</v>
      </c>
      <c r="Z407" s="80" t="s">
        <v>123</v>
      </c>
      <c r="AA407" s="80">
        <v>0.78194444444444589</v>
      </c>
      <c r="AB407" s="81"/>
      <c r="AC407" s="81">
        <v>61113</v>
      </c>
      <c r="AD407" s="77"/>
      <c r="AE407" s="81"/>
      <c r="AF407" s="157"/>
      <c r="AG407" s="77">
        <v>1</v>
      </c>
      <c r="AH407" s="77">
        <v>2</v>
      </c>
      <c r="AI407" s="77" t="s">
        <v>252</v>
      </c>
      <c r="AJ407" s="80" t="s">
        <v>123</v>
      </c>
      <c r="AK407" s="80" t="s">
        <v>123</v>
      </c>
      <c r="AL407" s="80" t="s">
        <v>123</v>
      </c>
      <c r="AM407" s="80" t="s">
        <v>123</v>
      </c>
      <c r="AN407" s="81" t="s">
        <v>123</v>
      </c>
    </row>
    <row r="408" spans="1:40" x14ac:dyDescent="0.25">
      <c r="A408" s="77">
        <v>407</v>
      </c>
      <c r="B408" s="82">
        <v>43202</v>
      </c>
      <c r="K408" s="81">
        <v>15</v>
      </c>
      <c r="L408" s="77" t="s">
        <v>188</v>
      </c>
      <c r="M408" s="77">
        <v>2018</v>
      </c>
      <c r="N408" s="79">
        <v>0.8068981481481482</v>
      </c>
      <c r="O408" s="79">
        <v>0.84446759259259263</v>
      </c>
      <c r="P408" s="80">
        <v>0.90166666666666639</v>
      </c>
      <c r="Q408" s="78" t="s">
        <v>53</v>
      </c>
      <c r="U408" s="78" t="s">
        <v>151</v>
      </c>
      <c r="V408" s="80" t="s">
        <v>123</v>
      </c>
      <c r="W408" s="80">
        <v>0.90166666666666639</v>
      </c>
      <c r="X408" s="81">
        <v>1</v>
      </c>
      <c r="Y408" s="81">
        <v>1</v>
      </c>
      <c r="Z408" s="80" t="s">
        <v>123</v>
      </c>
      <c r="AA408" s="80">
        <v>0.90166666666666639</v>
      </c>
      <c r="AB408" s="81"/>
      <c r="AC408" s="81">
        <v>61113</v>
      </c>
      <c r="AD408" s="77"/>
      <c r="AE408" s="81"/>
      <c r="AF408" s="157"/>
      <c r="AG408" s="77">
        <v>1</v>
      </c>
      <c r="AH408" s="77">
        <v>2</v>
      </c>
      <c r="AI408" s="77" t="s">
        <v>252</v>
      </c>
      <c r="AJ408" s="80" t="s">
        <v>123</v>
      </c>
      <c r="AK408" s="80" t="s">
        <v>123</v>
      </c>
      <c r="AL408" s="80" t="s">
        <v>123</v>
      </c>
      <c r="AM408" s="80" t="s">
        <v>123</v>
      </c>
      <c r="AN408" s="81" t="s">
        <v>123</v>
      </c>
    </row>
    <row r="409" spans="1:40" x14ac:dyDescent="0.25">
      <c r="A409" s="77">
        <v>408</v>
      </c>
      <c r="B409" s="82">
        <v>43202</v>
      </c>
      <c r="K409" s="81">
        <v>15</v>
      </c>
      <c r="L409" s="77" t="s">
        <v>188</v>
      </c>
      <c r="M409" s="77">
        <v>2018</v>
      </c>
      <c r="N409" s="79">
        <v>0.84446759259259263</v>
      </c>
      <c r="O409" s="79">
        <v>0.84674768518518517</v>
      </c>
      <c r="P409" s="80">
        <v>5.4722222222221006E-2</v>
      </c>
      <c r="Q409" s="78" t="s">
        <v>22</v>
      </c>
      <c r="R409" s="78" t="s">
        <v>117</v>
      </c>
      <c r="S409" s="78" t="s">
        <v>128</v>
      </c>
      <c r="V409" s="80" t="s">
        <v>123</v>
      </c>
      <c r="W409" s="80" t="s">
        <v>123</v>
      </c>
      <c r="X409" s="81">
        <v>1</v>
      </c>
      <c r="Y409" s="81">
        <v>1</v>
      </c>
      <c r="Z409" s="80" t="s">
        <v>123</v>
      </c>
      <c r="AA409" s="80" t="s">
        <v>123</v>
      </c>
      <c r="AB409" s="81">
        <v>48800</v>
      </c>
      <c r="AC409" s="81">
        <v>61113</v>
      </c>
      <c r="AD409" s="77">
        <v>48800</v>
      </c>
      <c r="AE409" s="81">
        <v>9307.5499999999993</v>
      </c>
      <c r="AF409" s="157"/>
      <c r="AG409" s="77">
        <v>1</v>
      </c>
      <c r="AH409" s="77">
        <v>2</v>
      </c>
      <c r="AI409" s="77" t="s">
        <v>252</v>
      </c>
      <c r="AJ409" s="80" t="s">
        <v>123</v>
      </c>
      <c r="AK409" s="80">
        <v>5.1368421052631579</v>
      </c>
      <c r="AL409" s="80" t="s">
        <v>123</v>
      </c>
      <c r="AM409" s="80" t="s">
        <v>123</v>
      </c>
      <c r="AN409" s="81" t="s">
        <v>123</v>
      </c>
    </row>
    <row r="410" spans="1:40" x14ac:dyDescent="0.25">
      <c r="A410" s="77">
        <v>409</v>
      </c>
      <c r="B410" s="82">
        <v>43202</v>
      </c>
      <c r="K410" s="81">
        <v>15</v>
      </c>
      <c r="L410" s="77" t="s">
        <v>188</v>
      </c>
      <c r="M410" s="77">
        <v>2018</v>
      </c>
      <c r="N410" s="79">
        <v>0.84674768518518517</v>
      </c>
      <c r="O410" s="79">
        <v>0.85185185185185175</v>
      </c>
      <c r="P410" s="80">
        <v>0.12249999999999783</v>
      </c>
      <c r="Q410" s="78" t="s">
        <v>32</v>
      </c>
      <c r="R410" s="78" t="s">
        <v>159</v>
      </c>
      <c r="S410" s="78" t="s">
        <v>126</v>
      </c>
      <c r="U410" s="78" t="s">
        <v>149</v>
      </c>
      <c r="V410" s="80">
        <v>0.12249999999999783</v>
      </c>
      <c r="W410" s="80" t="s">
        <v>123</v>
      </c>
      <c r="X410" s="81">
        <v>1</v>
      </c>
      <c r="Y410" s="81">
        <v>1</v>
      </c>
      <c r="Z410" s="80">
        <v>0.12249999999999783</v>
      </c>
      <c r="AA410" s="80" t="s">
        <v>123</v>
      </c>
      <c r="AB410" s="81"/>
      <c r="AC410" s="81">
        <v>61113</v>
      </c>
      <c r="AD410" s="77"/>
      <c r="AE410" s="81"/>
      <c r="AF410" s="157"/>
      <c r="AG410" s="77">
        <v>2</v>
      </c>
      <c r="AH410" s="77">
        <v>2</v>
      </c>
      <c r="AI410" s="77" t="s">
        <v>252</v>
      </c>
      <c r="AJ410" s="80" t="s">
        <v>123</v>
      </c>
      <c r="AK410" s="80" t="s">
        <v>123</v>
      </c>
      <c r="AL410" s="80" t="s">
        <v>123</v>
      </c>
      <c r="AM410" s="80" t="s">
        <v>123</v>
      </c>
      <c r="AN410" s="81" t="s">
        <v>123</v>
      </c>
    </row>
    <row r="411" spans="1:40" x14ac:dyDescent="0.25">
      <c r="A411" s="77">
        <v>410</v>
      </c>
      <c r="B411" s="82">
        <v>43202</v>
      </c>
      <c r="K411" s="81">
        <v>15</v>
      </c>
      <c r="L411" s="77" t="s">
        <v>188</v>
      </c>
      <c r="M411" s="77">
        <v>2018</v>
      </c>
      <c r="N411" s="79">
        <v>0.85185185185185175</v>
      </c>
      <c r="O411" s="79">
        <v>0.91200231481481486</v>
      </c>
      <c r="P411" s="80">
        <v>1.4436111111111147</v>
      </c>
      <c r="Q411" s="78" t="s">
        <v>53</v>
      </c>
      <c r="U411" s="78" t="s">
        <v>151</v>
      </c>
      <c r="V411" s="80" t="s">
        <v>123</v>
      </c>
      <c r="W411" s="80">
        <v>1.4436111111111147</v>
      </c>
      <c r="X411" s="81">
        <v>1</v>
      </c>
      <c r="Y411" s="81">
        <v>1</v>
      </c>
      <c r="Z411" s="80" t="s">
        <v>123</v>
      </c>
      <c r="AA411" s="80">
        <v>1.4436111111111147</v>
      </c>
      <c r="AB411" s="81"/>
      <c r="AC411" s="81">
        <v>61113</v>
      </c>
      <c r="AD411" s="77">
        <v>11446</v>
      </c>
      <c r="AE411" s="81"/>
      <c r="AF411" s="157"/>
      <c r="AG411" s="77">
        <v>2</v>
      </c>
      <c r="AH411" s="77">
        <v>2</v>
      </c>
      <c r="AI411" s="77" t="s">
        <v>252</v>
      </c>
      <c r="AJ411" s="80" t="s">
        <v>123</v>
      </c>
      <c r="AK411" s="80" t="s">
        <v>123</v>
      </c>
      <c r="AL411" s="80" t="s">
        <v>123</v>
      </c>
      <c r="AM411" s="80" t="s">
        <v>123</v>
      </c>
      <c r="AN411" s="81" t="s">
        <v>123</v>
      </c>
    </row>
    <row r="412" spans="1:40" x14ac:dyDescent="0.25">
      <c r="A412" s="77">
        <v>411</v>
      </c>
      <c r="B412" s="82">
        <v>43202</v>
      </c>
      <c r="K412" s="81">
        <v>15</v>
      </c>
      <c r="L412" s="77" t="s">
        <v>188</v>
      </c>
      <c r="M412" s="77">
        <v>2018</v>
      </c>
      <c r="N412" s="79">
        <v>0.91200231481481486</v>
      </c>
      <c r="O412" s="79">
        <v>0.91207175925925921</v>
      </c>
      <c r="P412" s="80">
        <v>1.6666666666642627E-3</v>
      </c>
      <c r="Q412" s="78" t="s">
        <v>32</v>
      </c>
      <c r="R412" s="78" t="s">
        <v>61</v>
      </c>
      <c r="S412" s="78" t="s">
        <v>127</v>
      </c>
      <c r="U412" s="78" t="s">
        <v>149</v>
      </c>
      <c r="V412" s="80">
        <v>1.6666666666642627E-3</v>
      </c>
      <c r="W412" s="80" t="s">
        <v>123</v>
      </c>
      <c r="X412" s="81">
        <v>1</v>
      </c>
      <c r="Y412" s="81">
        <v>1</v>
      </c>
      <c r="Z412" s="80">
        <v>1.6666666666642627E-3</v>
      </c>
      <c r="AA412" s="80" t="s">
        <v>123</v>
      </c>
      <c r="AB412" s="81">
        <v>11446</v>
      </c>
      <c r="AC412" s="81">
        <v>61113</v>
      </c>
      <c r="AD412" s="77">
        <v>60246</v>
      </c>
      <c r="AE412" s="81">
        <v>9005.3811659192816</v>
      </c>
      <c r="AF412" s="157"/>
      <c r="AG412" s="77">
        <v>2</v>
      </c>
      <c r="AH412" s="77">
        <v>3</v>
      </c>
      <c r="AI412" s="77" t="s">
        <v>256</v>
      </c>
      <c r="AJ412" s="80">
        <v>7.9005555555555551</v>
      </c>
      <c r="AK412" s="80">
        <v>1.2048421052631579</v>
      </c>
      <c r="AL412" s="80">
        <v>2.35</v>
      </c>
      <c r="AM412" s="80">
        <v>5.5508333333333351</v>
      </c>
      <c r="AN412" s="81" t="s">
        <v>123</v>
      </c>
    </row>
    <row r="413" spans="1:40" x14ac:dyDescent="0.25">
      <c r="A413" s="77">
        <v>412</v>
      </c>
      <c r="B413" s="82">
        <v>43202</v>
      </c>
      <c r="K413" s="81">
        <v>15</v>
      </c>
      <c r="L413" s="77" t="s">
        <v>188</v>
      </c>
      <c r="M413" s="77">
        <v>2018</v>
      </c>
      <c r="N413" s="79">
        <v>0.91207175925925921</v>
      </c>
      <c r="O413" s="79">
        <v>0.92405092592592597</v>
      </c>
      <c r="P413" s="80">
        <v>0.28750000000000231</v>
      </c>
      <c r="Q413" s="78" t="s">
        <v>32</v>
      </c>
      <c r="R413" s="78" t="s">
        <v>61</v>
      </c>
      <c r="V413" s="80">
        <v>0.87027777777777171</v>
      </c>
      <c r="W413" s="80">
        <v>6.6880555555555601</v>
      </c>
      <c r="X413" s="81">
        <v>1</v>
      </c>
      <c r="Y413" s="81">
        <v>1</v>
      </c>
      <c r="Z413" s="80">
        <v>0.87</v>
      </c>
      <c r="AA413" s="80">
        <v>6.69</v>
      </c>
      <c r="AB413" s="81"/>
      <c r="AC413" s="81">
        <v>61113</v>
      </c>
      <c r="AD413" s="77"/>
      <c r="AE413" s="81"/>
      <c r="AF413" s="157"/>
      <c r="AG413" s="77">
        <v>2</v>
      </c>
      <c r="AH413" s="77">
        <v>3</v>
      </c>
      <c r="AI413" s="77" t="s">
        <v>252</v>
      </c>
      <c r="AJ413" s="80" t="s">
        <v>123</v>
      </c>
      <c r="AK413" s="80" t="s">
        <v>123</v>
      </c>
      <c r="AL413" s="80" t="s">
        <v>123</v>
      </c>
      <c r="AM413" s="80" t="s">
        <v>123</v>
      </c>
      <c r="AN413" s="81">
        <v>61113</v>
      </c>
    </row>
    <row r="414" spans="1:40" x14ac:dyDescent="0.25">
      <c r="A414" s="77">
        <v>413</v>
      </c>
      <c r="B414" s="82">
        <v>43202</v>
      </c>
      <c r="K414" s="81">
        <v>15</v>
      </c>
      <c r="L414" s="77" t="s">
        <v>188</v>
      </c>
      <c r="M414" s="77">
        <v>2018</v>
      </c>
      <c r="N414" s="79">
        <v>0.92405092592592597</v>
      </c>
      <c r="O414" s="79">
        <v>0.9547106481481481</v>
      </c>
      <c r="P414" s="80">
        <v>0.73583333333333112</v>
      </c>
      <c r="Q414" s="78" t="s">
        <v>32</v>
      </c>
      <c r="R414" s="78" t="s">
        <v>156</v>
      </c>
      <c r="S414" s="78" t="s">
        <v>124</v>
      </c>
      <c r="U414" s="78" t="s">
        <v>149</v>
      </c>
      <c r="V414" s="80">
        <v>0.73583333333333112</v>
      </c>
      <c r="W414" s="80" t="s">
        <v>123</v>
      </c>
      <c r="X414" s="81">
        <v>1</v>
      </c>
      <c r="Y414" s="81">
        <v>1</v>
      </c>
      <c r="Z414" s="80">
        <v>0.73583333333333112</v>
      </c>
      <c r="AA414" s="80" t="s">
        <v>123</v>
      </c>
      <c r="AB414" s="81"/>
      <c r="AC414" s="81">
        <v>10080</v>
      </c>
      <c r="AD414" s="77"/>
      <c r="AE414" s="81"/>
      <c r="AF414" s="157"/>
      <c r="AG414" s="77">
        <v>1</v>
      </c>
      <c r="AH414" s="77">
        <v>3</v>
      </c>
      <c r="AI414" s="77" t="s">
        <v>252</v>
      </c>
      <c r="AJ414" s="80" t="s">
        <v>123</v>
      </c>
      <c r="AK414" s="80" t="s">
        <v>123</v>
      </c>
      <c r="AL414" s="80" t="s">
        <v>123</v>
      </c>
      <c r="AM414" s="80" t="s">
        <v>123</v>
      </c>
      <c r="AN414" s="81" t="s">
        <v>123</v>
      </c>
    </row>
    <row r="415" spans="1:40" x14ac:dyDescent="0.25">
      <c r="A415" s="77">
        <v>414</v>
      </c>
      <c r="B415" s="82">
        <v>43202</v>
      </c>
      <c r="K415" s="81">
        <v>15</v>
      </c>
      <c r="L415" s="77" t="s">
        <v>188</v>
      </c>
      <c r="M415" s="77">
        <v>2018</v>
      </c>
      <c r="N415" s="79">
        <v>0.9547106481481481</v>
      </c>
      <c r="O415" s="79">
        <v>0.99380787037037033</v>
      </c>
      <c r="P415" s="80">
        <v>0.93833333333333346</v>
      </c>
      <c r="Q415" s="78" t="s">
        <v>53</v>
      </c>
      <c r="U415" s="78" t="s">
        <v>151</v>
      </c>
      <c r="V415" s="80" t="s">
        <v>123</v>
      </c>
      <c r="W415" s="80">
        <v>0.93833333333333346</v>
      </c>
      <c r="X415" s="81">
        <v>1</v>
      </c>
      <c r="Y415" s="81">
        <v>1</v>
      </c>
      <c r="Z415" s="80" t="s">
        <v>123</v>
      </c>
      <c r="AA415" s="80">
        <v>0.93833333333333346</v>
      </c>
      <c r="AB415" s="81"/>
      <c r="AC415" s="81">
        <v>10080</v>
      </c>
      <c r="AD415" s="77">
        <v>7200</v>
      </c>
      <c r="AE415" s="81"/>
      <c r="AF415" s="157"/>
      <c r="AG415" s="77">
        <v>1</v>
      </c>
      <c r="AH415" s="77">
        <v>3</v>
      </c>
      <c r="AI415" s="77" t="s">
        <v>252</v>
      </c>
      <c r="AJ415" s="80" t="s">
        <v>123</v>
      </c>
      <c r="AK415" s="80" t="s">
        <v>123</v>
      </c>
      <c r="AL415" s="80" t="s">
        <v>123</v>
      </c>
      <c r="AM415" s="80" t="s">
        <v>123</v>
      </c>
      <c r="AN415" s="81" t="s">
        <v>123</v>
      </c>
    </row>
    <row r="416" spans="1:40" x14ac:dyDescent="0.25">
      <c r="A416" s="77">
        <v>415</v>
      </c>
      <c r="B416" s="82">
        <v>43202</v>
      </c>
      <c r="K416" s="81">
        <v>15</v>
      </c>
      <c r="L416" s="77" t="s">
        <v>188</v>
      </c>
      <c r="M416" s="77">
        <v>2018</v>
      </c>
      <c r="N416" s="79">
        <v>0.99380787037037033</v>
      </c>
      <c r="O416" s="79">
        <v>0.99984953703703694</v>
      </c>
      <c r="P416" s="80">
        <v>0.14499999999999869</v>
      </c>
      <c r="Q416" s="78" t="s">
        <v>32</v>
      </c>
      <c r="R416" s="78" t="s">
        <v>61</v>
      </c>
      <c r="S416" s="78" t="s">
        <v>127</v>
      </c>
      <c r="U416" s="78" t="s">
        <v>149</v>
      </c>
      <c r="V416" s="80">
        <v>0.14499999999999869</v>
      </c>
      <c r="W416" s="80" t="s">
        <v>123</v>
      </c>
      <c r="X416" s="81">
        <v>1</v>
      </c>
      <c r="Y416" s="81">
        <v>1</v>
      </c>
      <c r="Z416" s="80">
        <v>0.14499999999999869</v>
      </c>
      <c r="AA416" s="80" t="s">
        <v>123</v>
      </c>
      <c r="AB416" s="81">
        <v>10080</v>
      </c>
      <c r="AC416" s="81">
        <v>10080</v>
      </c>
      <c r="AD416" s="77">
        <v>10080</v>
      </c>
      <c r="AE416" s="81">
        <v>10723.40425531915</v>
      </c>
      <c r="AF416" s="157"/>
      <c r="AG416" s="77">
        <v>1</v>
      </c>
      <c r="AH416" s="77">
        <v>4</v>
      </c>
      <c r="AI416" s="77" t="s">
        <v>257</v>
      </c>
      <c r="AJ416" s="80">
        <v>1.947499999999998</v>
      </c>
      <c r="AK416" s="80">
        <v>1.0610526315789475</v>
      </c>
      <c r="AL416" s="80">
        <v>1.01</v>
      </c>
      <c r="AM416" s="80">
        <v>0.93833333333333346</v>
      </c>
      <c r="AN416" s="81" t="s">
        <v>123</v>
      </c>
    </row>
    <row r="417" spans="1:40" x14ac:dyDescent="0.25">
      <c r="A417" s="77">
        <v>416</v>
      </c>
      <c r="B417" s="82">
        <v>43202</v>
      </c>
      <c r="K417" s="81">
        <v>15</v>
      </c>
      <c r="L417" s="77" t="s">
        <v>188</v>
      </c>
      <c r="M417" s="77">
        <v>2018</v>
      </c>
      <c r="N417" s="79">
        <v>0.99984953703703694</v>
      </c>
      <c r="O417" s="79">
        <v>5.1967592592592595E-3</v>
      </c>
      <c r="P417" s="80">
        <v>0.12833333333333474</v>
      </c>
      <c r="Q417" s="78" t="s">
        <v>32</v>
      </c>
      <c r="R417" s="78" t="s">
        <v>61</v>
      </c>
      <c r="V417" s="80">
        <v>0.8808333333333298</v>
      </c>
      <c r="W417" s="80">
        <v>0.93833333333333346</v>
      </c>
      <c r="X417" s="81">
        <v>1</v>
      </c>
      <c r="Y417" s="81">
        <v>1</v>
      </c>
      <c r="Z417" s="80">
        <v>0.88</v>
      </c>
      <c r="AA417" s="80">
        <v>0.94</v>
      </c>
      <c r="AB417" s="81"/>
      <c r="AC417" s="81">
        <v>10080</v>
      </c>
      <c r="AD417" s="77"/>
      <c r="AE417" s="81"/>
      <c r="AF417" s="157"/>
      <c r="AG417" s="77">
        <v>1</v>
      </c>
      <c r="AH417" s="77">
        <v>4</v>
      </c>
      <c r="AI417" s="77" t="s">
        <v>252</v>
      </c>
      <c r="AJ417" s="80" t="s">
        <v>123</v>
      </c>
      <c r="AK417" s="80" t="s">
        <v>123</v>
      </c>
      <c r="AL417" s="80" t="s">
        <v>123</v>
      </c>
      <c r="AM417" s="80" t="s">
        <v>123</v>
      </c>
      <c r="AN417" s="81">
        <v>10080</v>
      </c>
    </row>
    <row r="418" spans="1:40" x14ac:dyDescent="0.25">
      <c r="A418" s="77">
        <v>417</v>
      </c>
      <c r="B418" s="82">
        <v>43202</v>
      </c>
      <c r="K418" s="81">
        <v>15</v>
      </c>
      <c r="L418" s="77" t="s">
        <v>188</v>
      </c>
      <c r="M418" s="77">
        <v>2018</v>
      </c>
      <c r="N418" s="79">
        <v>5.1967592592592595E-3</v>
      </c>
      <c r="O418" s="79">
        <v>3.408564814814815E-2</v>
      </c>
      <c r="P418" s="80">
        <v>0.69333333333333347</v>
      </c>
      <c r="Q418" s="78" t="s">
        <v>32</v>
      </c>
      <c r="R418" s="78" t="s">
        <v>156</v>
      </c>
      <c r="S418" s="78" t="s">
        <v>124</v>
      </c>
      <c r="U418" s="78" t="s">
        <v>149</v>
      </c>
      <c r="V418" s="80">
        <v>0.69333333333333347</v>
      </c>
      <c r="W418" s="80" t="s">
        <v>123</v>
      </c>
      <c r="X418" s="81">
        <v>1</v>
      </c>
      <c r="Y418" s="81">
        <v>1</v>
      </c>
      <c r="Z418" s="80">
        <v>0.69333333333333347</v>
      </c>
      <c r="AA418" s="80" t="s">
        <v>123</v>
      </c>
      <c r="AB418" s="81"/>
      <c r="AC418" s="81">
        <v>10500</v>
      </c>
      <c r="AD418" s="77"/>
      <c r="AE418" s="81"/>
      <c r="AF418" s="157"/>
      <c r="AG418" s="77">
        <v>1</v>
      </c>
      <c r="AH418" s="77">
        <v>4</v>
      </c>
      <c r="AI418" s="77" t="s">
        <v>252</v>
      </c>
      <c r="AJ418" s="80" t="s">
        <v>123</v>
      </c>
      <c r="AK418" s="80" t="s">
        <v>123</v>
      </c>
      <c r="AL418" s="80" t="s">
        <v>123</v>
      </c>
      <c r="AM418" s="80" t="s">
        <v>123</v>
      </c>
      <c r="AN418" s="81" t="s">
        <v>123</v>
      </c>
    </row>
    <row r="419" spans="1:40" x14ac:dyDescent="0.25">
      <c r="A419" s="77">
        <v>418</v>
      </c>
      <c r="B419" s="82">
        <v>43202</v>
      </c>
      <c r="K419" s="81">
        <v>15</v>
      </c>
      <c r="L419" s="77" t="s">
        <v>188</v>
      </c>
      <c r="M419" s="77">
        <v>2018</v>
      </c>
      <c r="N419" s="79">
        <v>3.408564814814815E-2</v>
      </c>
      <c r="O419" s="79">
        <v>8.2118055555555555E-2</v>
      </c>
      <c r="P419" s="80">
        <v>1.1527777777777779</v>
      </c>
      <c r="Q419" s="78" t="s">
        <v>53</v>
      </c>
      <c r="U419" s="78" t="s">
        <v>151</v>
      </c>
      <c r="V419" s="80" t="s">
        <v>123</v>
      </c>
      <c r="W419" s="80">
        <v>1.1527777777777779</v>
      </c>
      <c r="X419" s="81">
        <v>1</v>
      </c>
      <c r="Y419" s="81">
        <v>1</v>
      </c>
      <c r="Z419" s="80" t="s">
        <v>123</v>
      </c>
      <c r="AA419" s="80">
        <v>1.1527777777777779</v>
      </c>
      <c r="AB419" s="81"/>
      <c r="AC419" s="81">
        <v>10500</v>
      </c>
      <c r="AD419" s="77">
        <v>10500</v>
      </c>
      <c r="AE419" s="81"/>
      <c r="AF419" s="157"/>
      <c r="AG419" s="77">
        <v>1</v>
      </c>
      <c r="AH419" s="77">
        <v>4</v>
      </c>
      <c r="AI419" s="77" t="s">
        <v>252</v>
      </c>
      <c r="AJ419" s="80" t="s">
        <v>123</v>
      </c>
      <c r="AK419" s="80" t="s">
        <v>123</v>
      </c>
      <c r="AL419" s="80" t="s">
        <v>123</v>
      </c>
      <c r="AM419" s="80" t="s">
        <v>123</v>
      </c>
      <c r="AN419" s="81" t="s">
        <v>123</v>
      </c>
    </row>
    <row r="420" spans="1:40" x14ac:dyDescent="0.25">
      <c r="A420" s="77">
        <v>419</v>
      </c>
      <c r="B420" s="82">
        <v>43202</v>
      </c>
      <c r="K420" s="81">
        <v>15</v>
      </c>
      <c r="L420" s="77" t="s">
        <v>188</v>
      </c>
      <c r="M420" s="77">
        <v>2018</v>
      </c>
      <c r="N420" s="79">
        <v>8.2118055555555555E-2</v>
      </c>
      <c r="O420" s="79">
        <v>0.12040509259259259</v>
      </c>
      <c r="P420" s="80">
        <v>0.91888888888888887</v>
      </c>
      <c r="Q420" s="78" t="s">
        <v>22</v>
      </c>
      <c r="R420" s="78" t="s">
        <v>152</v>
      </c>
      <c r="T420" s="78" t="s">
        <v>123</v>
      </c>
      <c r="V420" s="80" t="s">
        <v>123</v>
      </c>
      <c r="W420" s="80" t="s">
        <v>123</v>
      </c>
      <c r="X420" s="81">
        <v>1</v>
      </c>
      <c r="Y420" s="81">
        <v>1</v>
      </c>
      <c r="Z420" s="80" t="s">
        <v>123</v>
      </c>
      <c r="AA420" s="80" t="s">
        <v>123</v>
      </c>
      <c r="AB420" s="81"/>
      <c r="AC420" s="81">
        <v>10500</v>
      </c>
      <c r="AD420" s="77"/>
      <c r="AE420" s="81"/>
      <c r="AF420" s="157"/>
      <c r="AG420" s="77">
        <v>1</v>
      </c>
      <c r="AH420" s="77">
        <v>4</v>
      </c>
      <c r="AI420" s="77" t="s">
        <v>252</v>
      </c>
      <c r="AJ420" s="80" t="s">
        <v>123</v>
      </c>
      <c r="AK420" s="80" t="s">
        <v>123</v>
      </c>
      <c r="AL420" s="80" t="s">
        <v>123</v>
      </c>
      <c r="AM420" s="80" t="s">
        <v>123</v>
      </c>
      <c r="AN420" s="81" t="s">
        <v>123</v>
      </c>
    </row>
    <row r="421" spans="1:40" x14ac:dyDescent="0.25">
      <c r="A421" s="77">
        <v>420</v>
      </c>
      <c r="B421" s="82">
        <v>43202</v>
      </c>
      <c r="K421" s="81">
        <v>15</v>
      </c>
      <c r="L421" s="77" t="s">
        <v>188</v>
      </c>
      <c r="M421" s="77">
        <v>2018</v>
      </c>
      <c r="N421" s="79">
        <v>0.12040509259259259</v>
      </c>
      <c r="O421" s="79">
        <v>0.12047453703703703</v>
      </c>
      <c r="P421" s="80">
        <v>1.6666666666665941E-3</v>
      </c>
      <c r="Q421" s="78" t="s">
        <v>32</v>
      </c>
      <c r="R421" s="78" t="s">
        <v>61</v>
      </c>
      <c r="S421" s="78" t="s">
        <v>127</v>
      </c>
      <c r="U421" s="78" t="s">
        <v>149</v>
      </c>
      <c r="V421" s="80">
        <v>1.6666666666665941E-3</v>
      </c>
      <c r="W421" s="80" t="s">
        <v>123</v>
      </c>
      <c r="X421" s="81">
        <v>1</v>
      </c>
      <c r="Y421" s="81">
        <v>1</v>
      </c>
      <c r="Z421" s="80">
        <v>1.6666666666665941E-3</v>
      </c>
      <c r="AA421" s="80" t="s">
        <v>123</v>
      </c>
      <c r="AB421" s="81">
        <v>10500</v>
      </c>
      <c r="AC421" s="81">
        <v>10500</v>
      </c>
      <c r="AD421" s="77">
        <v>10500</v>
      </c>
      <c r="AE421" s="81">
        <v>9130.434782608696</v>
      </c>
      <c r="AF421" s="157"/>
      <c r="AG421" s="77">
        <v>1</v>
      </c>
      <c r="AH421" s="77">
        <v>5</v>
      </c>
      <c r="AI421" s="77" t="s">
        <v>258</v>
      </c>
      <c r="AJ421" s="80">
        <v>2.7722222222222226</v>
      </c>
      <c r="AK421" s="80">
        <v>1.1052631578947369</v>
      </c>
      <c r="AL421" s="80">
        <v>1.62</v>
      </c>
      <c r="AM421" s="80">
        <v>1.1527777777777779</v>
      </c>
      <c r="AN421" s="81" t="s">
        <v>123</v>
      </c>
    </row>
    <row r="422" spans="1:40" x14ac:dyDescent="0.25">
      <c r="A422" s="77">
        <v>421</v>
      </c>
      <c r="B422" s="82">
        <v>43202</v>
      </c>
      <c r="K422" s="81">
        <v>15</v>
      </c>
      <c r="L422" s="77" t="s">
        <v>188</v>
      </c>
      <c r="M422" s="77">
        <v>2018</v>
      </c>
      <c r="N422" s="79">
        <v>0.12047453703703703</v>
      </c>
      <c r="O422" s="79">
        <v>0.12070601851851852</v>
      </c>
      <c r="P422" s="80">
        <v>5.5555555555556468E-3</v>
      </c>
      <c r="Q422" s="78" t="s">
        <v>32</v>
      </c>
      <c r="R422" s="78" t="s">
        <v>61</v>
      </c>
      <c r="V422" s="80">
        <v>0.69500000000000006</v>
      </c>
      <c r="W422" s="80">
        <v>1.1527777777777779</v>
      </c>
      <c r="X422" s="81">
        <v>1</v>
      </c>
      <c r="Y422" s="81">
        <v>1</v>
      </c>
      <c r="Z422" s="80">
        <v>0.7</v>
      </c>
      <c r="AA422" s="80">
        <v>1.1499999999999999</v>
      </c>
      <c r="AB422" s="81"/>
      <c r="AC422" s="81">
        <v>10500</v>
      </c>
      <c r="AD422" s="77"/>
      <c r="AE422" s="81"/>
      <c r="AF422" s="157"/>
      <c r="AG422" s="77">
        <v>1</v>
      </c>
      <c r="AH422" s="77">
        <v>5</v>
      </c>
      <c r="AI422" s="77" t="s">
        <v>252</v>
      </c>
      <c r="AJ422" s="80" t="s">
        <v>123</v>
      </c>
      <c r="AK422" s="80" t="s">
        <v>123</v>
      </c>
      <c r="AL422" s="80" t="s">
        <v>123</v>
      </c>
      <c r="AM422" s="80" t="s">
        <v>123</v>
      </c>
      <c r="AN422" s="81">
        <v>10500</v>
      </c>
    </row>
    <row r="423" spans="1:40" x14ac:dyDescent="0.25">
      <c r="A423" s="77">
        <v>422</v>
      </c>
      <c r="B423" s="82">
        <v>43202</v>
      </c>
      <c r="K423" s="81">
        <v>15</v>
      </c>
      <c r="L423" s="77" t="s">
        <v>188</v>
      </c>
      <c r="M423" s="77">
        <v>2018</v>
      </c>
      <c r="N423" s="79">
        <v>0.12070601851851852</v>
      </c>
      <c r="O423" s="79">
        <v>0.14103009259259258</v>
      </c>
      <c r="P423" s="80">
        <v>0.48777777777777753</v>
      </c>
      <c r="Q423" s="78" t="s">
        <v>32</v>
      </c>
      <c r="R423" s="78" t="s">
        <v>156</v>
      </c>
      <c r="S423" s="78" t="s">
        <v>124</v>
      </c>
      <c r="U423" s="78" t="s">
        <v>149</v>
      </c>
      <c r="V423" s="80">
        <v>0.48777777777777753</v>
      </c>
      <c r="W423" s="80" t="s">
        <v>123</v>
      </c>
      <c r="X423" s="81">
        <v>1</v>
      </c>
      <c r="Y423" s="81">
        <v>1</v>
      </c>
      <c r="Z423" s="80">
        <v>0.48777777777777753</v>
      </c>
      <c r="AA423" s="80" t="s">
        <v>123</v>
      </c>
      <c r="AB423" s="81"/>
      <c r="AC423" s="81">
        <v>17802</v>
      </c>
      <c r="AD423" s="77"/>
      <c r="AE423" s="81"/>
      <c r="AF423" s="157"/>
      <c r="AG423" s="77">
        <v>1</v>
      </c>
      <c r="AH423" s="77">
        <v>5</v>
      </c>
      <c r="AI423" s="77" t="s">
        <v>252</v>
      </c>
      <c r="AJ423" s="80" t="s">
        <v>123</v>
      </c>
      <c r="AK423" s="80" t="s">
        <v>123</v>
      </c>
      <c r="AL423" s="80" t="s">
        <v>123</v>
      </c>
      <c r="AM423" s="80" t="s">
        <v>123</v>
      </c>
      <c r="AN423" s="81" t="s">
        <v>123</v>
      </c>
    </row>
    <row r="424" spans="1:40" x14ac:dyDescent="0.25">
      <c r="A424" s="77">
        <v>423</v>
      </c>
      <c r="B424" s="82">
        <v>43202</v>
      </c>
      <c r="K424" s="81">
        <v>15</v>
      </c>
      <c r="L424" s="77" t="s">
        <v>188</v>
      </c>
      <c r="M424" s="77">
        <v>2018</v>
      </c>
      <c r="N424" s="79">
        <v>0.14103009259259258</v>
      </c>
      <c r="O424" s="79">
        <v>0.21406250000000002</v>
      </c>
      <c r="P424" s="80">
        <v>1.7527777777777784</v>
      </c>
      <c r="Q424" s="78" t="s">
        <v>53</v>
      </c>
      <c r="U424" s="78" t="s">
        <v>151</v>
      </c>
      <c r="V424" s="80" t="s">
        <v>123</v>
      </c>
      <c r="W424" s="80">
        <v>1.7527777777777784</v>
      </c>
      <c r="X424" s="81">
        <v>1</v>
      </c>
      <c r="Y424" s="81">
        <v>1</v>
      </c>
      <c r="Z424" s="80" t="s">
        <v>123</v>
      </c>
      <c r="AA424" s="80">
        <v>1.7527777777777784</v>
      </c>
      <c r="AB424" s="81"/>
      <c r="AC424" s="81">
        <v>17802</v>
      </c>
      <c r="AD424" s="77">
        <v>17412</v>
      </c>
      <c r="AE424" s="81"/>
      <c r="AF424" s="157"/>
      <c r="AG424" s="77">
        <v>1</v>
      </c>
      <c r="AH424" s="77">
        <v>5</v>
      </c>
      <c r="AI424" s="77" t="s">
        <v>252</v>
      </c>
      <c r="AJ424" s="80" t="s">
        <v>123</v>
      </c>
      <c r="AK424" s="80" t="s">
        <v>123</v>
      </c>
      <c r="AL424" s="80" t="s">
        <v>123</v>
      </c>
      <c r="AM424" s="80" t="s">
        <v>123</v>
      </c>
      <c r="AN424" s="81" t="s">
        <v>123</v>
      </c>
    </row>
    <row r="425" spans="1:40" x14ac:dyDescent="0.25">
      <c r="A425" s="77">
        <v>424</v>
      </c>
      <c r="B425" s="82">
        <v>43202</v>
      </c>
      <c r="K425" s="81">
        <v>15</v>
      </c>
      <c r="L425" s="77" t="s">
        <v>188</v>
      </c>
      <c r="M425" s="77">
        <v>2018</v>
      </c>
      <c r="N425" s="79">
        <v>0.21406250000000002</v>
      </c>
      <c r="O425" s="79">
        <v>0.21667824074074074</v>
      </c>
      <c r="P425" s="80">
        <v>6.2777777777777377E-2</v>
      </c>
      <c r="Q425" s="78" t="s">
        <v>32</v>
      </c>
      <c r="R425" s="78" t="s">
        <v>61</v>
      </c>
      <c r="S425" s="78" t="s">
        <v>127</v>
      </c>
      <c r="U425" s="78" t="s">
        <v>149</v>
      </c>
      <c r="V425" s="80">
        <v>6.2777777777777377E-2</v>
      </c>
      <c r="W425" s="80" t="s">
        <v>123</v>
      </c>
      <c r="X425" s="81">
        <v>1</v>
      </c>
      <c r="Y425" s="81">
        <v>1</v>
      </c>
      <c r="Z425" s="80">
        <v>6.2777777777777377E-2</v>
      </c>
      <c r="AA425" s="80" t="s">
        <v>123</v>
      </c>
      <c r="AB425" s="81">
        <v>17412</v>
      </c>
      <c r="AC425" s="81">
        <v>17802</v>
      </c>
      <c r="AD425" s="77">
        <v>17412</v>
      </c>
      <c r="AE425" s="81">
        <v>9949.7142857142862</v>
      </c>
      <c r="AF425" s="157"/>
      <c r="AG425" s="77">
        <v>1</v>
      </c>
      <c r="AH425" s="77">
        <v>6</v>
      </c>
      <c r="AI425" s="77" t="s">
        <v>259</v>
      </c>
      <c r="AJ425" s="80">
        <v>2.3058333333333332</v>
      </c>
      <c r="AK425" s="80">
        <v>1.8328421052631578</v>
      </c>
      <c r="AL425" s="80">
        <v>0.55000000000000004</v>
      </c>
      <c r="AM425" s="80">
        <v>1.7527777777777784</v>
      </c>
      <c r="AN425" s="81" t="s">
        <v>123</v>
      </c>
    </row>
    <row r="426" spans="1:40" x14ac:dyDescent="0.25">
      <c r="A426" s="77">
        <v>425</v>
      </c>
      <c r="B426" s="82">
        <v>43202</v>
      </c>
      <c r="K426" s="81">
        <v>15</v>
      </c>
      <c r="L426" s="77" t="s">
        <v>188</v>
      </c>
      <c r="M426" s="77">
        <v>2018</v>
      </c>
      <c r="N426" s="79">
        <v>0.21667824074074074</v>
      </c>
      <c r="O426" s="79">
        <v>0.2167824074074074</v>
      </c>
      <c r="P426" s="80">
        <v>2.4999999999997247E-3</v>
      </c>
      <c r="Q426" s="78" t="s">
        <v>32</v>
      </c>
      <c r="R426" s="78" t="s">
        <v>61</v>
      </c>
      <c r="V426" s="80">
        <v>0.55055555555555491</v>
      </c>
      <c r="W426" s="80">
        <v>1.7527777777777784</v>
      </c>
      <c r="X426" s="81">
        <v>1</v>
      </c>
      <c r="Y426" s="81">
        <v>1</v>
      </c>
      <c r="Z426" s="80">
        <v>0.55000000000000004</v>
      </c>
      <c r="AA426" s="80">
        <v>1.75</v>
      </c>
      <c r="AB426" s="81" t="s">
        <v>123</v>
      </c>
      <c r="AC426" s="81">
        <v>17802</v>
      </c>
      <c r="AD426" s="77"/>
      <c r="AE426" s="81"/>
      <c r="AF426" s="157"/>
      <c r="AG426" s="77">
        <v>1</v>
      </c>
      <c r="AH426" s="77">
        <v>6</v>
      </c>
      <c r="AI426" s="77" t="s">
        <v>252</v>
      </c>
      <c r="AJ426" s="80" t="s">
        <v>123</v>
      </c>
      <c r="AK426" s="80" t="s">
        <v>123</v>
      </c>
      <c r="AL426" s="80" t="s">
        <v>123</v>
      </c>
      <c r="AM426" s="80" t="s">
        <v>123</v>
      </c>
      <c r="AN426" s="81">
        <v>17802</v>
      </c>
    </row>
    <row r="427" spans="1:40" x14ac:dyDescent="0.25">
      <c r="A427" s="77">
        <v>426</v>
      </c>
      <c r="B427" s="82">
        <v>43202</v>
      </c>
      <c r="K427" s="81">
        <v>15</v>
      </c>
      <c r="L427" s="77" t="s">
        <v>188</v>
      </c>
      <c r="M427" s="77">
        <v>2018</v>
      </c>
      <c r="N427" s="79">
        <v>0.2167824074074074</v>
      </c>
      <c r="O427" s="79">
        <v>0.24428240740740739</v>
      </c>
      <c r="P427" s="80">
        <v>0.65999999999999992</v>
      </c>
      <c r="Q427" s="78" t="s">
        <v>22</v>
      </c>
      <c r="R427" s="78" t="s">
        <v>117</v>
      </c>
      <c r="S427" s="78" t="s">
        <v>128</v>
      </c>
      <c r="V427" s="80" t="s">
        <v>123</v>
      </c>
      <c r="W427" s="80" t="s">
        <v>123</v>
      </c>
      <c r="X427" s="81"/>
      <c r="Y427" s="81"/>
      <c r="Z427" s="80" t="s">
        <v>123</v>
      </c>
      <c r="AA427" s="80" t="s">
        <v>123</v>
      </c>
      <c r="AB427" s="81"/>
      <c r="AC427" s="81"/>
      <c r="AD427" s="77"/>
      <c r="AE427" s="81"/>
      <c r="AF427" s="157"/>
      <c r="AG427" s="77" t="s">
        <v>123</v>
      </c>
      <c r="AH427" s="77">
        <v>6</v>
      </c>
      <c r="AI427" s="77" t="s">
        <v>252</v>
      </c>
      <c r="AJ427" s="80" t="s">
        <v>123</v>
      </c>
      <c r="AK427" s="80" t="s">
        <v>123</v>
      </c>
      <c r="AL427" s="80" t="s">
        <v>123</v>
      </c>
      <c r="AM427" s="80" t="s">
        <v>123</v>
      </c>
      <c r="AN427" s="81">
        <v>0</v>
      </c>
    </row>
    <row r="428" spans="1:40" x14ac:dyDescent="0.25">
      <c r="A428" s="77">
        <v>427</v>
      </c>
      <c r="B428" s="82">
        <v>43202</v>
      </c>
      <c r="K428" s="81">
        <v>15</v>
      </c>
      <c r="L428" s="77" t="s">
        <v>188</v>
      </c>
      <c r="M428" s="77">
        <v>2018</v>
      </c>
      <c r="N428" s="79">
        <v>0.24428240740740739</v>
      </c>
      <c r="O428" s="79">
        <v>0.54501157407407408</v>
      </c>
      <c r="P428" s="80">
        <v>7.2175000000000011</v>
      </c>
      <c r="Q428" s="78" t="s">
        <v>32</v>
      </c>
      <c r="R428" s="78" t="s">
        <v>148</v>
      </c>
      <c r="S428" s="78" t="s">
        <v>126</v>
      </c>
      <c r="U428" s="78" t="s">
        <v>149</v>
      </c>
      <c r="V428" s="80">
        <v>7.2175000000000011</v>
      </c>
      <c r="W428" s="80" t="s">
        <v>123</v>
      </c>
      <c r="X428" s="81">
        <v>1</v>
      </c>
      <c r="Y428" s="81">
        <v>1</v>
      </c>
      <c r="Z428" s="80">
        <v>7.2175000000000011</v>
      </c>
      <c r="AA428" s="80" t="s">
        <v>123</v>
      </c>
      <c r="AB428" s="81"/>
      <c r="AC428" s="81">
        <v>1005</v>
      </c>
      <c r="AD428" s="77"/>
      <c r="AE428" s="81"/>
      <c r="AF428" s="157"/>
      <c r="AG428" s="77">
        <v>1</v>
      </c>
      <c r="AH428" s="77">
        <v>6</v>
      </c>
      <c r="AI428" s="77" t="s">
        <v>252</v>
      </c>
      <c r="AJ428" s="80" t="s">
        <v>123</v>
      </c>
      <c r="AK428" s="80" t="s">
        <v>123</v>
      </c>
      <c r="AL428" s="80" t="s">
        <v>123</v>
      </c>
      <c r="AM428" s="80" t="s">
        <v>123</v>
      </c>
      <c r="AN428" s="81" t="s">
        <v>123</v>
      </c>
    </row>
    <row r="429" spans="1:40" x14ac:dyDescent="0.25">
      <c r="A429" s="77">
        <v>428</v>
      </c>
      <c r="B429" s="82">
        <v>43202</v>
      </c>
      <c r="K429" s="81">
        <v>15</v>
      </c>
      <c r="L429" s="77" t="s">
        <v>188</v>
      </c>
      <c r="M429" s="77">
        <v>2018</v>
      </c>
      <c r="N429" s="79">
        <v>0.54501157407407408</v>
      </c>
      <c r="O429" s="79">
        <v>0.54524305555555552</v>
      </c>
      <c r="P429" s="80">
        <v>5.5555555555546476E-3</v>
      </c>
      <c r="Q429" s="78" t="s">
        <v>22</v>
      </c>
      <c r="R429" s="78" t="s">
        <v>117</v>
      </c>
      <c r="S429" s="78" t="s">
        <v>128</v>
      </c>
      <c r="V429" s="80" t="s">
        <v>123</v>
      </c>
      <c r="W429" s="80" t="s">
        <v>123</v>
      </c>
      <c r="X429" s="81">
        <v>1</v>
      </c>
      <c r="Y429" s="81">
        <v>1</v>
      </c>
      <c r="Z429" s="80" t="s">
        <v>123</v>
      </c>
      <c r="AA429" s="80" t="s">
        <v>123</v>
      </c>
      <c r="AB429" s="81">
        <v>0</v>
      </c>
      <c r="AC429" s="81">
        <v>1005</v>
      </c>
      <c r="AD429" s="77">
        <v>0</v>
      </c>
      <c r="AE429" s="81">
        <v>0</v>
      </c>
      <c r="AF429" s="157"/>
      <c r="AG429" s="77">
        <v>1</v>
      </c>
      <c r="AH429" s="77">
        <v>6</v>
      </c>
      <c r="AI429" s="77" t="s">
        <v>252</v>
      </c>
      <c r="AJ429" s="80" t="s">
        <v>123</v>
      </c>
      <c r="AK429" s="80">
        <v>0</v>
      </c>
      <c r="AL429" s="80" t="s">
        <v>123</v>
      </c>
      <c r="AM429" s="80" t="s">
        <v>123</v>
      </c>
      <c r="AN429" s="81" t="s">
        <v>123</v>
      </c>
    </row>
    <row r="430" spans="1:40" x14ac:dyDescent="0.25">
      <c r="A430" s="77">
        <v>429</v>
      </c>
      <c r="B430" s="82">
        <v>43202</v>
      </c>
      <c r="K430" s="81">
        <v>15</v>
      </c>
      <c r="L430" s="77" t="s">
        <v>188</v>
      </c>
      <c r="M430" s="77">
        <v>2018</v>
      </c>
      <c r="N430" s="79">
        <v>0.54524305555555552</v>
      </c>
      <c r="O430" s="79">
        <v>0.61290509259259263</v>
      </c>
      <c r="P430" s="80">
        <v>1.6238888888888905</v>
      </c>
      <c r="Q430" s="78" t="s">
        <v>32</v>
      </c>
      <c r="R430" s="78" t="s">
        <v>148</v>
      </c>
      <c r="S430" s="78" t="s">
        <v>126</v>
      </c>
      <c r="U430" s="78" t="s">
        <v>149</v>
      </c>
      <c r="V430" s="80">
        <v>1.6238888888888905</v>
      </c>
      <c r="W430" s="80" t="s">
        <v>123</v>
      </c>
      <c r="X430" s="81">
        <v>1</v>
      </c>
      <c r="Y430" s="81">
        <v>1</v>
      </c>
      <c r="Z430" s="80">
        <v>1.6238888888888905</v>
      </c>
      <c r="AA430" s="80" t="s">
        <v>123</v>
      </c>
      <c r="AB430" s="81"/>
      <c r="AC430" s="81">
        <v>1005</v>
      </c>
      <c r="AD430" s="77"/>
      <c r="AE430" s="81"/>
      <c r="AF430" s="157"/>
      <c r="AG430" s="77">
        <v>2</v>
      </c>
      <c r="AH430" s="77">
        <v>6</v>
      </c>
      <c r="AI430" s="77" t="s">
        <v>252</v>
      </c>
      <c r="AJ430" s="80" t="s">
        <v>123</v>
      </c>
      <c r="AK430" s="80" t="s">
        <v>123</v>
      </c>
      <c r="AL430" s="80" t="s">
        <v>123</v>
      </c>
      <c r="AM430" s="80" t="s">
        <v>123</v>
      </c>
      <c r="AN430" s="81" t="s">
        <v>123</v>
      </c>
    </row>
    <row r="431" spans="1:40" x14ac:dyDescent="0.25">
      <c r="A431" s="77">
        <v>430</v>
      </c>
      <c r="B431" s="82">
        <v>43202</v>
      </c>
      <c r="K431" s="81">
        <v>15</v>
      </c>
      <c r="L431" s="77" t="s">
        <v>188</v>
      </c>
      <c r="M431" s="77">
        <v>2018</v>
      </c>
      <c r="N431" s="79">
        <v>0.61290509259259263</v>
      </c>
      <c r="O431" s="79">
        <v>0.62707175925925929</v>
      </c>
      <c r="P431" s="80">
        <v>0.33999999999999986</v>
      </c>
      <c r="Q431" s="78" t="s">
        <v>53</v>
      </c>
      <c r="U431" s="78" t="s">
        <v>151</v>
      </c>
      <c r="V431" s="80" t="s">
        <v>123</v>
      </c>
      <c r="W431" s="80">
        <v>0.33999999999999986</v>
      </c>
      <c r="X431" s="81">
        <v>1</v>
      </c>
      <c r="Y431" s="81">
        <v>1</v>
      </c>
      <c r="Z431" s="80" t="s">
        <v>123</v>
      </c>
      <c r="AA431" s="80">
        <v>0.33999999999999986</v>
      </c>
      <c r="AB431" s="81"/>
      <c r="AC431" s="81">
        <v>1005</v>
      </c>
      <c r="AD431" s="77"/>
      <c r="AE431" s="81"/>
      <c r="AF431" s="157"/>
      <c r="AG431" s="77">
        <v>2</v>
      </c>
      <c r="AH431" s="77">
        <v>6</v>
      </c>
      <c r="AI431" s="77" t="s">
        <v>252</v>
      </c>
      <c r="AJ431" s="80" t="s">
        <v>123</v>
      </c>
      <c r="AK431" s="80" t="s">
        <v>123</v>
      </c>
      <c r="AL431" s="80" t="s">
        <v>123</v>
      </c>
      <c r="AM431" s="80" t="s">
        <v>123</v>
      </c>
      <c r="AN431" s="81" t="s">
        <v>123</v>
      </c>
    </row>
    <row r="432" spans="1:40" x14ac:dyDescent="0.25">
      <c r="A432" s="77">
        <v>431</v>
      </c>
      <c r="B432" s="82">
        <v>43202</v>
      </c>
      <c r="K432" s="81">
        <v>15</v>
      </c>
      <c r="L432" s="77" t="s">
        <v>188</v>
      </c>
      <c r="M432" s="77">
        <v>2018</v>
      </c>
      <c r="N432" s="79">
        <v>0.62707175925925929</v>
      </c>
      <c r="O432" s="79">
        <v>0.63914351851851847</v>
      </c>
      <c r="P432" s="80">
        <v>0.28972222222222044</v>
      </c>
      <c r="Q432" s="78" t="s">
        <v>32</v>
      </c>
      <c r="R432" s="78" t="s">
        <v>61</v>
      </c>
      <c r="S432" s="78" t="s">
        <v>127</v>
      </c>
      <c r="U432" s="78" t="s">
        <v>149</v>
      </c>
      <c r="V432" s="80">
        <v>0.28972222222222044</v>
      </c>
      <c r="W432" s="80" t="s">
        <v>123</v>
      </c>
      <c r="X432" s="81">
        <v>1</v>
      </c>
      <c r="Y432" s="81">
        <v>1</v>
      </c>
      <c r="Z432" s="80">
        <v>0.28972222222222044</v>
      </c>
      <c r="AA432" s="80" t="s">
        <v>123</v>
      </c>
      <c r="AB432" s="81">
        <v>1014</v>
      </c>
      <c r="AC432" s="81">
        <v>1005</v>
      </c>
      <c r="AD432" s="77">
        <v>1014</v>
      </c>
      <c r="AE432" s="81">
        <v>2982.3529411764703</v>
      </c>
      <c r="AF432" s="157"/>
      <c r="AG432" s="77">
        <v>2</v>
      </c>
      <c r="AH432" s="77">
        <v>7</v>
      </c>
      <c r="AI432" s="77" t="s">
        <v>260</v>
      </c>
      <c r="AJ432" s="80">
        <v>9.480833333333333</v>
      </c>
      <c r="AK432" s="80">
        <v>0.26</v>
      </c>
      <c r="AL432" s="80">
        <v>9.14</v>
      </c>
      <c r="AM432" s="80">
        <v>0.33999999999999986</v>
      </c>
      <c r="AN432" s="81" t="s">
        <v>123</v>
      </c>
    </row>
    <row r="433" spans="1:40" x14ac:dyDescent="0.25">
      <c r="A433" s="77">
        <v>432</v>
      </c>
      <c r="B433" s="82">
        <v>43202</v>
      </c>
      <c r="K433" s="81">
        <v>15</v>
      </c>
      <c r="L433" s="77" t="s">
        <v>188</v>
      </c>
      <c r="M433" s="77">
        <v>2018</v>
      </c>
      <c r="N433" s="79">
        <v>0.63914351851851847</v>
      </c>
      <c r="O433" s="79">
        <v>0.63931712962962961</v>
      </c>
      <c r="P433" s="80">
        <v>4.166666666667318E-3</v>
      </c>
      <c r="Q433" s="78" t="s">
        <v>32</v>
      </c>
      <c r="R433" s="78" t="s">
        <v>61</v>
      </c>
      <c r="V433" s="80">
        <v>9.1311111111111121</v>
      </c>
      <c r="W433" s="80">
        <v>0.33999999999999986</v>
      </c>
      <c r="X433" s="81">
        <v>1</v>
      </c>
      <c r="Y433" s="81">
        <v>1</v>
      </c>
      <c r="Z433" s="80">
        <v>9.1300000000000008</v>
      </c>
      <c r="AA433" s="80">
        <v>0.34</v>
      </c>
      <c r="AB433" s="81"/>
      <c r="AC433" s="81">
        <v>1005</v>
      </c>
      <c r="AD433" s="77"/>
      <c r="AE433" s="81"/>
      <c r="AF433" s="157"/>
      <c r="AG433" s="77">
        <v>2</v>
      </c>
      <c r="AH433" s="77">
        <v>7</v>
      </c>
      <c r="AI433" s="77" t="s">
        <v>252</v>
      </c>
      <c r="AJ433" s="80" t="s">
        <v>123</v>
      </c>
      <c r="AK433" s="80" t="s">
        <v>123</v>
      </c>
      <c r="AL433" s="80" t="s">
        <v>123</v>
      </c>
      <c r="AM433" s="80" t="s">
        <v>123</v>
      </c>
      <c r="AN433" s="81">
        <v>1005</v>
      </c>
    </row>
    <row r="434" spans="1:40" x14ac:dyDescent="0.25">
      <c r="A434" s="77">
        <v>433</v>
      </c>
      <c r="B434" s="82">
        <v>43202</v>
      </c>
      <c r="K434" s="81">
        <v>15</v>
      </c>
      <c r="L434" s="77" t="s">
        <v>188</v>
      </c>
      <c r="M434" s="77">
        <v>2018</v>
      </c>
      <c r="N434" s="79">
        <v>0.63931712962962961</v>
      </c>
      <c r="O434" s="79">
        <v>0.66559027777777779</v>
      </c>
      <c r="P434" s="80">
        <v>0.63055555555555642</v>
      </c>
      <c r="Q434" s="78" t="s">
        <v>32</v>
      </c>
      <c r="R434" s="78" t="s">
        <v>156</v>
      </c>
      <c r="S434" s="78" t="s">
        <v>124</v>
      </c>
      <c r="U434" s="78" t="s">
        <v>149</v>
      </c>
      <c r="V434" s="80">
        <v>0.63055555555555642</v>
      </c>
      <c r="W434" s="80" t="s">
        <v>123</v>
      </c>
      <c r="X434" s="81">
        <v>1</v>
      </c>
      <c r="Y434" s="81">
        <v>1</v>
      </c>
      <c r="Z434" s="80">
        <v>0.63055555555555642</v>
      </c>
      <c r="AA434" s="80" t="s">
        <v>123</v>
      </c>
      <c r="AB434" s="81"/>
      <c r="AC434" s="81">
        <v>9045</v>
      </c>
      <c r="AD434" s="77"/>
      <c r="AE434" s="81"/>
      <c r="AF434" s="157"/>
      <c r="AG434" s="77">
        <v>1</v>
      </c>
      <c r="AH434" s="77">
        <v>7</v>
      </c>
      <c r="AI434" s="77" t="s">
        <v>252</v>
      </c>
      <c r="AJ434" s="80" t="s">
        <v>123</v>
      </c>
      <c r="AK434" s="80" t="s">
        <v>123</v>
      </c>
      <c r="AL434" s="80" t="s">
        <v>123</v>
      </c>
      <c r="AM434" s="80" t="s">
        <v>123</v>
      </c>
      <c r="AN434" s="81" t="s">
        <v>123</v>
      </c>
    </row>
    <row r="435" spans="1:40" x14ac:dyDescent="0.25">
      <c r="A435" s="77">
        <v>434</v>
      </c>
      <c r="B435" s="82">
        <v>43202</v>
      </c>
      <c r="K435" s="81">
        <v>15</v>
      </c>
      <c r="L435" s="77" t="s">
        <v>188</v>
      </c>
      <c r="M435" s="77">
        <v>2018</v>
      </c>
      <c r="N435" s="79">
        <v>0.66559027777777779</v>
      </c>
      <c r="O435" s="79">
        <v>0.67458333333333342</v>
      </c>
      <c r="P435" s="80">
        <v>0.2158333333333351</v>
      </c>
      <c r="Q435" s="78" t="s">
        <v>53</v>
      </c>
      <c r="U435" s="78" t="s">
        <v>151</v>
      </c>
      <c r="V435" s="80" t="s">
        <v>123</v>
      </c>
      <c r="W435" s="80">
        <v>0.2158333333333351</v>
      </c>
      <c r="X435" s="81">
        <v>1</v>
      </c>
      <c r="Y435" s="81">
        <v>1</v>
      </c>
      <c r="Z435" s="80" t="s">
        <v>123</v>
      </c>
      <c r="AA435" s="80">
        <v>0.2158333333333351</v>
      </c>
      <c r="AB435" s="81"/>
      <c r="AC435" s="81">
        <v>9045</v>
      </c>
      <c r="AD435" s="77"/>
      <c r="AE435" s="81"/>
      <c r="AF435" s="157"/>
      <c r="AG435" s="77">
        <v>1</v>
      </c>
      <c r="AH435" s="77">
        <v>7</v>
      </c>
      <c r="AI435" s="77" t="s">
        <v>252</v>
      </c>
      <c r="AJ435" s="80" t="s">
        <v>123</v>
      </c>
      <c r="AK435" s="80" t="s">
        <v>123</v>
      </c>
      <c r="AL435" s="80" t="s">
        <v>123</v>
      </c>
      <c r="AM435" s="80" t="s">
        <v>123</v>
      </c>
      <c r="AN435" s="81" t="s">
        <v>123</v>
      </c>
    </row>
    <row r="436" spans="1:40" x14ac:dyDescent="0.25">
      <c r="A436" s="77">
        <v>435</v>
      </c>
      <c r="B436" s="82">
        <v>43202</v>
      </c>
      <c r="K436" s="81">
        <v>15</v>
      </c>
      <c r="L436" s="77" t="s">
        <v>188</v>
      </c>
      <c r="M436" s="77">
        <v>2018</v>
      </c>
      <c r="N436" s="79">
        <v>0.67458333333333342</v>
      </c>
      <c r="O436" s="79">
        <v>0.68208333333333337</v>
      </c>
      <c r="P436" s="80">
        <v>0.17999999999999883</v>
      </c>
      <c r="Q436" s="78" t="s">
        <v>98</v>
      </c>
      <c r="R436" s="78" t="s">
        <v>153</v>
      </c>
      <c r="T436" s="78" t="s">
        <v>123</v>
      </c>
      <c r="U436" s="78" t="s">
        <v>151</v>
      </c>
      <c r="V436" s="80" t="s">
        <v>123</v>
      </c>
      <c r="W436" s="80">
        <v>0.17999999999999883</v>
      </c>
      <c r="X436" s="81">
        <v>1</v>
      </c>
      <c r="Y436" s="81">
        <v>1</v>
      </c>
      <c r="Z436" s="80" t="s">
        <v>123</v>
      </c>
      <c r="AA436" s="80">
        <v>0.17999999999999883</v>
      </c>
      <c r="AB436" s="81"/>
      <c r="AC436" s="81">
        <v>9045</v>
      </c>
      <c r="AD436" s="77"/>
      <c r="AE436" s="81"/>
      <c r="AF436" s="157"/>
      <c r="AG436" s="77">
        <v>1</v>
      </c>
      <c r="AH436" s="77">
        <v>7</v>
      </c>
      <c r="AI436" s="77" t="s">
        <v>252</v>
      </c>
      <c r="AJ436" s="80" t="s">
        <v>123</v>
      </c>
      <c r="AK436" s="80" t="s">
        <v>123</v>
      </c>
      <c r="AL436" s="80" t="s">
        <v>123</v>
      </c>
      <c r="AM436" s="80" t="s">
        <v>123</v>
      </c>
      <c r="AN436" s="81" t="s">
        <v>123</v>
      </c>
    </row>
    <row r="437" spans="1:40" x14ac:dyDescent="0.25">
      <c r="A437" s="77">
        <v>436</v>
      </c>
      <c r="B437" s="82">
        <v>43202</v>
      </c>
      <c r="K437" s="81">
        <v>15</v>
      </c>
      <c r="L437" s="77" t="s">
        <v>188</v>
      </c>
      <c r="M437" s="77">
        <v>2018</v>
      </c>
      <c r="N437" s="79">
        <v>0.68208333333333337</v>
      </c>
      <c r="O437" s="79">
        <v>0.75809027777777782</v>
      </c>
      <c r="P437" s="80">
        <v>1.8241666666666667</v>
      </c>
      <c r="Q437" s="78" t="s">
        <v>53</v>
      </c>
      <c r="U437" s="78" t="s">
        <v>151</v>
      </c>
      <c r="V437" s="80" t="s">
        <v>123</v>
      </c>
      <c r="W437" s="80">
        <v>1.8241666666666667</v>
      </c>
      <c r="X437" s="81">
        <v>1</v>
      </c>
      <c r="Y437" s="81">
        <v>1</v>
      </c>
      <c r="Z437" s="80" t="s">
        <v>123</v>
      </c>
      <c r="AA437" s="80">
        <v>1.8241666666666667</v>
      </c>
      <c r="AB437" s="81"/>
      <c r="AC437" s="81">
        <v>9045</v>
      </c>
      <c r="AD437" s="77">
        <v>7000</v>
      </c>
      <c r="AE437" s="81"/>
      <c r="AF437" s="157"/>
      <c r="AG437" s="77">
        <v>1</v>
      </c>
      <c r="AH437" s="77">
        <v>7</v>
      </c>
      <c r="AI437" s="77" t="s">
        <v>252</v>
      </c>
      <c r="AJ437" s="80" t="s">
        <v>123</v>
      </c>
      <c r="AK437" s="80" t="s">
        <v>123</v>
      </c>
      <c r="AL437" s="80" t="s">
        <v>123</v>
      </c>
      <c r="AM437" s="80" t="s">
        <v>123</v>
      </c>
      <c r="AN437" s="81" t="s">
        <v>123</v>
      </c>
    </row>
    <row r="438" spans="1:40" x14ac:dyDescent="0.25">
      <c r="A438" s="77">
        <v>437</v>
      </c>
      <c r="B438" s="82">
        <v>43202</v>
      </c>
      <c r="K438" s="81">
        <v>15</v>
      </c>
      <c r="L438" s="77" t="s">
        <v>188</v>
      </c>
      <c r="M438" s="77">
        <v>2018</v>
      </c>
      <c r="N438" s="79">
        <v>0.75809027777777782</v>
      </c>
      <c r="O438" s="79">
        <v>0.76394675925925926</v>
      </c>
      <c r="P438" s="80">
        <v>0.14055555555555443</v>
      </c>
      <c r="Q438" s="78" t="s">
        <v>98</v>
      </c>
      <c r="R438" s="78" t="s">
        <v>153</v>
      </c>
      <c r="T438" s="78" t="s">
        <v>123</v>
      </c>
      <c r="U438" s="78" t="s">
        <v>151</v>
      </c>
      <c r="V438" s="80" t="s">
        <v>123</v>
      </c>
      <c r="W438" s="80">
        <v>0.14055555555555443</v>
      </c>
      <c r="X438" s="81">
        <v>1</v>
      </c>
      <c r="Y438" s="81">
        <v>1</v>
      </c>
      <c r="Z438" s="80" t="s">
        <v>123</v>
      </c>
      <c r="AA438" s="80">
        <v>0.14055555555555443</v>
      </c>
      <c r="AB438" s="81"/>
      <c r="AC438" s="81">
        <v>9045</v>
      </c>
      <c r="AD438" s="77"/>
      <c r="AE438" s="81"/>
      <c r="AF438" s="157"/>
      <c r="AG438" s="77">
        <v>1</v>
      </c>
      <c r="AH438" s="77">
        <v>7</v>
      </c>
      <c r="AI438" s="77" t="s">
        <v>252</v>
      </c>
      <c r="AJ438" s="80" t="s">
        <v>123</v>
      </c>
      <c r="AK438" s="80" t="s">
        <v>123</v>
      </c>
      <c r="AL438" s="80" t="s">
        <v>123</v>
      </c>
      <c r="AM438" s="80" t="s">
        <v>123</v>
      </c>
      <c r="AN438" s="81" t="s">
        <v>123</v>
      </c>
    </row>
    <row r="439" spans="1:40" x14ac:dyDescent="0.25">
      <c r="A439" s="77">
        <v>438</v>
      </c>
      <c r="B439" s="82">
        <v>43202</v>
      </c>
      <c r="K439" s="81">
        <v>15</v>
      </c>
      <c r="L439" s="77" t="s">
        <v>188</v>
      </c>
      <c r="M439" s="77">
        <v>2018</v>
      </c>
      <c r="N439" s="79">
        <v>0.76394675925925926</v>
      </c>
      <c r="O439" s="79">
        <v>0.78532407407407412</v>
      </c>
      <c r="P439" s="80">
        <v>0.51305555555555671</v>
      </c>
      <c r="Q439" s="78" t="s">
        <v>22</v>
      </c>
      <c r="R439" s="78" t="s">
        <v>152</v>
      </c>
      <c r="T439" s="78" t="s">
        <v>123</v>
      </c>
      <c r="V439" s="80" t="s">
        <v>123</v>
      </c>
      <c r="W439" s="80" t="s">
        <v>123</v>
      </c>
      <c r="X439" s="81">
        <v>1</v>
      </c>
      <c r="Y439" s="81">
        <v>1</v>
      </c>
      <c r="Z439" s="80" t="s">
        <v>123</v>
      </c>
      <c r="AA439" s="80" t="s">
        <v>123</v>
      </c>
      <c r="AB439" s="81"/>
      <c r="AC439" s="81">
        <v>9045</v>
      </c>
      <c r="AD439" s="77"/>
      <c r="AE439" s="81"/>
      <c r="AF439" s="157"/>
      <c r="AG439" s="77">
        <v>1</v>
      </c>
      <c r="AH439" s="77">
        <v>7</v>
      </c>
      <c r="AI439" s="77" t="s">
        <v>252</v>
      </c>
      <c r="AJ439" s="80" t="s">
        <v>123</v>
      </c>
      <c r="AK439" s="80" t="s">
        <v>123</v>
      </c>
      <c r="AL439" s="80" t="s">
        <v>123</v>
      </c>
      <c r="AM439" s="80" t="s">
        <v>123</v>
      </c>
      <c r="AN439" s="81" t="s">
        <v>123</v>
      </c>
    </row>
    <row r="440" spans="1:40" x14ac:dyDescent="0.25">
      <c r="A440" s="77">
        <v>439</v>
      </c>
      <c r="B440" s="82">
        <v>43202</v>
      </c>
      <c r="K440" s="81">
        <v>15</v>
      </c>
      <c r="L440" s="77" t="s">
        <v>188</v>
      </c>
      <c r="M440" s="77">
        <v>2018</v>
      </c>
      <c r="N440" s="79">
        <v>0.78532407407407412</v>
      </c>
      <c r="O440" s="79">
        <v>0.80437499999999995</v>
      </c>
      <c r="P440" s="80">
        <v>0.45722222222221998</v>
      </c>
      <c r="Q440" s="78" t="s">
        <v>53</v>
      </c>
      <c r="U440" s="78" t="s">
        <v>151</v>
      </c>
      <c r="V440" s="80" t="s">
        <v>123</v>
      </c>
      <c r="W440" s="80">
        <v>0.45722222222221998</v>
      </c>
      <c r="X440" s="81">
        <v>1</v>
      </c>
      <c r="Y440" s="81">
        <v>1</v>
      </c>
      <c r="Z440" s="80" t="s">
        <v>123</v>
      </c>
      <c r="AA440" s="80">
        <v>0.45722222222221998</v>
      </c>
      <c r="AB440" s="81"/>
      <c r="AC440" s="81">
        <v>9045</v>
      </c>
      <c r="AD440" s="77"/>
      <c r="AE440" s="81"/>
      <c r="AF440" s="157"/>
      <c r="AG440" s="77">
        <v>1</v>
      </c>
      <c r="AH440" s="77">
        <v>7</v>
      </c>
      <c r="AI440" s="77" t="s">
        <v>252</v>
      </c>
      <c r="AJ440" s="80" t="s">
        <v>123</v>
      </c>
      <c r="AK440" s="80" t="s">
        <v>123</v>
      </c>
      <c r="AL440" s="80" t="s">
        <v>123</v>
      </c>
      <c r="AM440" s="80" t="s">
        <v>123</v>
      </c>
      <c r="AN440" s="81" t="s">
        <v>123</v>
      </c>
    </row>
    <row r="441" spans="1:40" x14ac:dyDescent="0.25">
      <c r="A441" s="77">
        <v>440</v>
      </c>
      <c r="B441" s="82">
        <v>43202</v>
      </c>
      <c r="K441" s="81">
        <v>15</v>
      </c>
      <c r="L441" s="77" t="s">
        <v>188</v>
      </c>
      <c r="M441" s="77">
        <v>2018</v>
      </c>
      <c r="N441" s="79">
        <v>0.80437499999999995</v>
      </c>
      <c r="O441" s="79">
        <v>0.81530092592592596</v>
      </c>
      <c r="P441" s="80">
        <v>0.26222222222222413</v>
      </c>
      <c r="Q441" s="78" t="s">
        <v>32</v>
      </c>
      <c r="R441" s="78" t="s">
        <v>61</v>
      </c>
      <c r="S441" s="78" t="s">
        <v>127</v>
      </c>
      <c r="U441" s="78" t="s">
        <v>149</v>
      </c>
      <c r="V441" s="80">
        <v>0.26222222222222413</v>
      </c>
      <c r="W441" s="80" t="s">
        <v>123</v>
      </c>
      <c r="X441" s="81">
        <v>1</v>
      </c>
      <c r="Y441" s="81">
        <v>1</v>
      </c>
      <c r="Z441" s="80">
        <v>0.26222222222222413</v>
      </c>
      <c r="AA441" s="80" t="s">
        <v>123</v>
      </c>
      <c r="AB441" s="81">
        <v>9000</v>
      </c>
      <c r="AC441" s="81">
        <v>9045</v>
      </c>
      <c r="AD441" s="77">
        <v>9043</v>
      </c>
      <c r="AE441" s="81">
        <v>3206.7375886524824</v>
      </c>
      <c r="AF441" s="157"/>
      <c r="AG441" s="77">
        <v>1</v>
      </c>
      <c r="AH441" s="77">
        <v>8</v>
      </c>
      <c r="AI441" s="77" t="s">
        <v>261</v>
      </c>
      <c r="AJ441" s="80">
        <v>4.2275</v>
      </c>
      <c r="AK441" s="80">
        <v>1.875</v>
      </c>
      <c r="AL441" s="80">
        <v>1.73</v>
      </c>
      <c r="AM441" s="80">
        <v>2.4972222222222218</v>
      </c>
      <c r="AN441" s="81" t="s">
        <v>123</v>
      </c>
    </row>
    <row r="442" spans="1:40" x14ac:dyDescent="0.25">
      <c r="A442" s="77">
        <v>441</v>
      </c>
      <c r="B442" s="82">
        <v>43202</v>
      </c>
      <c r="K442" s="81">
        <v>15</v>
      </c>
      <c r="L442" s="77" t="s">
        <v>188</v>
      </c>
      <c r="M442" s="77">
        <v>2018</v>
      </c>
      <c r="N442" s="79">
        <v>0.81530092592592596</v>
      </c>
      <c r="O442" s="79">
        <v>0.81546296296296295</v>
      </c>
      <c r="P442" s="80">
        <v>3.8888888888877204E-3</v>
      </c>
      <c r="Q442" s="78" t="s">
        <v>32</v>
      </c>
      <c r="R442" s="78" t="s">
        <v>61</v>
      </c>
      <c r="V442" s="80">
        <v>0.89277777777778056</v>
      </c>
      <c r="W442" s="80">
        <v>2.8177777777777751</v>
      </c>
      <c r="X442" s="81">
        <v>1</v>
      </c>
      <c r="Y442" s="81">
        <v>1</v>
      </c>
      <c r="Z442" s="80">
        <v>0.89</v>
      </c>
      <c r="AA442" s="80">
        <v>2.82</v>
      </c>
      <c r="AB442" s="81"/>
      <c r="AC442" s="81">
        <v>9045</v>
      </c>
      <c r="AD442" s="77"/>
      <c r="AE442" s="81"/>
      <c r="AF442" s="157"/>
      <c r="AG442" s="77">
        <v>1</v>
      </c>
      <c r="AH442" s="77">
        <v>8</v>
      </c>
      <c r="AI442" s="77" t="s">
        <v>252</v>
      </c>
      <c r="AJ442" s="80" t="s">
        <v>123</v>
      </c>
      <c r="AK442" s="80" t="s">
        <v>123</v>
      </c>
      <c r="AL442" s="80" t="s">
        <v>123</v>
      </c>
      <c r="AM442" s="80" t="s">
        <v>123</v>
      </c>
      <c r="AN442" s="81">
        <v>9045</v>
      </c>
    </row>
    <row r="443" spans="1:40" x14ac:dyDescent="0.25">
      <c r="A443" s="77">
        <v>442</v>
      </c>
      <c r="B443" s="82">
        <v>43202</v>
      </c>
      <c r="K443" s="81">
        <v>15</v>
      </c>
      <c r="L443" s="77" t="s">
        <v>188</v>
      </c>
      <c r="M443" s="77">
        <v>2018</v>
      </c>
      <c r="N443" s="79">
        <v>0.81546296296296295</v>
      </c>
      <c r="O443" s="79">
        <v>0.84400462962962963</v>
      </c>
      <c r="P443" s="80">
        <v>0.6850000000000005</v>
      </c>
      <c r="Q443" s="78" t="s">
        <v>32</v>
      </c>
      <c r="R443" s="78" t="s">
        <v>156</v>
      </c>
      <c r="S443" s="78" t="s">
        <v>124</v>
      </c>
      <c r="U443" s="78" t="s">
        <v>149</v>
      </c>
      <c r="V443" s="80">
        <v>0.6850000000000005</v>
      </c>
      <c r="W443" s="80" t="s">
        <v>123</v>
      </c>
      <c r="X443" s="81">
        <v>1</v>
      </c>
      <c r="Y443" s="81">
        <v>1</v>
      </c>
      <c r="Z443" s="80">
        <v>0.6850000000000005</v>
      </c>
      <c r="AA443" s="80" t="s">
        <v>123</v>
      </c>
      <c r="AB443" s="81"/>
      <c r="AC443" s="81">
        <v>3618</v>
      </c>
      <c r="AD443" s="77"/>
      <c r="AE443" s="81"/>
      <c r="AF443" s="157"/>
      <c r="AG443" s="77">
        <v>1</v>
      </c>
      <c r="AH443" s="77">
        <v>8</v>
      </c>
      <c r="AI443" s="77" t="s">
        <v>252</v>
      </c>
      <c r="AJ443" s="80" t="s">
        <v>123</v>
      </c>
      <c r="AK443" s="80" t="s">
        <v>123</v>
      </c>
      <c r="AL443" s="80" t="s">
        <v>123</v>
      </c>
      <c r="AM443" s="80" t="s">
        <v>123</v>
      </c>
      <c r="AN443" s="81" t="s">
        <v>123</v>
      </c>
    </row>
    <row r="444" spans="1:40" x14ac:dyDescent="0.25">
      <c r="A444" s="77">
        <v>443</v>
      </c>
      <c r="B444" s="82">
        <v>43202</v>
      </c>
      <c r="K444" s="81">
        <v>15</v>
      </c>
      <c r="L444" s="77" t="s">
        <v>188</v>
      </c>
      <c r="M444" s="77">
        <v>2018</v>
      </c>
      <c r="N444" s="79">
        <v>0.84400462962962963</v>
      </c>
      <c r="O444" s="79">
        <v>0.84409722222222217</v>
      </c>
      <c r="P444" s="80">
        <v>2.2222222222207932E-3</v>
      </c>
      <c r="Q444" s="78" t="s">
        <v>32</v>
      </c>
      <c r="R444" s="78" t="s">
        <v>156</v>
      </c>
      <c r="S444" s="78" t="s">
        <v>125</v>
      </c>
      <c r="V444" s="80" t="s">
        <v>123</v>
      </c>
      <c r="W444" s="80" t="s">
        <v>123</v>
      </c>
      <c r="X444" s="81">
        <v>1</v>
      </c>
      <c r="Y444" s="81">
        <v>1</v>
      </c>
      <c r="Z444" s="80" t="s">
        <v>123</v>
      </c>
      <c r="AA444" s="80" t="s">
        <v>123</v>
      </c>
      <c r="AB444" s="81">
        <v>0</v>
      </c>
      <c r="AC444" s="81">
        <v>3618</v>
      </c>
      <c r="AD444" s="77">
        <v>0</v>
      </c>
      <c r="AE444" s="81">
        <v>0</v>
      </c>
      <c r="AF444" s="157"/>
      <c r="AG444" s="77">
        <v>1</v>
      </c>
      <c r="AH444" s="77">
        <v>9</v>
      </c>
      <c r="AI444" s="77" t="s">
        <v>262</v>
      </c>
      <c r="AJ444" s="80">
        <v>0.68722222222222129</v>
      </c>
      <c r="AK444" s="80">
        <v>0</v>
      </c>
      <c r="AL444" s="80">
        <v>0.69</v>
      </c>
      <c r="AM444" s="80">
        <v>0</v>
      </c>
      <c r="AN444" s="81" t="s">
        <v>123</v>
      </c>
    </row>
    <row r="445" spans="1:40" x14ac:dyDescent="0.25">
      <c r="A445" s="77">
        <v>444</v>
      </c>
      <c r="B445" s="82">
        <v>43204</v>
      </c>
      <c r="K445" s="81">
        <v>15</v>
      </c>
      <c r="L445" s="77" t="s">
        <v>188</v>
      </c>
      <c r="M445" s="77">
        <v>2018</v>
      </c>
      <c r="N445" s="79">
        <v>0.22916666666666666</v>
      </c>
      <c r="O445" s="79">
        <v>0.23737268518518517</v>
      </c>
      <c r="P445" s="80">
        <v>0.19694444444444437</v>
      </c>
      <c r="Q445" s="78" t="s">
        <v>22</v>
      </c>
      <c r="R445" s="78" t="s">
        <v>54</v>
      </c>
      <c r="V445" s="80" t="s">
        <v>123</v>
      </c>
      <c r="W445" s="80" t="s">
        <v>123</v>
      </c>
      <c r="X445" s="81">
        <v>1</v>
      </c>
      <c r="Y445" s="81">
        <v>1</v>
      </c>
      <c r="Z445" s="80" t="s">
        <v>123</v>
      </c>
      <c r="AA445" s="80" t="s">
        <v>123</v>
      </c>
      <c r="AB445" s="81"/>
      <c r="AC445" s="81">
        <v>3618</v>
      </c>
      <c r="AD445" s="77"/>
      <c r="AE445" s="81"/>
      <c r="AF445" s="157"/>
      <c r="AG445" s="77">
        <v>2</v>
      </c>
      <c r="AH445" s="77">
        <v>0</v>
      </c>
      <c r="AI445" s="77" t="s">
        <v>263</v>
      </c>
      <c r="AJ445" s="80" t="s">
        <v>123</v>
      </c>
      <c r="AK445" s="80" t="s">
        <v>123</v>
      </c>
      <c r="AL445" s="80" t="s">
        <v>123</v>
      </c>
      <c r="AM445" s="80" t="s">
        <v>123</v>
      </c>
      <c r="AN445" s="81" t="s">
        <v>123</v>
      </c>
    </row>
    <row r="446" spans="1:40" x14ac:dyDescent="0.25">
      <c r="A446" s="77">
        <v>445</v>
      </c>
      <c r="B446" s="82">
        <v>43204</v>
      </c>
      <c r="K446" s="81">
        <v>15</v>
      </c>
      <c r="L446" s="77" t="s">
        <v>188</v>
      </c>
      <c r="M446" s="77">
        <v>2018</v>
      </c>
      <c r="N446" s="79">
        <v>0.23737268518518517</v>
      </c>
      <c r="O446" s="79">
        <v>0.28907407407407409</v>
      </c>
      <c r="P446" s="80">
        <v>1.2408333333333341</v>
      </c>
      <c r="Q446" s="78" t="s">
        <v>32</v>
      </c>
      <c r="R446" s="78" t="s">
        <v>156</v>
      </c>
      <c r="S446" s="78" t="s">
        <v>126</v>
      </c>
      <c r="U446" s="78" t="s">
        <v>149</v>
      </c>
      <c r="V446" s="80">
        <v>1.2408333333333341</v>
      </c>
      <c r="W446" s="80" t="s">
        <v>123</v>
      </c>
      <c r="X446" s="81">
        <v>1</v>
      </c>
      <c r="Y446" s="81">
        <v>1</v>
      </c>
      <c r="Z446" s="80">
        <v>1.2408333333333341</v>
      </c>
      <c r="AA446" s="80" t="s">
        <v>123</v>
      </c>
      <c r="AB446" s="81"/>
      <c r="AC446" s="81">
        <v>3618</v>
      </c>
      <c r="AD446" s="77"/>
      <c r="AE446" s="81"/>
      <c r="AF446" s="157"/>
      <c r="AG446" s="77">
        <v>2</v>
      </c>
      <c r="AH446" s="77">
        <v>0</v>
      </c>
      <c r="AI446" s="77" t="s">
        <v>264</v>
      </c>
      <c r="AJ446" s="80" t="s">
        <v>123</v>
      </c>
      <c r="AK446" s="80" t="s">
        <v>123</v>
      </c>
      <c r="AL446" s="80" t="s">
        <v>123</v>
      </c>
      <c r="AM446" s="80" t="s">
        <v>123</v>
      </c>
      <c r="AN446" s="81" t="s">
        <v>123</v>
      </c>
    </row>
    <row r="447" spans="1:40" x14ac:dyDescent="0.25">
      <c r="A447" s="77">
        <v>446</v>
      </c>
      <c r="B447" s="82">
        <v>43204</v>
      </c>
      <c r="K447" s="81">
        <v>15</v>
      </c>
      <c r="L447" s="77" t="s">
        <v>188</v>
      </c>
      <c r="M447" s="77">
        <v>2018</v>
      </c>
      <c r="N447" s="79">
        <v>0.28907407407407409</v>
      </c>
      <c r="O447" s="79">
        <v>0.32635416666666667</v>
      </c>
      <c r="P447" s="80">
        <v>0.89472222222222175</v>
      </c>
      <c r="Q447" s="78" t="s">
        <v>53</v>
      </c>
      <c r="U447" s="78" t="s">
        <v>151</v>
      </c>
      <c r="V447" s="80" t="s">
        <v>123</v>
      </c>
      <c r="W447" s="80">
        <v>0.89472222222222175</v>
      </c>
      <c r="X447" s="81">
        <v>1</v>
      </c>
      <c r="Y447" s="81">
        <v>1</v>
      </c>
      <c r="Z447" s="80" t="s">
        <v>123</v>
      </c>
      <c r="AA447" s="80">
        <v>0.89472222222222175</v>
      </c>
      <c r="AB447" s="81"/>
      <c r="AC447" s="81">
        <v>3618</v>
      </c>
      <c r="AD447" s="77">
        <v>0</v>
      </c>
      <c r="AE447" s="81"/>
      <c r="AF447" s="157"/>
      <c r="AG447" s="77">
        <v>2</v>
      </c>
      <c r="AH447" s="77">
        <v>0</v>
      </c>
      <c r="AI447" s="77" t="s">
        <v>264</v>
      </c>
      <c r="AJ447" s="80" t="s">
        <v>123</v>
      </c>
      <c r="AK447" s="80" t="s">
        <v>123</v>
      </c>
      <c r="AL447" s="80" t="s">
        <v>123</v>
      </c>
      <c r="AM447" s="80" t="s">
        <v>123</v>
      </c>
      <c r="AN447" s="81" t="s">
        <v>123</v>
      </c>
    </row>
    <row r="448" spans="1:40" x14ac:dyDescent="0.25">
      <c r="A448" s="77">
        <v>447</v>
      </c>
      <c r="B448" s="82">
        <v>43204</v>
      </c>
      <c r="K448" s="81">
        <v>15</v>
      </c>
      <c r="L448" s="77" t="s">
        <v>188</v>
      </c>
      <c r="M448" s="77">
        <v>2018</v>
      </c>
      <c r="N448" s="79">
        <v>0.32635416666666667</v>
      </c>
      <c r="O448" s="79">
        <v>0.33458333333333329</v>
      </c>
      <c r="P448" s="80">
        <v>0.1974999999999989</v>
      </c>
      <c r="Q448" s="78" t="s">
        <v>32</v>
      </c>
      <c r="R448" s="78" t="s">
        <v>61</v>
      </c>
      <c r="S448" s="78" t="s">
        <v>127</v>
      </c>
      <c r="U448" s="78" t="s">
        <v>149</v>
      </c>
      <c r="V448" s="80">
        <v>0.1974999999999989</v>
      </c>
      <c r="W448" s="80" t="s">
        <v>123</v>
      </c>
      <c r="X448" s="81">
        <v>1</v>
      </c>
      <c r="Y448" s="81">
        <v>1</v>
      </c>
      <c r="Z448" s="80">
        <v>0.1974999999999989</v>
      </c>
      <c r="AA448" s="80" t="s">
        <v>123</v>
      </c>
      <c r="AB448" s="81">
        <v>0</v>
      </c>
      <c r="AC448" s="81">
        <v>3618</v>
      </c>
      <c r="AD448" s="77">
        <v>3618</v>
      </c>
      <c r="AE448" s="81">
        <v>4065.1685393258426</v>
      </c>
      <c r="AF448" s="157"/>
      <c r="AG448" s="77">
        <v>2</v>
      </c>
      <c r="AH448" s="77">
        <v>1</v>
      </c>
      <c r="AI448" s="77" t="s">
        <v>265</v>
      </c>
      <c r="AJ448" s="80">
        <v>2.5444444444444452</v>
      </c>
      <c r="AK448" s="80">
        <v>0</v>
      </c>
      <c r="AL448" s="80">
        <v>1.65</v>
      </c>
      <c r="AM448" s="80">
        <v>0.89472222222222175</v>
      </c>
      <c r="AN448" s="81" t="s">
        <v>123</v>
      </c>
    </row>
    <row r="449" spans="1:40" x14ac:dyDescent="0.25">
      <c r="A449" s="77">
        <v>448</v>
      </c>
      <c r="B449" s="82">
        <v>43204</v>
      </c>
      <c r="K449" s="81">
        <v>15</v>
      </c>
      <c r="L449" s="77" t="s">
        <v>188</v>
      </c>
      <c r="M449" s="77">
        <v>2018</v>
      </c>
      <c r="N449" s="79">
        <v>0.33458333333333329</v>
      </c>
      <c r="O449" s="79">
        <v>0.3351851851851852</v>
      </c>
      <c r="P449" s="80">
        <v>1.4444444444445814E-2</v>
      </c>
      <c r="Q449" s="78" t="s">
        <v>32</v>
      </c>
      <c r="R449" s="78" t="s">
        <v>61</v>
      </c>
      <c r="V449" s="80">
        <v>2.1233333333333335</v>
      </c>
      <c r="W449" s="80">
        <v>0.89472222222222175</v>
      </c>
      <c r="X449" s="81">
        <v>1</v>
      </c>
      <c r="Y449" s="81">
        <v>1</v>
      </c>
      <c r="Z449" s="80">
        <v>2.12</v>
      </c>
      <c r="AA449" s="80">
        <v>0.89</v>
      </c>
      <c r="AB449" s="81"/>
      <c r="AC449" s="81">
        <v>3618</v>
      </c>
      <c r="AD449" s="77"/>
      <c r="AE449" s="81"/>
      <c r="AF449" s="157"/>
      <c r="AG449" s="77">
        <v>2</v>
      </c>
      <c r="AH449" s="77">
        <v>1</v>
      </c>
      <c r="AI449" s="77" t="s">
        <v>264</v>
      </c>
      <c r="AJ449" s="80" t="s">
        <v>123</v>
      </c>
      <c r="AK449" s="80" t="s">
        <v>123</v>
      </c>
      <c r="AL449" s="80" t="s">
        <v>123</v>
      </c>
      <c r="AM449" s="80" t="s">
        <v>123</v>
      </c>
      <c r="AN449" s="81">
        <v>3618</v>
      </c>
    </row>
    <row r="450" spans="1:40" x14ac:dyDescent="0.25">
      <c r="A450" s="77">
        <v>449</v>
      </c>
      <c r="B450" s="82">
        <v>43204</v>
      </c>
      <c r="K450" s="81">
        <v>15</v>
      </c>
      <c r="L450" s="77" t="s">
        <v>188</v>
      </c>
      <c r="M450" s="77">
        <v>2018</v>
      </c>
      <c r="N450" s="79">
        <v>0.3351851851851852</v>
      </c>
      <c r="O450" s="79">
        <v>0.36800925925925926</v>
      </c>
      <c r="P450" s="80">
        <v>0.78777777777777747</v>
      </c>
      <c r="Q450" s="78" t="s">
        <v>32</v>
      </c>
      <c r="R450" s="78" t="s">
        <v>156</v>
      </c>
      <c r="S450" s="78" t="s">
        <v>124</v>
      </c>
      <c r="U450" s="78" t="s">
        <v>149</v>
      </c>
      <c r="V450" s="80">
        <v>0.78777777777777747</v>
      </c>
      <c r="W450" s="80" t="s">
        <v>123</v>
      </c>
      <c r="X450" s="81">
        <v>1</v>
      </c>
      <c r="Y450" s="81">
        <v>1</v>
      </c>
      <c r="Z450" s="80">
        <v>0.78777777777777747</v>
      </c>
      <c r="AA450" s="80" t="s">
        <v>123</v>
      </c>
      <c r="AB450" s="81"/>
      <c r="AC450" s="81">
        <v>9270</v>
      </c>
      <c r="AD450" s="77"/>
      <c r="AE450" s="81"/>
      <c r="AF450" s="157"/>
      <c r="AG450" s="77">
        <v>1</v>
      </c>
      <c r="AH450" s="77">
        <v>1</v>
      </c>
      <c r="AI450" s="77" t="s">
        <v>264</v>
      </c>
      <c r="AJ450" s="80" t="s">
        <v>123</v>
      </c>
      <c r="AK450" s="80" t="s">
        <v>123</v>
      </c>
      <c r="AL450" s="80" t="s">
        <v>123</v>
      </c>
      <c r="AM450" s="80" t="s">
        <v>123</v>
      </c>
      <c r="AN450" s="81" t="s">
        <v>123</v>
      </c>
    </row>
    <row r="451" spans="1:40" x14ac:dyDescent="0.25">
      <c r="A451" s="77">
        <v>450</v>
      </c>
      <c r="B451" s="82">
        <v>43204</v>
      </c>
      <c r="K451" s="81">
        <v>15</v>
      </c>
      <c r="L451" s="77" t="s">
        <v>188</v>
      </c>
      <c r="M451" s="77">
        <v>2018</v>
      </c>
      <c r="N451" s="79">
        <v>0.36800925925925926</v>
      </c>
      <c r="O451" s="79">
        <v>0.39181712962962961</v>
      </c>
      <c r="P451" s="80">
        <v>0.5713888888888885</v>
      </c>
      <c r="Q451" s="78" t="s">
        <v>53</v>
      </c>
      <c r="U451" s="78" t="s">
        <v>151</v>
      </c>
      <c r="V451" s="80" t="s">
        <v>123</v>
      </c>
      <c r="W451" s="80">
        <v>0.5713888888888885</v>
      </c>
      <c r="X451" s="81">
        <v>1</v>
      </c>
      <c r="Y451" s="81">
        <v>1</v>
      </c>
      <c r="Z451" s="80" t="s">
        <v>123</v>
      </c>
      <c r="AA451" s="80">
        <v>0.5713888888888885</v>
      </c>
      <c r="AB451" s="81"/>
      <c r="AC451" s="81">
        <v>9270</v>
      </c>
      <c r="AD451" s="77"/>
      <c r="AE451" s="81"/>
      <c r="AF451" s="157"/>
      <c r="AG451" s="77">
        <v>1</v>
      </c>
      <c r="AH451" s="77">
        <v>1</v>
      </c>
      <c r="AI451" s="77" t="s">
        <v>264</v>
      </c>
      <c r="AJ451" s="80" t="s">
        <v>123</v>
      </c>
      <c r="AK451" s="80" t="s">
        <v>123</v>
      </c>
      <c r="AL451" s="80" t="s">
        <v>123</v>
      </c>
      <c r="AM451" s="80" t="s">
        <v>123</v>
      </c>
      <c r="AN451" s="81" t="s">
        <v>123</v>
      </c>
    </row>
    <row r="452" spans="1:40" x14ac:dyDescent="0.25">
      <c r="A452" s="77">
        <v>451</v>
      </c>
      <c r="B452" s="82">
        <v>43204</v>
      </c>
      <c r="K452" s="81">
        <v>15</v>
      </c>
      <c r="L452" s="77" t="s">
        <v>188</v>
      </c>
      <c r="M452" s="77">
        <v>2018</v>
      </c>
      <c r="N452" s="79">
        <v>0.39181712962962961</v>
      </c>
      <c r="O452" s="79">
        <v>0.40478009259259262</v>
      </c>
      <c r="P452" s="80">
        <v>0.31111111111111223</v>
      </c>
      <c r="Q452" s="78" t="s">
        <v>98</v>
      </c>
      <c r="R452" s="78" t="s">
        <v>153</v>
      </c>
      <c r="T452" s="78" t="s">
        <v>123</v>
      </c>
      <c r="U452" s="78" t="s">
        <v>151</v>
      </c>
      <c r="V452" s="80" t="s">
        <v>123</v>
      </c>
      <c r="W452" s="80">
        <v>0.31111111111111223</v>
      </c>
      <c r="X452" s="81">
        <v>1</v>
      </c>
      <c r="Y452" s="81">
        <v>1</v>
      </c>
      <c r="Z452" s="80" t="s">
        <v>123</v>
      </c>
      <c r="AA452" s="80">
        <v>0.31111111111111223</v>
      </c>
      <c r="AB452" s="81"/>
      <c r="AC452" s="81">
        <v>9270</v>
      </c>
      <c r="AD452" s="77"/>
      <c r="AE452" s="81"/>
      <c r="AF452" s="157"/>
      <c r="AG452" s="77">
        <v>1</v>
      </c>
      <c r="AH452" s="77">
        <v>1</v>
      </c>
      <c r="AI452" s="77" t="s">
        <v>264</v>
      </c>
      <c r="AJ452" s="80" t="s">
        <v>123</v>
      </c>
      <c r="AK452" s="80" t="s">
        <v>123</v>
      </c>
      <c r="AL452" s="80" t="s">
        <v>123</v>
      </c>
      <c r="AM452" s="80" t="s">
        <v>123</v>
      </c>
      <c r="AN452" s="81" t="s">
        <v>123</v>
      </c>
    </row>
    <row r="453" spans="1:40" x14ac:dyDescent="0.25">
      <c r="A453" s="77">
        <v>452</v>
      </c>
      <c r="B453" s="82">
        <v>43204</v>
      </c>
      <c r="K453" s="81">
        <v>15</v>
      </c>
      <c r="L453" s="77" t="s">
        <v>188</v>
      </c>
      <c r="M453" s="77">
        <v>2018</v>
      </c>
      <c r="N453" s="79">
        <v>0.40478009259259262</v>
      </c>
      <c r="O453" s="79">
        <v>0.47832175925925924</v>
      </c>
      <c r="P453" s="80">
        <v>1.7649999999999988</v>
      </c>
      <c r="Q453" s="78" t="s">
        <v>53</v>
      </c>
      <c r="U453" s="78" t="s">
        <v>151</v>
      </c>
      <c r="V453" s="80" t="s">
        <v>123</v>
      </c>
      <c r="W453" s="80">
        <v>1.7649999999999988</v>
      </c>
      <c r="X453" s="81">
        <v>1</v>
      </c>
      <c r="Y453" s="81">
        <v>1</v>
      </c>
      <c r="Z453" s="80" t="s">
        <v>123</v>
      </c>
      <c r="AA453" s="80">
        <v>1.7649999999999988</v>
      </c>
      <c r="AB453" s="81"/>
      <c r="AC453" s="81">
        <v>9270</v>
      </c>
      <c r="AD453" s="77"/>
      <c r="AE453" s="81"/>
      <c r="AF453" s="157"/>
      <c r="AG453" s="77">
        <v>1</v>
      </c>
      <c r="AH453" s="77">
        <v>1</v>
      </c>
      <c r="AI453" s="77" t="s">
        <v>264</v>
      </c>
      <c r="AJ453" s="80" t="s">
        <v>123</v>
      </c>
      <c r="AK453" s="80" t="s">
        <v>123</v>
      </c>
      <c r="AL453" s="80" t="s">
        <v>123</v>
      </c>
      <c r="AM453" s="80" t="s">
        <v>123</v>
      </c>
      <c r="AN453" s="81" t="s">
        <v>123</v>
      </c>
    </row>
    <row r="454" spans="1:40" x14ac:dyDescent="0.25">
      <c r="A454" s="77">
        <v>453</v>
      </c>
      <c r="B454" s="82">
        <v>43204</v>
      </c>
      <c r="K454" s="81">
        <v>15</v>
      </c>
      <c r="L454" s="77" t="s">
        <v>188</v>
      </c>
      <c r="M454" s="77">
        <v>2018</v>
      </c>
      <c r="N454" s="79">
        <v>0.47832175925925924</v>
      </c>
      <c r="O454" s="79">
        <v>0.48239583333333336</v>
      </c>
      <c r="P454" s="80">
        <v>9.7777777777778851E-2</v>
      </c>
      <c r="Q454" s="78" t="s">
        <v>32</v>
      </c>
      <c r="R454" s="78" t="s">
        <v>61</v>
      </c>
      <c r="S454" s="78" t="s">
        <v>127</v>
      </c>
      <c r="U454" s="78" t="s">
        <v>149</v>
      </c>
      <c r="V454" s="80">
        <v>9.7777777777778851E-2</v>
      </c>
      <c r="W454" s="80" t="s">
        <v>123</v>
      </c>
      <c r="X454" s="81">
        <v>1</v>
      </c>
      <c r="Y454" s="81">
        <v>1</v>
      </c>
      <c r="Z454" s="80">
        <v>9.7777777777778851E-2</v>
      </c>
      <c r="AA454" s="80" t="s">
        <v>123</v>
      </c>
      <c r="AB454" s="81">
        <v>0</v>
      </c>
      <c r="AC454" s="81">
        <v>9270</v>
      </c>
      <c r="AD454" s="77">
        <v>9300</v>
      </c>
      <c r="AE454" s="81">
        <v>3509.433962264151</v>
      </c>
      <c r="AF454" s="157"/>
      <c r="AG454" s="77">
        <v>1</v>
      </c>
      <c r="AH454" s="77">
        <v>2</v>
      </c>
      <c r="AI454" s="77" t="s">
        <v>266</v>
      </c>
      <c r="AJ454" s="80">
        <v>4.1380555555555549</v>
      </c>
      <c r="AK454" s="80">
        <v>0</v>
      </c>
      <c r="AL454" s="80">
        <v>1.8</v>
      </c>
      <c r="AM454" s="80">
        <v>2.3363888888888873</v>
      </c>
      <c r="AN454" s="81" t="s">
        <v>123</v>
      </c>
    </row>
    <row r="455" spans="1:40" x14ac:dyDescent="0.25">
      <c r="A455" s="77">
        <v>454</v>
      </c>
      <c r="B455" s="82">
        <v>43204</v>
      </c>
      <c r="K455" s="81">
        <v>15</v>
      </c>
      <c r="L455" s="77" t="s">
        <v>188</v>
      </c>
      <c r="M455" s="77">
        <v>2018</v>
      </c>
      <c r="N455" s="79">
        <v>0.48239583333333336</v>
      </c>
      <c r="O455" s="79">
        <v>0.50760416666666663</v>
      </c>
      <c r="P455" s="80">
        <v>0.60499999999999865</v>
      </c>
      <c r="Q455" s="78" t="s">
        <v>32</v>
      </c>
      <c r="R455" s="78" t="s">
        <v>61</v>
      </c>
      <c r="V455" s="80">
        <v>0.88555555555555632</v>
      </c>
      <c r="W455" s="80">
        <v>2.6474999999999995</v>
      </c>
      <c r="X455" s="81">
        <v>1</v>
      </c>
      <c r="Y455" s="81">
        <v>1</v>
      </c>
      <c r="Z455" s="80">
        <v>0.89</v>
      </c>
      <c r="AA455" s="80">
        <v>2.65</v>
      </c>
      <c r="AB455" s="81"/>
      <c r="AC455" s="81">
        <v>9270</v>
      </c>
      <c r="AD455" s="77"/>
      <c r="AE455" s="81"/>
      <c r="AF455" s="157"/>
      <c r="AG455" s="77">
        <v>1</v>
      </c>
      <c r="AH455" s="77">
        <v>2</v>
      </c>
      <c r="AI455" s="77" t="s">
        <v>264</v>
      </c>
      <c r="AJ455" s="80" t="s">
        <v>123</v>
      </c>
      <c r="AK455" s="80" t="s">
        <v>123</v>
      </c>
      <c r="AL455" s="80" t="s">
        <v>123</v>
      </c>
      <c r="AM455" s="80" t="s">
        <v>123</v>
      </c>
      <c r="AN455" s="81">
        <v>9270</v>
      </c>
    </row>
    <row r="456" spans="1:40" x14ac:dyDescent="0.25">
      <c r="A456" s="77">
        <v>455</v>
      </c>
      <c r="B456" s="82">
        <v>43204</v>
      </c>
      <c r="K456" s="81">
        <v>15</v>
      </c>
      <c r="L456" s="77" t="s">
        <v>188</v>
      </c>
      <c r="M456" s="77">
        <v>2018</v>
      </c>
      <c r="N456" s="79">
        <v>0.50760416666666663</v>
      </c>
      <c r="O456" s="79">
        <v>0.52299768518518519</v>
      </c>
      <c r="P456" s="80">
        <v>0.36944444444444535</v>
      </c>
      <c r="Q456" s="78" t="s">
        <v>32</v>
      </c>
      <c r="R456" s="78" t="s">
        <v>156</v>
      </c>
      <c r="S456" s="78" t="s">
        <v>124</v>
      </c>
      <c r="U456" s="78" t="s">
        <v>149</v>
      </c>
      <c r="V456" s="80">
        <v>0.36944444444444535</v>
      </c>
      <c r="W456" s="80" t="s">
        <v>123</v>
      </c>
      <c r="X456" s="81">
        <v>1</v>
      </c>
      <c r="Y456" s="81">
        <v>1</v>
      </c>
      <c r="Z456" s="80">
        <v>0.36944444444444535</v>
      </c>
      <c r="AA456" s="80" t="s">
        <v>123</v>
      </c>
      <c r="AB456" s="81"/>
      <c r="AC456" s="81">
        <v>-3840.0000002235174</v>
      </c>
      <c r="AD456" s="77"/>
      <c r="AE456" s="81"/>
      <c r="AF456" s="157"/>
      <c r="AG456" s="77">
        <v>1</v>
      </c>
      <c r="AH456" s="77">
        <v>2</v>
      </c>
      <c r="AI456" s="77" t="s">
        <v>264</v>
      </c>
      <c r="AJ456" s="80" t="s">
        <v>123</v>
      </c>
      <c r="AK456" s="80" t="s">
        <v>123</v>
      </c>
      <c r="AL456" s="80" t="s">
        <v>123</v>
      </c>
      <c r="AM456" s="80" t="s">
        <v>123</v>
      </c>
      <c r="AN456" s="81" t="s">
        <v>123</v>
      </c>
    </row>
    <row r="457" spans="1:40" x14ac:dyDescent="0.25">
      <c r="A457" s="77">
        <v>456</v>
      </c>
      <c r="B457" s="82">
        <v>43204</v>
      </c>
      <c r="K457" s="81">
        <v>15</v>
      </c>
      <c r="L457" s="77" t="s">
        <v>188</v>
      </c>
      <c r="M457" s="77">
        <v>2018</v>
      </c>
      <c r="N457" s="79">
        <v>0.52299768518518519</v>
      </c>
      <c r="O457" s="79">
        <v>0.53440972222222227</v>
      </c>
      <c r="P457" s="80">
        <v>0.27388888888888996</v>
      </c>
      <c r="Q457" s="78" t="s">
        <v>53</v>
      </c>
      <c r="S457" s="78" t="s">
        <v>125</v>
      </c>
      <c r="U457" s="78" t="s">
        <v>151</v>
      </c>
      <c r="V457" s="80" t="s">
        <v>123</v>
      </c>
      <c r="W457" s="80">
        <v>0.27388888888888996</v>
      </c>
      <c r="X457" s="81">
        <v>1</v>
      </c>
      <c r="Y457" s="81">
        <v>1</v>
      </c>
      <c r="Z457" s="80" t="s">
        <v>123</v>
      </c>
      <c r="AA457" s="80">
        <v>0.27388888888888996</v>
      </c>
      <c r="AB457" s="81">
        <v>653</v>
      </c>
      <c r="AC457" s="81">
        <v>-3840.0000002235174</v>
      </c>
      <c r="AD457" s="77">
        <v>653</v>
      </c>
      <c r="AE457" s="81">
        <v>1201.8399999999999</v>
      </c>
      <c r="AF457" s="157"/>
      <c r="AG457" s="77">
        <v>1</v>
      </c>
      <c r="AH457" s="77">
        <v>3</v>
      </c>
      <c r="AI457" s="77" t="s">
        <v>267</v>
      </c>
      <c r="AJ457" s="80">
        <v>0.64333333333333531</v>
      </c>
      <c r="AK457" s="80">
        <v>0.16743589743589743</v>
      </c>
      <c r="AL457" s="80">
        <v>0.37</v>
      </c>
      <c r="AM457" s="80">
        <v>0.27388888888888996</v>
      </c>
      <c r="AN457" s="81">
        <v>-3840.0000002235174</v>
      </c>
    </row>
    <row r="458" spans="1:40" x14ac:dyDescent="0.25">
      <c r="A458" s="77">
        <v>457</v>
      </c>
      <c r="B458" s="82">
        <v>43206</v>
      </c>
      <c r="K458" s="81">
        <v>16</v>
      </c>
      <c r="L458" s="77" t="s">
        <v>188</v>
      </c>
      <c r="M458" s="77">
        <v>2018</v>
      </c>
      <c r="N458" s="79">
        <v>0.22916666666666666</v>
      </c>
      <c r="O458" s="79">
        <v>0.6598842592592592</v>
      </c>
      <c r="P458" s="80">
        <v>10.337222222222222</v>
      </c>
      <c r="Q458" s="78" t="s">
        <v>22</v>
      </c>
      <c r="R458" s="78" t="s">
        <v>54</v>
      </c>
      <c r="V458" s="80" t="s">
        <v>123</v>
      </c>
      <c r="W458" s="80" t="s">
        <v>123</v>
      </c>
      <c r="X458" s="81">
        <v>1</v>
      </c>
      <c r="Y458" s="81">
        <v>1</v>
      </c>
      <c r="Z458" s="80" t="s">
        <v>123</v>
      </c>
      <c r="AA458" s="80" t="s">
        <v>123</v>
      </c>
      <c r="AB458" s="81"/>
      <c r="AC458" s="81">
        <v>12060</v>
      </c>
      <c r="AD458" s="77"/>
      <c r="AE458" s="81"/>
      <c r="AF458" s="157"/>
      <c r="AG458" s="77">
        <v>1</v>
      </c>
      <c r="AH458" s="77">
        <v>0</v>
      </c>
      <c r="AI458" s="77" t="s">
        <v>268</v>
      </c>
      <c r="AJ458" s="80" t="s">
        <v>123</v>
      </c>
      <c r="AK458" s="80" t="s">
        <v>123</v>
      </c>
      <c r="AL458" s="80" t="s">
        <v>123</v>
      </c>
      <c r="AM458" s="80" t="s">
        <v>123</v>
      </c>
      <c r="AN458" s="81" t="s">
        <v>123</v>
      </c>
    </row>
    <row r="459" spans="1:40" x14ac:dyDescent="0.25">
      <c r="A459" s="77">
        <v>458</v>
      </c>
      <c r="B459" s="82">
        <v>43206</v>
      </c>
      <c r="K459" s="81">
        <v>16</v>
      </c>
      <c r="L459" s="77" t="s">
        <v>188</v>
      </c>
      <c r="M459" s="77">
        <v>2018</v>
      </c>
      <c r="N459" s="79">
        <v>0.6598842592592592</v>
      </c>
      <c r="O459" s="79">
        <v>0.66481481481481486</v>
      </c>
      <c r="P459" s="80">
        <v>0.11833333333333584</v>
      </c>
      <c r="Q459" s="78" t="s">
        <v>32</v>
      </c>
      <c r="R459" s="78" t="s">
        <v>159</v>
      </c>
      <c r="S459" s="78" t="s">
        <v>126</v>
      </c>
      <c r="U459" s="78" t="s">
        <v>149</v>
      </c>
      <c r="V459" s="80">
        <v>0.11833333333333584</v>
      </c>
      <c r="W459" s="80" t="s">
        <v>123</v>
      </c>
      <c r="X459" s="81">
        <v>1</v>
      </c>
      <c r="Y459" s="81">
        <v>1</v>
      </c>
      <c r="Z459" s="80">
        <v>0.11833333333333584</v>
      </c>
      <c r="AA459" s="80" t="s">
        <v>123</v>
      </c>
      <c r="AB459" s="81"/>
      <c r="AC459" s="81">
        <v>12060</v>
      </c>
      <c r="AD459" s="77"/>
      <c r="AE459" s="81"/>
      <c r="AF459" s="157"/>
      <c r="AG459" s="77">
        <v>1</v>
      </c>
      <c r="AH459" s="77">
        <v>0</v>
      </c>
      <c r="AI459" s="77" t="s">
        <v>269</v>
      </c>
      <c r="AJ459" s="80" t="s">
        <v>123</v>
      </c>
      <c r="AK459" s="80" t="s">
        <v>123</v>
      </c>
      <c r="AL459" s="80" t="s">
        <v>123</v>
      </c>
      <c r="AM459" s="80" t="s">
        <v>123</v>
      </c>
      <c r="AN459" s="81" t="s">
        <v>123</v>
      </c>
    </row>
    <row r="460" spans="1:40" x14ac:dyDescent="0.25">
      <c r="A460" s="77">
        <v>459</v>
      </c>
      <c r="B460" s="82">
        <v>43206</v>
      </c>
      <c r="K460" s="81">
        <v>16</v>
      </c>
      <c r="L460" s="77" t="s">
        <v>188</v>
      </c>
      <c r="M460" s="77">
        <v>2018</v>
      </c>
      <c r="N460" s="79">
        <v>0.66481481481481486</v>
      </c>
      <c r="O460" s="79">
        <v>0.70891203703703709</v>
      </c>
      <c r="P460" s="80">
        <v>1.0583333333333336</v>
      </c>
      <c r="Q460" s="78" t="s">
        <v>53</v>
      </c>
      <c r="U460" s="78" t="s">
        <v>151</v>
      </c>
      <c r="V460" s="80" t="s">
        <v>123</v>
      </c>
      <c r="W460" s="80">
        <v>1.0583333333333336</v>
      </c>
      <c r="X460" s="81">
        <v>1</v>
      </c>
      <c r="Y460" s="81">
        <v>1</v>
      </c>
      <c r="Z460" s="80" t="s">
        <v>123</v>
      </c>
      <c r="AA460" s="80">
        <v>1.0583333333333336</v>
      </c>
      <c r="AB460" s="81"/>
      <c r="AC460" s="81">
        <v>12060</v>
      </c>
      <c r="AD460" s="77"/>
      <c r="AE460" s="81"/>
      <c r="AF460" s="157"/>
      <c r="AG460" s="77">
        <v>1</v>
      </c>
      <c r="AH460" s="77">
        <v>0</v>
      </c>
      <c r="AI460" s="77" t="s">
        <v>269</v>
      </c>
      <c r="AJ460" s="80" t="s">
        <v>123</v>
      </c>
      <c r="AK460" s="80" t="s">
        <v>123</v>
      </c>
      <c r="AL460" s="80" t="s">
        <v>123</v>
      </c>
      <c r="AM460" s="80" t="s">
        <v>123</v>
      </c>
      <c r="AN460" s="81" t="s">
        <v>123</v>
      </c>
    </row>
    <row r="461" spans="1:40" x14ac:dyDescent="0.25">
      <c r="A461" s="77">
        <v>460</v>
      </c>
      <c r="B461" s="82">
        <v>43206</v>
      </c>
      <c r="K461" s="81">
        <v>16</v>
      </c>
      <c r="L461" s="77" t="s">
        <v>188</v>
      </c>
      <c r="M461" s="77">
        <v>2018</v>
      </c>
      <c r="N461" s="79">
        <v>0.70891203703703709</v>
      </c>
      <c r="O461" s="79">
        <v>0.71518518518518526</v>
      </c>
      <c r="P461" s="80">
        <v>0.150555555555556</v>
      </c>
      <c r="Q461" s="78" t="s">
        <v>98</v>
      </c>
      <c r="R461" s="78" t="s">
        <v>153</v>
      </c>
      <c r="T461" s="78" t="s">
        <v>123</v>
      </c>
      <c r="U461" s="78" t="s">
        <v>151</v>
      </c>
      <c r="V461" s="80" t="s">
        <v>123</v>
      </c>
      <c r="W461" s="80">
        <v>0.150555555555556</v>
      </c>
      <c r="X461" s="81">
        <v>1</v>
      </c>
      <c r="Y461" s="81">
        <v>1</v>
      </c>
      <c r="Z461" s="80" t="s">
        <v>123</v>
      </c>
      <c r="AA461" s="80">
        <v>0.150555555555556</v>
      </c>
      <c r="AB461" s="81"/>
      <c r="AC461" s="81">
        <v>12060</v>
      </c>
      <c r="AD461" s="77"/>
      <c r="AE461" s="81"/>
      <c r="AF461" s="157"/>
      <c r="AG461" s="77">
        <v>1</v>
      </c>
      <c r="AH461" s="77">
        <v>0</v>
      </c>
      <c r="AI461" s="77" t="s">
        <v>269</v>
      </c>
      <c r="AJ461" s="80" t="s">
        <v>123</v>
      </c>
      <c r="AK461" s="80" t="s">
        <v>123</v>
      </c>
      <c r="AL461" s="80" t="s">
        <v>123</v>
      </c>
      <c r="AM461" s="80" t="s">
        <v>123</v>
      </c>
      <c r="AN461" s="81" t="s">
        <v>123</v>
      </c>
    </row>
    <row r="462" spans="1:40" x14ac:dyDescent="0.25">
      <c r="A462" s="77">
        <v>461</v>
      </c>
      <c r="B462" s="82">
        <v>43206</v>
      </c>
      <c r="K462" s="81">
        <v>16</v>
      </c>
      <c r="L462" s="77" t="s">
        <v>188</v>
      </c>
      <c r="M462" s="77">
        <v>2018</v>
      </c>
      <c r="N462" s="79">
        <v>0.71518518518518526</v>
      </c>
      <c r="O462" s="79">
        <v>0.75364583333333324</v>
      </c>
      <c r="P462" s="80">
        <v>0.92305555555555152</v>
      </c>
      <c r="Q462" s="78" t="s">
        <v>53</v>
      </c>
      <c r="U462" s="78" t="s">
        <v>151</v>
      </c>
      <c r="V462" s="80" t="s">
        <v>123</v>
      </c>
      <c r="W462" s="80">
        <v>0.92305555555555152</v>
      </c>
      <c r="X462" s="81">
        <v>1</v>
      </c>
      <c r="Y462" s="81">
        <v>1</v>
      </c>
      <c r="Z462" s="80" t="s">
        <v>123</v>
      </c>
      <c r="AA462" s="80">
        <v>0.92305555555555152</v>
      </c>
      <c r="AB462" s="81"/>
      <c r="AC462" s="81">
        <v>12060</v>
      </c>
      <c r="AD462" s="77">
        <v>14000</v>
      </c>
      <c r="AE462" s="81"/>
      <c r="AF462" s="157"/>
      <c r="AG462" s="77">
        <v>1</v>
      </c>
      <c r="AH462" s="77">
        <v>0</v>
      </c>
      <c r="AI462" s="77" t="s">
        <v>269</v>
      </c>
      <c r="AJ462" s="80" t="s">
        <v>123</v>
      </c>
      <c r="AK462" s="80" t="s">
        <v>123</v>
      </c>
      <c r="AL462" s="80" t="s">
        <v>123</v>
      </c>
      <c r="AM462" s="80" t="s">
        <v>123</v>
      </c>
      <c r="AN462" s="81" t="s">
        <v>123</v>
      </c>
    </row>
    <row r="463" spans="1:40" x14ac:dyDescent="0.25">
      <c r="A463" s="77">
        <v>462</v>
      </c>
      <c r="B463" s="82">
        <v>43206</v>
      </c>
      <c r="K463" s="81">
        <v>16</v>
      </c>
      <c r="L463" s="77" t="s">
        <v>188</v>
      </c>
      <c r="M463" s="77">
        <v>2018</v>
      </c>
      <c r="N463" s="79">
        <v>0.75364583333333324</v>
      </c>
      <c r="O463" s="79">
        <v>0.76069444444444445</v>
      </c>
      <c r="P463" s="80">
        <v>0.16916666666666913</v>
      </c>
      <c r="Q463" s="78" t="s">
        <v>98</v>
      </c>
      <c r="R463" s="78" t="s">
        <v>153</v>
      </c>
      <c r="T463" s="78" t="s">
        <v>123</v>
      </c>
      <c r="U463" s="78" t="s">
        <v>151</v>
      </c>
      <c r="V463" s="80" t="s">
        <v>123</v>
      </c>
      <c r="W463" s="80">
        <v>0.16916666666666913</v>
      </c>
      <c r="X463" s="81">
        <v>1</v>
      </c>
      <c r="Y463" s="81">
        <v>1</v>
      </c>
      <c r="Z463" s="80" t="s">
        <v>123</v>
      </c>
      <c r="AA463" s="80">
        <v>0.16916666666666913</v>
      </c>
      <c r="AB463" s="81"/>
      <c r="AC463" s="81">
        <v>12060</v>
      </c>
      <c r="AD463" s="77"/>
      <c r="AE463" s="81"/>
      <c r="AF463" s="157"/>
      <c r="AG463" s="77">
        <v>1</v>
      </c>
      <c r="AH463" s="77">
        <v>0</v>
      </c>
      <c r="AI463" s="77" t="s">
        <v>269</v>
      </c>
      <c r="AJ463" s="80" t="s">
        <v>123</v>
      </c>
      <c r="AK463" s="80" t="s">
        <v>123</v>
      </c>
      <c r="AL463" s="80" t="s">
        <v>123</v>
      </c>
      <c r="AM463" s="80" t="s">
        <v>123</v>
      </c>
      <c r="AN463" s="81" t="s">
        <v>123</v>
      </c>
    </row>
    <row r="464" spans="1:40" x14ac:dyDescent="0.25">
      <c r="A464" s="77">
        <v>463</v>
      </c>
      <c r="B464" s="82">
        <v>43206</v>
      </c>
      <c r="K464" s="81">
        <v>16</v>
      </c>
      <c r="L464" s="77" t="s">
        <v>188</v>
      </c>
      <c r="M464" s="77">
        <v>2018</v>
      </c>
      <c r="N464" s="79">
        <v>0.76069444444444445</v>
      </c>
      <c r="O464" s="79">
        <v>0.77653935185185186</v>
      </c>
      <c r="P464" s="80">
        <v>0.38027777777777771</v>
      </c>
      <c r="Q464" s="78" t="s">
        <v>53</v>
      </c>
      <c r="U464" s="78" t="s">
        <v>151</v>
      </c>
      <c r="V464" s="80" t="s">
        <v>123</v>
      </c>
      <c r="W464" s="80">
        <v>0.38027777777777771</v>
      </c>
      <c r="X464" s="81">
        <v>1</v>
      </c>
      <c r="Y464" s="81">
        <v>1</v>
      </c>
      <c r="Z464" s="80" t="s">
        <v>123</v>
      </c>
      <c r="AA464" s="80">
        <v>0.38027777777777771</v>
      </c>
      <c r="AB464" s="81"/>
      <c r="AC464" s="81">
        <v>12060</v>
      </c>
      <c r="AD464" s="77"/>
      <c r="AE464" s="81"/>
      <c r="AF464" s="157"/>
      <c r="AG464" s="77">
        <v>1</v>
      </c>
      <c r="AH464" s="77">
        <v>0</v>
      </c>
      <c r="AI464" s="77" t="s">
        <v>269</v>
      </c>
      <c r="AJ464" s="80" t="s">
        <v>123</v>
      </c>
      <c r="AK464" s="80" t="s">
        <v>123</v>
      </c>
      <c r="AL464" s="80" t="s">
        <v>123</v>
      </c>
      <c r="AM464" s="80" t="s">
        <v>123</v>
      </c>
      <c r="AN464" s="81" t="s">
        <v>123</v>
      </c>
    </row>
    <row r="465" spans="1:40" x14ac:dyDescent="0.25">
      <c r="A465" s="77">
        <v>464</v>
      </c>
      <c r="B465" s="82">
        <v>43206</v>
      </c>
      <c r="K465" s="81">
        <v>16</v>
      </c>
      <c r="L465" s="77" t="s">
        <v>188</v>
      </c>
      <c r="M465" s="77">
        <v>2018</v>
      </c>
      <c r="N465" s="79">
        <v>0.77653935185185186</v>
      </c>
      <c r="O465" s="79">
        <v>0.85244212962962962</v>
      </c>
      <c r="P465" s="80">
        <v>1.8216666666666663</v>
      </c>
      <c r="Q465" s="78" t="s">
        <v>170</v>
      </c>
      <c r="R465" s="78" t="s">
        <v>270</v>
      </c>
      <c r="T465" s="78" t="s">
        <v>123</v>
      </c>
      <c r="U465" s="78" t="s">
        <v>151</v>
      </c>
      <c r="V465" s="80" t="s">
        <v>123</v>
      </c>
      <c r="W465" s="80">
        <v>1.8216666666666663</v>
      </c>
      <c r="X465" s="81">
        <v>1</v>
      </c>
      <c r="Y465" s="81">
        <v>1</v>
      </c>
      <c r="Z465" s="80" t="s">
        <v>123</v>
      </c>
      <c r="AA465" s="80">
        <v>1.8216666666666663</v>
      </c>
      <c r="AB465" s="81"/>
      <c r="AC465" s="81">
        <v>12060</v>
      </c>
      <c r="AD465" s="77"/>
      <c r="AE465" s="81"/>
      <c r="AF465" s="157"/>
      <c r="AG465" s="77">
        <v>1</v>
      </c>
      <c r="AH465" s="77">
        <v>0</v>
      </c>
      <c r="AI465" s="77" t="s">
        <v>269</v>
      </c>
      <c r="AJ465" s="80" t="s">
        <v>123</v>
      </c>
      <c r="AK465" s="80" t="s">
        <v>123</v>
      </c>
      <c r="AL465" s="80" t="s">
        <v>123</v>
      </c>
      <c r="AM465" s="80" t="s">
        <v>123</v>
      </c>
      <c r="AN465" s="81" t="s">
        <v>123</v>
      </c>
    </row>
    <row r="466" spans="1:40" x14ac:dyDescent="0.25">
      <c r="A466" s="77">
        <v>465</v>
      </c>
      <c r="B466" s="82">
        <v>43206</v>
      </c>
      <c r="K466" s="81">
        <v>16</v>
      </c>
      <c r="L466" s="77" t="s">
        <v>188</v>
      </c>
      <c r="M466" s="77">
        <v>2018</v>
      </c>
      <c r="N466" s="79">
        <v>0.85244212962962962</v>
      </c>
      <c r="O466" s="79">
        <v>0.86077546296296292</v>
      </c>
      <c r="P466" s="80">
        <v>0.19999999999999929</v>
      </c>
      <c r="Q466" s="78" t="s">
        <v>22</v>
      </c>
      <c r="R466" s="78" t="s">
        <v>117</v>
      </c>
      <c r="S466" s="78" t="s">
        <v>128</v>
      </c>
      <c r="V466" s="80" t="s">
        <v>123</v>
      </c>
      <c r="W466" s="80" t="s">
        <v>123</v>
      </c>
      <c r="X466" s="81">
        <v>1</v>
      </c>
      <c r="Y466" s="81">
        <v>1</v>
      </c>
      <c r="Z466" s="80" t="s">
        <v>123</v>
      </c>
      <c r="AA466" s="80" t="s">
        <v>123</v>
      </c>
      <c r="AB466" s="81">
        <v>5852</v>
      </c>
      <c r="AC466" s="81">
        <v>12060</v>
      </c>
      <c r="AD466" s="77">
        <v>5852</v>
      </c>
      <c r="AE466" s="81">
        <v>1223.6300000000001</v>
      </c>
      <c r="AF466" s="157"/>
      <c r="AG466" s="77">
        <v>1</v>
      </c>
      <c r="AH466" s="77">
        <v>0</v>
      </c>
      <c r="AI466" s="77" t="s">
        <v>269</v>
      </c>
      <c r="AJ466" s="80" t="s">
        <v>123</v>
      </c>
      <c r="AK466" s="80">
        <v>1.5005128205128204</v>
      </c>
      <c r="AL466" s="80" t="s">
        <v>123</v>
      </c>
      <c r="AM466" s="80" t="s">
        <v>123</v>
      </c>
      <c r="AN466" s="81" t="s">
        <v>123</v>
      </c>
    </row>
    <row r="467" spans="1:40" x14ac:dyDescent="0.25">
      <c r="A467" s="77">
        <v>466</v>
      </c>
      <c r="B467" s="82">
        <v>43206</v>
      </c>
      <c r="K467" s="81">
        <v>16</v>
      </c>
      <c r="L467" s="77" t="s">
        <v>188</v>
      </c>
      <c r="M467" s="77">
        <v>2018</v>
      </c>
      <c r="N467" s="79">
        <v>0.86077546296296292</v>
      </c>
      <c r="O467" s="79">
        <v>0.87026620370370367</v>
      </c>
      <c r="P467" s="80">
        <v>0.22777777777777786</v>
      </c>
      <c r="Q467" s="78" t="s">
        <v>32</v>
      </c>
      <c r="R467" s="78" t="s">
        <v>159</v>
      </c>
      <c r="S467" s="78" t="s">
        <v>126</v>
      </c>
      <c r="U467" s="78" t="s">
        <v>149</v>
      </c>
      <c r="V467" s="80">
        <v>0.22777777777777786</v>
      </c>
      <c r="W467" s="80" t="s">
        <v>123</v>
      </c>
      <c r="X467" s="81">
        <v>1</v>
      </c>
      <c r="Y467" s="81">
        <v>1</v>
      </c>
      <c r="Z467" s="80">
        <v>0.22777777777777786</v>
      </c>
      <c r="AA467" s="80" t="s">
        <v>123</v>
      </c>
      <c r="AB467" s="81"/>
      <c r="AC467" s="81">
        <v>12060</v>
      </c>
      <c r="AD467" s="77"/>
      <c r="AE467" s="81"/>
      <c r="AF467" s="157"/>
      <c r="AG467" s="77">
        <v>2</v>
      </c>
      <c r="AH467" s="77">
        <v>0</v>
      </c>
      <c r="AI467" s="77" t="s">
        <v>269</v>
      </c>
      <c r="AJ467" s="80" t="s">
        <v>123</v>
      </c>
      <c r="AK467" s="80" t="s">
        <v>123</v>
      </c>
      <c r="AL467" s="80" t="s">
        <v>123</v>
      </c>
      <c r="AM467" s="80" t="s">
        <v>123</v>
      </c>
      <c r="AN467" s="81" t="s">
        <v>123</v>
      </c>
    </row>
    <row r="468" spans="1:40" x14ac:dyDescent="0.25">
      <c r="A468" s="77">
        <v>467</v>
      </c>
      <c r="B468" s="82">
        <v>43206</v>
      </c>
      <c r="K468" s="81">
        <v>16</v>
      </c>
      <c r="L468" s="77" t="s">
        <v>188</v>
      </c>
      <c r="M468" s="77">
        <v>2018</v>
      </c>
      <c r="N468" s="79">
        <v>0.87026620370370367</v>
      </c>
      <c r="O468" s="79">
        <v>0.9312731481481481</v>
      </c>
      <c r="P468" s="80">
        <v>1.4641666666666664</v>
      </c>
      <c r="Q468" s="78" t="s">
        <v>53</v>
      </c>
      <c r="U468" s="78" t="s">
        <v>151</v>
      </c>
      <c r="V468" s="80" t="s">
        <v>123</v>
      </c>
      <c r="W468" s="80">
        <v>1.4641666666666664</v>
      </c>
      <c r="X468" s="81">
        <v>1</v>
      </c>
      <c r="Y468" s="81">
        <v>1</v>
      </c>
      <c r="Z468" s="80" t="s">
        <v>123</v>
      </c>
      <c r="AA468" s="80">
        <v>1.4641666666666664</v>
      </c>
      <c r="AB468" s="81"/>
      <c r="AC468" s="81">
        <v>12060</v>
      </c>
      <c r="AD468" s="77">
        <v>5560</v>
      </c>
      <c r="AE468" s="81"/>
      <c r="AF468" s="157"/>
      <c r="AG468" s="77">
        <v>2</v>
      </c>
      <c r="AH468" s="77">
        <v>0</v>
      </c>
      <c r="AI468" s="77" t="s">
        <v>269</v>
      </c>
      <c r="AJ468" s="80" t="s">
        <v>123</v>
      </c>
      <c r="AK468" s="80" t="s">
        <v>123</v>
      </c>
      <c r="AL468" s="80" t="s">
        <v>123</v>
      </c>
      <c r="AM468" s="80" t="s">
        <v>123</v>
      </c>
      <c r="AN468" s="81" t="s">
        <v>123</v>
      </c>
    </row>
    <row r="469" spans="1:40" x14ac:dyDescent="0.25">
      <c r="A469" s="77">
        <v>468</v>
      </c>
      <c r="B469" s="82">
        <v>43206</v>
      </c>
      <c r="K469" s="81">
        <v>16</v>
      </c>
      <c r="L469" s="77" t="s">
        <v>188</v>
      </c>
      <c r="M469" s="77">
        <v>2018</v>
      </c>
      <c r="N469" s="79">
        <v>0.9312731481481481</v>
      </c>
      <c r="O469" s="79">
        <v>0.93425925925925923</v>
      </c>
      <c r="P469" s="80">
        <v>7.1666666666667211E-2</v>
      </c>
      <c r="Q469" s="78" t="s">
        <v>32</v>
      </c>
      <c r="R469" s="78" t="s">
        <v>61</v>
      </c>
      <c r="S469" s="78" t="s">
        <v>127</v>
      </c>
      <c r="U469" s="78" t="s">
        <v>149</v>
      </c>
      <c r="V469" s="80">
        <v>7.1666666666667211E-2</v>
      </c>
      <c r="W469" s="80" t="s">
        <v>123</v>
      </c>
      <c r="X469" s="81">
        <v>1</v>
      </c>
      <c r="Y469" s="81">
        <v>1</v>
      </c>
      <c r="Z469" s="80">
        <v>7.1666666666667211E-2</v>
      </c>
      <c r="AA469" s="80" t="s">
        <v>123</v>
      </c>
      <c r="AB469" s="81">
        <v>5560</v>
      </c>
      <c r="AC469" s="81">
        <v>12060</v>
      </c>
      <c r="AD469" s="77">
        <v>12065</v>
      </c>
      <c r="AE469" s="81">
        <v>1933.4935897435896</v>
      </c>
      <c r="AF469" s="157"/>
      <c r="AG469" s="77">
        <v>2</v>
      </c>
      <c r="AH469" s="77">
        <v>1</v>
      </c>
      <c r="AI469" s="77" t="s">
        <v>271</v>
      </c>
      <c r="AJ469" s="80">
        <v>16.940833333333337</v>
      </c>
      <c r="AK469" s="80">
        <v>1.4256410256410257</v>
      </c>
      <c r="AL469" s="80">
        <v>13.12</v>
      </c>
      <c r="AM469" s="80">
        <v>3.8258333333333292</v>
      </c>
      <c r="AN469" s="81" t="s">
        <v>123</v>
      </c>
    </row>
    <row r="470" spans="1:40" x14ac:dyDescent="0.25">
      <c r="A470" s="77">
        <v>469</v>
      </c>
      <c r="B470" s="82">
        <v>43206</v>
      </c>
      <c r="K470" s="81">
        <v>16</v>
      </c>
      <c r="L470" s="77" t="s">
        <v>188</v>
      </c>
      <c r="M470" s="77">
        <v>2018</v>
      </c>
      <c r="N470" s="79">
        <v>0.93425925925925923</v>
      </c>
      <c r="O470" s="79">
        <v>0.93503472222222228</v>
      </c>
      <c r="P470" s="80">
        <v>1.8611111111113132E-2</v>
      </c>
      <c r="Q470" s="78" t="s">
        <v>32</v>
      </c>
      <c r="R470" s="78" t="s">
        <v>61</v>
      </c>
      <c r="V470" s="80">
        <v>0.78722222222222626</v>
      </c>
      <c r="W470" s="80">
        <v>6.2411111111111106</v>
      </c>
      <c r="X470" s="81">
        <v>1</v>
      </c>
      <c r="Y470" s="81">
        <v>1</v>
      </c>
      <c r="Z470" s="80">
        <v>0.79</v>
      </c>
      <c r="AA470" s="80">
        <v>6.24</v>
      </c>
      <c r="AB470" s="81"/>
      <c r="AC470" s="81">
        <v>12060</v>
      </c>
      <c r="AD470" s="77"/>
      <c r="AE470" s="81"/>
      <c r="AF470" s="157"/>
      <c r="AG470" s="77">
        <v>2</v>
      </c>
      <c r="AH470" s="77">
        <v>1</v>
      </c>
      <c r="AI470" s="77" t="s">
        <v>269</v>
      </c>
      <c r="AJ470" s="80" t="s">
        <v>123</v>
      </c>
      <c r="AK470" s="80" t="s">
        <v>123</v>
      </c>
      <c r="AL470" s="80" t="s">
        <v>123</v>
      </c>
      <c r="AM470" s="80" t="s">
        <v>123</v>
      </c>
      <c r="AN470" s="81">
        <v>12060</v>
      </c>
    </row>
    <row r="471" spans="1:40" x14ac:dyDescent="0.25">
      <c r="A471" s="77">
        <v>470</v>
      </c>
      <c r="B471" s="82">
        <v>43206</v>
      </c>
      <c r="K471" s="81">
        <v>16</v>
      </c>
      <c r="L471" s="77" t="s">
        <v>188</v>
      </c>
      <c r="M471" s="77">
        <v>2018</v>
      </c>
      <c r="N471" s="79">
        <v>0.93503472222222228</v>
      </c>
      <c r="O471" s="79">
        <v>0.99938657407407405</v>
      </c>
      <c r="P471" s="80">
        <v>1.5444444444444425</v>
      </c>
      <c r="Q471" s="78" t="s">
        <v>32</v>
      </c>
      <c r="R471" s="78" t="s">
        <v>156</v>
      </c>
      <c r="S471" s="78" t="s">
        <v>124</v>
      </c>
      <c r="U471" s="78" t="s">
        <v>149</v>
      </c>
      <c r="V471" s="80">
        <v>1.5444444444444425</v>
      </c>
      <c r="W471" s="80" t="s">
        <v>123</v>
      </c>
      <c r="X471" s="81">
        <v>1</v>
      </c>
      <c r="Y471" s="81">
        <v>1</v>
      </c>
      <c r="Z471" s="80">
        <v>1.5444444444444425</v>
      </c>
      <c r="AA471" s="80" t="s">
        <v>123</v>
      </c>
      <c r="AB471" s="81"/>
      <c r="AC471" s="81">
        <v>22147</v>
      </c>
      <c r="AD471" s="77"/>
      <c r="AE471" s="81"/>
      <c r="AF471" s="157"/>
      <c r="AG471" s="77">
        <v>1</v>
      </c>
      <c r="AH471" s="77">
        <v>1</v>
      </c>
      <c r="AI471" s="77" t="s">
        <v>269</v>
      </c>
      <c r="AJ471" s="80" t="s">
        <v>123</v>
      </c>
      <c r="AK471" s="80" t="s">
        <v>123</v>
      </c>
      <c r="AL471" s="80" t="s">
        <v>123</v>
      </c>
      <c r="AM471" s="80" t="s">
        <v>123</v>
      </c>
      <c r="AN471" s="81" t="s">
        <v>123</v>
      </c>
    </row>
    <row r="472" spans="1:40" x14ac:dyDescent="0.25">
      <c r="A472" s="77">
        <v>471</v>
      </c>
      <c r="B472" s="82">
        <v>43206</v>
      </c>
      <c r="K472" s="81">
        <v>16</v>
      </c>
      <c r="L472" s="77" t="s">
        <v>188</v>
      </c>
      <c r="M472" s="77">
        <v>2018</v>
      </c>
      <c r="N472" s="79">
        <v>0.99938657407407405</v>
      </c>
      <c r="O472" s="79">
        <v>4.2465277777777775E-2</v>
      </c>
      <c r="P472" s="80">
        <v>1.0338888888888915</v>
      </c>
      <c r="Q472" s="78" t="s">
        <v>53</v>
      </c>
      <c r="U472" s="78" t="s">
        <v>151</v>
      </c>
      <c r="V472" s="80" t="s">
        <v>123</v>
      </c>
      <c r="W472" s="80">
        <v>1.0338888888888915</v>
      </c>
      <c r="X472" s="81">
        <v>1</v>
      </c>
      <c r="Y472" s="81">
        <v>1</v>
      </c>
      <c r="Z472" s="80" t="s">
        <v>123</v>
      </c>
      <c r="AA472" s="80">
        <v>1.0338888888888915</v>
      </c>
      <c r="AB472" s="81"/>
      <c r="AC472" s="81">
        <v>22147</v>
      </c>
      <c r="AD472" s="77"/>
      <c r="AE472" s="81"/>
      <c r="AF472" s="157"/>
      <c r="AG472" s="77">
        <v>1</v>
      </c>
      <c r="AH472" s="77">
        <v>1</v>
      </c>
      <c r="AI472" s="77" t="s">
        <v>269</v>
      </c>
      <c r="AJ472" s="80" t="s">
        <v>123</v>
      </c>
      <c r="AK472" s="80" t="s">
        <v>123</v>
      </c>
      <c r="AL472" s="80" t="s">
        <v>123</v>
      </c>
      <c r="AM472" s="80" t="s">
        <v>123</v>
      </c>
      <c r="AN472" s="81" t="s">
        <v>123</v>
      </c>
    </row>
    <row r="473" spans="1:40" x14ac:dyDescent="0.25">
      <c r="A473" s="77">
        <v>472</v>
      </c>
      <c r="B473" s="82">
        <v>43206</v>
      </c>
      <c r="K473" s="81">
        <v>16</v>
      </c>
      <c r="L473" s="77" t="s">
        <v>188</v>
      </c>
      <c r="M473" s="77">
        <v>2018</v>
      </c>
      <c r="N473" s="79">
        <v>4.2465277777777775E-2</v>
      </c>
      <c r="O473" s="79">
        <v>5.4143518518518514E-2</v>
      </c>
      <c r="P473" s="80">
        <v>0.28027777777777774</v>
      </c>
      <c r="Q473" s="78" t="s">
        <v>98</v>
      </c>
      <c r="R473" s="78" t="s">
        <v>153</v>
      </c>
      <c r="T473" s="78" t="s">
        <v>123</v>
      </c>
      <c r="U473" s="78" t="s">
        <v>151</v>
      </c>
      <c r="V473" s="80" t="s">
        <v>123</v>
      </c>
      <c r="W473" s="80">
        <v>0.28027777777777774</v>
      </c>
      <c r="X473" s="81">
        <v>1</v>
      </c>
      <c r="Y473" s="81">
        <v>1</v>
      </c>
      <c r="Z473" s="80" t="s">
        <v>123</v>
      </c>
      <c r="AA473" s="80">
        <v>0.28027777777777774</v>
      </c>
      <c r="AB473" s="81"/>
      <c r="AC473" s="81">
        <v>22147</v>
      </c>
      <c r="AD473" s="77"/>
      <c r="AE473" s="81"/>
      <c r="AF473" s="157"/>
      <c r="AG473" s="77">
        <v>1</v>
      </c>
      <c r="AH473" s="77">
        <v>1</v>
      </c>
      <c r="AI473" s="77" t="s">
        <v>269</v>
      </c>
      <c r="AJ473" s="80" t="s">
        <v>123</v>
      </c>
      <c r="AK473" s="80" t="s">
        <v>123</v>
      </c>
      <c r="AL473" s="80" t="s">
        <v>123</v>
      </c>
      <c r="AM473" s="80" t="s">
        <v>123</v>
      </c>
      <c r="AN473" s="81" t="s">
        <v>123</v>
      </c>
    </row>
    <row r="474" spans="1:40" x14ac:dyDescent="0.25">
      <c r="A474" s="77">
        <v>473</v>
      </c>
      <c r="B474" s="82">
        <v>43206</v>
      </c>
      <c r="K474" s="81">
        <v>16</v>
      </c>
      <c r="L474" s="77" t="s">
        <v>188</v>
      </c>
      <c r="M474" s="77">
        <v>2018</v>
      </c>
      <c r="N474" s="79">
        <v>5.4143518518518514E-2</v>
      </c>
      <c r="O474" s="79">
        <v>0.20586805555555557</v>
      </c>
      <c r="P474" s="80">
        <v>3.6413888888888897</v>
      </c>
      <c r="Q474" s="78" t="s">
        <v>53</v>
      </c>
      <c r="U474" s="78" t="s">
        <v>151</v>
      </c>
      <c r="V474" s="80" t="s">
        <v>123</v>
      </c>
      <c r="W474" s="80">
        <v>3.6413888888888897</v>
      </c>
      <c r="X474" s="81">
        <v>1</v>
      </c>
      <c r="Y474" s="81">
        <v>1</v>
      </c>
      <c r="Z474" s="80" t="s">
        <v>123</v>
      </c>
      <c r="AA474" s="80">
        <v>3.6413888888888897</v>
      </c>
      <c r="AB474" s="81"/>
      <c r="AC474" s="81">
        <v>22147</v>
      </c>
      <c r="AD474" s="77">
        <v>11962</v>
      </c>
      <c r="AE474" s="81"/>
      <c r="AF474" s="157"/>
      <c r="AG474" s="77">
        <v>1</v>
      </c>
      <c r="AH474" s="77">
        <v>1</v>
      </c>
      <c r="AI474" s="77" t="s">
        <v>269</v>
      </c>
      <c r="AJ474" s="80" t="s">
        <v>123</v>
      </c>
      <c r="AK474" s="80" t="s">
        <v>123</v>
      </c>
      <c r="AL474" s="80" t="s">
        <v>123</v>
      </c>
      <c r="AM474" s="80" t="s">
        <v>123</v>
      </c>
      <c r="AN474" s="81" t="s">
        <v>123</v>
      </c>
    </row>
    <row r="475" spans="1:40" x14ac:dyDescent="0.25">
      <c r="A475" s="77">
        <v>474</v>
      </c>
      <c r="B475" s="82">
        <v>43206</v>
      </c>
      <c r="K475" s="81">
        <v>16</v>
      </c>
      <c r="L475" s="77" t="s">
        <v>188</v>
      </c>
      <c r="M475" s="77">
        <v>2018</v>
      </c>
      <c r="N475" s="79">
        <v>0.20586805555555557</v>
      </c>
      <c r="O475" s="79">
        <v>0.20893518518518517</v>
      </c>
      <c r="P475" s="80">
        <v>7.3611111111110406E-2</v>
      </c>
      <c r="Q475" s="78" t="s">
        <v>98</v>
      </c>
      <c r="R475" s="78" t="s">
        <v>153</v>
      </c>
      <c r="T475" s="78" t="s">
        <v>123</v>
      </c>
      <c r="U475" s="78" t="s">
        <v>151</v>
      </c>
      <c r="V475" s="80" t="s">
        <v>123</v>
      </c>
      <c r="W475" s="80">
        <v>7.3611111111110406E-2</v>
      </c>
      <c r="X475" s="81">
        <v>1</v>
      </c>
      <c r="Y475" s="81">
        <v>1</v>
      </c>
      <c r="Z475" s="80" t="s">
        <v>123</v>
      </c>
      <c r="AA475" s="80">
        <v>7.3611111111110406E-2</v>
      </c>
      <c r="AB475" s="81"/>
      <c r="AC475" s="81">
        <v>22147</v>
      </c>
      <c r="AD475" s="77"/>
      <c r="AE475" s="81"/>
      <c r="AF475" s="157"/>
      <c r="AG475" s="77">
        <v>1</v>
      </c>
      <c r="AH475" s="77">
        <v>1</v>
      </c>
      <c r="AI475" s="77" t="s">
        <v>269</v>
      </c>
      <c r="AJ475" s="80" t="s">
        <v>123</v>
      </c>
      <c r="AK475" s="80" t="s">
        <v>123</v>
      </c>
      <c r="AL475" s="80" t="s">
        <v>123</v>
      </c>
      <c r="AM475" s="80" t="s">
        <v>123</v>
      </c>
      <c r="AN475" s="81" t="s">
        <v>123</v>
      </c>
    </row>
    <row r="476" spans="1:40" x14ac:dyDescent="0.25">
      <c r="A476" s="77">
        <v>475</v>
      </c>
      <c r="B476" s="82">
        <v>43206</v>
      </c>
      <c r="K476" s="81">
        <v>16</v>
      </c>
      <c r="L476" s="77" t="s">
        <v>188</v>
      </c>
      <c r="M476" s="77">
        <v>2018</v>
      </c>
      <c r="N476" s="79">
        <v>0.20893518518518517</v>
      </c>
      <c r="O476" s="79">
        <v>0.21416666666666664</v>
      </c>
      <c r="P476" s="80">
        <v>0.12555555555555542</v>
      </c>
      <c r="Q476" s="78" t="s">
        <v>53</v>
      </c>
      <c r="U476" s="78" t="s">
        <v>151</v>
      </c>
      <c r="V476" s="80" t="s">
        <v>123</v>
      </c>
      <c r="W476" s="80">
        <v>0.12555555555555542</v>
      </c>
      <c r="X476" s="81">
        <v>1</v>
      </c>
      <c r="Y476" s="81">
        <v>1</v>
      </c>
      <c r="Z476" s="80" t="s">
        <v>123</v>
      </c>
      <c r="AA476" s="80">
        <v>0.12555555555555542</v>
      </c>
      <c r="AB476" s="81"/>
      <c r="AC476" s="81">
        <v>22147</v>
      </c>
      <c r="AD476" s="77"/>
      <c r="AE476" s="81"/>
      <c r="AF476" s="157"/>
      <c r="AG476" s="77">
        <v>1</v>
      </c>
      <c r="AH476" s="77">
        <v>1</v>
      </c>
      <c r="AI476" s="77" t="s">
        <v>269</v>
      </c>
      <c r="AJ476" s="80" t="s">
        <v>123</v>
      </c>
      <c r="AK476" s="80" t="s">
        <v>123</v>
      </c>
      <c r="AL476" s="80" t="s">
        <v>123</v>
      </c>
      <c r="AM476" s="80" t="s">
        <v>123</v>
      </c>
      <c r="AN476" s="81" t="s">
        <v>123</v>
      </c>
    </row>
    <row r="477" spans="1:40" x14ac:dyDescent="0.25">
      <c r="A477" s="77">
        <v>476</v>
      </c>
      <c r="B477" s="82">
        <v>43206</v>
      </c>
      <c r="K477" s="81">
        <v>16</v>
      </c>
      <c r="L477" s="77" t="s">
        <v>188</v>
      </c>
      <c r="M477" s="77">
        <v>2018</v>
      </c>
      <c r="N477" s="79">
        <v>0.21416666666666664</v>
      </c>
      <c r="O477" s="79">
        <v>0.21972222222222224</v>
      </c>
      <c r="P477" s="80">
        <v>0.13333333333333419</v>
      </c>
      <c r="Q477" s="78" t="s">
        <v>22</v>
      </c>
      <c r="R477" s="78" t="s">
        <v>167</v>
      </c>
      <c r="S477" s="78" t="s">
        <v>125</v>
      </c>
      <c r="T477" s="78" t="s">
        <v>123</v>
      </c>
      <c r="V477" s="80" t="s">
        <v>123</v>
      </c>
      <c r="W477" s="80" t="s">
        <v>123</v>
      </c>
      <c r="X477" s="81">
        <v>1</v>
      </c>
      <c r="Y477" s="81">
        <v>1</v>
      </c>
      <c r="Z477" s="80" t="s">
        <v>123</v>
      </c>
      <c r="AA477" s="80" t="s">
        <v>123</v>
      </c>
      <c r="AB477" s="81">
        <v>15508</v>
      </c>
      <c r="AC477" s="81">
        <v>22147</v>
      </c>
      <c r="AD477" s="77">
        <v>15508</v>
      </c>
      <c r="AE477" s="81">
        <v>2938.2</v>
      </c>
      <c r="AF477" s="157"/>
      <c r="AG477" s="77">
        <v>1</v>
      </c>
      <c r="AH477" s="77">
        <v>2</v>
      </c>
      <c r="AI477" s="77" t="s">
        <v>272</v>
      </c>
      <c r="AJ477" s="80">
        <v>6.8325000000000014</v>
      </c>
      <c r="AK477" s="80">
        <v>3.2308333333333334</v>
      </c>
      <c r="AL477" s="80">
        <v>2.0299999999999998</v>
      </c>
      <c r="AM477" s="80">
        <v>4.8008333333333368</v>
      </c>
      <c r="AN477" s="81">
        <v>22147</v>
      </c>
    </row>
    <row r="478" spans="1:40" x14ac:dyDescent="0.25">
      <c r="A478" s="77">
        <v>477</v>
      </c>
      <c r="B478" s="82">
        <v>43207</v>
      </c>
      <c r="K478" s="81">
        <v>16</v>
      </c>
      <c r="L478" s="77" t="s">
        <v>188</v>
      </c>
      <c r="M478" s="77">
        <v>2018</v>
      </c>
      <c r="N478" s="79">
        <v>0.22916666666666666</v>
      </c>
      <c r="O478" s="79">
        <v>0.23283564814814817</v>
      </c>
      <c r="P478" s="80">
        <v>8.805555555555622E-2</v>
      </c>
      <c r="Q478" s="78" t="s">
        <v>22</v>
      </c>
      <c r="R478" s="78" t="s">
        <v>54</v>
      </c>
      <c r="V478" s="80" t="s">
        <v>123</v>
      </c>
      <c r="W478" s="80" t="s">
        <v>123</v>
      </c>
      <c r="X478" s="81">
        <v>1</v>
      </c>
      <c r="Y478" s="81">
        <v>1</v>
      </c>
      <c r="Z478" s="80" t="s">
        <v>123</v>
      </c>
      <c r="AA478" s="80" t="s">
        <v>123</v>
      </c>
      <c r="AB478" s="81"/>
      <c r="AC478" s="81">
        <v>7000.0000001862645</v>
      </c>
      <c r="AD478" s="77"/>
      <c r="AE478" s="81"/>
      <c r="AF478" s="157"/>
      <c r="AG478" s="77">
        <v>2</v>
      </c>
      <c r="AH478" s="77">
        <v>0</v>
      </c>
      <c r="AI478" s="77" t="s">
        <v>273</v>
      </c>
      <c r="AJ478" s="80" t="s">
        <v>123</v>
      </c>
      <c r="AK478" s="80" t="s">
        <v>123</v>
      </c>
      <c r="AL478" s="80" t="s">
        <v>123</v>
      </c>
      <c r="AM478" s="80" t="s">
        <v>123</v>
      </c>
      <c r="AN478" s="81" t="s">
        <v>123</v>
      </c>
    </row>
    <row r="479" spans="1:40" x14ac:dyDescent="0.25">
      <c r="A479" s="77">
        <v>478</v>
      </c>
      <c r="B479" s="82">
        <v>43207</v>
      </c>
      <c r="K479" s="81">
        <v>16</v>
      </c>
      <c r="L479" s="77" t="s">
        <v>188</v>
      </c>
      <c r="M479" s="77">
        <v>2018</v>
      </c>
      <c r="N479" s="79">
        <v>0.23283564814814817</v>
      </c>
      <c r="O479" s="79">
        <v>0.23994212962962966</v>
      </c>
      <c r="P479" s="80">
        <v>0.17055555555555579</v>
      </c>
      <c r="Q479" s="78" t="s">
        <v>32</v>
      </c>
      <c r="R479" s="78" t="s">
        <v>159</v>
      </c>
      <c r="S479" s="78" t="s">
        <v>126</v>
      </c>
      <c r="U479" s="78" t="s">
        <v>149</v>
      </c>
      <c r="V479" s="80">
        <v>0.17055555555555579</v>
      </c>
      <c r="W479" s="80" t="s">
        <v>123</v>
      </c>
      <c r="X479" s="81">
        <v>1</v>
      </c>
      <c r="Y479" s="81">
        <v>1</v>
      </c>
      <c r="Z479" s="80">
        <v>0.17055555555555579</v>
      </c>
      <c r="AA479" s="80" t="s">
        <v>123</v>
      </c>
      <c r="AB479" s="81"/>
      <c r="AC479" s="81">
        <v>7000.0000001862645</v>
      </c>
      <c r="AD479" s="77"/>
      <c r="AE479" s="81"/>
      <c r="AF479" s="157"/>
      <c r="AG479" s="77">
        <v>2</v>
      </c>
      <c r="AH479" s="77">
        <v>0</v>
      </c>
      <c r="AI479" s="77" t="s">
        <v>274</v>
      </c>
      <c r="AJ479" s="80" t="s">
        <v>123</v>
      </c>
      <c r="AK479" s="80" t="s">
        <v>123</v>
      </c>
      <c r="AL479" s="80" t="s">
        <v>123</v>
      </c>
      <c r="AM479" s="80" t="s">
        <v>123</v>
      </c>
      <c r="AN479" s="81" t="s">
        <v>123</v>
      </c>
    </row>
    <row r="480" spans="1:40" x14ac:dyDescent="0.25">
      <c r="A480" s="77">
        <v>479</v>
      </c>
      <c r="B480" s="82">
        <v>43207</v>
      </c>
      <c r="K480" s="81">
        <v>16</v>
      </c>
      <c r="L480" s="77" t="s">
        <v>188</v>
      </c>
      <c r="M480" s="77">
        <v>2018</v>
      </c>
      <c r="N480" s="79">
        <v>0.23994212962962966</v>
      </c>
      <c r="O480" s="79">
        <v>0.27236111111111111</v>
      </c>
      <c r="P480" s="80">
        <v>0.77805555555555483</v>
      </c>
      <c r="Q480" s="78" t="s">
        <v>53</v>
      </c>
      <c r="U480" s="78" t="s">
        <v>151</v>
      </c>
      <c r="V480" s="80" t="s">
        <v>123</v>
      </c>
      <c r="W480" s="80">
        <v>0.77805555555555483</v>
      </c>
      <c r="X480" s="81">
        <v>1</v>
      </c>
      <c r="Y480" s="81">
        <v>1</v>
      </c>
      <c r="Z480" s="80" t="s">
        <v>123</v>
      </c>
      <c r="AA480" s="80">
        <v>0.77805555555555483</v>
      </c>
      <c r="AB480" s="81"/>
      <c r="AC480" s="81">
        <v>7000.0000001862645</v>
      </c>
      <c r="AD480" s="77">
        <v>0</v>
      </c>
      <c r="AE480" s="81"/>
      <c r="AF480" s="157"/>
      <c r="AG480" s="77">
        <v>2</v>
      </c>
      <c r="AH480" s="77">
        <v>0</v>
      </c>
      <c r="AI480" s="77" t="s">
        <v>274</v>
      </c>
      <c r="AJ480" s="80" t="s">
        <v>123</v>
      </c>
      <c r="AK480" s="80" t="s">
        <v>123</v>
      </c>
      <c r="AL480" s="80" t="s">
        <v>123</v>
      </c>
      <c r="AM480" s="80" t="s">
        <v>123</v>
      </c>
      <c r="AN480" s="81" t="s">
        <v>123</v>
      </c>
    </row>
    <row r="481" spans="1:40" x14ac:dyDescent="0.25">
      <c r="A481" s="77">
        <v>480</v>
      </c>
      <c r="B481" s="82">
        <v>43207</v>
      </c>
      <c r="K481" s="81">
        <v>16</v>
      </c>
      <c r="L481" s="77" t="s">
        <v>188</v>
      </c>
      <c r="M481" s="77">
        <v>2018</v>
      </c>
      <c r="N481" s="79">
        <v>0.27236111111111111</v>
      </c>
      <c r="O481" s="79">
        <v>0.2800347222222222</v>
      </c>
      <c r="P481" s="80">
        <v>0.18416666666666615</v>
      </c>
      <c r="Q481" s="78" t="s">
        <v>32</v>
      </c>
      <c r="R481" s="78" t="s">
        <v>61</v>
      </c>
      <c r="S481" s="78" t="s">
        <v>127</v>
      </c>
      <c r="U481" s="78" t="s">
        <v>149</v>
      </c>
      <c r="V481" s="80">
        <v>0.18416666666666615</v>
      </c>
      <c r="W481" s="80" t="s">
        <v>123</v>
      </c>
      <c r="X481" s="81">
        <v>1</v>
      </c>
      <c r="Y481" s="81">
        <v>1</v>
      </c>
      <c r="Z481" s="80">
        <v>0.18416666666666615</v>
      </c>
      <c r="AA481" s="80" t="s">
        <v>123</v>
      </c>
      <c r="AB481" s="81">
        <v>2612</v>
      </c>
      <c r="AC481" s="81">
        <v>7000.0000001862645</v>
      </c>
      <c r="AD481" s="77">
        <v>18120</v>
      </c>
      <c r="AE481" s="81">
        <v>3055.6492411467116</v>
      </c>
      <c r="AF481" s="157"/>
      <c r="AG481" s="77">
        <v>2</v>
      </c>
      <c r="AH481" s="77">
        <v>1</v>
      </c>
      <c r="AI481" s="77" t="s">
        <v>275</v>
      </c>
      <c r="AJ481" s="80">
        <v>1.3516666666666668</v>
      </c>
      <c r="AK481" s="80">
        <v>0.54416666666666669</v>
      </c>
      <c r="AL481" s="80">
        <v>0.56999999999999995</v>
      </c>
      <c r="AM481" s="80">
        <v>0.77805555555555483</v>
      </c>
      <c r="AN481" s="81" t="s">
        <v>123</v>
      </c>
    </row>
    <row r="482" spans="1:40" x14ac:dyDescent="0.25">
      <c r="A482" s="77">
        <v>481</v>
      </c>
      <c r="B482" s="82">
        <v>43207</v>
      </c>
      <c r="K482" s="81">
        <v>16</v>
      </c>
      <c r="L482" s="77" t="s">
        <v>188</v>
      </c>
      <c r="M482" s="77">
        <v>2018</v>
      </c>
      <c r="N482" s="79">
        <v>0.2800347222222222</v>
      </c>
      <c r="O482" s="79">
        <v>0.28548611111111111</v>
      </c>
      <c r="P482" s="80">
        <v>0.1308333333333338</v>
      </c>
      <c r="Q482" s="78" t="s">
        <v>32</v>
      </c>
      <c r="R482" s="78" t="s">
        <v>61</v>
      </c>
      <c r="V482" s="80">
        <v>1.8991666666666644</v>
      </c>
      <c r="W482" s="80">
        <v>5.9327777777777797</v>
      </c>
      <c r="X482" s="81">
        <v>1</v>
      </c>
      <c r="Y482" s="81">
        <v>1</v>
      </c>
      <c r="Z482" s="80">
        <v>1.9</v>
      </c>
      <c r="AA482" s="80">
        <v>5.93</v>
      </c>
      <c r="AB482" s="81"/>
      <c r="AC482" s="81">
        <v>7000.0000001862645</v>
      </c>
      <c r="AD482" s="77"/>
      <c r="AE482" s="81"/>
      <c r="AF482" s="157"/>
      <c r="AG482" s="77">
        <v>2</v>
      </c>
      <c r="AH482" s="77">
        <v>1</v>
      </c>
      <c r="AI482" s="77" t="s">
        <v>274</v>
      </c>
      <c r="AJ482" s="80" t="s">
        <v>123</v>
      </c>
      <c r="AK482" s="80" t="s">
        <v>123</v>
      </c>
      <c r="AL482" s="80" t="s">
        <v>123</v>
      </c>
      <c r="AM482" s="80" t="s">
        <v>123</v>
      </c>
      <c r="AN482" s="81">
        <v>7000.0000001862645</v>
      </c>
    </row>
    <row r="483" spans="1:40" x14ac:dyDescent="0.25">
      <c r="A483" s="77">
        <v>482</v>
      </c>
      <c r="B483" s="82">
        <v>43207</v>
      </c>
      <c r="K483" s="81">
        <v>16</v>
      </c>
      <c r="L483" s="77" t="s">
        <v>188</v>
      </c>
      <c r="M483" s="77">
        <v>2018</v>
      </c>
      <c r="N483" s="79">
        <v>0.28548611111111111</v>
      </c>
      <c r="O483" s="79">
        <v>0.41237268518518522</v>
      </c>
      <c r="P483" s="80">
        <v>3.0452777777777786</v>
      </c>
      <c r="Q483" s="78" t="s">
        <v>32</v>
      </c>
      <c r="R483" s="78" t="s">
        <v>148</v>
      </c>
      <c r="S483" s="78" t="s">
        <v>124</v>
      </c>
      <c r="U483" s="78" t="s">
        <v>149</v>
      </c>
      <c r="V483" s="80">
        <v>3.0452777777777786</v>
      </c>
      <c r="W483" s="80" t="s">
        <v>123</v>
      </c>
      <c r="X483" s="81">
        <v>1</v>
      </c>
      <c r="Y483" s="81">
        <v>1</v>
      </c>
      <c r="Z483" s="80">
        <v>3.0452777777777786</v>
      </c>
      <c r="AA483" s="80" t="s">
        <v>123</v>
      </c>
      <c r="AB483" s="81"/>
      <c r="AC483" s="81">
        <v>12926</v>
      </c>
      <c r="AD483" s="77"/>
      <c r="AE483" s="81"/>
      <c r="AF483" s="157"/>
      <c r="AG483" s="77">
        <v>1</v>
      </c>
      <c r="AH483" s="77">
        <v>1</v>
      </c>
      <c r="AI483" s="77" t="s">
        <v>274</v>
      </c>
      <c r="AJ483" s="80" t="s">
        <v>123</v>
      </c>
      <c r="AK483" s="80" t="s">
        <v>123</v>
      </c>
      <c r="AL483" s="80" t="s">
        <v>123</v>
      </c>
      <c r="AM483" s="80" t="s">
        <v>123</v>
      </c>
      <c r="AN483" s="81" t="s">
        <v>123</v>
      </c>
    </row>
    <row r="484" spans="1:40" x14ac:dyDescent="0.25">
      <c r="A484" s="77">
        <v>483</v>
      </c>
      <c r="B484" s="82">
        <v>43207</v>
      </c>
      <c r="K484" s="81">
        <v>16</v>
      </c>
      <c r="L484" s="77" t="s">
        <v>188</v>
      </c>
      <c r="M484" s="77">
        <v>2018</v>
      </c>
      <c r="N484" s="79">
        <v>0.41237268518518522</v>
      </c>
      <c r="O484" s="79">
        <v>0.41248842592592588</v>
      </c>
      <c r="P484" s="80">
        <v>2.7777777777759916E-3</v>
      </c>
      <c r="Q484" s="78" t="s">
        <v>98</v>
      </c>
      <c r="R484" s="78" t="s">
        <v>163</v>
      </c>
      <c r="T484" s="78" t="s">
        <v>123</v>
      </c>
      <c r="U484" s="78" t="s">
        <v>149</v>
      </c>
      <c r="V484" s="80">
        <v>2.7777777777759916E-3</v>
      </c>
      <c r="W484" s="80" t="s">
        <v>123</v>
      </c>
      <c r="X484" s="81">
        <v>1</v>
      </c>
      <c r="Y484" s="81">
        <v>1</v>
      </c>
      <c r="Z484" s="80">
        <v>2.7777777777759916E-3</v>
      </c>
      <c r="AA484" s="80" t="s">
        <v>123</v>
      </c>
      <c r="AB484" s="81"/>
      <c r="AC484" s="81">
        <v>12926</v>
      </c>
      <c r="AD484" s="77"/>
      <c r="AE484" s="81"/>
      <c r="AF484" s="157"/>
      <c r="AG484" s="77">
        <v>1</v>
      </c>
      <c r="AH484" s="77">
        <v>1</v>
      </c>
      <c r="AI484" s="77" t="s">
        <v>274</v>
      </c>
      <c r="AJ484" s="80" t="s">
        <v>123</v>
      </c>
      <c r="AK484" s="80" t="s">
        <v>123</v>
      </c>
      <c r="AL484" s="80" t="s">
        <v>123</v>
      </c>
      <c r="AM484" s="80" t="s">
        <v>123</v>
      </c>
      <c r="AN484" s="81" t="s">
        <v>123</v>
      </c>
    </row>
    <row r="485" spans="1:40" x14ac:dyDescent="0.25">
      <c r="A485" s="77">
        <v>484</v>
      </c>
      <c r="B485" s="82">
        <v>43207</v>
      </c>
      <c r="K485" s="81">
        <v>16</v>
      </c>
      <c r="L485" s="77" t="s">
        <v>188</v>
      </c>
      <c r="M485" s="77">
        <v>2018</v>
      </c>
      <c r="N485" s="79">
        <v>0.41248842592592588</v>
      </c>
      <c r="O485" s="79">
        <v>0.43776620370370373</v>
      </c>
      <c r="P485" s="80">
        <v>0.60666666666666824</v>
      </c>
      <c r="Q485" s="78" t="s">
        <v>22</v>
      </c>
      <c r="R485" s="78" t="s">
        <v>152</v>
      </c>
      <c r="T485" s="78" t="s">
        <v>123</v>
      </c>
      <c r="V485" s="80" t="s">
        <v>123</v>
      </c>
      <c r="W485" s="80" t="s">
        <v>123</v>
      </c>
      <c r="X485" s="81">
        <v>1</v>
      </c>
      <c r="Y485" s="81">
        <v>1</v>
      </c>
      <c r="Z485" s="80" t="s">
        <v>123</v>
      </c>
      <c r="AA485" s="80" t="s">
        <v>123</v>
      </c>
      <c r="AB485" s="81"/>
      <c r="AC485" s="81">
        <v>12926</v>
      </c>
      <c r="AD485" s="77"/>
      <c r="AE485" s="81"/>
      <c r="AF485" s="157"/>
      <c r="AG485" s="77">
        <v>1</v>
      </c>
      <c r="AH485" s="77">
        <v>1</v>
      </c>
      <c r="AI485" s="77" t="s">
        <v>274</v>
      </c>
      <c r="AJ485" s="80" t="s">
        <v>123</v>
      </c>
      <c r="AK485" s="80" t="s">
        <v>123</v>
      </c>
      <c r="AL485" s="80" t="s">
        <v>123</v>
      </c>
      <c r="AM485" s="80" t="s">
        <v>123</v>
      </c>
      <c r="AN485" s="81" t="s">
        <v>123</v>
      </c>
    </row>
    <row r="486" spans="1:40" x14ac:dyDescent="0.25">
      <c r="A486" s="77">
        <v>485</v>
      </c>
      <c r="B486" s="82">
        <v>43207</v>
      </c>
      <c r="K486" s="81">
        <v>16</v>
      </c>
      <c r="L486" s="77" t="s">
        <v>188</v>
      </c>
      <c r="M486" s="77">
        <v>2018</v>
      </c>
      <c r="N486" s="79">
        <v>0.43776620370370373</v>
      </c>
      <c r="O486" s="79">
        <v>0.47300925925925924</v>
      </c>
      <c r="P486" s="80">
        <v>0.84583333333333233</v>
      </c>
      <c r="Q486" s="78" t="s">
        <v>32</v>
      </c>
      <c r="R486" s="78" t="s">
        <v>148</v>
      </c>
      <c r="T486" s="78" t="s">
        <v>123</v>
      </c>
      <c r="U486" s="78" t="s">
        <v>149</v>
      </c>
      <c r="V486" s="80">
        <v>0.84583333333333233</v>
      </c>
      <c r="W486" s="80" t="s">
        <v>123</v>
      </c>
      <c r="X486" s="81">
        <v>1</v>
      </c>
      <c r="Y486" s="81">
        <v>1</v>
      </c>
      <c r="Z486" s="80">
        <v>0.84583333333333233</v>
      </c>
      <c r="AA486" s="80" t="s">
        <v>123</v>
      </c>
      <c r="AB486" s="81"/>
      <c r="AC486" s="81">
        <v>12926</v>
      </c>
      <c r="AD486" s="77"/>
      <c r="AE486" s="81"/>
      <c r="AF486" s="157"/>
      <c r="AG486" s="77">
        <v>1</v>
      </c>
      <c r="AH486" s="77">
        <v>1</v>
      </c>
      <c r="AI486" s="77" t="s">
        <v>274</v>
      </c>
      <c r="AJ486" s="80" t="s">
        <v>123</v>
      </c>
      <c r="AK486" s="80" t="s">
        <v>123</v>
      </c>
      <c r="AL486" s="80" t="s">
        <v>123</v>
      </c>
      <c r="AM486" s="80" t="s">
        <v>123</v>
      </c>
      <c r="AN486" s="81" t="s">
        <v>123</v>
      </c>
    </row>
    <row r="487" spans="1:40" x14ac:dyDescent="0.25">
      <c r="A487" s="77">
        <v>486</v>
      </c>
      <c r="B487" s="82">
        <v>43207</v>
      </c>
      <c r="K487" s="81">
        <v>16</v>
      </c>
      <c r="L487" s="77" t="s">
        <v>188</v>
      </c>
      <c r="M487" s="77">
        <v>2018</v>
      </c>
      <c r="N487" s="79">
        <v>0.47300925925925924</v>
      </c>
      <c r="O487" s="79">
        <v>0.49401620370370369</v>
      </c>
      <c r="P487" s="80">
        <v>0.50416666666666687</v>
      </c>
      <c r="Q487" s="78" t="s">
        <v>170</v>
      </c>
      <c r="R487" s="78" t="s">
        <v>174</v>
      </c>
      <c r="T487" s="78" t="s">
        <v>123</v>
      </c>
      <c r="U487" s="78" t="s">
        <v>149</v>
      </c>
      <c r="V487" s="80">
        <v>0.50416666666666687</v>
      </c>
      <c r="W487" s="80" t="s">
        <v>123</v>
      </c>
      <c r="X487" s="81">
        <v>1</v>
      </c>
      <c r="Y487" s="81">
        <v>1</v>
      </c>
      <c r="Z487" s="80">
        <v>0.50416666666666687</v>
      </c>
      <c r="AA487" s="80" t="s">
        <v>123</v>
      </c>
      <c r="AB487" s="81"/>
      <c r="AC487" s="81">
        <v>12926</v>
      </c>
      <c r="AD487" s="77"/>
      <c r="AE487" s="81"/>
      <c r="AF487" s="157"/>
      <c r="AG487" s="77">
        <v>1</v>
      </c>
      <c r="AH487" s="77">
        <v>1</v>
      </c>
      <c r="AI487" s="77" t="s">
        <v>274</v>
      </c>
      <c r="AJ487" s="80" t="s">
        <v>123</v>
      </c>
      <c r="AK487" s="80" t="s">
        <v>123</v>
      </c>
      <c r="AL487" s="80" t="s">
        <v>123</v>
      </c>
      <c r="AM487" s="80" t="s">
        <v>123</v>
      </c>
      <c r="AN487" s="81" t="s">
        <v>123</v>
      </c>
    </row>
    <row r="488" spans="1:40" x14ac:dyDescent="0.25">
      <c r="A488" s="77">
        <v>487</v>
      </c>
      <c r="B488" s="82">
        <v>43207</v>
      </c>
      <c r="K488" s="81">
        <v>16</v>
      </c>
      <c r="L488" s="77" t="s">
        <v>188</v>
      </c>
      <c r="M488" s="77">
        <v>2018</v>
      </c>
      <c r="N488" s="79">
        <v>0.49401620370370369</v>
      </c>
      <c r="O488" s="79">
        <v>0.49810185185185185</v>
      </c>
      <c r="P488" s="80">
        <v>9.8055555555555785E-2</v>
      </c>
      <c r="Q488" s="78" t="s">
        <v>32</v>
      </c>
      <c r="R488" s="78" t="s">
        <v>159</v>
      </c>
      <c r="T488" s="78" t="s">
        <v>123</v>
      </c>
      <c r="U488" s="78" t="s">
        <v>149</v>
      </c>
      <c r="V488" s="80">
        <v>9.8055555555555785E-2</v>
      </c>
      <c r="W488" s="80" t="s">
        <v>123</v>
      </c>
      <c r="X488" s="81">
        <v>1</v>
      </c>
      <c r="Y488" s="81">
        <v>1</v>
      </c>
      <c r="Z488" s="80">
        <v>9.8055555555555785E-2</v>
      </c>
      <c r="AA488" s="80" t="s">
        <v>123</v>
      </c>
      <c r="AB488" s="81"/>
      <c r="AC488" s="81">
        <v>12926</v>
      </c>
      <c r="AD488" s="77"/>
      <c r="AE488" s="81"/>
      <c r="AF488" s="157"/>
      <c r="AG488" s="77">
        <v>1</v>
      </c>
      <c r="AH488" s="77">
        <v>1</v>
      </c>
      <c r="AI488" s="77" t="s">
        <v>274</v>
      </c>
      <c r="AJ488" s="80" t="s">
        <v>123</v>
      </c>
      <c r="AK488" s="80" t="s">
        <v>123</v>
      </c>
      <c r="AL488" s="80" t="s">
        <v>123</v>
      </c>
      <c r="AM488" s="80" t="s">
        <v>123</v>
      </c>
      <c r="AN488" s="81" t="s">
        <v>123</v>
      </c>
    </row>
    <row r="489" spans="1:40" x14ac:dyDescent="0.25">
      <c r="A489" s="77">
        <v>488</v>
      </c>
      <c r="B489" s="82">
        <v>43207</v>
      </c>
      <c r="K489" s="81">
        <v>16</v>
      </c>
      <c r="L489" s="77" t="s">
        <v>188</v>
      </c>
      <c r="M489" s="77">
        <v>2018</v>
      </c>
      <c r="N489" s="79">
        <v>0.49810185185185185</v>
      </c>
      <c r="O489" s="79">
        <v>0.50005787037037031</v>
      </c>
      <c r="P489" s="80">
        <v>4.6944444444442901E-2</v>
      </c>
      <c r="Q489" s="78" t="s">
        <v>53</v>
      </c>
      <c r="U489" s="78" t="s">
        <v>151</v>
      </c>
      <c r="V489" s="80" t="s">
        <v>123</v>
      </c>
      <c r="W489" s="80">
        <v>4.6944444444442901E-2</v>
      </c>
      <c r="X489" s="81">
        <v>1</v>
      </c>
      <c r="Y489" s="81">
        <v>1</v>
      </c>
      <c r="Z489" s="80" t="s">
        <v>123</v>
      </c>
      <c r="AA489" s="80">
        <v>4.6944444444442901E-2</v>
      </c>
      <c r="AB489" s="81"/>
      <c r="AC489" s="81">
        <v>12926</v>
      </c>
      <c r="AD489" s="77"/>
      <c r="AE489" s="81"/>
      <c r="AF489" s="157"/>
      <c r="AG489" s="77">
        <v>1</v>
      </c>
      <c r="AH489" s="77">
        <v>1</v>
      </c>
      <c r="AI489" s="77" t="s">
        <v>274</v>
      </c>
      <c r="AJ489" s="80" t="s">
        <v>123</v>
      </c>
      <c r="AK489" s="80" t="s">
        <v>123</v>
      </c>
      <c r="AL489" s="80" t="s">
        <v>123</v>
      </c>
      <c r="AM489" s="80" t="s">
        <v>123</v>
      </c>
      <c r="AN489" s="81" t="s">
        <v>123</v>
      </c>
    </row>
    <row r="490" spans="1:40" x14ac:dyDescent="0.25">
      <c r="A490" s="77">
        <v>489</v>
      </c>
      <c r="B490" s="82">
        <v>43207</v>
      </c>
      <c r="K490" s="81">
        <v>16</v>
      </c>
      <c r="L490" s="77" t="s">
        <v>188</v>
      </c>
      <c r="M490" s="77">
        <v>2018</v>
      </c>
      <c r="N490" s="79">
        <v>0.50005787037037031</v>
      </c>
      <c r="O490" s="79">
        <v>0.5154050925925926</v>
      </c>
      <c r="P490" s="80">
        <v>0.36833333333333496</v>
      </c>
      <c r="Q490" s="78" t="s">
        <v>170</v>
      </c>
      <c r="R490" s="78" t="s">
        <v>276</v>
      </c>
      <c r="T490" s="78" t="s">
        <v>123</v>
      </c>
      <c r="U490" s="78" t="s">
        <v>151</v>
      </c>
      <c r="V490" s="80" t="s">
        <v>123</v>
      </c>
      <c r="W490" s="80">
        <v>0.36833333333333496</v>
      </c>
      <c r="X490" s="81">
        <v>1</v>
      </c>
      <c r="Y490" s="81">
        <v>1</v>
      </c>
      <c r="Z490" s="80" t="s">
        <v>123</v>
      </c>
      <c r="AA490" s="80">
        <v>0.36833333333333496</v>
      </c>
      <c r="AB490" s="81"/>
      <c r="AC490" s="81">
        <v>12926</v>
      </c>
      <c r="AD490" s="77"/>
      <c r="AE490" s="81"/>
      <c r="AF490" s="157"/>
      <c r="AG490" s="77">
        <v>1</v>
      </c>
      <c r="AH490" s="77">
        <v>1</v>
      </c>
      <c r="AI490" s="77" t="s">
        <v>274</v>
      </c>
      <c r="AJ490" s="80" t="s">
        <v>123</v>
      </c>
      <c r="AK490" s="80" t="s">
        <v>123</v>
      </c>
      <c r="AL490" s="80" t="s">
        <v>123</v>
      </c>
      <c r="AM490" s="80" t="s">
        <v>123</v>
      </c>
      <c r="AN490" s="81" t="s">
        <v>123</v>
      </c>
    </row>
    <row r="491" spans="1:40" x14ac:dyDescent="0.25">
      <c r="A491" s="77">
        <v>490</v>
      </c>
      <c r="B491" s="82">
        <v>43207</v>
      </c>
      <c r="K491" s="81">
        <v>16</v>
      </c>
      <c r="L491" s="77" t="s">
        <v>188</v>
      </c>
      <c r="M491" s="77">
        <v>2018</v>
      </c>
      <c r="N491" s="79">
        <v>0.5154050925925926</v>
      </c>
      <c r="O491" s="79">
        <v>0.5269907407407407</v>
      </c>
      <c r="P491" s="80">
        <v>0.27805555555555461</v>
      </c>
      <c r="Q491" s="78" t="s">
        <v>53</v>
      </c>
      <c r="U491" s="78" t="s">
        <v>151</v>
      </c>
      <c r="V491" s="80" t="s">
        <v>123</v>
      </c>
      <c r="W491" s="80">
        <v>0.27805555555555461</v>
      </c>
      <c r="X491" s="81">
        <v>1</v>
      </c>
      <c r="Y491" s="81">
        <v>1</v>
      </c>
      <c r="Z491" s="80" t="s">
        <v>123</v>
      </c>
      <c r="AA491" s="80">
        <v>0.27805555555555461</v>
      </c>
      <c r="AB491" s="81"/>
      <c r="AC491" s="81">
        <v>12926</v>
      </c>
      <c r="AD491" s="77"/>
      <c r="AE491" s="81"/>
      <c r="AF491" s="157"/>
      <c r="AG491" s="77">
        <v>1</v>
      </c>
      <c r="AH491" s="77">
        <v>1</v>
      </c>
      <c r="AI491" s="77" t="s">
        <v>274</v>
      </c>
      <c r="AJ491" s="80" t="s">
        <v>123</v>
      </c>
      <c r="AK491" s="80" t="s">
        <v>123</v>
      </c>
      <c r="AL491" s="80" t="s">
        <v>123</v>
      </c>
      <c r="AM491" s="80" t="s">
        <v>123</v>
      </c>
      <c r="AN491" s="81" t="s">
        <v>123</v>
      </c>
    </row>
    <row r="492" spans="1:40" x14ac:dyDescent="0.25">
      <c r="A492" s="77">
        <v>491</v>
      </c>
      <c r="B492" s="82">
        <v>43207</v>
      </c>
      <c r="K492" s="81">
        <v>16</v>
      </c>
      <c r="L492" s="77" t="s">
        <v>188</v>
      </c>
      <c r="M492" s="77">
        <v>2018</v>
      </c>
      <c r="N492" s="79">
        <v>0.5269907407407407</v>
      </c>
      <c r="O492" s="79">
        <v>0.53138888888888891</v>
      </c>
      <c r="P492" s="80">
        <v>0.10555555555555696</v>
      </c>
      <c r="Q492" s="78" t="s">
        <v>170</v>
      </c>
      <c r="R492" s="78" t="s">
        <v>277</v>
      </c>
      <c r="T492" s="78" t="s">
        <v>123</v>
      </c>
      <c r="U492" s="78" t="s">
        <v>151</v>
      </c>
      <c r="V492" s="80" t="s">
        <v>123</v>
      </c>
      <c r="W492" s="80">
        <v>0.10555555555555696</v>
      </c>
      <c r="X492" s="81">
        <v>1</v>
      </c>
      <c r="Y492" s="81">
        <v>1</v>
      </c>
      <c r="Z492" s="80" t="s">
        <v>123</v>
      </c>
      <c r="AA492" s="80">
        <v>0.10555555555555696</v>
      </c>
      <c r="AB492" s="81"/>
      <c r="AC492" s="81">
        <v>12926</v>
      </c>
      <c r="AD492" s="77"/>
      <c r="AE492" s="81"/>
      <c r="AF492" s="157"/>
      <c r="AG492" s="77">
        <v>1</v>
      </c>
      <c r="AH492" s="77">
        <v>1</v>
      </c>
      <c r="AI492" s="77" t="s">
        <v>274</v>
      </c>
      <c r="AJ492" s="80" t="s">
        <v>123</v>
      </c>
      <c r="AK492" s="80" t="s">
        <v>123</v>
      </c>
      <c r="AL492" s="80" t="s">
        <v>123</v>
      </c>
      <c r="AM492" s="80" t="s">
        <v>123</v>
      </c>
      <c r="AN492" s="81" t="s">
        <v>123</v>
      </c>
    </row>
    <row r="493" spans="1:40" x14ac:dyDescent="0.25">
      <c r="A493" s="77">
        <v>492</v>
      </c>
      <c r="B493" s="82">
        <v>43207</v>
      </c>
      <c r="K493" s="81">
        <v>16</v>
      </c>
      <c r="L493" s="77" t="s">
        <v>188</v>
      </c>
      <c r="M493" s="77">
        <v>2018</v>
      </c>
      <c r="N493" s="79">
        <v>0.53138888888888891</v>
      </c>
      <c r="O493" s="79">
        <v>0.53158564814814813</v>
      </c>
      <c r="P493" s="80">
        <v>4.722222222221184E-3</v>
      </c>
      <c r="Q493" s="78" t="s">
        <v>53</v>
      </c>
      <c r="U493" s="78" t="s">
        <v>151</v>
      </c>
      <c r="V493" s="80" t="s">
        <v>123</v>
      </c>
      <c r="W493" s="80">
        <v>4.722222222221184E-3</v>
      </c>
      <c r="X493" s="81">
        <v>1</v>
      </c>
      <c r="Y493" s="81">
        <v>1</v>
      </c>
      <c r="Z493" s="80" t="s">
        <v>123</v>
      </c>
      <c r="AA493" s="80">
        <v>4.722222222221184E-3</v>
      </c>
      <c r="AB493" s="81"/>
      <c r="AC493" s="81">
        <v>12926</v>
      </c>
      <c r="AD493" s="77"/>
      <c r="AE493" s="81"/>
      <c r="AF493" s="157"/>
      <c r="AG493" s="77">
        <v>1</v>
      </c>
      <c r="AH493" s="77">
        <v>1</v>
      </c>
      <c r="AI493" s="77" t="s">
        <v>274</v>
      </c>
      <c r="AJ493" s="80" t="s">
        <v>123</v>
      </c>
      <c r="AK493" s="80" t="s">
        <v>123</v>
      </c>
      <c r="AL493" s="80" t="s">
        <v>123</v>
      </c>
      <c r="AM493" s="80" t="s">
        <v>123</v>
      </c>
      <c r="AN493" s="81" t="s">
        <v>123</v>
      </c>
    </row>
    <row r="494" spans="1:40" x14ac:dyDescent="0.25">
      <c r="A494" s="77">
        <v>493</v>
      </c>
      <c r="B494" s="82">
        <v>43207</v>
      </c>
      <c r="K494" s="81">
        <v>16</v>
      </c>
      <c r="L494" s="77" t="s">
        <v>188</v>
      </c>
      <c r="M494" s="77">
        <v>2018</v>
      </c>
      <c r="N494" s="79">
        <v>0.53158564814814813</v>
      </c>
      <c r="O494" s="79">
        <v>0.54233796296296299</v>
      </c>
      <c r="P494" s="80">
        <v>0.25805555555555681</v>
      </c>
      <c r="Q494" s="78" t="s">
        <v>22</v>
      </c>
      <c r="R494" s="78" t="s">
        <v>117</v>
      </c>
      <c r="S494" s="78" t="s">
        <v>128</v>
      </c>
      <c r="V494" s="80" t="s">
        <v>123</v>
      </c>
      <c r="W494" s="80" t="s">
        <v>123</v>
      </c>
      <c r="X494" s="81">
        <v>1</v>
      </c>
      <c r="Y494" s="81">
        <v>1</v>
      </c>
      <c r="Z494" s="80" t="s">
        <v>123</v>
      </c>
      <c r="AA494" s="80" t="s">
        <v>123</v>
      </c>
      <c r="AB494" s="81">
        <v>376</v>
      </c>
      <c r="AC494" s="81">
        <v>12926</v>
      </c>
      <c r="AD494" s="77">
        <v>376</v>
      </c>
      <c r="AE494" s="81">
        <v>469.02</v>
      </c>
      <c r="AF494" s="157"/>
      <c r="AG494" s="77">
        <v>1</v>
      </c>
      <c r="AH494" s="77">
        <v>1</v>
      </c>
      <c r="AI494" s="77" t="s">
        <v>274</v>
      </c>
      <c r="AJ494" s="80" t="s">
        <v>123</v>
      </c>
      <c r="AK494" s="80">
        <v>0.13925925925925925</v>
      </c>
      <c r="AL494" s="80" t="s">
        <v>123</v>
      </c>
      <c r="AM494" s="80" t="s">
        <v>123</v>
      </c>
      <c r="AN494" s="81" t="s">
        <v>123</v>
      </c>
    </row>
    <row r="495" spans="1:40" x14ac:dyDescent="0.25">
      <c r="A495" s="77">
        <v>494</v>
      </c>
      <c r="B495" s="82">
        <v>43207</v>
      </c>
      <c r="K495" s="81">
        <v>16</v>
      </c>
      <c r="L495" s="77" t="s">
        <v>188</v>
      </c>
      <c r="M495" s="77">
        <v>2018</v>
      </c>
      <c r="N495" s="79">
        <v>0.54233796296296299</v>
      </c>
      <c r="O495" s="79">
        <v>0.547337962962963</v>
      </c>
      <c r="P495" s="80">
        <v>0.12000000000000011</v>
      </c>
      <c r="Q495" s="78" t="s">
        <v>32</v>
      </c>
      <c r="R495" s="78" t="s">
        <v>159</v>
      </c>
      <c r="S495" s="78" t="s">
        <v>126</v>
      </c>
      <c r="U495" s="78" t="s">
        <v>149</v>
      </c>
      <c r="V495" s="80">
        <v>0.12000000000000011</v>
      </c>
      <c r="W495" s="80" t="s">
        <v>123</v>
      </c>
      <c r="X495" s="81">
        <v>1</v>
      </c>
      <c r="Y495" s="81">
        <v>1</v>
      </c>
      <c r="Z495" s="80">
        <v>0.12000000000000011</v>
      </c>
      <c r="AA495" s="80" t="s">
        <v>123</v>
      </c>
      <c r="AB495" s="81"/>
      <c r="AC495" s="81">
        <v>12926</v>
      </c>
      <c r="AD495" s="77"/>
      <c r="AE495" s="81"/>
      <c r="AF495" s="157"/>
      <c r="AG495" s="77">
        <v>2</v>
      </c>
      <c r="AH495" s="77">
        <v>1</v>
      </c>
      <c r="AI495" s="77" t="s">
        <v>274</v>
      </c>
      <c r="AJ495" s="80" t="s">
        <v>123</v>
      </c>
      <c r="AK495" s="80" t="s">
        <v>123</v>
      </c>
      <c r="AL495" s="80" t="s">
        <v>123</v>
      </c>
      <c r="AM495" s="80" t="s">
        <v>123</v>
      </c>
      <c r="AN495" s="81" t="s">
        <v>123</v>
      </c>
    </row>
    <row r="496" spans="1:40" x14ac:dyDescent="0.25">
      <c r="A496" s="77">
        <v>495</v>
      </c>
      <c r="B496" s="82">
        <v>43207</v>
      </c>
      <c r="K496" s="81">
        <v>16</v>
      </c>
      <c r="L496" s="77" t="s">
        <v>188</v>
      </c>
      <c r="M496" s="77">
        <v>2018</v>
      </c>
      <c r="N496" s="79">
        <v>0.547337962962963</v>
      </c>
      <c r="O496" s="79">
        <v>0.70607638888888891</v>
      </c>
      <c r="P496" s="80">
        <v>3.8097222222222218</v>
      </c>
      <c r="Q496" s="78" t="s">
        <v>53</v>
      </c>
      <c r="U496" s="78" t="s">
        <v>151</v>
      </c>
      <c r="V496" s="80" t="s">
        <v>123</v>
      </c>
      <c r="W496" s="80">
        <v>3.8097222222222218</v>
      </c>
      <c r="X496" s="81">
        <v>1</v>
      </c>
      <c r="Y496" s="81">
        <v>1</v>
      </c>
      <c r="Z496" s="80" t="s">
        <v>123</v>
      </c>
      <c r="AA496" s="80">
        <v>3.8097222222222218</v>
      </c>
      <c r="AB496" s="81"/>
      <c r="AC496" s="81">
        <v>12926</v>
      </c>
      <c r="AD496" s="77">
        <v>4100</v>
      </c>
      <c r="AE496" s="81"/>
      <c r="AF496" s="157"/>
      <c r="AG496" s="77">
        <v>2</v>
      </c>
      <c r="AH496" s="77">
        <v>1</v>
      </c>
      <c r="AI496" s="77" t="s">
        <v>274</v>
      </c>
      <c r="AJ496" s="80" t="s">
        <v>123</v>
      </c>
      <c r="AK496" s="80" t="s">
        <v>123</v>
      </c>
      <c r="AL496" s="80" t="s">
        <v>123</v>
      </c>
      <c r="AM496" s="80" t="s">
        <v>123</v>
      </c>
      <c r="AN496" s="81" t="s">
        <v>123</v>
      </c>
    </row>
    <row r="497" spans="1:40" x14ac:dyDescent="0.25">
      <c r="A497" s="77">
        <v>496</v>
      </c>
      <c r="B497" s="82">
        <v>43207</v>
      </c>
      <c r="K497" s="81">
        <v>16</v>
      </c>
      <c r="L497" s="77" t="s">
        <v>188</v>
      </c>
      <c r="M497" s="77">
        <v>2018</v>
      </c>
      <c r="N497" s="79">
        <v>0.70607638888888891</v>
      </c>
      <c r="O497" s="79">
        <v>0.72802083333333334</v>
      </c>
      <c r="P497" s="80">
        <v>0.52666666666666639</v>
      </c>
      <c r="Q497" s="78" t="s">
        <v>22</v>
      </c>
      <c r="R497" s="78" t="s">
        <v>152</v>
      </c>
      <c r="T497" s="78" t="s">
        <v>123</v>
      </c>
      <c r="V497" s="80" t="s">
        <v>123</v>
      </c>
      <c r="W497" s="80" t="s">
        <v>123</v>
      </c>
      <c r="X497" s="81">
        <v>1</v>
      </c>
      <c r="Y497" s="81">
        <v>1</v>
      </c>
      <c r="Z497" s="80" t="s">
        <v>123</v>
      </c>
      <c r="AA497" s="80" t="s">
        <v>123</v>
      </c>
      <c r="AB497" s="81"/>
      <c r="AC497" s="81">
        <v>12926</v>
      </c>
      <c r="AD497" s="77"/>
      <c r="AE497" s="81"/>
      <c r="AF497" s="157"/>
      <c r="AG497" s="77">
        <v>2</v>
      </c>
      <c r="AH497" s="77">
        <v>1</v>
      </c>
      <c r="AI497" s="77" t="s">
        <v>274</v>
      </c>
      <c r="AJ497" s="80" t="s">
        <v>123</v>
      </c>
      <c r="AK497" s="80" t="s">
        <v>123</v>
      </c>
      <c r="AL497" s="80" t="s">
        <v>123</v>
      </c>
      <c r="AM497" s="80" t="s">
        <v>123</v>
      </c>
      <c r="AN497" s="81" t="s">
        <v>123</v>
      </c>
    </row>
    <row r="498" spans="1:40" x14ac:dyDescent="0.25">
      <c r="A498" s="77">
        <v>497</v>
      </c>
      <c r="B498" s="82">
        <v>43207</v>
      </c>
      <c r="K498" s="81">
        <v>16</v>
      </c>
      <c r="L498" s="77" t="s">
        <v>188</v>
      </c>
      <c r="M498" s="77">
        <v>2018</v>
      </c>
      <c r="N498" s="79">
        <v>0.72802083333333334</v>
      </c>
      <c r="O498" s="79">
        <v>0.76953703703703702</v>
      </c>
      <c r="P498" s="80">
        <v>0.99638888888888832</v>
      </c>
      <c r="Q498" s="78" t="s">
        <v>98</v>
      </c>
      <c r="R498" s="78" t="s">
        <v>163</v>
      </c>
      <c r="T498" s="78" t="s">
        <v>123</v>
      </c>
      <c r="U498" s="78" t="s">
        <v>151</v>
      </c>
      <c r="V498" s="80" t="s">
        <v>123</v>
      </c>
      <c r="W498" s="80">
        <v>0.99638888888888832</v>
      </c>
      <c r="X498" s="81">
        <v>1</v>
      </c>
      <c r="Y498" s="81">
        <v>1</v>
      </c>
      <c r="Z498" s="80" t="s">
        <v>123</v>
      </c>
      <c r="AA498" s="80">
        <v>0.99638888888888832</v>
      </c>
      <c r="AB498" s="81"/>
      <c r="AC498" s="81">
        <v>12926</v>
      </c>
      <c r="AD498" s="77">
        <v>10150</v>
      </c>
      <c r="AE498" s="81"/>
      <c r="AF498" s="157"/>
      <c r="AG498" s="77">
        <v>2</v>
      </c>
      <c r="AH498" s="77">
        <v>1</v>
      </c>
      <c r="AI498" s="77" t="s">
        <v>274</v>
      </c>
      <c r="AJ498" s="80" t="s">
        <v>123</v>
      </c>
      <c r="AK498" s="80" t="s">
        <v>123</v>
      </c>
      <c r="AL498" s="80" t="s">
        <v>123</v>
      </c>
      <c r="AM498" s="80" t="s">
        <v>123</v>
      </c>
      <c r="AN498" s="81" t="s">
        <v>123</v>
      </c>
    </row>
    <row r="499" spans="1:40" x14ac:dyDescent="0.25">
      <c r="A499" s="77">
        <v>498</v>
      </c>
      <c r="B499" s="82">
        <v>43207</v>
      </c>
      <c r="K499" s="81">
        <v>16</v>
      </c>
      <c r="L499" s="77" t="s">
        <v>188</v>
      </c>
      <c r="M499" s="77">
        <v>2018</v>
      </c>
      <c r="N499" s="79">
        <v>0.76953703703703702</v>
      </c>
      <c r="O499" s="79">
        <v>0.79643518518518519</v>
      </c>
      <c r="P499" s="80">
        <v>0.6455555555555561</v>
      </c>
      <c r="Q499" s="78" t="s">
        <v>98</v>
      </c>
      <c r="R499" s="78" t="s">
        <v>163</v>
      </c>
      <c r="T499" s="78" t="s">
        <v>278</v>
      </c>
      <c r="U499" s="78" t="s">
        <v>151</v>
      </c>
      <c r="V499" s="80" t="s">
        <v>123</v>
      </c>
      <c r="W499" s="80">
        <v>0.6455555555555561</v>
      </c>
      <c r="X499" s="81">
        <v>1</v>
      </c>
      <c r="Y499" s="81">
        <v>1</v>
      </c>
      <c r="Z499" s="80" t="s">
        <v>123</v>
      </c>
      <c r="AA499" s="80">
        <v>0.6455555555555561</v>
      </c>
      <c r="AB499" s="81"/>
      <c r="AC499" s="81">
        <v>12926</v>
      </c>
      <c r="AD499" s="77"/>
      <c r="AE499" s="81"/>
      <c r="AF499" s="157"/>
      <c r="AG499" s="77">
        <v>2</v>
      </c>
      <c r="AH499" s="77">
        <v>1</v>
      </c>
      <c r="AI499" s="77" t="s">
        <v>274</v>
      </c>
      <c r="AJ499" s="80" t="s">
        <v>123</v>
      </c>
      <c r="AK499" s="80" t="s">
        <v>123</v>
      </c>
      <c r="AL499" s="80" t="s">
        <v>123</v>
      </c>
      <c r="AM499" s="80" t="s">
        <v>123</v>
      </c>
      <c r="AN499" s="81" t="s">
        <v>123</v>
      </c>
    </row>
    <row r="500" spans="1:40" x14ac:dyDescent="0.25">
      <c r="A500" s="77">
        <v>499</v>
      </c>
      <c r="B500" s="82">
        <v>43207</v>
      </c>
      <c r="K500" s="81">
        <v>16</v>
      </c>
      <c r="L500" s="77" t="s">
        <v>188</v>
      </c>
      <c r="M500" s="77">
        <v>2018</v>
      </c>
      <c r="N500" s="79">
        <v>0.79643518518518519</v>
      </c>
      <c r="O500" s="79">
        <v>0.81987268518518519</v>
      </c>
      <c r="P500" s="80">
        <v>0.5625</v>
      </c>
      <c r="Q500" s="78" t="s">
        <v>53</v>
      </c>
      <c r="U500" s="78" t="s">
        <v>151</v>
      </c>
      <c r="V500" s="80" t="s">
        <v>123</v>
      </c>
      <c r="W500" s="80">
        <v>0.5625</v>
      </c>
      <c r="X500" s="81">
        <v>1</v>
      </c>
      <c r="Y500" s="81">
        <v>1</v>
      </c>
      <c r="Z500" s="80" t="s">
        <v>123</v>
      </c>
      <c r="AA500" s="80">
        <v>0.5625</v>
      </c>
      <c r="AB500" s="81"/>
      <c r="AC500" s="81">
        <v>12926</v>
      </c>
      <c r="AD500" s="77">
        <v>12550</v>
      </c>
      <c r="AE500" s="81"/>
      <c r="AF500" s="157"/>
      <c r="AG500" s="77">
        <v>2</v>
      </c>
      <c r="AH500" s="77">
        <v>1</v>
      </c>
      <c r="AI500" s="77" t="s">
        <v>274</v>
      </c>
      <c r="AJ500" s="80" t="s">
        <v>123</v>
      </c>
      <c r="AK500" s="80" t="s">
        <v>123</v>
      </c>
      <c r="AL500" s="80" t="s">
        <v>123</v>
      </c>
      <c r="AM500" s="80" t="s">
        <v>123</v>
      </c>
      <c r="AN500" s="81" t="s">
        <v>123</v>
      </c>
    </row>
    <row r="501" spans="1:40" x14ac:dyDescent="0.25">
      <c r="A501" s="77">
        <v>500</v>
      </c>
      <c r="B501" s="82">
        <v>43207</v>
      </c>
      <c r="K501" s="81">
        <v>16</v>
      </c>
      <c r="L501" s="77" t="s">
        <v>188</v>
      </c>
      <c r="M501" s="77">
        <v>2018</v>
      </c>
      <c r="N501" s="79">
        <v>0.81987268518518519</v>
      </c>
      <c r="O501" s="79">
        <v>0.82974537037037033</v>
      </c>
      <c r="P501" s="80">
        <v>0.23694444444444329</v>
      </c>
      <c r="Q501" s="78" t="s">
        <v>32</v>
      </c>
      <c r="R501" s="78" t="s">
        <v>61</v>
      </c>
      <c r="S501" s="78" t="s">
        <v>127</v>
      </c>
      <c r="U501" s="78" t="s">
        <v>149</v>
      </c>
      <c r="V501" s="80">
        <v>0.23694444444444329</v>
      </c>
      <c r="W501" s="80" t="s">
        <v>123</v>
      </c>
      <c r="X501" s="81">
        <v>1</v>
      </c>
      <c r="Y501" s="81">
        <v>1</v>
      </c>
      <c r="Z501" s="80">
        <v>0.23694444444444329</v>
      </c>
      <c r="AA501" s="80" t="s">
        <v>123</v>
      </c>
      <c r="AB501" s="81">
        <v>12550</v>
      </c>
      <c r="AC501" s="81">
        <v>12926</v>
      </c>
      <c r="AD501" s="77">
        <v>12926</v>
      </c>
      <c r="AE501" s="81">
        <v>1895.307917888563</v>
      </c>
      <c r="AF501" s="157"/>
      <c r="AG501" s="77">
        <v>2</v>
      </c>
      <c r="AH501" s="77">
        <v>2</v>
      </c>
      <c r="AI501" s="77" t="s">
        <v>279</v>
      </c>
      <c r="AJ501" s="80">
        <v>13.066111111111113</v>
      </c>
      <c r="AK501" s="80">
        <v>4.6481481481481479</v>
      </c>
      <c r="AL501" s="80">
        <v>8.36</v>
      </c>
      <c r="AM501" s="80">
        <v>4.7019444444444405</v>
      </c>
      <c r="AN501" s="81" t="s">
        <v>123</v>
      </c>
    </row>
    <row r="502" spans="1:40" x14ac:dyDescent="0.25">
      <c r="A502" s="77">
        <v>501</v>
      </c>
      <c r="B502" s="82">
        <v>43207</v>
      </c>
      <c r="K502" s="81">
        <v>16</v>
      </c>
      <c r="L502" s="77" t="s">
        <v>188</v>
      </c>
      <c r="M502" s="77">
        <v>2018</v>
      </c>
      <c r="N502" s="79">
        <v>0.82974537037037033</v>
      </c>
      <c r="O502" s="79">
        <v>0.82990740740740743</v>
      </c>
      <c r="P502" s="80">
        <v>3.888888888890385E-3</v>
      </c>
      <c r="Q502" s="78" t="s">
        <v>32</v>
      </c>
      <c r="R502" s="78" t="s">
        <v>61</v>
      </c>
      <c r="V502" s="80">
        <v>4.853055555555553</v>
      </c>
      <c r="W502" s="80">
        <v>6.8177777777777768</v>
      </c>
      <c r="X502" s="81">
        <v>1</v>
      </c>
      <c r="Y502" s="81">
        <v>1</v>
      </c>
      <c r="Z502" s="80">
        <v>4.8499999999999996</v>
      </c>
      <c r="AA502" s="80">
        <v>6.82</v>
      </c>
      <c r="AB502" s="81"/>
      <c r="AC502" s="81">
        <v>12926</v>
      </c>
      <c r="AD502" s="77"/>
      <c r="AE502" s="81"/>
      <c r="AF502" s="157"/>
      <c r="AG502" s="77">
        <v>2</v>
      </c>
      <c r="AH502" s="77">
        <v>2</v>
      </c>
      <c r="AI502" s="77" t="s">
        <v>274</v>
      </c>
      <c r="AJ502" s="80" t="s">
        <v>123</v>
      </c>
      <c r="AK502" s="80" t="s">
        <v>123</v>
      </c>
      <c r="AL502" s="80" t="s">
        <v>123</v>
      </c>
      <c r="AM502" s="80" t="s">
        <v>123</v>
      </c>
      <c r="AN502" s="81">
        <v>12926</v>
      </c>
    </row>
    <row r="503" spans="1:40" x14ac:dyDescent="0.25">
      <c r="A503" s="77">
        <v>502</v>
      </c>
      <c r="B503" s="82">
        <v>43207</v>
      </c>
      <c r="K503" s="81">
        <v>16</v>
      </c>
      <c r="L503" s="77" t="s">
        <v>188</v>
      </c>
      <c r="M503" s="77">
        <v>2018</v>
      </c>
      <c r="N503" s="79">
        <v>0.82990740740740743</v>
      </c>
      <c r="O503" s="79">
        <v>0.85986111111111108</v>
      </c>
      <c r="P503" s="80">
        <v>0.71888888888888758</v>
      </c>
      <c r="Q503" s="78" t="s">
        <v>32</v>
      </c>
      <c r="R503" s="78" t="s">
        <v>156</v>
      </c>
      <c r="S503" s="78" t="s">
        <v>124</v>
      </c>
      <c r="U503" s="78" t="s">
        <v>149</v>
      </c>
      <c r="V503" s="80">
        <v>0.71888888888888758</v>
      </c>
      <c r="W503" s="80" t="s">
        <v>123</v>
      </c>
      <c r="X503" s="81">
        <v>1</v>
      </c>
      <c r="Y503" s="81">
        <v>1</v>
      </c>
      <c r="Z503" s="80">
        <v>0.71888888888888758</v>
      </c>
      <c r="AA503" s="80" t="s">
        <v>123</v>
      </c>
      <c r="AB503" s="81"/>
      <c r="AC503" s="81">
        <v>18475.874999648659</v>
      </c>
      <c r="AD503" s="77"/>
      <c r="AE503" s="81"/>
      <c r="AF503" s="157"/>
      <c r="AG503" s="77">
        <v>1</v>
      </c>
      <c r="AH503" s="77">
        <v>2</v>
      </c>
      <c r="AI503" s="77" t="s">
        <v>274</v>
      </c>
      <c r="AJ503" s="80" t="s">
        <v>123</v>
      </c>
      <c r="AK503" s="80" t="s">
        <v>123</v>
      </c>
      <c r="AL503" s="80" t="s">
        <v>123</v>
      </c>
      <c r="AM503" s="80" t="s">
        <v>123</v>
      </c>
      <c r="AN503" s="81" t="s">
        <v>123</v>
      </c>
    </row>
    <row r="504" spans="1:40" x14ac:dyDescent="0.25">
      <c r="A504" s="77">
        <v>503</v>
      </c>
      <c r="B504" s="82">
        <v>43207</v>
      </c>
      <c r="K504" s="81">
        <v>16</v>
      </c>
      <c r="L504" s="77" t="s">
        <v>188</v>
      </c>
      <c r="M504" s="77">
        <v>2018</v>
      </c>
      <c r="N504" s="79">
        <v>0.85986111111111108</v>
      </c>
      <c r="O504" s="79">
        <v>0.86010416666666656</v>
      </c>
      <c r="P504" s="80">
        <v>5.8333333333315807E-3</v>
      </c>
      <c r="Q504" s="78" t="s">
        <v>22</v>
      </c>
      <c r="R504" s="78" t="s">
        <v>117</v>
      </c>
      <c r="S504" s="78" t="s">
        <v>128</v>
      </c>
      <c r="V504" s="80" t="s">
        <v>123</v>
      </c>
      <c r="W504" s="80" t="s">
        <v>123</v>
      </c>
      <c r="X504" s="81">
        <v>1</v>
      </c>
      <c r="Y504" s="81">
        <v>1</v>
      </c>
      <c r="Z504" s="80" t="s">
        <v>123</v>
      </c>
      <c r="AA504" s="80" t="s">
        <v>123</v>
      </c>
      <c r="AB504" s="81">
        <v>0</v>
      </c>
      <c r="AC504" s="81">
        <v>18475.874999648659</v>
      </c>
      <c r="AD504" s="77">
        <v>0</v>
      </c>
      <c r="AE504" s="81">
        <v>0</v>
      </c>
      <c r="AF504" s="157"/>
      <c r="AG504" s="77">
        <v>1</v>
      </c>
      <c r="AH504" s="77">
        <v>2</v>
      </c>
      <c r="AI504" s="77" t="s">
        <v>274</v>
      </c>
      <c r="AJ504" s="80" t="s">
        <v>123</v>
      </c>
      <c r="AK504" s="80">
        <v>0</v>
      </c>
      <c r="AL504" s="80" t="s">
        <v>123</v>
      </c>
      <c r="AM504" s="80" t="s">
        <v>123</v>
      </c>
      <c r="AN504" s="81" t="s">
        <v>123</v>
      </c>
    </row>
    <row r="505" spans="1:40" x14ac:dyDescent="0.25">
      <c r="A505" s="77">
        <v>504</v>
      </c>
      <c r="B505" s="82">
        <v>43207</v>
      </c>
      <c r="K505" s="81">
        <v>16</v>
      </c>
      <c r="L505" s="77" t="s">
        <v>188</v>
      </c>
      <c r="M505" s="77">
        <v>2018</v>
      </c>
      <c r="N505" s="79">
        <v>0.86010416666666656</v>
      </c>
      <c r="O505" s="79">
        <v>0.87179398148148157</v>
      </c>
      <c r="P505" s="80">
        <v>0.28055555555556033</v>
      </c>
      <c r="Q505" s="78" t="s">
        <v>32</v>
      </c>
      <c r="R505" s="78" t="s">
        <v>156</v>
      </c>
      <c r="S505" s="78" t="s">
        <v>126</v>
      </c>
      <c r="U505" s="78" t="s">
        <v>149</v>
      </c>
      <c r="V505" s="80">
        <v>0.28055555555556033</v>
      </c>
      <c r="W505" s="80" t="s">
        <v>123</v>
      </c>
      <c r="X505" s="81">
        <v>1</v>
      </c>
      <c r="Y505" s="81">
        <v>1</v>
      </c>
      <c r="Z505" s="80">
        <v>0.28055555555556033</v>
      </c>
      <c r="AA505" s="80" t="s">
        <v>123</v>
      </c>
      <c r="AB505" s="81"/>
      <c r="AC505" s="81">
        <v>18475.874999648659</v>
      </c>
      <c r="AD505" s="77"/>
      <c r="AE505" s="81"/>
      <c r="AF505" s="157"/>
      <c r="AG505" s="77">
        <v>2</v>
      </c>
      <c r="AH505" s="77">
        <v>2</v>
      </c>
      <c r="AI505" s="77" t="s">
        <v>274</v>
      </c>
      <c r="AJ505" s="80" t="s">
        <v>123</v>
      </c>
      <c r="AK505" s="80" t="s">
        <v>123</v>
      </c>
      <c r="AL505" s="80" t="s">
        <v>123</v>
      </c>
      <c r="AM505" s="80" t="s">
        <v>123</v>
      </c>
      <c r="AN505" s="81" t="s">
        <v>123</v>
      </c>
    </row>
    <row r="506" spans="1:40" x14ac:dyDescent="0.25">
      <c r="A506" s="77">
        <v>505</v>
      </c>
      <c r="B506" s="82">
        <v>43207</v>
      </c>
      <c r="K506" s="81">
        <v>16</v>
      </c>
      <c r="L506" s="77" t="s">
        <v>188</v>
      </c>
      <c r="M506" s="77">
        <v>2018</v>
      </c>
      <c r="N506" s="79">
        <v>0.87179398148148157</v>
      </c>
      <c r="O506" s="79">
        <v>0.94717592592592592</v>
      </c>
      <c r="P506" s="80">
        <v>1.8091666666666644</v>
      </c>
      <c r="Q506" s="78" t="s">
        <v>53</v>
      </c>
      <c r="U506" s="78" t="s">
        <v>151</v>
      </c>
      <c r="V506" s="80" t="s">
        <v>123</v>
      </c>
      <c r="W506" s="80">
        <v>1.8091666666666644</v>
      </c>
      <c r="X506" s="81">
        <v>1</v>
      </c>
      <c r="Y506" s="81">
        <v>1</v>
      </c>
      <c r="Z506" s="80" t="s">
        <v>123</v>
      </c>
      <c r="AA506" s="80">
        <v>1.8091666666666644</v>
      </c>
      <c r="AB506" s="81"/>
      <c r="AC506" s="81">
        <v>18475.874999648659</v>
      </c>
      <c r="AD506" s="77"/>
      <c r="AE506" s="81"/>
      <c r="AF506" s="157"/>
      <c r="AG506" s="77">
        <v>2</v>
      </c>
      <c r="AH506" s="77">
        <v>2</v>
      </c>
      <c r="AI506" s="77" t="s">
        <v>274</v>
      </c>
      <c r="AJ506" s="80" t="s">
        <v>123</v>
      </c>
      <c r="AK506" s="80" t="s">
        <v>123</v>
      </c>
      <c r="AL506" s="80" t="s">
        <v>123</v>
      </c>
      <c r="AM506" s="80" t="s">
        <v>123</v>
      </c>
      <c r="AN506" s="81" t="s">
        <v>123</v>
      </c>
    </row>
    <row r="507" spans="1:40" x14ac:dyDescent="0.25">
      <c r="A507" s="77">
        <v>506</v>
      </c>
      <c r="B507" s="82">
        <v>43207</v>
      </c>
      <c r="K507" s="81">
        <v>16</v>
      </c>
      <c r="L507" s="77" t="s">
        <v>188</v>
      </c>
      <c r="M507" s="77">
        <v>2018</v>
      </c>
      <c r="N507" s="79">
        <v>0.94717592592592592</v>
      </c>
      <c r="O507" s="79">
        <v>0.95084490740740746</v>
      </c>
      <c r="P507" s="80">
        <v>8.8055555555556886E-2</v>
      </c>
      <c r="Q507" s="78" t="s">
        <v>98</v>
      </c>
      <c r="R507" s="78" t="s">
        <v>153</v>
      </c>
      <c r="T507" s="78" t="s">
        <v>123</v>
      </c>
      <c r="U507" s="78" t="s">
        <v>151</v>
      </c>
      <c r="V507" s="80" t="s">
        <v>123</v>
      </c>
      <c r="W507" s="80">
        <v>8.8055555555556886E-2</v>
      </c>
      <c r="X507" s="81">
        <v>1</v>
      </c>
      <c r="Y507" s="81">
        <v>1</v>
      </c>
      <c r="Z507" s="80" t="s">
        <v>123</v>
      </c>
      <c r="AA507" s="80">
        <v>8.8055555555556886E-2</v>
      </c>
      <c r="AB507" s="81"/>
      <c r="AC507" s="81">
        <v>18475.874999648659</v>
      </c>
      <c r="AD507" s="77"/>
      <c r="AE507" s="81"/>
      <c r="AF507" s="157"/>
      <c r="AG507" s="77">
        <v>2</v>
      </c>
      <c r="AH507" s="77">
        <v>2</v>
      </c>
      <c r="AI507" s="77" t="s">
        <v>274</v>
      </c>
      <c r="AJ507" s="80" t="s">
        <v>123</v>
      </c>
      <c r="AK507" s="80" t="s">
        <v>123</v>
      </c>
      <c r="AL507" s="80" t="s">
        <v>123</v>
      </c>
      <c r="AM507" s="80" t="s">
        <v>123</v>
      </c>
      <c r="AN507" s="81" t="s">
        <v>123</v>
      </c>
    </row>
    <row r="508" spans="1:40" x14ac:dyDescent="0.25">
      <c r="A508" s="77">
        <v>507</v>
      </c>
      <c r="B508" s="82">
        <v>43207</v>
      </c>
      <c r="K508" s="81">
        <v>16</v>
      </c>
      <c r="L508" s="77" t="s">
        <v>188</v>
      </c>
      <c r="M508" s="77">
        <v>2018</v>
      </c>
      <c r="N508" s="79">
        <v>0.95084490740740746</v>
      </c>
      <c r="O508" s="79">
        <v>0.99668981481481478</v>
      </c>
      <c r="P508" s="80">
        <v>1.1002777777777757</v>
      </c>
      <c r="Q508" s="78" t="s">
        <v>53</v>
      </c>
      <c r="U508" s="78" t="s">
        <v>151</v>
      </c>
      <c r="V508" s="80" t="s">
        <v>123</v>
      </c>
      <c r="W508" s="80">
        <v>1.1002777777777757</v>
      </c>
      <c r="X508" s="81">
        <v>1</v>
      </c>
      <c r="Y508" s="81">
        <v>1</v>
      </c>
      <c r="Z508" s="80" t="s">
        <v>123</v>
      </c>
      <c r="AA508" s="80">
        <v>1.1002777777777757</v>
      </c>
      <c r="AB508" s="81"/>
      <c r="AC508" s="81">
        <v>18475.874999648659</v>
      </c>
      <c r="AD508" s="77">
        <v>7700</v>
      </c>
      <c r="AE508" s="81"/>
      <c r="AF508" s="157"/>
      <c r="AG508" s="77">
        <v>2</v>
      </c>
      <c r="AH508" s="77">
        <v>2</v>
      </c>
      <c r="AI508" s="77" t="s">
        <v>274</v>
      </c>
      <c r="AJ508" s="80" t="s">
        <v>123</v>
      </c>
      <c r="AK508" s="80" t="s">
        <v>123</v>
      </c>
      <c r="AL508" s="80" t="s">
        <v>123</v>
      </c>
      <c r="AM508" s="80" t="s">
        <v>123</v>
      </c>
      <c r="AN508" s="81" t="s">
        <v>123</v>
      </c>
    </row>
    <row r="509" spans="1:40" x14ac:dyDescent="0.25">
      <c r="A509" s="77">
        <v>508</v>
      </c>
      <c r="B509" s="82">
        <v>43207</v>
      </c>
      <c r="K509" s="81">
        <v>16</v>
      </c>
      <c r="L509" s="77" t="s">
        <v>188</v>
      </c>
      <c r="M509" s="77">
        <v>2018</v>
      </c>
      <c r="N509" s="79">
        <v>0.99668981481481478</v>
      </c>
      <c r="O509" s="79">
        <v>3.0208333333333333E-3</v>
      </c>
      <c r="P509" s="80">
        <v>0.15194444444444333</v>
      </c>
      <c r="Q509" s="78" t="s">
        <v>98</v>
      </c>
      <c r="R509" s="78" t="s">
        <v>153</v>
      </c>
      <c r="T509" s="78" t="s">
        <v>123</v>
      </c>
      <c r="U509" s="78" t="s">
        <v>151</v>
      </c>
      <c r="V509" s="80" t="s">
        <v>123</v>
      </c>
      <c r="W509" s="80">
        <v>0.15194444444444333</v>
      </c>
      <c r="X509" s="81">
        <v>1</v>
      </c>
      <c r="Y509" s="81">
        <v>1</v>
      </c>
      <c r="Z509" s="80" t="s">
        <v>123</v>
      </c>
      <c r="AA509" s="80">
        <v>0.15194444444444333</v>
      </c>
      <c r="AB509" s="81"/>
      <c r="AC509" s="81">
        <v>18475.874999648659</v>
      </c>
      <c r="AD509" s="77"/>
      <c r="AE509" s="81"/>
      <c r="AF509" s="157"/>
      <c r="AG509" s="77">
        <v>2</v>
      </c>
      <c r="AH509" s="77">
        <v>2</v>
      </c>
      <c r="AI509" s="77" t="s">
        <v>274</v>
      </c>
      <c r="AJ509" s="80" t="s">
        <v>123</v>
      </c>
      <c r="AK509" s="80" t="s">
        <v>123</v>
      </c>
      <c r="AL509" s="80" t="s">
        <v>123</v>
      </c>
      <c r="AM509" s="80" t="s">
        <v>123</v>
      </c>
      <c r="AN509" s="81" t="s">
        <v>123</v>
      </c>
    </row>
    <row r="510" spans="1:40" x14ac:dyDescent="0.25">
      <c r="A510" s="77">
        <v>509</v>
      </c>
      <c r="B510" s="82">
        <v>43207</v>
      </c>
      <c r="K510" s="81">
        <v>16</v>
      </c>
      <c r="L510" s="77" t="s">
        <v>188</v>
      </c>
      <c r="M510" s="77">
        <v>2018</v>
      </c>
      <c r="N510" s="79">
        <v>3.0208333333333333E-3</v>
      </c>
      <c r="O510" s="79">
        <v>3.7210648148148152E-2</v>
      </c>
      <c r="P510" s="80">
        <v>0.8205555555555557</v>
      </c>
      <c r="Q510" s="78" t="s">
        <v>53</v>
      </c>
      <c r="U510" s="78" t="s">
        <v>151</v>
      </c>
      <c r="V510" s="80" t="s">
        <v>123</v>
      </c>
      <c r="W510" s="80">
        <v>0.8205555555555557</v>
      </c>
      <c r="X510" s="81">
        <v>1</v>
      </c>
      <c r="Y510" s="81">
        <v>1</v>
      </c>
      <c r="Z510" s="80" t="s">
        <v>123</v>
      </c>
      <c r="AA510" s="80">
        <v>0.8205555555555557</v>
      </c>
      <c r="AB510" s="81"/>
      <c r="AC510" s="81">
        <v>18475.874999648659</v>
      </c>
      <c r="AD510" s="77">
        <v>9700</v>
      </c>
      <c r="AE510" s="81"/>
      <c r="AF510" s="157"/>
      <c r="AG510" s="77">
        <v>2</v>
      </c>
      <c r="AH510" s="77">
        <v>2</v>
      </c>
      <c r="AI510" s="77" t="s">
        <v>274</v>
      </c>
      <c r="AJ510" s="80" t="s">
        <v>123</v>
      </c>
      <c r="AK510" s="80" t="s">
        <v>123</v>
      </c>
      <c r="AL510" s="80" t="s">
        <v>123</v>
      </c>
      <c r="AM510" s="80" t="s">
        <v>123</v>
      </c>
      <c r="AN510" s="81" t="s">
        <v>123</v>
      </c>
    </row>
    <row r="511" spans="1:40" x14ac:dyDescent="0.25">
      <c r="A511" s="77">
        <v>510</v>
      </c>
      <c r="B511" s="82">
        <v>43207</v>
      </c>
      <c r="K511" s="81">
        <v>16</v>
      </c>
      <c r="L511" s="77" t="s">
        <v>188</v>
      </c>
      <c r="M511" s="77">
        <v>2018</v>
      </c>
      <c r="N511" s="79">
        <v>3.7210648148148152E-2</v>
      </c>
      <c r="O511" s="79">
        <v>5.9166666666666666E-2</v>
      </c>
      <c r="P511" s="80">
        <v>0.52694444444444433</v>
      </c>
      <c r="Q511" s="78" t="s">
        <v>170</v>
      </c>
      <c r="R511" s="78" t="s">
        <v>178</v>
      </c>
      <c r="T511" s="78" t="s">
        <v>123</v>
      </c>
      <c r="U511" s="78" t="s">
        <v>151</v>
      </c>
      <c r="V511" s="80" t="s">
        <v>123</v>
      </c>
      <c r="W511" s="80">
        <v>0.52694444444444433</v>
      </c>
      <c r="X511" s="81">
        <v>1</v>
      </c>
      <c r="Y511" s="81">
        <v>1</v>
      </c>
      <c r="Z511" s="80" t="s">
        <v>123</v>
      </c>
      <c r="AA511" s="80">
        <v>0.52694444444444433</v>
      </c>
      <c r="AB511" s="81"/>
      <c r="AC511" s="81">
        <v>18475.874999648659</v>
      </c>
      <c r="AD511" s="77">
        <v>10662</v>
      </c>
      <c r="AE511" s="81"/>
      <c r="AF511" s="157"/>
      <c r="AG511" s="77">
        <v>2</v>
      </c>
      <c r="AH511" s="77">
        <v>2</v>
      </c>
      <c r="AI511" s="77" t="s">
        <v>274</v>
      </c>
      <c r="AJ511" s="80" t="s">
        <v>123</v>
      </c>
      <c r="AK511" s="80" t="s">
        <v>123</v>
      </c>
      <c r="AL511" s="80" t="s">
        <v>123</v>
      </c>
      <c r="AM511" s="80" t="s">
        <v>123</v>
      </c>
      <c r="AN511" s="81" t="s">
        <v>123</v>
      </c>
    </row>
    <row r="512" spans="1:40" x14ac:dyDescent="0.25">
      <c r="A512" s="77">
        <v>511</v>
      </c>
      <c r="B512" s="82">
        <v>43207</v>
      </c>
      <c r="K512" s="81">
        <v>16</v>
      </c>
      <c r="L512" s="77" t="s">
        <v>188</v>
      </c>
      <c r="M512" s="77">
        <v>2018</v>
      </c>
      <c r="N512" s="79">
        <v>5.9166666666666666E-2</v>
      </c>
      <c r="O512" s="79">
        <v>7.436342592592593E-2</v>
      </c>
      <c r="P512" s="80">
        <v>0.36472222222222234</v>
      </c>
      <c r="Q512" s="78" t="s">
        <v>53</v>
      </c>
      <c r="U512" s="78" t="s">
        <v>151</v>
      </c>
      <c r="V512" s="80" t="s">
        <v>123</v>
      </c>
      <c r="W512" s="80">
        <v>0.36472222222222234</v>
      </c>
      <c r="X512" s="81">
        <v>1</v>
      </c>
      <c r="Y512" s="81">
        <v>1</v>
      </c>
      <c r="Z512" s="80" t="s">
        <v>123</v>
      </c>
      <c r="AA512" s="80">
        <v>0.36472222222222234</v>
      </c>
      <c r="AB512" s="81"/>
      <c r="AC512" s="81">
        <v>18475.874999648659</v>
      </c>
      <c r="AD512" s="77"/>
      <c r="AE512" s="81"/>
      <c r="AF512" s="157"/>
      <c r="AG512" s="77">
        <v>2</v>
      </c>
      <c r="AH512" s="77">
        <v>2</v>
      </c>
      <c r="AI512" s="77" t="s">
        <v>274</v>
      </c>
      <c r="AJ512" s="80" t="s">
        <v>123</v>
      </c>
      <c r="AK512" s="80" t="s">
        <v>123</v>
      </c>
      <c r="AL512" s="80" t="s">
        <v>123</v>
      </c>
      <c r="AM512" s="80" t="s">
        <v>123</v>
      </c>
      <c r="AN512" s="81" t="s">
        <v>123</v>
      </c>
    </row>
    <row r="513" spans="1:40" x14ac:dyDescent="0.25">
      <c r="A513" s="77">
        <v>512</v>
      </c>
      <c r="B513" s="82">
        <v>43207</v>
      </c>
      <c r="K513" s="81">
        <v>16</v>
      </c>
      <c r="L513" s="77" t="s">
        <v>188</v>
      </c>
      <c r="M513" s="77">
        <v>2018</v>
      </c>
      <c r="N513" s="79">
        <v>7.436342592592593E-2</v>
      </c>
      <c r="O513" s="79">
        <v>9.9328703703703711E-2</v>
      </c>
      <c r="P513" s="80">
        <v>0.59916666666666674</v>
      </c>
      <c r="Q513" s="78" t="s">
        <v>22</v>
      </c>
      <c r="R513" s="78" t="s">
        <v>152</v>
      </c>
      <c r="T513" s="78" t="s">
        <v>123</v>
      </c>
      <c r="V513" s="80" t="s">
        <v>123</v>
      </c>
      <c r="W513" s="80" t="s">
        <v>123</v>
      </c>
      <c r="X513" s="81">
        <v>1</v>
      </c>
      <c r="Y513" s="81">
        <v>1</v>
      </c>
      <c r="Z513" s="80" t="s">
        <v>123</v>
      </c>
      <c r="AA513" s="80" t="s">
        <v>123</v>
      </c>
      <c r="AB513" s="81"/>
      <c r="AC513" s="81">
        <v>18475.874999648659</v>
      </c>
      <c r="AD513" s="77"/>
      <c r="AE513" s="81"/>
      <c r="AF513" s="157"/>
      <c r="AG513" s="77">
        <v>2</v>
      </c>
      <c r="AH513" s="77">
        <v>2</v>
      </c>
      <c r="AI513" s="77" t="s">
        <v>274</v>
      </c>
      <c r="AJ513" s="80" t="s">
        <v>123</v>
      </c>
      <c r="AK513" s="80" t="s">
        <v>123</v>
      </c>
      <c r="AL513" s="80" t="s">
        <v>123</v>
      </c>
      <c r="AM513" s="80" t="s">
        <v>123</v>
      </c>
      <c r="AN513" s="81" t="s">
        <v>123</v>
      </c>
    </row>
    <row r="514" spans="1:40" x14ac:dyDescent="0.25">
      <c r="A514" s="77">
        <v>513</v>
      </c>
      <c r="B514" s="82">
        <v>43207</v>
      </c>
      <c r="K514" s="81">
        <v>16</v>
      </c>
      <c r="L514" s="77" t="s">
        <v>188</v>
      </c>
      <c r="M514" s="77">
        <v>2018</v>
      </c>
      <c r="N514" s="79">
        <v>9.9328703703703711E-2</v>
      </c>
      <c r="O514" s="79">
        <v>0.16393518518518518</v>
      </c>
      <c r="P514" s="80">
        <v>1.5505555555555555</v>
      </c>
      <c r="Q514" s="78" t="s">
        <v>53</v>
      </c>
      <c r="U514" s="78" t="s">
        <v>151</v>
      </c>
      <c r="V514" s="80" t="s">
        <v>123</v>
      </c>
      <c r="W514" s="80">
        <v>1.5505555555555555</v>
      </c>
      <c r="X514" s="81">
        <v>1</v>
      </c>
      <c r="Y514" s="81">
        <v>1</v>
      </c>
      <c r="Z514" s="80" t="s">
        <v>123</v>
      </c>
      <c r="AA514" s="80">
        <v>1.5505555555555555</v>
      </c>
      <c r="AB514" s="81"/>
      <c r="AC514" s="81">
        <v>18475.874999648659</v>
      </c>
      <c r="AD514" s="77">
        <v>14900</v>
      </c>
      <c r="AE514" s="81"/>
      <c r="AF514" s="157"/>
      <c r="AG514" s="77">
        <v>2</v>
      </c>
      <c r="AH514" s="77">
        <v>2</v>
      </c>
      <c r="AI514" s="77" t="s">
        <v>274</v>
      </c>
      <c r="AJ514" s="80" t="s">
        <v>123</v>
      </c>
      <c r="AK514" s="80" t="s">
        <v>123</v>
      </c>
      <c r="AL514" s="80" t="s">
        <v>123</v>
      </c>
      <c r="AM514" s="80" t="s">
        <v>123</v>
      </c>
      <c r="AN514" s="81" t="s">
        <v>123</v>
      </c>
    </row>
    <row r="515" spans="1:40" x14ac:dyDescent="0.25">
      <c r="A515" s="77">
        <v>514</v>
      </c>
      <c r="B515" s="82">
        <v>43207</v>
      </c>
      <c r="K515" s="81">
        <v>16</v>
      </c>
      <c r="L515" s="77" t="s">
        <v>188</v>
      </c>
      <c r="M515" s="77">
        <v>2018</v>
      </c>
      <c r="N515" s="79">
        <v>0.16393518518518518</v>
      </c>
      <c r="O515" s="79">
        <v>0.16996527777777778</v>
      </c>
      <c r="P515" s="80">
        <v>0.14472222222222242</v>
      </c>
      <c r="Q515" s="78" t="s">
        <v>98</v>
      </c>
      <c r="R515" s="78" t="s">
        <v>153</v>
      </c>
      <c r="T515" s="78" t="s">
        <v>123</v>
      </c>
      <c r="U515" s="78" t="s">
        <v>151</v>
      </c>
      <c r="V515" s="80" t="s">
        <v>123</v>
      </c>
      <c r="W515" s="80">
        <v>0.14472222222222242</v>
      </c>
      <c r="X515" s="81">
        <v>1</v>
      </c>
      <c r="Y515" s="81">
        <v>1</v>
      </c>
      <c r="Z515" s="80" t="s">
        <v>123</v>
      </c>
      <c r="AA515" s="80">
        <v>0.14472222222222242</v>
      </c>
      <c r="AB515" s="81"/>
      <c r="AC515" s="81">
        <v>18475.874999648659</v>
      </c>
      <c r="AD515" s="77"/>
      <c r="AE515" s="81"/>
      <c r="AF515" s="157"/>
      <c r="AG515" s="77">
        <v>2</v>
      </c>
      <c r="AH515" s="77">
        <v>2</v>
      </c>
      <c r="AI515" s="77" t="s">
        <v>274</v>
      </c>
      <c r="AJ515" s="80" t="s">
        <v>123</v>
      </c>
      <c r="AK515" s="80" t="s">
        <v>123</v>
      </c>
      <c r="AL515" s="80" t="s">
        <v>123</v>
      </c>
      <c r="AM515" s="80" t="s">
        <v>123</v>
      </c>
      <c r="AN515" s="81" t="s">
        <v>123</v>
      </c>
    </row>
    <row r="516" spans="1:40" x14ac:dyDescent="0.25">
      <c r="A516" s="77">
        <v>515</v>
      </c>
      <c r="B516" s="82">
        <v>43207</v>
      </c>
      <c r="K516" s="81">
        <v>16</v>
      </c>
      <c r="L516" s="77" t="s">
        <v>188</v>
      </c>
      <c r="M516" s="77">
        <v>2018</v>
      </c>
      <c r="N516" s="79">
        <v>0.16996527777777778</v>
      </c>
      <c r="O516" s="79">
        <v>0.19287037037037036</v>
      </c>
      <c r="P516" s="80">
        <v>0.54972222222222178</v>
      </c>
      <c r="Q516" s="78" t="s">
        <v>53</v>
      </c>
      <c r="U516" s="78" t="s">
        <v>151</v>
      </c>
      <c r="V516" s="80" t="s">
        <v>123</v>
      </c>
      <c r="W516" s="80">
        <v>0.54972222222222178</v>
      </c>
      <c r="X516" s="81">
        <v>1</v>
      </c>
      <c r="Y516" s="81">
        <v>1</v>
      </c>
      <c r="Z516" s="80" t="s">
        <v>123</v>
      </c>
      <c r="AA516" s="80">
        <v>0.54972222222222178</v>
      </c>
      <c r="AB516" s="81"/>
      <c r="AC516" s="81">
        <v>18475.874999648659</v>
      </c>
      <c r="AD516" s="77"/>
      <c r="AE516" s="81"/>
      <c r="AF516" s="157"/>
      <c r="AG516" s="77">
        <v>2</v>
      </c>
      <c r="AH516" s="77">
        <v>2</v>
      </c>
      <c r="AI516" s="77" t="s">
        <v>274</v>
      </c>
      <c r="AJ516" s="80" t="s">
        <v>123</v>
      </c>
      <c r="AK516" s="80" t="s">
        <v>123</v>
      </c>
      <c r="AL516" s="80" t="s">
        <v>123</v>
      </c>
      <c r="AM516" s="80" t="s">
        <v>123</v>
      </c>
      <c r="AN516" s="81" t="s">
        <v>123</v>
      </c>
    </row>
    <row r="517" spans="1:40" x14ac:dyDescent="0.25">
      <c r="A517" s="77">
        <v>516</v>
      </c>
      <c r="B517" s="82">
        <v>43207</v>
      </c>
      <c r="K517" s="81">
        <v>16</v>
      </c>
      <c r="L517" s="77" t="s">
        <v>188</v>
      </c>
      <c r="M517" s="77">
        <v>2018</v>
      </c>
      <c r="N517" s="79">
        <v>0.19287037037037036</v>
      </c>
      <c r="O517" s="79">
        <v>0.19840277777777779</v>
      </c>
      <c r="P517" s="80">
        <v>0.13277777777777833</v>
      </c>
      <c r="Q517" s="78" t="s">
        <v>98</v>
      </c>
      <c r="R517" s="78" t="s">
        <v>153</v>
      </c>
      <c r="T517" s="78" t="s">
        <v>123</v>
      </c>
      <c r="U517" s="78" t="s">
        <v>151</v>
      </c>
      <c r="V517" s="80" t="s">
        <v>123</v>
      </c>
      <c r="W517" s="80">
        <v>0.13277777777777833</v>
      </c>
      <c r="X517" s="81">
        <v>1</v>
      </c>
      <c r="Y517" s="81">
        <v>1</v>
      </c>
      <c r="Z517" s="80" t="s">
        <v>123</v>
      </c>
      <c r="AA517" s="80">
        <v>0.13277777777777833</v>
      </c>
      <c r="AB517" s="81"/>
      <c r="AC517" s="81">
        <v>18475.874999648659</v>
      </c>
      <c r="AD517" s="77">
        <v>18200</v>
      </c>
      <c r="AE517" s="81"/>
      <c r="AF517" s="157"/>
      <c r="AG517" s="77">
        <v>2</v>
      </c>
      <c r="AH517" s="77">
        <v>2</v>
      </c>
      <c r="AI517" s="77" t="s">
        <v>274</v>
      </c>
      <c r="AJ517" s="80" t="s">
        <v>123</v>
      </c>
      <c r="AK517" s="80" t="s">
        <v>123</v>
      </c>
      <c r="AL517" s="80" t="s">
        <v>123</v>
      </c>
      <c r="AM517" s="80" t="s">
        <v>123</v>
      </c>
      <c r="AN517" s="81" t="s">
        <v>123</v>
      </c>
    </row>
    <row r="518" spans="1:40" x14ac:dyDescent="0.25">
      <c r="A518" s="77">
        <v>517</v>
      </c>
      <c r="B518" s="82">
        <v>43207</v>
      </c>
      <c r="K518" s="81">
        <v>16</v>
      </c>
      <c r="L518" s="77" t="s">
        <v>188</v>
      </c>
      <c r="M518" s="77">
        <v>2018</v>
      </c>
      <c r="N518" s="79">
        <v>0.19840277777777779</v>
      </c>
      <c r="O518" s="79">
        <v>0.21829861111111112</v>
      </c>
      <c r="P518" s="80">
        <v>0.47750000000000004</v>
      </c>
      <c r="Q518" s="78" t="s">
        <v>53</v>
      </c>
      <c r="U518" s="78" t="s">
        <v>151</v>
      </c>
      <c r="V518" s="80" t="s">
        <v>123</v>
      </c>
      <c r="W518" s="80">
        <v>0.47750000000000004</v>
      </c>
      <c r="X518" s="81">
        <v>1</v>
      </c>
      <c r="Y518" s="81">
        <v>1</v>
      </c>
      <c r="Z518" s="80" t="s">
        <v>123</v>
      </c>
      <c r="AA518" s="80">
        <v>0.47750000000000004</v>
      </c>
      <c r="AB518" s="81"/>
      <c r="AC518" s="81">
        <v>18475.874999648659</v>
      </c>
      <c r="AD518" s="77">
        <v>19700</v>
      </c>
      <c r="AE518" s="81"/>
      <c r="AF518" s="157"/>
      <c r="AG518" s="77">
        <v>2</v>
      </c>
      <c r="AH518" s="77">
        <v>2</v>
      </c>
      <c r="AI518" s="77" t="s">
        <v>274</v>
      </c>
      <c r="AJ518" s="80" t="s">
        <v>123</v>
      </c>
      <c r="AK518" s="80" t="s">
        <v>123</v>
      </c>
      <c r="AL518" s="80" t="s">
        <v>123</v>
      </c>
      <c r="AM518" s="80" t="s">
        <v>123</v>
      </c>
      <c r="AN518" s="81" t="s">
        <v>123</v>
      </c>
    </row>
    <row r="519" spans="1:40" x14ac:dyDescent="0.25">
      <c r="A519" s="77">
        <v>518</v>
      </c>
      <c r="B519" s="82">
        <v>43207</v>
      </c>
      <c r="K519" s="81">
        <v>16</v>
      </c>
      <c r="L519" s="77" t="s">
        <v>188</v>
      </c>
      <c r="M519" s="77">
        <v>2018</v>
      </c>
      <c r="N519" s="79">
        <v>0.21829861111111112</v>
      </c>
      <c r="O519" s="79">
        <v>0.22334490740740742</v>
      </c>
      <c r="P519" s="80">
        <v>0.12111111111111117</v>
      </c>
      <c r="Q519" s="78" t="s">
        <v>22</v>
      </c>
      <c r="R519" s="78" t="s">
        <v>167</v>
      </c>
      <c r="S519" s="78" t="s">
        <v>125</v>
      </c>
      <c r="T519" s="78" t="s">
        <v>123</v>
      </c>
      <c r="V519" s="80" t="s">
        <v>123</v>
      </c>
      <c r="W519" s="80" t="s">
        <v>123</v>
      </c>
      <c r="X519" s="81">
        <v>1</v>
      </c>
      <c r="Y519" s="81">
        <v>1</v>
      </c>
      <c r="Z519" s="80" t="s">
        <v>123</v>
      </c>
      <c r="AA519" s="80" t="s">
        <v>123</v>
      </c>
      <c r="AB519" s="81">
        <v>20300</v>
      </c>
      <c r="AC519" s="81">
        <v>18475.874999648659</v>
      </c>
      <c r="AD519" s="77">
        <v>20300</v>
      </c>
      <c r="AE519" s="81">
        <v>2590.48</v>
      </c>
      <c r="AF519" s="157"/>
      <c r="AG519" s="77">
        <v>2</v>
      </c>
      <c r="AH519" s="77">
        <v>3</v>
      </c>
      <c r="AI519" s="77" t="s">
        <v>280</v>
      </c>
      <c r="AJ519" s="80">
        <v>13.110555555555557</v>
      </c>
      <c r="AK519" s="80">
        <v>6.7666666666666666</v>
      </c>
      <c r="AL519" s="80">
        <v>3.77</v>
      </c>
      <c r="AM519" s="80">
        <v>9.3411111111111076</v>
      </c>
      <c r="AN519" s="81" t="s">
        <v>123</v>
      </c>
    </row>
    <row r="520" spans="1:40" x14ac:dyDescent="0.25">
      <c r="A520" s="77">
        <v>519</v>
      </c>
      <c r="B520" s="82">
        <v>43207</v>
      </c>
      <c r="K520" s="81">
        <v>16</v>
      </c>
      <c r="L520" s="77" t="s">
        <v>188</v>
      </c>
      <c r="M520" s="77">
        <v>2018</v>
      </c>
      <c r="N520" s="79">
        <v>0.22916666666666666</v>
      </c>
      <c r="O520" s="79">
        <v>0.23822916666666669</v>
      </c>
      <c r="P520" s="80">
        <v>0.21750000000000069</v>
      </c>
      <c r="Q520" s="78" t="s">
        <v>22</v>
      </c>
      <c r="R520" s="78" t="s">
        <v>54</v>
      </c>
      <c r="V520" s="80" t="s">
        <v>123</v>
      </c>
      <c r="W520" s="80" t="s">
        <v>123</v>
      </c>
      <c r="X520" s="81">
        <v>1</v>
      </c>
      <c r="Y520" s="81">
        <v>1</v>
      </c>
      <c r="Z520" s="80" t="s">
        <v>123</v>
      </c>
      <c r="AA520" s="80" t="s">
        <v>123</v>
      </c>
      <c r="AB520" s="81"/>
      <c r="AC520" s="81">
        <v>18475.874999648659</v>
      </c>
      <c r="AD520" s="77"/>
      <c r="AE520" s="81"/>
      <c r="AF520" s="157"/>
      <c r="AG520" s="77">
        <v>3</v>
      </c>
      <c r="AH520" s="77">
        <v>3</v>
      </c>
      <c r="AI520" s="77" t="s">
        <v>274</v>
      </c>
      <c r="AJ520" s="80" t="s">
        <v>123</v>
      </c>
      <c r="AK520" s="80" t="s">
        <v>123</v>
      </c>
      <c r="AL520" s="80" t="s">
        <v>123</v>
      </c>
      <c r="AM520" s="80" t="s">
        <v>123</v>
      </c>
      <c r="AN520" s="81" t="s">
        <v>123</v>
      </c>
    </row>
    <row r="521" spans="1:40" x14ac:dyDescent="0.25">
      <c r="A521" s="77">
        <v>520</v>
      </c>
      <c r="B521" s="82">
        <v>43207</v>
      </c>
      <c r="K521" s="81">
        <v>16</v>
      </c>
      <c r="L521" s="77" t="s">
        <v>188</v>
      </c>
      <c r="M521" s="77">
        <v>2018</v>
      </c>
      <c r="N521" s="79">
        <v>0.23822916666666669</v>
      </c>
      <c r="O521" s="79">
        <v>0.24629629629629632</v>
      </c>
      <c r="P521" s="80">
        <v>0.19361111111111118</v>
      </c>
      <c r="Q521" s="78" t="s">
        <v>32</v>
      </c>
      <c r="R521" s="78" t="s">
        <v>159</v>
      </c>
      <c r="S521" s="78" t="s">
        <v>126</v>
      </c>
      <c r="U521" s="78" t="s">
        <v>149</v>
      </c>
      <c r="V521" s="80">
        <v>0.19361111111111118</v>
      </c>
      <c r="W521" s="80" t="s">
        <v>123</v>
      </c>
      <c r="X521" s="81">
        <v>1</v>
      </c>
      <c r="Y521" s="81">
        <v>1</v>
      </c>
      <c r="Z521" s="80">
        <v>0.19361111111111118</v>
      </c>
      <c r="AA521" s="80" t="s">
        <v>123</v>
      </c>
      <c r="AB521" s="81"/>
      <c r="AC521" s="81">
        <v>18475.874999648659</v>
      </c>
      <c r="AD521" s="77"/>
      <c r="AE521" s="81"/>
      <c r="AF521" s="157"/>
      <c r="AG521" s="77">
        <v>3</v>
      </c>
      <c r="AH521" s="77">
        <v>3</v>
      </c>
      <c r="AI521" s="77" t="s">
        <v>274</v>
      </c>
      <c r="AJ521" s="80" t="s">
        <v>123</v>
      </c>
      <c r="AK521" s="80" t="s">
        <v>123</v>
      </c>
      <c r="AL521" s="80" t="s">
        <v>123</v>
      </c>
      <c r="AM521" s="80" t="s">
        <v>123</v>
      </c>
      <c r="AN521" s="81" t="s">
        <v>123</v>
      </c>
    </row>
    <row r="522" spans="1:40" x14ac:dyDescent="0.25">
      <c r="A522" s="77">
        <v>521</v>
      </c>
      <c r="B522" s="82">
        <v>43207</v>
      </c>
      <c r="K522" s="81">
        <v>16</v>
      </c>
      <c r="L522" s="77" t="s">
        <v>188</v>
      </c>
      <c r="M522" s="77">
        <v>2018</v>
      </c>
      <c r="N522" s="79">
        <v>0.24629629629629632</v>
      </c>
      <c r="O522" s="79">
        <v>0.24880787037037036</v>
      </c>
      <c r="P522" s="80">
        <v>6.0277777777776986E-2</v>
      </c>
      <c r="Q522" s="78" t="s">
        <v>98</v>
      </c>
      <c r="R522" s="78" t="s">
        <v>163</v>
      </c>
      <c r="T522" s="78" t="s">
        <v>123</v>
      </c>
      <c r="U522" s="78" t="s">
        <v>149</v>
      </c>
      <c r="V522" s="80">
        <v>6.0277777777776986E-2</v>
      </c>
      <c r="W522" s="80" t="s">
        <v>123</v>
      </c>
      <c r="X522" s="81">
        <v>1</v>
      </c>
      <c r="Y522" s="81">
        <v>1</v>
      </c>
      <c r="Z522" s="80">
        <v>6.0277777777776986E-2</v>
      </c>
      <c r="AA522" s="80" t="s">
        <v>123</v>
      </c>
      <c r="AB522" s="81"/>
      <c r="AC522" s="81">
        <v>18475.874999648659</v>
      </c>
      <c r="AD522" s="77"/>
      <c r="AE522" s="81"/>
      <c r="AF522" s="157"/>
      <c r="AG522" s="77">
        <v>3</v>
      </c>
      <c r="AH522" s="77">
        <v>3</v>
      </c>
      <c r="AI522" s="77" t="s">
        <v>274</v>
      </c>
      <c r="AJ522" s="80" t="s">
        <v>123</v>
      </c>
      <c r="AK522" s="80" t="s">
        <v>123</v>
      </c>
      <c r="AL522" s="80" t="s">
        <v>123</v>
      </c>
      <c r="AM522" s="80" t="s">
        <v>123</v>
      </c>
      <c r="AN522" s="81" t="s">
        <v>123</v>
      </c>
    </row>
    <row r="523" spans="1:40" x14ac:dyDescent="0.25">
      <c r="A523" s="77">
        <v>522</v>
      </c>
      <c r="B523" s="82">
        <v>43207</v>
      </c>
      <c r="K523" s="81">
        <v>16</v>
      </c>
      <c r="L523" s="77" t="s">
        <v>188</v>
      </c>
      <c r="M523" s="77">
        <v>2018</v>
      </c>
      <c r="N523" s="79">
        <v>0.24880787037037036</v>
      </c>
      <c r="O523" s="79">
        <v>0.30972222222222223</v>
      </c>
      <c r="P523" s="80">
        <v>1.4619444444444449</v>
      </c>
      <c r="Q523" s="78" t="s">
        <v>53</v>
      </c>
      <c r="U523" s="78" t="s">
        <v>151</v>
      </c>
      <c r="V523" s="80" t="s">
        <v>123</v>
      </c>
      <c r="W523" s="80">
        <v>1.4619444444444449</v>
      </c>
      <c r="X523" s="81">
        <v>1</v>
      </c>
      <c r="Y523" s="81">
        <v>1</v>
      </c>
      <c r="Z523" s="80" t="s">
        <v>123</v>
      </c>
      <c r="AA523" s="80">
        <v>1.4619444444444449</v>
      </c>
      <c r="AB523" s="81"/>
      <c r="AC523" s="81">
        <v>18475.874999648659</v>
      </c>
      <c r="AD523" s="77">
        <v>3150</v>
      </c>
      <c r="AE523" s="81"/>
      <c r="AF523" s="157"/>
      <c r="AG523" s="77">
        <v>3</v>
      </c>
      <c r="AH523" s="77">
        <v>3</v>
      </c>
      <c r="AI523" s="77" t="s">
        <v>274</v>
      </c>
      <c r="AJ523" s="80" t="s">
        <v>123</v>
      </c>
      <c r="AK523" s="80" t="s">
        <v>123</v>
      </c>
      <c r="AL523" s="80" t="s">
        <v>123</v>
      </c>
      <c r="AM523" s="80" t="s">
        <v>123</v>
      </c>
      <c r="AN523" s="81" t="s">
        <v>123</v>
      </c>
    </row>
    <row r="524" spans="1:40" x14ac:dyDescent="0.25">
      <c r="A524" s="77">
        <v>523</v>
      </c>
      <c r="B524" s="82">
        <v>43207</v>
      </c>
      <c r="K524" s="81">
        <v>16</v>
      </c>
      <c r="L524" s="77" t="s">
        <v>188</v>
      </c>
      <c r="M524" s="77">
        <v>2018</v>
      </c>
      <c r="N524" s="79">
        <v>0.30972222222222223</v>
      </c>
      <c r="O524" s="79">
        <v>0.32548611111111109</v>
      </c>
      <c r="P524" s="80">
        <v>0.37833333333333252</v>
      </c>
      <c r="Q524" s="78" t="s">
        <v>98</v>
      </c>
      <c r="R524" s="78" t="s">
        <v>153</v>
      </c>
      <c r="T524" s="78" t="s">
        <v>194</v>
      </c>
      <c r="U524" s="78" t="s">
        <v>151</v>
      </c>
      <c r="V524" s="80" t="s">
        <v>123</v>
      </c>
      <c r="W524" s="80">
        <v>0.37833333333333252</v>
      </c>
      <c r="X524" s="81">
        <v>1</v>
      </c>
      <c r="Y524" s="81">
        <v>1</v>
      </c>
      <c r="Z524" s="80" t="s">
        <v>123</v>
      </c>
      <c r="AA524" s="80">
        <v>0.37833333333333252</v>
      </c>
      <c r="AB524" s="81"/>
      <c r="AC524" s="81">
        <v>18475.874999648659</v>
      </c>
      <c r="AD524" s="77"/>
      <c r="AE524" s="81"/>
      <c r="AF524" s="157"/>
      <c r="AG524" s="77">
        <v>3</v>
      </c>
      <c r="AH524" s="77">
        <v>3</v>
      </c>
      <c r="AI524" s="77" t="s">
        <v>274</v>
      </c>
      <c r="AJ524" s="80" t="s">
        <v>123</v>
      </c>
      <c r="AK524" s="80" t="s">
        <v>123</v>
      </c>
      <c r="AL524" s="80" t="s">
        <v>123</v>
      </c>
      <c r="AM524" s="80" t="s">
        <v>123</v>
      </c>
      <c r="AN524" s="81" t="s">
        <v>123</v>
      </c>
    </row>
    <row r="525" spans="1:40" x14ac:dyDescent="0.25">
      <c r="A525" s="77">
        <v>524</v>
      </c>
      <c r="B525" s="82">
        <v>43207</v>
      </c>
      <c r="K525" s="81">
        <v>16</v>
      </c>
      <c r="L525" s="77" t="s">
        <v>188</v>
      </c>
      <c r="M525" s="77">
        <v>2018</v>
      </c>
      <c r="N525" s="79">
        <v>0.32548611111111109</v>
      </c>
      <c r="O525" s="79">
        <v>0.37576388888888884</v>
      </c>
      <c r="P525" s="80">
        <v>1.2066666666666661</v>
      </c>
      <c r="Q525" s="78" t="s">
        <v>53</v>
      </c>
      <c r="U525" s="78" t="s">
        <v>151</v>
      </c>
      <c r="V525" s="80" t="s">
        <v>123</v>
      </c>
      <c r="W525" s="80">
        <v>1.2066666666666661</v>
      </c>
      <c r="X525" s="81">
        <v>1</v>
      </c>
      <c r="Y525" s="81">
        <v>1</v>
      </c>
      <c r="Z525" s="80" t="s">
        <v>123</v>
      </c>
      <c r="AA525" s="80">
        <v>1.2066666666666661</v>
      </c>
      <c r="AB525" s="81"/>
      <c r="AC525" s="81">
        <v>18475.874999648659</v>
      </c>
      <c r="AD525" s="77">
        <v>28000</v>
      </c>
      <c r="AE525" s="81"/>
      <c r="AF525" s="157"/>
      <c r="AG525" s="77">
        <v>3</v>
      </c>
      <c r="AH525" s="77">
        <v>3</v>
      </c>
      <c r="AI525" s="77" t="s">
        <v>274</v>
      </c>
      <c r="AJ525" s="80" t="s">
        <v>123</v>
      </c>
      <c r="AK525" s="80" t="s">
        <v>123</v>
      </c>
      <c r="AL525" s="80" t="s">
        <v>123</v>
      </c>
      <c r="AM525" s="80" t="s">
        <v>123</v>
      </c>
      <c r="AN525" s="81" t="s">
        <v>123</v>
      </c>
    </row>
    <row r="526" spans="1:40" x14ac:dyDescent="0.25">
      <c r="A526" s="77">
        <v>525</v>
      </c>
      <c r="B526" s="82">
        <v>43207</v>
      </c>
      <c r="K526" s="81">
        <v>16</v>
      </c>
      <c r="L526" s="77" t="s">
        <v>188</v>
      </c>
      <c r="M526" s="77">
        <v>2018</v>
      </c>
      <c r="N526" s="79">
        <v>0.37576388888888884</v>
      </c>
      <c r="O526" s="79">
        <v>0.38200231481481484</v>
      </c>
      <c r="P526" s="80">
        <v>0.14972222222222387</v>
      </c>
      <c r="Q526" s="78" t="s">
        <v>32</v>
      </c>
      <c r="R526" s="78" t="s">
        <v>61</v>
      </c>
      <c r="S526" s="78" t="s">
        <v>127</v>
      </c>
      <c r="U526" s="78" t="s">
        <v>149</v>
      </c>
      <c r="V526" s="80">
        <v>0.14972222222222387</v>
      </c>
      <c r="W526" s="80" t="s">
        <v>123</v>
      </c>
      <c r="X526" s="81">
        <v>1</v>
      </c>
      <c r="Y526" s="81">
        <v>1</v>
      </c>
      <c r="Z526" s="80">
        <v>0.14972222222222387</v>
      </c>
      <c r="AA526" s="80" t="s">
        <v>123</v>
      </c>
      <c r="AB526" s="81">
        <v>28359</v>
      </c>
      <c r="AC526" s="81">
        <v>18475.874999648659</v>
      </c>
      <c r="AD526" s="77">
        <v>28359</v>
      </c>
      <c r="AE526" s="81">
        <v>2635.5947955390334</v>
      </c>
      <c r="AF526" s="157"/>
      <c r="AG526" s="77">
        <v>3</v>
      </c>
      <c r="AH526" s="77">
        <v>4</v>
      </c>
      <c r="AI526" s="77" t="s">
        <v>281</v>
      </c>
      <c r="AJ526" s="80">
        <v>13.110555555555557</v>
      </c>
      <c r="AK526" s="80">
        <v>9.4529999999999994</v>
      </c>
      <c r="AL526" s="80">
        <v>3.77</v>
      </c>
      <c r="AM526" s="80">
        <v>9.3411111111111076</v>
      </c>
      <c r="AN526" s="81" t="s">
        <v>123</v>
      </c>
    </row>
    <row r="527" spans="1:40" x14ac:dyDescent="0.25">
      <c r="A527" s="77">
        <v>526</v>
      </c>
      <c r="B527" s="82">
        <v>43207</v>
      </c>
      <c r="K527" s="81">
        <v>16</v>
      </c>
      <c r="L527" s="77" t="s">
        <v>188</v>
      </c>
      <c r="M527" s="77">
        <v>2018</v>
      </c>
      <c r="N527" s="79">
        <v>0.38200231481481484</v>
      </c>
      <c r="P527" s="80" t="s">
        <v>123</v>
      </c>
      <c r="Q527" s="78" t="s">
        <v>32</v>
      </c>
      <c r="R527" s="78" t="s">
        <v>61</v>
      </c>
      <c r="V527" s="80">
        <v>1.4030555555555599</v>
      </c>
      <c r="W527" s="80">
        <v>10.763888888888886</v>
      </c>
      <c r="X527" s="81">
        <v>1</v>
      </c>
      <c r="Y527" s="81">
        <v>1</v>
      </c>
      <c r="Z527" s="80">
        <v>1.4</v>
      </c>
      <c r="AA527" s="80">
        <v>10.76</v>
      </c>
      <c r="AB527" s="81"/>
      <c r="AC527" s="81">
        <v>18475.874999648659</v>
      </c>
      <c r="AD527" s="77"/>
      <c r="AE527" s="81"/>
      <c r="AF527" s="157"/>
      <c r="AG527" s="77">
        <v>3</v>
      </c>
      <c r="AH527" s="77">
        <v>4</v>
      </c>
      <c r="AI527" s="77" t="s">
        <v>274</v>
      </c>
      <c r="AJ527" s="80" t="s">
        <v>123</v>
      </c>
      <c r="AK527" s="80" t="s">
        <v>123</v>
      </c>
      <c r="AL527" s="80" t="s">
        <v>123</v>
      </c>
      <c r="AM527" s="80" t="s">
        <v>123</v>
      </c>
      <c r="AN527" s="81">
        <v>18475.874999648659</v>
      </c>
    </row>
  </sheetData>
  <dataConsolidate/>
  <conditionalFormatting sqref="A2:AN527">
    <cfRule type="expression" dxfId="47" priority="1">
      <formula>$S2="OF Clôturé"</formula>
    </cfRule>
    <cfRule type="expression" dxfId="46" priority="2">
      <formula>$S2="Fin de Poste"</formula>
    </cfRule>
    <cfRule type="expression" dxfId="45" priority="3">
      <formula>$S2="Fin d'Equipe"</formula>
    </cfRule>
    <cfRule type="expression" dxfId="44" priority="4">
      <formula>$S2="Début OF"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30</vt:i4>
      </vt:variant>
    </vt:vector>
  </HeadingPairs>
  <TitlesOfParts>
    <vt:vector size="35" baseType="lpstr">
      <vt:lpstr>Indicateurs</vt:lpstr>
      <vt:lpstr>Synthèse Journalière</vt:lpstr>
      <vt:lpstr>Synthèse Hebdo</vt:lpstr>
      <vt:lpstr>Graphiques</vt:lpstr>
      <vt:lpstr>PDC</vt:lpstr>
      <vt:lpstr>Cellule_Arrêts_Autres</vt:lpstr>
      <vt:lpstr>Cellule_Arrêts_Autres_H</vt:lpstr>
      <vt:lpstr>Cellule_Arrêts_Programmés</vt:lpstr>
      <vt:lpstr>Cellule_Arrêts_Programmés_H</vt:lpstr>
      <vt:lpstr>Cellule_Arrêts_Qualité</vt:lpstr>
      <vt:lpstr>Cellule_Arrêts_Qualité_H</vt:lpstr>
      <vt:lpstr>Cellule_Changement</vt:lpstr>
      <vt:lpstr>Cellule_Changement_H</vt:lpstr>
      <vt:lpstr>Cellule_DATE</vt:lpstr>
      <vt:lpstr>Cellule_Dernière_MAJ</vt:lpstr>
      <vt:lpstr>Cellule_Filtre</vt:lpstr>
      <vt:lpstr>Cellule_Non_Cadence</vt:lpstr>
      <vt:lpstr>Cellule_Pannes</vt:lpstr>
      <vt:lpstr>Cellule_Pannes_H</vt:lpstr>
      <vt:lpstr>Cellule_PDC</vt:lpstr>
      <vt:lpstr>Cellule_Perf_TRS</vt:lpstr>
      <vt:lpstr>Cellule_SEMAINE</vt:lpstr>
      <vt:lpstr>Cellule_Temps_Ouverture</vt:lpstr>
      <vt:lpstr>Cellule_Temps_Utile</vt:lpstr>
      <vt:lpstr>Récap1</vt:lpstr>
      <vt:lpstr>Récap2</vt:lpstr>
      <vt:lpstr>Récap3</vt:lpstr>
      <vt:lpstr>Tableau_OF</vt:lpstr>
      <vt:lpstr>Temps_Arrêts_Autres</vt:lpstr>
      <vt:lpstr>Temps_Arrêts_Programmés</vt:lpstr>
      <vt:lpstr>Temps_Changement</vt:lpstr>
      <vt:lpstr>Temps_Non_Cadence</vt:lpstr>
      <vt:lpstr>Temps_Pannes</vt:lpstr>
      <vt:lpstr>'Synthèse Hebdo'!Zone_d_impression</vt:lpstr>
      <vt:lpstr>'Synthèse Journalière'!Zone_d_impression</vt:lpstr>
    </vt:vector>
  </TitlesOfParts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Scardilli</dc:creator>
  <cp:lastModifiedBy>Administrateur</cp:lastModifiedBy>
  <cp:lastPrinted>2018-03-22T13:38:33Z</cp:lastPrinted>
  <dcterms:created xsi:type="dcterms:W3CDTF">2016-12-19T13:26:46Z</dcterms:created>
  <dcterms:modified xsi:type="dcterms:W3CDTF">2018-04-18T07:36:18Z</dcterms:modified>
</cp:coreProperties>
</file>