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Desktop\AQUAPLAST\"/>
    </mc:Choice>
  </mc:AlternateContent>
  <bookViews>
    <workbookView xWindow="0" yWindow="0" windowWidth="24000" windowHeight="9735" tabRatio="568"/>
  </bookViews>
  <sheets>
    <sheet name="FicheCommande" sheetId="8" r:id="rId1"/>
    <sheet name="Commandes" sheetId="14" r:id="rId2"/>
    <sheet name="Produits" sheetId="7" r:id="rId3"/>
    <sheet name="Total cde par client" sheetId="11" r:id="rId4"/>
    <sheet name="Qté produits par ref" sheetId="10" r:id="rId5"/>
    <sheet name="Formules" sheetId="12" r:id="rId6"/>
  </sheets>
  <definedNames>
    <definedName name="_xlnm._FilterDatabase" localSheetId="0" hidden="1">FicheCommande!$B$1:$N$2</definedName>
    <definedName name="_xlnm._FilterDatabase" localSheetId="2" hidden="1">Produits!$F$2:$F$237</definedName>
    <definedName name="date">FicheCommande!$A:$A</definedName>
    <definedName name="designation">FicheCommande!$F:$F</definedName>
    <definedName name="designation2">FicheCommande!$G:$G</definedName>
    <definedName name="_xlnm.Print_Titles" localSheetId="2">Produits!#REF!</definedName>
    <definedName name="montantparligne">FicheCommande!$K:$K</definedName>
    <definedName name="montantrèglement">FicheCommande!$D:$D</definedName>
    <definedName name="n°Cde">FicheCommande!$C:$C</definedName>
    <definedName name="n°commande">Commandes!$A:$A</definedName>
    <definedName name="nom">FicheCommande!$B:$B</definedName>
    <definedName name="numdecommande">FicheCommande!$C:$C</definedName>
    <definedName name="poid">FicheCommande!$H:$H</definedName>
    <definedName name="POIDS">Tableau1[poids]</definedName>
    <definedName name="prix">FicheCommande!$I:$I</definedName>
    <definedName name="produits">Produits!$B$1:$E$56</definedName>
    <definedName name="quantitecommandee">FicheCommande!$J:$J</definedName>
    <definedName name="ref" localSheetId="2">Produits!$A$1:$A$56</definedName>
    <definedName name="referenceproduit">FicheCommande!$E:$E</definedName>
    <definedName name="_xlnm.Print_Area" localSheetId="2">Produits!$A$1:$E$56</definedName>
  </definedNames>
  <calcPr calcId="152511"/>
  <pivotCaches>
    <pivotCache cacheId="0" r:id="rId7"/>
    <pivotCache cacheId="1" r:id="rId8"/>
  </pivotCaches>
</workbook>
</file>

<file path=xl/calcChain.xml><?xml version="1.0" encoding="utf-8"?>
<calcChain xmlns="http://schemas.openxmlformats.org/spreadsheetml/2006/main">
  <c r="E16" i="8" l="1"/>
  <c r="C6" i="8" l="1"/>
  <c r="A6" i="8"/>
  <c r="F6" i="8"/>
  <c r="G6" i="8"/>
  <c r="H6" i="8"/>
  <c r="I6" i="8"/>
  <c r="K6" i="8" s="1"/>
  <c r="C5" i="8"/>
  <c r="C4" i="8"/>
  <c r="A5" i="8"/>
  <c r="F5" i="8"/>
  <c r="G5" i="8"/>
  <c r="H5" i="8"/>
  <c r="I5" i="8"/>
  <c r="K5" i="8" s="1"/>
  <c r="A4" i="8"/>
  <c r="F4" i="8"/>
  <c r="G4" i="8"/>
  <c r="H4" i="8"/>
  <c r="I4" i="8"/>
  <c r="K4" i="8" s="1"/>
  <c r="A3" i="8"/>
  <c r="F3" i="8"/>
  <c r="G3" i="8"/>
  <c r="H3" i="8"/>
  <c r="I3" i="8"/>
  <c r="K3" i="8" s="1"/>
  <c r="M6" i="8"/>
  <c r="M5" i="8"/>
  <c r="M4" i="8"/>
  <c r="M2" i="8"/>
  <c r="M3" i="8"/>
  <c r="E17" i="8" l="1"/>
  <c r="E18" i="8"/>
  <c r="E19" i="8"/>
  <c r="E20" i="8"/>
  <c r="E21" i="8"/>
  <c r="E22" i="8"/>
  <c r="E23" i="8"/>
  <c r="F2" i="8"/>
  <c r="C2" i="14" l="1"/>
  <c r="D2" i="14" s="1"/>
  <c r="I2" i="8"/>
  <c r="K2" i="8" s="1"/>
  <c r="H2" i="8"/>
  <c r="G2" i="8"/>
  <c r="F2" i="12"/>
  <c r="I2" i="12"/>
  <c r="H2" i="12"/>
  <c r="G2" i="12"/>
  <c r="O1" i="12"/>
  <c r="P1" i="12"/>
  <c r="F2" i="14" l="1"/>
  <c r="E2" i="14"/>
  <c r="K7" i="8"/>
</calcChain>
</file>

<file path=xl/sharedStrings.xml><?xml version="1.0" encoding="utf-8"?>
<sst xmlns="http://schemas.openxmlformats.org/spreadsheetml/2006/main" count="367" uniqueCount="234">
  <si>
    <t>10 kg</t>
  </si>
  <si>
    <t>5 kg</t>
  </si>
  <si>
    <t>25 kg</t>
  </si>
  <si>
    <t>Famille de produit</t>
  </si>
  <si>
    <t>Produit</t>
  </si>
  <si>
    <t>Poids livré</t>
  </si>
  <si>
    <t>Prix Unitaire</t>
  </si>
  <si>
    <t>N° article</t>
  </si>
  <si>
    <t>Designation</t>
  </si>
  <si>
    <t>Designation 2</t>
  </si>
  <si>
    <t>poids</t>
  </si>
  <si>
    <t>Prix</t>
  </si>
  <si>
    <t>NOM</t>
  </si>
  <si>
    <t>Total général</t>
  </si>
  <si>
    <t>Montant par ligne</t>
  </si>
  <si>
    <t>Référence produit</t>
  </si>
  <si>
    <t>H60100</t>
  </si>
  <si>
    <t>Chlore lent - Galets de 250 gr</t>
  </si>
  <si>
    <t>5kg</t>
  </si>
  <si>
    <t>H60101</t>
  </si>
  <si>
    <t>H60107</t>
  </si>
  <si>
    <t>Chlore Choc - Pastilles 20 gr</t>
  </si>
  <si>
    <t>H60108</t>
  </si>
  <si>
    <t>H60111</t>
  </si>
  <si>
    <t xml:space="preserve">Chlore Liquide - anti tartre </t>
  </si>
  <si>
    <t>20 litres</t>
  </si>
  <si>
    <t>H60103</t>
  </si>
  <si>
    <t>Traitement Chlore</t>
  </si>
  <si>
    <t>H60104</t>
  </si>
  <si>
    <t>Multi-actions - Galets de 250 gr</t>
  </si>
  <si>
    <t>H60105</t>
  </si>
  <si>
    <t>Brôme - Pastilles de 20 gr</t>
  </si>
  <si>
    <t>H60109</t>
  </si>
  <si>
    <t>H60110</t>
  </si>
  <si>
    <t>Brome</t>
  </si>
  <si>
    <t>H60135</t>
  </si>
  <si>
    <t xml:space="preserve">Sel piscine </t>
  </si>
  <si>
    <t>sel</t>
  </si>
  <si>
    <t>Ph + en poudre</t>
  </si>
  <si>
    <t>Ph + Liquide</t>
  </si>
  <si>
    <t>Ph - en poudre</t>
  </si>
  <si>
    <t>H60123</t>
  </si>
  <si>
    <t>H60124</t>
  </si>
  <si>
    <t>H60121</t>
  </si>
  <si>
    <t>H60122</t>
  </si>
  <si>
    <t>H60130BIS</t>
  </si>
  <si>
    <t>H60119</t>
  </si>
  <si>
    <t>Floculant - Liquide</t>
  </si>
  <si>
    <t>5 litres</t>
  </si>
  <si>
    <t>H60118</t>
  </si>
  <si>
    <t>Floculant - 8 chaussettes</t>
  </si>
  <si>
    <t>1 kg</t>
  </si>
  <si>
    <t>H60117</t>
  </si>
  <si>
    <t>H60117BI</t>
  </si>
  <si>
    <t>3 litres</t>
  </si>
  <si>
    <t>H60113</t>
  </si>
  <si>
    <t xml:space="preserve">Oxygène actif désinfectant </t>
  </si>
  <si>
    <t>H60115</t>
  </si>
  <si>
    <t>H60112</t>
  </si>
  <si>
    <t>4,5 kg</t>
  </si>
  <si>
    <t>H60127</t>
  </si>
  <si>
    <t>Anti-guêpes (margelles et eau)</t>
  </si>
  <si>
    <t>1 litre</t>
  </si>
  <si>
    <t>H60132bis</t>
  </si>
  <si>
    <t>Hivernage</t>
  </si>
  <si>
    <t>H60126</t>
  </si>
  <si>
    <t xml:space="preserve">Nettoyant ligne d'eau- gel </t>
  </si>
  <si>
    <t>H60128</t>
  </si>
  <si>
    <t>H60129</t>
  </si>
  <si>
    <t>2 kg</t>
  </si>
  <si>
    <t>H60125</t>
  </si>
  <si>
    <t>Détartrant filtre à sable</t>
  </si>
  <si>
    <t>F20206</t>
  </si>
  <si>
    <t>Sable 0,5/1,6 mm</t>
  </si>
  <si>
    <t>F20207</t>
  </si>
  <si>
    <t>Gravier 2/4 mm</t>
  </si>
  <si>
    <t>F20209</t>
  </si>
  <si>
    <t>19 kg</t>
  </si>
  <si>
    <t>F20208B</t>
  </si>
  <si>
    <t>Diatommées FW60</t>
  </si>
  <si>
    <t>20 kg</t>
  </si>
  <si>
    <t>F20210</t>
  </si>
  <si>
    <t>F20211</t>
  </si>
  <si>
    <t>anti algues</t>
  </si>
  <si>
    <t>Brôme choc poudre</t>
  </si>
  <si>
    <t>Ph - Liquide</t>
  </si>
  <si>
    <t>Augmentateur d'alcalinité</t>
  </si>
  <si>
    <t>Anti-algues non moussant</t>
  </si>
  <si>
    <t>Anti-algues TOP 3</t>
  </si>
  <si>
    <t>Oxygène actif galets de 500 gr</t>
  </si>
  <si>
    <t>Anti - calcaire</t>
  </si>
  <si>
    <t>Arrêt métal</t>
  </si>
  <si>
    <t>Zéolithe - roche naturelle volcanique</t>
  </si>
  <si>
    <r>
      <t>Billes de Verre</t>
    </r>
    <r>
      <rPr>
        <sz val="9"/>
        <color indexed="50"/>
        <rFont val="Arial"/>
        <family val="2"/>
      </rPr>
      <t xml:space="preserve"> </t>
    </r>
    <r>
      <rPr>
        <sz val="9"/>
        <rFont val="Arial"/>
        <family val="2"/>
      </rPr>
      <t xml:space="preserve"> - 1 à 3 mm </t>
    </r>
  </si>
  <si>
    <t>Régulation P.H.</t>
  </si>
  <si>
    <t>Entretien Filtre sable</t>
  </si>
  <si>
    <t>E20122</t>
  </si>
  <si>
    <t>Trousse d'analyse chlore/ph/brome</t>
  </si>
  <si>
    <t>E20122B</t>
  </si>
  <si>
    <t>Recharge Chlore - Ph</t>
  </si>
  <si>
    <t>H60147</t>
  </si>
  <si>
    <t>H60148</t>
  </si>
  <si>
    <t>H60149</t>
  </si>
  <si>
    <t>H60150</t>
  </si>
  <si>
    <t>Accessoires</t>
  </si>
  <si>
    <t>E20100</t>
  </si>
  <si>
    <t>Epuisette de fond</t>
  </si>
  <si>
    <t>E20101</t>
  </si>
  <si>
    <t>Epuisette de surface</t>
  </si>
  <si>
    <t>E20102</t>
  </si>
  <si>
    <t>Brosse de fond et parois</t>
  </si>
  <si>
    <t>E20121</t>
  </si>
  <si>
    <t>Eponge ligne d'eau avec poignée</t>
  </si>
  <si>
    <t>E20121bis</t>
  </si>
  <si>
    <t xml:space="preserve">Eponge Sterylane </t>
  </si>
  <si>
    <t>H60142</t>
  </si>
  <si>
    <t xml:space="preserve">Pool Gom </t>
  </si>
  <si>
    <t>E20105</t>
  </si>
  <si>
    <t>Tête de balai béton 8 roues</t>
  </si>
  <si>
    <t>E20103</t>
  </si>
  <si>
    <t>Tête de balai liner triangulaire</t>
  </si>
  <si>
    <t>E20104</t>
  </si>
  <si>
    <t>Tête de balai liner 1/2 lune lesté</t>
  </si>
  <si>
    <t>E20107</t>
  </si>
  <si>
    <t>Manche télescopique 2,45/4,60</t>
  </si>
  <si>
    <t>E20109</t>
  </si>
  <si>
    <t>Tuyau flottant 7 ml</t>
  </si>
  <si>
    <t>E20110</t>
  </si>
  <si>
    <t>Tuyau flottant 9 ml</t>
  </si>
  <si>
    <t>E20111</t>
  </si>
  <si>
    <t>Tuyau flottant 12 ml</t>
  </si>
  <si>
    <t>E20112</t>
  </si>
  <si>
    <t>Tuyau flottant 15 ml</t>
  </si>
  <si>
    <t>E20118</t>
  </si>
  <si>
    <t>E20117</t>
  </si>
  <si>
    <t>Thermomètre figurine</t>
  </si>
  <si>
    <t>H60140</t>
  </si>
  <si>
    <t>Water Lily "fleur ligne d'eau"</t>
  </si>
  <si>
    <t>H60141</t>
  </si>
  <si>
    <t>Net skim "préfiltre panier skim"</t>
  </si>
  <si>
    <t>E20123</t>
  </si>
  <si>
    <t>E20124</t>
  </si>
  <si>
    <t>Rustines autocollantes réparation liner</t>
  </si>
  <si>
    <t>T20106</t>
  </si>
  <si>
    <t>T20103</t>
  </si>
  <si>
    <t>Régulateur PRIZMA</t>
  </si>
  <si>
    <t>Pompe doseuse PH</t>
  </si>
  <si>
    <t>R40100</t>
  </si>
  <si>
    <t>R40096</t>
  </si>
  <si>
    <t>R40101</t>
  </si>
  <si>
    <t>R40099</t>
  </si>
  <si>
    <t xml:space="preserve">ROBOT - RV 5470 + chariot           </t>
  </si>
  <si>
    <t>ROBOT - V300 + chariot</t>
  </si>
  <si>
    <t xml:space="preserve">ROBOT - RC 4370 + chariot </t>
  </si>
  <si>
    <t>KLEEN MACHINE</t>
  </si>
  <si>
    <t>Robots  Electriques</t>
  </si>
  <si>
    <t>R40098</t>
  </si>
  <si>
    <t>Robot aspiration</t>
  </si>
  <si>
    <t>Baracuda MX8 Zodiac</t>
  </si>
  <si>
    <t>R40105</t>
  </si>
  <si>
    <t>Robot pression</t>
  </si>
  <si>
    <t>Polaris 280 seul</t>
  </si>
  <si>
    <t>R40109</t>
  </si>
  <si>
    <t>Polaris 280 + surpresseur + coffret E.</t>
  </si>
  <si>
    <t>B20100</t>
  </si>
  <si>
    <t>B20101</t>
  </si>
  <si>
    <t>B20099</t>
  </si>
  <si>
    <t>B20109b</t>
  </si>
  <si>
    <t xml:space="preserve">Découpe spéciale escaliers ou échelle </t>
  </si>
  <si>
    <t>B20112BIS</t>
  </si>
  <si>
    <t>B20111</t>
  </si>
  <si>
    <t>/devis</t>
  </si>
  <si>
    <t>B20102</t>
  </si>
  <si>
    <t>B20098</t>
  </si>
  <si>
    <t>B20104</t>
  </si>
  <si>
    <t>B20103</t>
  </si>
  <si>
    <t>Baches</t>
  </si>
  <si>
    <t xml:space="preserve">Billes de Verre  - 0,5 à 1 mm </t>
  </si>
  <si>
    <t>PCH Choc sans stab</t>
  </si>
  <si>
    <t>Aquachek Jaune</t>
  </si>
  <si>
    <t>Aquachek Rouge</t>
  </si>
  <si>
    <t>Aquachek  Bleu</t>
  </si>
  <si>
    <t xml:space="preserve">Aquachek Blanc </t>
  </si>
  <si>
    <t>Thermomètre Duo</t>
  </si>
  <si>
    <r>
      <t xml:space="preserve">Régulateur de PH -OVY PH                                       </t>
    </r>
    <r>
      <rPr>
        <sz val="9"/>
        <color indexed="10"/>
        <rFont val="Arial"/>
        <family val="2"/>
      </rPr>
      <t xml:space="preserve">                  </t>
    </r>
  </si>
  <si>
    <t xml:space="preserve">Bâche à bulles 400µ  </t>
  </si>
  <si>
    <t xml:space="preserve">Bâche à bulles 400µ </t>
  </si>
  <si>
    <t xml:space="preserve">Bâche à bulles 500µ </t>
  </si>
  <si>
    <r>
      <t xml:space="preserve">Bâche d'hivernage </t>
    </r>
    <r>
      <rPr>
        <b/>
        <sz val="9"/>
        <rFont val="Arial"/>
        <family val="2"/>
      </rPr>
      <t>Sécuritis ECO 580 gr -</t>
    </r>
  </si>
  <si>
    <r>
      <t xml:space="preserve">Bâche d'hivernage </t>
    </r>
    <r>
      <rPr>
        <b/>
        <sz val="9"/>
        <rFont val="Arial"/>
        <family val="2"/>
      </rPr>
      <t>Sécuritis 580 gr -</t>
    </r>
    <r>
      <rPr>
        <sz val="9"/>
        <rFont val="Arial"/>
        <family val="2"/>
      </rPr>
      <t xml:space="preserve"> </t>
    </r>
  </si>
  <si>
    <t xml:space="preserve">Filet de protection - 280gr/m2- </t>
  </si>
  <si>
    <r>
      <t xml:space="preserve">Bâche </t>
    </r>
    <r>
      <rPr>
        <b/>
        <sz val="9"/>
        <rFont val="Arial"/>
        <family val="2"/>
      </rPr>
      <t xml:space="preserve">Sécurité à barres 580 gr -    </t>
    </r>
  </si>
  <si>
    <t xml:space="preserve">Enrouleur téléscopique ORION </t>
  </si>
  <si>
    <t xml:space="preserve">Enrouleur téléscopique BASIC 95                    </t>
  </si>
  <si>
    <t>Kit réparation liner (colle + film 30 x 9 cm)</t>
  </si>
  <si>
    <t>NOM client</t>
  </si>
  <si>
    <t>Total commande / client</t>
  </si>
  <si>
    <t>MONTANT COMMANDE PAR CLIENT</t>
  </si>
  <si>
    <t>Catégorie</t>
  </si>
  <si>
    <t>Référence</t>
  </si>
  <si>
    <t>Désignation</t>
  </si>
  <si>
    <t>REPARTITION VENTES PAR REFERENCE</t>
  </si>
  <si>
    <t>Quantité commandée</t>
  </si>
  <si>
    <t>Produits Multi-Actions</t>
  </si>
  <si>
    <t xml:space="preserve"> Quantité produits</t>
  </si>
  <si>
    <t>Montant Règlement</t>
  </si>
  <si>
    <t>Formule equivalence total payé, total réglé</t>
  </si>
  <si>
    <t xml:space="preserve">Régulation P.H. </t>
  </si>
  <si>
    <t xml:space="preserve">Entretien Filtre sable </t>
  </si>
  <si>
    <t xml:space="preserve">anti algues </t>
  </si>
  <si>
    <t>Commentaires</t>
  </si>
  <si>
    <t>Numéro de Commande</t>
  </si>
  <si>
    <t>date</t>
  </si>
  <si>
    <t>n° commande</t>
  </si>
  <si>
    <t>nom client</t>
  </si>
  <si>
    <t>règlement</t>
  </si>
  <si>
    <t>montant réglé</t>
  </si>
  <si>
    <t>Total</t>
  </si>
  <si>
    <t>DATE</t>
  </si>
  <si>
    <t>ras</t>
  </si>
  <si>
    <t>DDD</t>
  </si>
  <si>
    <t>h60126</t>
  </si>
  <si>
    <t>F20208</t>
  </si>
  <si>
    <t>Colonne1</t>
  </si>
  <si>
    <t>N° Cde</t>
  </si>
  <si>
    <t>=SI((M3&lt;&gt;D3);"ok";"pas ok")</t>
  </si>
  <si>
    <t>jjj</t>
  </si>
  <si>
    <t>(vide)</t>
  </si>
  <si>
    <t/>
  </si>
  <si>
    <t>FFF</t>
  </si>
  <si>
    <t>GGG</t>
  </si>
  <si>
    <t>III</t>
  </si>
  <si>
    <t>=BDSOMME(Tableau1[[NOM]:[Montant par ligne]];montantparligne;n°Cde)</t>
  </si>
  <si>
    <t>=SOMME.SI.ENS(Tableau1[Montant par ligne];Tableau1[[#En-têtes];[N° Cde]];C2)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</si>
</sst>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#,##0.00\ &quot;€&quot;"/>
    <numFmt numFmtId="166" formatCode="_-* #,##0.00\ [$€-40C]_-;\-* #,##0.00\ [$€-40C]_-;_-* &quot;-&quot;??\ [$€-40C]_-;_-@_-"/>
    <numFmt numFmtId="167" formatCode="0.00_ ;\-0.00\ "/>
    <numFmt numFmtId="168" formatCode="_-* #,##0\ _€_-;\-* #,##0\ _€_-;_-* &quot;-&quot;??\ _€_-;_-@_-"/>
  </numFmts>
  <fonts count="24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9"/>
      <color indexed="50"/>
      <name val="Arial"/>
      <family val="2"/>
    </font>
    <font>
      <i/>
      <sz val="9"/>
      <name val="Arial"/>
      <family val="2"/>
    </font>
    <font>
      <sz val="9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b/>
      <i/>
      <sz val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4"/>
      <color rgb="FFFF0000"/>
      <name val="Arial"/>
      <family val="2"/>
    </font>
    <font>
      <b/>
      <sz val="9"/>
      <color theme="0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7E8C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11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2" applyFont="1"/>
    <xf numFmtId="164" fontId="0" fillId="0" borderId="0" xfId="2" applyFont="1" applyAlignment="1">
      <alignment horizontal="center"/>
    </xf>
    <xf numFmtId="2" fontId="8" fillId="0" borderId="1" xfId="1" applyNumberFormat="1" applyFont="1" applyFill="1" applyBorder="1" applyAlignment="1" applyProtection="1">
      <alignment vertical="center"/>
    </xf>
    <xf numFmtId="164" fontId="4" fillId="3" borderId="1" xfId="2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pivotButton="1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/>
    </xf>
    <xf numFmtId="165" fontId="13" fillId="0" borderId="1" xfId="0" applyNumberFormat="1" applyFont="1" applyBorder="1"/>
    <xf numFmtId="0" fontId="0" fillId="4" borderId="0" xfId="0" applyFill="1"/>
    <xf numFmtId="165" fontId="4" fillId="0" borderId="1" xfId="0" applyNumberFormat="1" applyFont="1" applyBorder="1"/>
    <xf numFmtId="0" fontId="0" fillId="4" borderId="0" xfId="0" applyFill="1" applyAlignment="1">
      <alignment horizontal="center"/>
    </xf>
    <xf numFmtId="0" fontId="0" fillId="0" borderId="0" xfId="0" applyFill="1"/>
    <xf numFmtId="0" fontId="15" fillId="4" borderId="0" xfId="0" applyFont="1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" xfId="0" pivotButton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4" fillId="4" borderId="2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horizontal="left" vertical="center"/>
    </xf>
    <xf numFmtId="164" fontId="17" fillId="0" borderId="0" xfId="2" applyFont="1" applyAlignment="1">
      <alignment horizontal="center"/>
    </xf>
    <xf numFmtId="1" fontId="6" fillId="3" borderId="1" xfId="0" applyNumberFormat="1" applyFont="1" applyFill="1" applyBorder="1" applyAlignment="1" applyProtection="1">
      <alignment horizontal="center" vertical="center" wrapText="1"/>
    </xf>
    <xf numFmtId="1" fontId="0" fillId="2" borderId="0" xfId="0" applyNumberFormat="1" applyFill="1" applyAlignment="1">
      <alignment horizontal="center"/>
    </xf>
    <xf numFmtId="164" fontId="17" fillId="0" borderId="0" xfId="2" applyFont="1" applyBorder="1" applyAlignment="1" applyProtection="1">
      <alignment horizontal="center"/>
      <protection locked="0"/>
    </xf>
    <xf numFmtId="0" fontId="17" fillId="0" borderId="0" xfId="0" applyNumberFormat="1" applyFont="1" applyAlignment="1" applyProtection="1">
      <alignment horizontal="center"/>
      <protection locked="0"/>
    </xf>
    <xf numFmtId="0" fontId="0" fillId="4" borderId="5" xfId="0" applyFill="1" applyBorder="1" applyAlignment="1">
      <alignment horizontal="center"/>
    </xf>
    <xf numFmtId="164" fontId="20" fillId="4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vertical="center"/>
    </xf>
    <xf numFmtId="2" fontId="2" fillId="0" borderId="1" xfId="0" applyNumberFormat="1" applyFont="1" applyFill="1" applyBorder="1" applyAlignment="1" applyProtection="1">
      <alignment vertical="center"/>
    </xf>
    <xf numFmtId="166" fontId="2" fillId="0" borderId="1" xfId="0" applyNumberFormat="1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NumberFormat="1" applyFont="1" applyFill="1" applyAlignment="1" applyProtection="1">
      <alignment vertical="center"/>
    </xf>
    <xf numFmtId="1" fontId="8" fillId="0" borderId="1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vertical="center" wrapText="1" shrinkToFit="1"/>
    </xf>
    <xf numFmtId="49" fontId="11" fillId="0" borderId="1" xfId="0" applyNumberFormat="1" applyFont="1" applyFill="1" applyBorder="1" applyAlignment="1" applyProtection="1">
      <alignment vertical="center"/>
    </xf>
    <xf numFmtId="2" fontId="12" fillId="0" borderId="1" xfId="0" applyNumberFormat="1" applyFont="1" applyFill="1" applyBorder="1" applyAlignment="1" applyProtection="1">
      <alignment vertical="center" wrapText="1" shrinkToFit="1"/>
    </xf>
    <xf numFmtId="0" fontId="8" fillId="0" borderId="0" xfId="0" applyFont="1" applyFill="1" applyAlignment="1" applyProtection="1">
      <alignment vertical="center"/>
    </xf>
    <xf numFmtId="0" fontId="8" fillId="0" borderId="0" xfId="0" applyNumberFormat="1" applyFont="1" applyFill="1" applyAlignment="1" applyProtection="1">
      <alignment vertical="center"/>
    </xf>
    <xf numFmtId="166" fontId="8" fillId="0" borderId="1" xfId="0" applyNumberFormat="1" applyFont="1" applyFill="1" applyBorder="1" applyAlignment="1" applyProtection="1">
      <alignment vertical="center"/>
    </xf>
    <xf numFmtId="2" fontId="11" fillId="0" borderId="1" xfId="0" applyNumberFormat="1" applyFont="1" applyFill="1" applyBorder="1" applyAlignment="1" applyProtection="1">
      <alignment vertical="center"/>
    </xf>
    <xf numFmtId="2" fontId="8" fillId="0" borderId="1" xfId="0" applyNumberFormat="1" applyFont="1" applyFill="1" applyBorder="1" applyAlignment="1" applyProtection="1">
      <alignment vertical="center" shrinkToFit="1"/>
    </xf>
    <xf numFmtId="0" fontId="8" fillId="0" borderId="1" xfId="0" applyFont="1" applyFill="1" applyBorder="1" applyAlignment="1" applyProtection="1">
      <alignment vertical="center"/>
    </xf>
    <xf numFmtId="2" fontId="8" fillId="0" borderId="1" xfId="0" applyNumberFormat="1" applyFont="1" applyFill="1" applyBorder="1" applyAlignment="1" applyProtection="1">
      <alignment vertical="center"/>
    </xf>
    <xf numFmtId="167" fontId="8" fillId="0" borderId="1" xfId="0" applyNumberFormat="1" applyFont="1" applyFill="1" applyBorder="1" applyAlignment="1" applyProtection="1">
      <alignment vertical="center"/>
    </xf>
    <xf numFmtId="49" fontId="8" fillId="0" borderId="1" xfId="0" applyNumberFormat="1" applyFont="1" applyFill="1" applyBorder="1" applyAlignment="1" applyProtection="1">
      <alignment vertical="center"/>
    </xf>
    <xf numFmtId="167" fontId="8" fillId="0" borderId="1" xfId="0" applyNumberFormat="1" applyFont="1" applyFill="1" applyBorder="1" applyAlignment="1" applyProtection="1">
      <alignment vertical="center" shrinkToFit="1"/>
    </xf>
    <xf numFmtId="49" fontId="8" fillId="0" borderId="1" xfId="0" applyNumberFormat="1" applyFont="1" applyFill="1" applyBorder="1" applyAlignment="1" applyProtection="1">
      <alignment vertical="center" shrinkToFit="1"/>
    </xf>
    <xf numFmtId="0" fontId="8" fillId="0" borderId="1" xfId="1" applyFont="1" applyFill="1" applyBorder="1" applyAlignment="1" applyProtection="1">
      <alignment vertical="center"/>
    </xf>
    <xf numFmtId="0" fontId="8" fillId="0" borderId="1" xfId="1" applyFont="1" applyFill="1" applyBorder="1" applyAlignment="1" applyProtection="1">
      <alignment vertical="center" wrapText="1"/>
    </xf>
    <xf numFmtId="0" fontId="8" fillId="0" borderId="1" xfId="0" applyFont="1" applyFill="1" applyBorder="1" applyAlignment="1" applyProtection="1">
      <alignment vertical="center" wrapText="1"/>
    </xf>
    <xf numFmtId="2" fontId="8" fillId="0" borderId="1" xfId="0" applyNumberFormat="1" applyFont="1" applyFill="1" applyBorder="1" applyAlignment="1" applyProtection="1">
      <alignment vertical="center" wrapText="1" shrinkToFit="1"/>
    </xf>
    <xf numFmtId="1" fontId="8" fillId="0" borderId="0" xfId="0" applyNumberFormat="1" applyFont="1" applyFill="1" applyAlignment="1" applyProtection="1">
      <alignment vertical="center"/>
    </xf>
    <xf numFmtId="49" fontId="8" fillId="0" borderId="0" xfId="0" applyNumberFormat="1" applyFont="1" applyFill="1" applyAlignment="1" applyProtection="1">
      <alignment vertical="center"/>
    </xf>
    <xf numFmtId="2" fontId="11" fillId="0" borderId="0" xfId="0" applyNumberFormat="1" applyFont="1" applyFill="1" applyAlignment="1" applyProtection="1">
      <alignment vertical="center"/>
    </xf>
    <xf numFmtId="166" fontId="8" fillId="0" borderId="0" xfId="0" applyNumberFormat="1" applyFont="1" applyFill="1" applyAlignment="1" applyProtection="1">
      <alignment vertical="center"/>
    </xf>
    <xf numFmtId="0" fontId="20" fillId="4" borderId="7" xfId="0" applyFon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/>
    </xf>
    <xf numFmtId="0" fontId="1" fillId="0" borderId="0" xfId="0" applyFont="1" applyBorder="1" applyProtection="1"/>
    <xf numFmtId="168" fontId="1" fillId="0" borderId="0" xfId="4" applyNumberFormat="1" applyFont="1" applyBorder="1" applyAlignment="1" applyProtection="1">
      <alignment horizontal="center" vertical="center"/>
    </xf>
    <xf numFmtId="164" fontId="0" fillId="0" borderId="0" xfId="2" applyFont="1" applyBorder="1" applyProtection="1"/>
    <xf numFmtId="164" fontId="0" fillId="0" borderId="0" xfId="2" applyFont="1" applyBorder="1" applyAlignment="1">
      <alignment horizontal="center"/>
    </xf>
    <xf numFmtId="164" fontId="21" fillId="3" borderId="8" xfId="2" applyNumberFormat="1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164" fontId="22" fillId="3" borderId="9" xfId="2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164" fontId="21" fillId="3" borderId="1" xfId="2" applyNumberFormat="1" applyFont="1" applyFill="1" applyBorder="1" applyAlignment="1">
      <alignment horizontal="center" vertical="center" wrapText="1"/>
    </xf>
    <xf numFmtId="1" fontId="22" fillId="3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2" fontId="19" fillId="3" borderId="3" xfId="2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68" fontId="6" fillId="3" borderId="0" xfId="4" applyNumberFormat="1" applyFont="1" applyFill="1" applyAlignment="1">
      <alignment horizontal="center" vertical="center" wrapText="1"/>
    </xf>
    <xf numFmtId="168" fontId="0" fillId="0" borderId="0" xfId="4" applyNumberFormat="1" applyFont="1" applyAlignment="1">
      <alignment horizontal="center" vertical="center"/>
    </xf>
    <xf numFmtId="49" fontId="4" fillId="3" borderId="1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Border="1" applyProtection="1"/>
    <xf numFmtId="49" fontId="0" fillId="4" borderId="5" xfId="0" applyNumberFormat="1" applyFill="1" applyBorder="1"/>
    <xf numFmtId="49" fontId="0" fillId="0" borderId="0" xfId="0" applyNumberFormat="1"/>
    <xf numFmtId="168" fontId="1" fillId="4" borderId="5" xfId="0" applyNumberFormat="1" applyFont="1" applyFill="1" applyBorder="1" applyAlignment="1" applyProtection="1">
      <alignment horizontal="center" vertical="center"/>
      <protection locked="0"/>
    </xf>
    <xf numFmtId="164" fontId="1" fillId="4" borderId="5" xfId="0" applyNumberFormat="1" applyFont="1" applyFill="1" applyBorder="1"/>
    <xf numFmtId="168" fontId="1" fillId="0" borderId="10" xfId="4" applyNumberFormat="1" applyFont="1" applyBorder="1" applyAlignment="1" applyProtection="1">
      <alignment horizontal="center" vertical="center"/>
    </xf>
    <xf numFmtId="0" fontId="1" fillId="0" borderId="10" xfId="0" applyFont="1" applyBorder="1" applyProtection="1"/>
    <xf numFmtId="14" fontId="1" fillId="0" borderId="0" xfId="0" applyNumberFormat="1" applyFont="1" applyBorder="1" applyAlignment="1">
      <alignment horizontal="center"/>
    </xf>
    <xf numFmtId="49" fontId="0" fillId="0" borderId="10" xfId="0" applyNumberFormat="1" applyBorder="1" applyProtection="1"/>
    <xf numFmtId="0" fontId="0" fillId="0" borderId="10" xfId="0" applyBorder="1" applyAlignment="1" applyProtection="1">
      <alignment horizontal="center"/>
    </xf>
    <xf numFmtId="164" fontId="0" fillId="0" borderId="10" xfId="2" applyFont="1" applyBorder="1" applyProtection="1"/>
    <xf numFmtId="1" fontId="0" fillId="0" borderId="11" xfId="0" applyNumberFormat="1" applyFill="1" applyBorder="1" applyAlignment="1">
      <alignment horizontal="center"/>
    </xf>
    <xf numFmtId="164" fontId="0" fillId="0" borderId="10" xfId="2" applyFont="1" applyBorder="1" applyAlignment="1">
      <alignment horizontal="center"/>
    </xf>
    <xf numFmtId="0" fontId="0" fillId="0" borderId="0" xfId="0" applyBorder="1" applyAlignment="1">
      <alignment horizontal="left" vertical="center"/>
    </xf>
    <xf numFmtId="1" fontId="1" fillId="0" borderId="0" xfId="0" applyNumberFormat="1" applyFon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center"/>
    </xf>
    <xf numFmtId="0" fontId="0" fillId="4" borderId="5" xfId="0" applyNumberFormat="1" applyFill="1" applyBorder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164" fontId="16" fillId="3" borderId="12" xfId="2" applyFont="1" applyFill="1" applyBorder="1" applyAlignment="1" applyProtection="1">
      <alignment horizontal="center" vertical="center" wrapText="1"/>
    </xf>
    <xf numFmtId="49" fontId="1" fillId="0" borderId="0" xfId="0" applyNumberFormat="1" applyFont="1"/>
    <xf numFmtId="2" fontId="23" fillId="3" borderId="3" xfId="2" applyNumberFormat="1" applyFont="1" applyFill="1" applyBorder="1" applyAlignment="1" applyProtection="1">
      <alignment horizontal="center" vertical="center" wrapText="1"/>
    </xf>
    <xf numFmtId="2" fontId="23" fillId="0" borderId="0" xfId="2" applyNumberFormat="1" applyFont="1" applyFill="1" applyBorder="1" applyAlignment="1">
      <alignment horizontal="center" vertical="center"/>
    </xf>
    <xf numFmtId="2" fontId="1" fillId="0" borderId="0" xfId="0" applyNumberFormat="1" applyFont="1"/>
    <xf numFmtId="2" fontId="6" fillId="3" borderId="0" xfId="2" applyNumberFormat="1" applyFont="1" applyFill="1" applyAlignment="1">
      <alignment horizontal="center" vertical="center" wrapText="1"/>
    </xf>
    <xf numFmtId="2" fontId="1" fillId="0" borderId="10" xfId="2" applyNumberFormat="1" applyFont="1" applyBorder="1" applyAlignment="1" applyProtection="1">
      <alignment horizontal="center" vertical="center"/>
    </xf>
    <xf numFmtId="2" fontId="1" fillId="0" borderId="0" xfId="2" applyNumberFormat="1" applyFont="1" applyBorder="1" applyAlignment="1" applyProtection="1">
      <alignment horizontal="center" vertical="center"/>
    </xf>
    <xf numFmtId="2" fontId="1" fillId="4" borderId="5" xfId="0" applyNumberFormat="1" applyFont="1" applyFill="1" applyBorder="1" applyAlignment="1" applyProtection="1">
      <alignment horizontal="center" vertical="center"/>
      <protection locked="0"/>
    </xf>
    <xf numFmtId="2" fontId="0" fillId="0" borderId="0" xfId="2" applyNumberFormat="1" applyFont="1" applyAlignment="1">
      <alignment horizontal="center" vertical="center"/>
    </xf>
    <xf numFmtId="2" fontId="0" fillId="0" borderId="4" xfId="2" applyNumberFormat="1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</xf>
  </cellXfs>
  <cellStyles count="5">
    <cellStyle name="Milliers" xfId="4" builtinId="3"/>
    <cellStyle name="Monétaire" xfId="2" builtinId="4"/>
    <cellStyle name="Normal" xfId="0" builtinId="0"/>
    <cellStyle name="Normal 2" xfId="1"/>
    <cellStyle name="Pourcentage 2" xfId="3"/>
  </cellStyles>
  <dxfs count="13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</dxf>
    <dxf>
      <border>
        <right/>
        <top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1" formatCode="0"/>
    </dxf>
    <dxf>
      <font>
        <b val="0"/>
      </font>
    </dxf>
    <dxf>
      <font>
        <b val="0"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numFmt numFmtId="165" formatCode="#,##0.00\ &quot;€&quot;"/>
    </dxf>
    <dxf>
      <font>
        <sz val="14"/>
      </font>
    </dxf>
    <dxf>
      <font>
        <b/>
      </font>
    </dxf>
    <dxf>
      <font>
        <color rgb="FFFF0000"/>
      </font>
    </dxf>
    <dxf>
      <font>
        <sz val="12"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  <numFmt numFmtId="164" formatCode="_(&quot;€&quot;* #,##0.00_);_(&quot;€&quot;* \(#,##0.00\);_(&quot;€&quot;* &quot;-&quot;??_);_(@_)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(&quot;€&quot;* #,##0.00_);_(&quot;€&quot;* \(#,##0.00\);_(&quot;€&quot;* &quot;-&quot;??_);_(@_)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30" formatCode="@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numFmt numFmtId="30" formatCode="@"/>
    </dxf>
    <dxf>
      <numFmt numFmtId="30" formatCode="@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numFmt numFmtId="30" formatCode="@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  <protection locked="0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_-* #,##0\ _€_-;\-* #,##0\ _€_-;_-* &quot;-&quot;??\ _€_-;_-@_-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  <protection locked="0" hidden="0"/>
    </dxf>
    <dxf>
      <numFmt numFmtId="168" formatCode="_-* #,##0\ _€_-;\-* #,##0\ _€_-;_-* &quot;-&quot;??\ _€_-;_-@_-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auto="1"/>
      </font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0066FF"/>
      <color rgb="FFE7E8CE"/>
      <color rgb="FFFF6600"/>
      <color rgb="FF99FF66"/>
      <color rgb="FFFF99FF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0</xdr:row>
          <xdr:rowOff>0</xdr:rowOff>
        </xdr:from>
        <xdr:to>
          <xdr:col>14</xdr:col>
          <xdr:colOff>400050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synthèses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38100</xdr:colOff>
          <xdr:row>1</xdr:row>
          <xdr:rowOff>47625</xdr:rowOff>
        </xdr:from>
        <xdr:to>
          <xdr:col>14</xdr:col>
          <xdr:colOff>381000</xdr:colOff>
          <xdr:row>2</xdr:row>
          <xdr:rowOff>76200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Ajoute ligne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H" refreshedDate="42774.400595023151" createdVersion="5" refreshedVersion="5" minRefreshableVersion="3" recordCount="4">
  <cacheSource type="worksheet">
    <worksheetSource ref="B1:K6" sheet="FicheCommande"/>
  </cacheSource>
  <cacheFields count="10">
    <cacheField name="NOM" numFmtId="0">
      <sharedItems containsBlank="1"/>
    </cacheField>
    <cacheField name="N° Cde" numFmtId="168">
      <sharedItems containsString="0" containsBlank="1" containsNumber="1" containsInteger="1" minValue="1" maxValue="2"/>
    </cacheField>
    <cacheField name="Montant Règlement" numFmtId="2">
      <sharedItems containsString="0" containsBlank="1" containsNumber="1" containsInteger="1" minValue="100" maxValue="150"/>
    </cacheField>
    <cacheField name="Référence produit" numFmtId="0">
      <sharedItems containsBlank="1" count="26">
        <s v="E20102"/>
        <s v="F20209"/>
        <s v="H60129"/>
        <m/>
        <s v="B20111" u="1"/>
        <s v="H60107" u="1"/>
        <s v="F20208" u="1"/>
        <s v="H60109" u="1"/>
        <s v="B20098" u="1"/>
        <s v="E20122" u="1"/>
        <s v="B20102" u="1"/>
        <s v="e20123" u="1"/>
        <s v="e20111" u="1"/>
        <s v="E20101" u="1"/>
        <s v="H60135" u="1"/>
        <s v="E20104" u="1"/>
        <s v="H60123" u="1"/>
        <s v="H60110" u="1"/>
        <s v="E20105" u="1"/>
        <s v="h60125" u="1"/>
        <s v="h60112" u="1"/>
        <s v="F20208B" u="1"/>
        <s v="H60103" u="1"/>
        <s v="h60104" u="1"/>
        <s v="H60118" u="1"/>
        <s v="E10102" u="1"/>
      </sharedItems>
    </cacheField>
    <cacheField name="Designation" numFmtId="49">
      <sharedItems containsBlank="1" count="16">
        <s v="Accessoires"/>
        <s v="Entretien Filtre sable"/>
        <s v="anti algues"/>
        <s v=""/>
        <m u="1"/>
        <s v="Traitement Chlore" u="1"/>
        <s v="sel" u="1"/>
        <e v="#REF!" u="1"/>
        <s v="Baches" u="1"/>
        <s v="Entretien Filtre sable " u="1"/>
        <e v="#N/A" u="1"/>
        <s v="Brome" u="1"/>
        <s v="br" u="1"/>
        <s v="Régulation P.H." u="1"/>
        <s v="Ch" u="1"/>
        <s v="Produits Multi-Actions" u="1"/>
      </sharedItems>
    </cacheField>
    <cacheField name="Designation 2" numFmtId="49">
      <sharedItems containsBlank="1" count="33">
        <s v="Brosse de fond et parois"/>
        <s v="Zéolithe - roche naturelle volcanique"/>
        <s v="Arrêt métal"/>
        <s v=""/>
        <m u="1"/>
        <s v="Brôme choc poudre" u="1"/>
        <s v="lent" u="1"/>
        <s v="Enrouleur téléscopique ORION " u="1"/>
        <s v="Floculant - 8 chaussettes" u="1"/>
        <s v="Oxygène actif galets de 500 gr" u="1"/>
        <s v="250g" u="1"/>
        <s v="Kit réparation liner (colle + film 30 x 9 cm)" u="1"/>
        <s v="PCH Choc sans stab" u="1"/>
        <s v="Tuyau flottant 12 ml" u="1"/>
        <s v="Tête de balai béton 8 roues" u="1"/>
        <s v="Epuisette de surface" u="1"/>
        <e v="#REF!" u="1"/>
        <s v="Chlore Choc - Pastilles 20 gr" u="1"/>
        <s v="Sel piscine " u="1"/>
        <s v="Détartrant filtre à sable" u="1"/>
        <s v="Choc" u="1"/>
        <s v="choc " u="1"/>
        <s v="Filet de protection - 280gr/m2- " u="1"/>
        <e v="#N/A" u="1"/>
        <s v="Brôme - Pastilles de 20 gr" u="1"/>
        <s v="Pastilles" u="1"/>
        <s v="Ph + en poudre" u="1"/>
        <s v="Bâche Sécurité à barres 580 gr -    " u="1"/>
        <s v="sac" u="1"/>
        <s v="Trousse d'analyse chlore/ph/brome" u="1"/>
        <s v="Multi-actions - Galets de 250 gr" u="1"/>
        <s v="Diatommées FW60" u="1"/>
        <s v="Tête de balai liner 1/2 lune lesté" u="1"/>
      </sharedItems>
    </cacheField>
    <cacheField name="poids" numFmtId="0">
      <sharedItems containsMixedTypes="1" containsNumber="1" containsInteger="1" minValue="0" maxValue="0"/>
    </cacheField>
    <cacheField name="Prix" numFmtId="164">
      <sharedItems containsMixedTypes="1" containsNumber="1" containsInteger="1" minValue="5" maxValue="25"/>
    </cacheField>
    <cacheField name="Quantité commandée" numFmtId="1">
      <sharedItems containsString="0" containsBlank="1" containsNumber="1" containsInteger="1" minValue="3" maxValue="9"/>
    </cacheField>
    <cacheField name="Montant par ligne" numFmtId="164">
      <sharedItems containsMixedTypes="1" containsNumber="1" containsInteger="1" minValue="15" maxValue="1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VID H" refreshedDate="42774.400595370367" createdVersion="5" refreshedVersion="5" minRefreshableVersion="3" recordCount="4">
  <cacheSource type="worksheet">
    <worksheetSource ref="B1:K6" sheet="FicheCommande"/>
  </cacheSource>
  <cacheFields count="10">
    <cacheField name="NOM" numFmtId="0">
      <sharedItems containsBlank="1" count="23">
        <s v="DDD"/>
        <s v="jjj"/>
        <m/>
        <s v="doudou" u="1"/>
        <s v="fff" u="1"/>
        <s v="truc" u="1"/>
        <s v="ff" u="1"/>
        <s v="zezette" u="1"/>
        <s v="tr" u="1"/>
        <s v="machin" u="1"/>
        <s v="bb" u="1"/>
        <s v="c" u="1"/>
        <s v="ffr" u="1"/>
        <s v="zinzin" u="1"/>
        <s v="m" u="1"/>
        <s v="fred" u="1"/>
        <s v="bidule" u="1"/>
        <s v="marcel" u="1"/>
        <s v="d" u="1"/>
        <s v="jun" u="1"/>
        <s v="zac" u="1"/>
        <s v="tutu" u="1"/>
        <s v="gigig" u="1"/>
      </sharedItems>
    </cacheField>
    <cacheField name="N° Cde" numFmtId="168">
      <sharedItems containsString="0" containsBlank="1" containsNumber="1" containsInteger="1" minValue="1" maxValue="2"/>
    </cacheField>
    <cacheField name="Montant Règlement" numFmtId="2">
      <sharedItems containsString="0" containsBlank="1" containsNumber="1" containsInteger="1" minValue="100" maxValue="150"/>
    </cacheField>
    <cacheField name="Référence produit" numFmtId="0">
      <sharedItems containsBlank="1"/>
    </cacheField>
    <cacheField name="Designation" numFmtId="49">
      <sharedItems/>
    </cacheField>
    <cacheField name="Designation 2" numFmtId="49">
      <sharedItems/>
    </cacheField>
    <cacheField name="poids" numFmtId="0">
      <sharedItems containsMixedTypes="1" containsNumber="1" containsInteger="1" minValue="0" maxValue="0"/>
    </cacheField>
    <cacheField name="Prix" numFmtId="164">
      <sharedItems containsMixedTypes="1" containsNumber="1" containsInteger="1" minValue="5" maxValue="25"/>
    </cacheField>
    <cacheField name="Quantité commandée" numFmtId="1">
      <sharedItems containsString="0" containsBlank="1" containsNumber="1" containsInteger="1" minValue="3" maxValue="9"/>
    </cacheField>
    <cacheField name="Montant par ligne" numFmtId="164">
      <sharedItems containsMixedTypes="1" containsNumber="1" containsInteger="1" minValue="15" maxValue="1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s v="DDD"/>
    <n v="1"/>
    <n v="150"/>
    <x v="0"/>
    <x v="0"/>
    <x v="0"/>
    <n v="0"/>
    <n v="5"/>
    <n v="3"/>
    <n v="15"/>
  </r>
  <r>
    <s v="DDD"/>
    <n v="1"/>
    <m/>
    <x v="1"/>
    <x v="1"/>
    <x v="1"/>
    <s v="19 kg"/>
    <n v="15"/>
    <n v="9"/>
    <n v="135"/>
  </r>
  <r>
    <s v="jjj"/>
    <n v="2"/>
    <n v="100"/>
    <x v="2"/>
    <x v="2"/>
    <x v="2"/>
    <s v="2 kg"/>
    <n v="25"/>
    <n v="4"/>
    <n v="100"/>
  </r>
  <r>
    <m/>
    <m/>
    <m/>
    <x v="3"/>
    <x v="3"/>
    <x v="3"/>
    <s v=""/>
    <s v=""/>
    <m/>
    <e v="#VALUE!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">
  <r>
    <x v="0"/>
    <n v="1"/>
    <n v="150"/>
    <s v="E20102"/>
    <s v="Accessoires"/>
    <s v="Brosse de fond et parois"/>
    <n v="0"/>
    <n v="5"/>
    <n v="3"/>
    <n v="15"/>
  </r>
  <r>
    <x v="0"/>
    <n v="1"/>
    <m/>
    <s v="F20209"/>
    <s v="Entretien Filtre sable"/>
    <s v="Zéolithe - roche naturelle volcanique"/>
    <s v="19 kg"/>
    <n v="15"/>
    <n v="9"/>
    <n v="135"/>
  </r>
  <r>
    <x v="1"/>
    <n v="2"/>
    <n v="100"/>
    <s v="H60129"/>
    <s v="anti algues"/>
    <s v="Arrêt métal"/>
    <s v="2 kg"/>
    <n v="25"/>
    <n v="4"/>
    <n v="100"/>
  </r>
  <r>
    <x v="2"/>
    <m/>
    <m/>
    <m/>
    <s v=""/>
    <s v=""/>
    <s v=""/>
    <s v=""/>
    <m/>
    <e v="#VALUE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OM client">
  <location ref="A2:B6" firstHeaderRow="1" firstDataRow="1" firstDataCol="1"/>
  <pivotFields count="10">
    <pivotField axis="axisRow" showAll="0">
      <items count="24">
        <item m="1" x="11"/>
        <item m="1" x="14"/>
        <item m="1" x="8"/>
        <item x="2"/>
        <item m="1" x="18"/>
        <item m="1" x="9"/>
        <item m="1" x="5"/>
        <item m="1" x="16"/>
        <item m="1" x="7"/>
        <item m="1" x="13"/>
        <item m="1" x="17"/>
        <item m="1" x="12"/>
        <item m="1" x="21"/>
        <item m="1" x="4"/>
        <item m="1" x="20"/>
        <item m="1" x="6"/>
        <item m="1" x="10"/>
        <item x="0"/>
        <item m="1" x="15"/>
        <item m="1" x="3"/>
        <item m="1" x="19"/>
        <item m="1" x="22"/>
        <item x="1"/>
        <item t="default"/>
      </items>
    </pivotField>
    <pivotField numFmtId="168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dataField="1" showAll="0"/>
  </pivotFields>
  <rowFields count="1">
    <field x="0"/>
  </rowFields>
  <rowItems count="4">
    <i>
      <x v="3"/>
    </i>
    <i>
      <x v="17"/>
    </i>
    <i>
      <x v="22"/>
    </i>
    <i t="grand">
      <x/>
    </i>
  </rowItems>
  <colItems count="1">
    <i/>
  </colItems>
  <dataFields count="1">
    <dataField name="Total commande / client" fld="9" baseField="0" baseItem="0" numFmtId="165"/>
  </dataFields>
  <formats count="20">
    <format dxfId="105">
      <pivotArea field="0" type="button" dataOnly="0" labelOnly="1" outline="0" axis="axisRow" fieldPosition="0"/>
    </format>
    <format dxfId="104">
      <pivotArea dataOnly="0" labelOnly="1" outline="0" axis="axisValues" fieldPosition="0"/>
    </format>
    <format dxfId="103">
      <pivotArea field="0" type="button" dataOnly="0" labelOnly="1" outline="0" axis="axisRow" fieldPosition="0"/>
    </format>
    <format dxfId="102">
      <pivotArea dataOnly="0" labelOnly="1" outline="0" axis="axisValues" fieldPosition="0"/>
    </format>
    <format dxfId="101">
      <pivotArea type="all" dataOnly="0" outline="0" fieldPosition="0"/>
    </format>
    <format dxfId="100">
      <pivotArea outline="0" collapsedLevelsAreSubtotals="1" fieldPosition="0"/>
    </format>
    <format dxfId="99">
      <pivotArea field="0" type="button" dataOnly="0" labelOnly="1" outline="0" axis="axisRow" fieldPosition="0"/>
    </format>
    <format dxfId="98">
      <pivotArea dataOnly="0" labelOnly="1" outline="0" axis="axisValues" fieldPosition="0"/>
    </format>
    <format dxfId="97">
      <pivotArea dataOnly="0" labelOnly="1" fieldPosition="0">
        <references count="1">
          <reference field="0" count="0"/>
        </references>
      </pivotArea>
    </format>
    <format dxfId="96">
      <pivotArea dataOnly="0" labelOnly="1" grandRow="1" outline="0" fieldPosition="0"/>
    </format>
    <format dxfId="95">
      <pivotArea dataOnly="0" labelOnly="1" grandRow="1" outline="0" fieldPosition="0"/>
    </format>
    <format dxfId="94">
      <pivotArea dataOnly="0" labelOnly="1" grandRow="1" outline="0" fieldPosition="0"/>
    </format>
    <format dxfId="93">
      <pivotArea grandRow="1" outline="0" collapsedLevelsAreSubtotals="1" fieldPosition="0"/>
    </format>
    <format dxfId="92">
      <pivotArea grandRow="1" outline="0" collapsedLevelsAreSubtotals="1" fieldPosition="0"/>
    </format>
    <format dxfId="91">
      <pivotArea grandRow="1" outline="0" collapsedLevelsAreSubtotals="1" fieldPosition="0"/>
    </format>
    <format dxfId="90">
      <pivotArea outline="0" collapsedLevelsAreSubtotals="1" fieldPosition="0"/>
    </format>
    <format dxfId="89">
      <pivotArea collapsedLevelsAreSubtotals="1" fieldPosition="0">
        <references count="1">
          <reference field="0" count="0"/>
        </references>
      </pivotArea>
    </format>
    <format dxfId="88">
      <pivotArea dataOnly="0" labelOnly="1" fieldPosition="0">
        <references count="1">
          <reference field="0" count="0"/>
        </references>
      </pivotArea>
    </format>
    <format dxfId="87">
      <pivotArea collapsedLevelsAreSubtotals="1" fieldPosition="0">
        <references count="1">
          <reference field="0" count="0"/>
        </references>
      </pivotArea>
    </format>
    <format dxfId="86">
      <pivotArea dataOnly="0" labelOnly="1" fieldPosition="0">
        <references count="1">
          <reference field="0" count="0"/>
        </references>
      </pivotArea>
    </format>
  </formats>
  <pivotTableStyleInfo name="PivotStyleMedium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atégorie">
  <location ref="A2:D7" firstHeaderRow="1" firstDataRow="1" firstDataCol="3"/>
  <pivotFields count="10">
    <pivotField showAll="0"/>
    <pivotField numFmtId="168" showAll="0" defaultSubtotal="0"/>
    <pivotField showAll="0" defaultSubtotal="0"/>
    <pivotField name="Référence" axis="axisRow" outline="0" showAll="0" defaultSubtotal="0">
      <items count="26">
        <item m="1" x="8"/>
        <item m="1" x="4"/>
        <item m="1" x="13"/>
        <item x="0"/>
        <item m="1" x="15"/>
        <item m="1" x="5"/>
        <item m="1" x="7"/>
        <item x="3"/>
        <item m="1" x="23"/>
        <item m="1" x="20"/>
        <item m="1" x="24"/>
        <item m="1" x="19"/>
        <item m="1" x="14"/>
        <item m="1" x="11"/>
        <item m="1" x="22"/>
        <item m="1" x="17"/>
        <item m="1" x="16"/>
        <item m="1" x="10"/>
        <item m="1" x="18"/>
        <item m="1" x="25"/>
        <item m="1" x="21"/>
        <item m="1" x="9"/>
        <item m="1" x="6"/>
        <item x="2"/>
        <item m="1" x="12"/>
        <item x="1"/>
      </items>
    </pivotField>
    <pivotField axis="axisRow" outline="0" showAll="0" defaultSubtotal="0">
      <items count="16">
        <item x="3"/>
        <item m="1" x="12"/>
        <item m="1" x="14"/>
        <item m="1" x="6"/>
        <item m="1" x="8"/>
        <item x="0"/>
        <item m="1" x="5"/>
        <item m="1" x="11"/>
        <item m="1" x="15"/>
        <item x="2"/>
        <item x="1"/>
        <item m="1" x="9"/>
        <item m="1" x="13"/>
        <item m="1" x="4"/>
        <item m="1" x="10"/>
        <item m="1" x="7"/>
      </items>
    </pivotField>
    <pivotField name="Désignation" axis="axisRow" outline="0" showAll="0" defaultSubtotal="0">
      <items count="33">
        <item x="3"/>
        <item m="1" x="10"/>
        <item m="1" x="20"/>
        <item m="1" x="21"/>
        <item m="1" x="6"/>
        <item m="1" x="25"/>
        <item m="1" x="28"/>
        <item m="1" x="7"/>
        <item m="1" x="32"/>
        <item m="1" x="22"/>
        <item m="1" x="15"/>
        <item x="0"/>
        <item m="1" x="17"/>
        <item m="1" x="24"/>
        <item m="1" x="30"/>
        <item m="1" x="9"/>
        <item m="1" x="8"/>
        <item m="1" x="19"/>
        <item m="1" x="18"/>
        <item m="1" x="11"/>
        <item m="1" x="12"/>
        <item m="1" x="5"/>
        <item m="1" x="26"/>
        <item m="1" x="27"/>
        <item m="1" x="14"/>
        <item m="1" x="4"/>
        <item m="1" x="23"/>
        <item m="1" x="16"/>
        <item m="1" x="31"/>
        <item m="1" x="29"/>
        <item x="2"/>
        <item m="1" x="13"/>
        <item x="1"/>
      </items>
    </pivotField>
    <pivotField showAll="0"/>
    <pivotField showAll="0"/>
    <pivotField dataField="1" showAll="0" defaultSubtotal="0"/>
    <pivotField showAll="0"/>
  </pivotFields>
  <rowFields count="3">
    <field x="4"/>
    <field x="3"/>
    <field x="5"/>
  </rowFields>
  <rowItems count="5">
    <i>
      <x/>
      <x v="7"/>
      <x/>
    </i>
    <i>
      <x v="5"/>
      <x v="3"/>
      <x v="11"/>
    </i>
    <i>
      <x v="9"/>
      <x v="23"/>
      <x v="30"/>
    </i>
    <i>
      <x v="10"/>
      <x v="25"/>
      <x v="32"/>
    </i>
    <i t="grand">
      <x/>
    </i>
  </rowItems>
  <colItems count="1">
    <i/>
  </colItems>
  <dataFields count="1">
    <dataField name=" Quantité produits" fld="8" baseField="3" baseItem="7" numFmtId="1"/>
  </dataFields>
  <formats count="84">
    <format dxfId="85">
      <pivotArea type="all" dataOnly="0" outline="0" fieldPosition="0"/>
    </format>
    <format dxfId="84">
      <pivotArea field="4" type="button" dataOnly="0" labelOnly="1" outline="0" axis="axisRow" fieldPosition="0"/>
    </format>
    <format dxfId="83">
      <pivotArea field="3" type="button" dataOnly="0" labelOnly="1" outline="0" axis="axisRow" fieldPosition="1"/>
    </format>
    <format dxfId="82">
      <pivotArea field="5" type="button" dataOnly="0" labelOnly="1" outline="0" axis="axisRow" fieldPosition="2"/>
    </format>
    <format dxfId="81">
      <pivotArea dataOnly="0" labelOnly="1" fieldPosition="0">
        <references count="1">
          <reference field="4" count="0"/>
        </references>
      </pivotArea>
    </format>
    <format dxfId="80">
      <pivotArea dataOnly="0" labelOnly="1" grandRow="1" outline="0" fieldPosition="0"/>
    </format>
    <format dxfId="79">
      <pivotArea dataOnly="0" labelOnly="1" fieldPosition="0">
        <references count="2">
          <reference field="3" count="1">
            <x v="7"/>
          </reference>
          <reference field="4" count="1" selected="0">
            <x v="0"/>
          </reference>
        </references>
      </pivotArea>
    </format>
    <format dxfId="78">
      <pivotArea dataOnly="0" labelOnly="1" fieldPosition="0">
        <references count="2">
          <reference field="3" count="2">
            <x v="0"/>
            <x v="1"/>
          </reference>
          <reference field="4" count="1" selected="0">
            <x v="4"/>
          </reference>
        </references>
      </pivotArea>
    </format>
    <format dxfId="77">
      <pivotArea dataOnly="0" labelOnly="1" fieldPosition="0">
        <references count="2">
          <reference field="3" count="3">
            <x v="2"/>
            <x v="3"/>
            <x v="4"/>
          </reference>
          <reference field="4" count="1" selected="0">
            <x v="5"/>
          </reference>
        </references>
      </pivotArea>
    </format>
    <format dxfId="76">
      <pivotArea dataOnly="0" labelOnly="1" fieldPosition="0">
        <references count="2">
          <reference field="3" count="1">
            <x v="5"/>
          </reference>
          <reference field="4" count="1" selected="0">
            <x v="6"/>
          </reference>
        </references>
      </pivotArea>
    </format>
    <format dxfId="75">
      <pivotArea dataOnly="0" labelOnly="1" fieldPosition="0">
        <references count="2">
          <reference field="3" count="1">
            <x v="6"/>
          </reference>
          <reference field="4" count="1" selected="0">
            <x v="7"/>
          </reference>
        </references>
      </pivotArea>
    </format>
    <format dxfId="74">
      <pivotArea dataOnly="0" labelOnly="1" fieldPosition="0">
        <references count="3">
          <reference field="3" count="1" selected="0">
            <x v="7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73">
      <pivotArea dataOnly="0" labelOnly="1" fieldPosition="0">
        <references count="3">
          <reference field="3" count="1" selected="0">
            <x v="0"/>
          </reference>
          <reference field="4" count="1" selected="0">
            <x v="4"/>
          </reference>
          <reference field="5" count="1">
            <x v="9"/>
          </reference>
        </references>
      </pivotArea>
    </format>
    <format dxfId="72">
      <pivotArea dataOnly="0" labelOnly="1" fieldPosition="0">
        <references count="3">
          <reference field="3" count="1" selected="0">
            <x v="1"/>
          </reference>
          <reference field="4" count="1" selected="0">
            <x v="4"/>
          </reference>
          <reference field="5" count="1">
            <x v="7"/>
          </reference>
        </references>
      </pivotArea>
    </format>
    <format dxfId="71">
      <pivotArea dataOnly="0" labelOnly="1" fieldPosition="0">
        <references count="3">
          <reference field="3" count="1" selected="0">
            <x v="2"/>
          </reference>
          <reference field="4" count="1" selected="0">
            <x v="5"/>
          </reference>
          <reference field="5" count="1">
            <x v="10"/>
          </reference>
        </references>
      </pivotArea>
    </format>
    <format dxfId="70">
      <pivotArea dataOnly="0" labelOnly="1" fieldPosition="0">
        <references count="3">
          <reference field="3" count="1" selected="0">
            <x v="3"/>
          </reference>
          <reference field="4" count="1" selected="0">
            <x v="5"/>
          </reference>
          <reference field="5" count="1">
            <x v="11"/>
          </reference>
        </references>
      </pivotArea>
    </format>
    <format dxfId="69">
      <pivotArea dataOnly="0" labelOnly="1" fieldPosition="0">
        <references count="3">
          <reference field="3" count="1" selected="0">
            <x v="4"/>
          </reference>
          <reference field="4" count="1" selected="0">
            <x v="5"/>
          </reference>
          <reference field="5" count="1">
            <x v="8"/>
          </reference>
        </references>
      </pivotArea>
    </format>
    <format dxfId="68">
      <pivotArea dataOnly="0" labelOnly="1" fieldPosition="0">
        <references count="3">
          <reference field="3" count="1" selected="0">
            <x v="5"/>
          </reference>
          <reference field="4" count="1" selected="0">
            <x v="6"/>
          </reference>
          <reference field="5" count="1">
            <x v="12"/>
          </reference>
        </references>
      </pivotArea>
    </format>
    <format dxfId="67">
      <pivotArea dataOnly="0" labelOnly="1" fieldPosition="0">
        <references count="3">
          <reference field="3" count="1" selected="0">
            <x v="6"/>
          </reference>
          <reference field="4" count="1" selected="0">
            <x v="7"/>
          </reference>
          <reference field="5" count="1">
            <x v="13"/>
          </reference>
        </references>
      </pivotArea>
    </format>
    <format dxfId="66">
      <pivotArea type="all" dataOnly="0" outline="0" fieldPosition="0"/>
    </format>
    <format dxfId="65">
      <pivotArea outline="0" collapsedLevelsAreSubtotals="1" fieldPosition="0"/>
    </format>
    <format dxfId="64">
      <pivotArea field="4" type="button" dataOnly="0" labelOnly="1" outline="0" axis="axisRow" fieldPosition="0"/>
    </format>
    <format dxfId="63">
      <pivotArea field="3" type="button" dataOnly="0" labelOnly="1" outline="0" axis="axisRow" fieldPosition="1"/>
    </format>
    <format dxfId="62">
      <pivotArea field="5" type="button" dataOnly="0" labelOnly="1" outline="0" axis="axisRow" fieldPosition="2"/>
    </format>
    <format dxfId="61">
      <pivotArea dataOnly="0" labelOnly="1" outline="0" axis="axisValues" fieldPosition="0"/>
    </format>
    <format dxfId="60">
      <pivotArea dataOnly="0" labelOnly="1" fieldPosition="0">
        <references count="1">
          <reference field="4" count="0"/>
        </references>
      </pivotArea>
    </format>
    <format dxfId="59">
      <pivotArea dataOnly="0" labelOnly="1" grandRow="1" outline="0" fieldPosition="0"/>
    </format>
    <format dxfId="58">
      <pivotArea dataOnly="0" labelOnly="1" fieldPosition="0">
        <references count="2">
          <reference field="3" count="1">
            <x v="7"/>
          </reference>
          <reference field="4" count="1" selected="0">
            <x v="0"/>
          </reference>
        </references>
      </pivotArea>
    </format>
    <format dxfId="57">
      <pivotArea dataOnly="0" labelOnly="1" fieldPosition="0">
        <references count="2">
          <reference field="3" count="2">
            <x v="0"/>
            <x v="1"/>
          </reference>
          <reference field="4" count="1" selected="0">
            <x v="4"/>
          </reference>
        </references>
      </pivotArea>
    </format>
    <format dxfId="56">
      <pivotArea dataOnly="0" labelOnly="1" fieldPosition="0">
        <references count="2">
          <reference field="3" count="3">
            <x v="2"/>
            <x v="3"/>
            <x v="4"/>
          </reference>
          <reference field="4" count="1" selected="0">
            <x v="5"/>
          </reference>
        </references>
      </pivotArea>
    </format>
    <format dxfId="55">
      <pivotArea dataOnly="0" labelOnly="1" fieldPosition="0">
        <references count="2">
          <reference field="3" count="1">
            <x v="5"/>
          </reference>
          <reference field="4" count="1" selected="0">
            <x v="6"/>
          </reference>
        </references>
      </pivotArea>
    </format>
    <format dxfId="54">
      <pivotArea dataOnly="0" labelOnly="1" fieldPosition="0">
        <references count="2">
          <reference field="3" count="1">
            <x v="6"/>
          </reference>
          <reference field="4" count="1" selected="0">
            <x v="7"/>
          </reference>
        </references>
      </pivotArea>
    </format>
    <format dxfId="53">
      <pivotArea dataOnly="0" labelOnly="1" fieldPosition="0">
        <references count="3">
          <reference field="3" count="1" selected="0">
            <x v="7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52">
      <pivotArea dataOnly="0" labelOnly="1" fieldPosition="0">
        <references count="3">
          <reference field="3" count="1" selected="0">
            <x v="0"/>
          </reference>
          <reference field="4" count="1" selected="0">
            <x v="4"/>
          </reference>
          <reference field="5" count="1">
            <x v="9"/>
          </reference>
        </references>
      </pivotArea>
    </format>
    <format dxfId="51">
      <pivotArea dataOnly="0" labelOnly="1" fieldPosition="0">
        <references count="3">
          <reference field="3" count="1" selected="0">
            <x v="1"/>
          </reference>
          <reference field="4" count="1" selected="0">
            <x v="4"/>
          </reference>
          <reference field="5" count="1">
            <x v="7"/>
          </reference>
        </references>
      </pivotArea>
    </format>
    <format dxfId="50">
      <pivotArea dataOnly="0" labelOnly="1" fieldPosition="0">
        <references count="3">
          <reference field="3" count="1" selected="0">
            <x v="2"/>
          </reference>
          <reference field="4" count="1" selected="0">
            <x v="5"/>
          </reference>
          <reference field="5" count="1">
            <x v="10"/>
          </reference>
        </references>
      </pivotArea>
    </format>
    <format dxfId="49">
      <pivotArea dataOnly="0" labelOnly="1" fieldPosition="0">
        <references count="3">
          <reference field="3" count="1" selected="0">
            <x v="3"/>
          </reference>
          <reference field="4" count="1" selected="0">
            <x v="5"/>
          </reference>
          <reference field="5" count="1">
            <x v="11"/>
          </reference>
        </references>
      </pivotArea>
    </format>
    <format dxfId="48">
      <pivotArea dataOnly="0" labelOnly="1" fieldPosition="0">
        <references count="3">
          <reference field="3" count="1" selected="0">
            <x v="4"/>
          </reference>
          <reference field="4" count="1" selected="0">
            <x v="5"/>
          </reference>
          <reference field="5" count="1">
            <x v="8"/>
          </reference>
        </references>
      </pivotArea>
    </format>
    <format dxfId="47">
      <pivotArea dataOnly="0" labelOnly="1" fieldPosition="0">
        <references count="3">
          <reference field="3" count="1" selected="0">
            <x v="5"/>
          </reference>
          <reference field="4" count="1" selected="0">
            <x v="6"/>
          </reference>
          <reference field="5" count="1">
            <x v="12"/>
          </reference>
        </references>
      </pivotArea>
    </format>
    <format dxfId="46">
      <pivotArea dataOnly="0" labelOnly="1" fieldPosition="0">
        <references count="3">
          <reference field="3" count="1" selected="0">
            <x v="6"/>
          </reference>
          <reference field="4" count="1" selected="0">
            <x v="7"/>
          </reference>
          <reference field="5" count="1">
            <x v="13"/>
          </reference>
        </references>
      </pivotArea>
    </format>
    <format dxfId="45">
      <pivotArea outline="0" collapsedLevelsAreSubtotals="1" fieldPosition="0"/>
    </format>
    <format dxfId="44">
      <pivotArea dataOnly="0" labelOnly="1" outline="0" axis="axisValues" fieldPosition="0"/>
    </format>
    <format dxfId="43">
      <pivotArea grandRow="1" outline="0" collapsedLevelsAreSubtotals="1" fieldPosition="0"/>
    </format>
    <format dxfId="42">
      <pivotArea dataOnly="0" labelOnly="1" grandRow="1" outline="0" fieldPosition="0"/>
    </format>
    <format dxfId="41">
      <pivotArea outline="0" fieldPosition="0">
        <references count="1">
          <reference field="4294967294" count="1">
            <x v="0"/>
          </reference>
        </references>
      </pivotArea>
    </format>
    <format dxfId="40">
      <pivotArea field="4" type="button" dataOnly="0" labelOnly="1" outline="0" axis="axisRow" fieldPosition="0"/>
    </format>
    <format dxfId="39">
      <pivotArea field="3" type="button" dataOnly="0" labelOnly="1" outline="0" axis="axisRow" fieldPosition="1"/>
    </format>
    <format dxfId="38">
      <pivotArea field="5" type="button" dataOnly="0" labelOnly="1" outline="0" axis="axisRow" fieldPosition="2"/>
    </format>
    <format dxfId="37">
      <pivotArea dataOnly="0" labelOnly="1" outline="0" axis="axisValues" fieldPosition="0"/>
    </format>
    <format dxfId="36">
      <pivotArea field="4" type="button" dataOnly="0" labelOnly="1" outline="0" axis="axisRow" fieldPosition="0"/>
    </format>
    <format dxfId="35">
      <pivotArea field="3" type="button" dataOnly="0" labelOnly="1" outline="0" axis="axisRow" fieldPosition="1"/>
    </format>
    <format dxfId="34">
      <pivotArea field="5" type="button" dataOnly="0" labelOnly="1" outline="0" axis="axisRow" fieldPosition="2"/>
    </format>
    <format dxfId="33">
      <pivotArea dataOnly="0" labelOnly="1" outline="0" axis="axisValues" fieldPosition="0"/>
    </format>
    <format dxfId="32">
      <pivotArea outline="0" collapsedLevelsAreSubtotals="1" fieldPosition="0">
        <references count="3">
          <reference field="3" count="0" selected="0"/>
          <reference field="4" count="0" selected="0"/>
          <reference field="5" count="0" selected="0"/>
        </references>
      </pivotArea>
    </format>
    <format dxfId="31">
      <pivotArea field="4" type="button" dataOnly="0" labelOnly="1" outline="0" axis="axisRow" fieldPosition="0"/>
    </format>
    <format dxfId="30">
      <pivotArea field="3" type="button" dataOnly="0" labelOnly="1" outline="0" axis="axisRow" fieldPosition="1"/>
    </format>
    <format dxfId="29">
      <pivotArea field="5" type="button" dataOnly="0" labelOnly="1" outline="0" axis="axisRow" fieldPosition="2"/>
    </format>
    <format dxfId="28">
      <pivotArea dataOnly="0" labelOnly="1" outline="0" axis="axisValues" fieldPosition="0"/>
    </format>
    <format dxfId="27">
      <pivotArea dataOnly="0" labelOnly="1" fieldPosition="0">
        <references count="2">
          <reference field="3" count="2">
            <x v="0"/>
            <x v="1"/>
          </reference>
          <reference field="4" count="1" selected="0">
            <x v="4"/>
          </reference>
        </references>
      </pivotArea>
    </format>
    <format dxfId="26">
      <pivotArea dataOnly="0" labelOnly="1" fieldPosition="0">
        <references count="2">
          <reference field="3" count="3">
            <x v="2"/>
            <x v="3"/>
            <x v="4"/>
          </reference>
          <reference field="4" count="1" selected="0">
            <x v="5"/>
          </reference>
        </references>
      </pivotArea>
    </format>
    <format dxfId="25">
      <pivotArea dataOnly="0" labelOnly="1" fieldPosition="0">
        <references count="2">
          <reference field="3" count="1">
            <x v="5"/>
          </reference>
          <reference field="4" count="1" selected="0">
            <x v="6"/>
          </reference>
        </references>
      </pivotArea>
    </format>
    <format dxfId="24">
      <pivotArea dataOnly="0" labelOnly="1" fieldPosition="0">
        <references count="2">
          <reference field="3" count="1">
            <x v="6"/>
          </reference>
          <reference field="4" count="1" selected="0">
            <x v="7"/>
          </reference>
        </references>
      </pivotArea>
    </format>
    <format dxfId="23">
      <pivotArea dataOnly="0" labelOnly="1" fieldPosition="0">
        <references count="2">
          <reference field="3" count="1">
            <x v="8"/>
          </reference>
          <reference field="4" count="1" selected="0">
            <x v="8"/>
          </reference>
        </references>
      </pivotArea>
    </format>
    <format dxfId="22">
      <pivotArea dataOnly="0" labelOnly="1" fieldPosition="0">
        <references count="3">
          <reference field="3" count="1" selected="0">
            <x v="0"/>
          </reference>
          <reference field="4" count="1" selected="0">
            <x v="4"/>
          </reference>
          <reference field="5" count="1">
            <x v="9"/>
          </reference>
        </references>
      </pivotArea>
    </format>
    <format dxfId="21">
      <pivotArea dataOnly="0" labelOnly="1" fieldPosition="0">
        <references count="3">
          <reference field="3" count="1" selected="0">
            <x v="1"/>
          </reference>
          <reference field="4" count="1" selected="0">
            <x v="4"/>
          </reference>
          <reference field="5" count="1">
            <x v="7"/>
          </reference>
        </references>
      </pivotArea>
    </format>
    <format dxfId="20">
      <pivotArea dataOnly="0" labelOnly="1" fieldPosition="0">
        <references count="3">
          <reference field="3" count="1" selected="0">
            <x v="2"/>
          </reference>
          <reference field="4" count="1" selected="0">
            <x v="5"/>
          </reference>
          <reference field="5" count="1">
            <x v="10"/>
          </reference>
        </references>
      </pivotArea>
    </format>
    <format dxfId="19">
      <pivotArea dataOnly="0" labelOnly="1" fieldPosition="0">
        <references count="3">
          <reference field="3" count="1" selected="0">
            <x v="4"/>
          </reference>
          <reference field="4" count="1" selected="0">
            <x v="5"/>
          </reference>
          <reference field="5" count="1">
            <x v="8"/>
          </reference>
        </references>
      </pivotArea>
    </format>
    <format dxfId="18">
      <pivotArea dataOnly="0" labelOnly="1" fieldPosition="0">
        <references count="3">
          <reference field="3" count="1" selected="0">
            <x v="5"/>
          </reference>
          <reference field="4" count="1" selected="0">
            <x v="6"/>
          </reference>
          <reference field="5" count="1">
            <x v="12"/>
          </reference>
        </references>
      </pivotArea>
    </format>
    <format dxfId="17">
      <pivotArea dataOnly="0" labelOnly="1" fieldPosition="0">
        <references count="3">
          <reference field="3" count="1" selected="0">
            <x v="6"/>
          </reference>
          <reference field="4" count="1" selected="0">
            <x v="7"/>
          </reference>
          <reference field="5" count="1">
            <x v="13"/>
          </reference>
        </references>
      </pivotArea>
    </format>
    <format dxfId="16">
      <pivotArea dataOnly="0" labelOnly="1" fieldPosition="0">
        <references count="3">
          <reference field="3" count="1" selected="0">
            <x v="8"/>
          </reference>
          <reference field="4" count="1" selected="0">
            <x v="8"/>
          </reference>
          <reference field="5" count="1">
            <x v="14"/>
          </reference>
        </references>
      </pivotArea>
    </format>
    <format dxfId="15">
      <pivotArea dataOnly="0" labelOnly="1" fieldPosition="0">
        <references count="2">
          <reference field="3" count="2">
            <x v="9"/>
            <x v="10"/>
          </reference>
          <reference field="4" count="1" selected="0">
            <x v="9"/>
          </reference>
        </references>
      </pivotArea>
    </format>
    <format dxfId="14">
      <pivotArea dataOnly="0" labelOnly="1" fieldPosition="0">
        <references count="2">
          <reference field="3" count="1">
            <x v="11"/>
          </reference>
          <reference field="4" count="1" selected="0">
            <x v="10"/>
          </reference>
        </references>
      </pivotArea>
    </format>
    <format dxfId="13">
      <pivotArea dataOnly="0" labelOnly="1" fieldPosition="0">
        <references count="3">
          <reference field="3" count="1" selected="0">
            <x v="9"/>
          </reference>
          <reference field="4" count="1" selected="0">
            <x v="9"/>
          </reference>
          <reference field="5" count="1">
            <x v="15"/>
          </reference>
        </references>
      </pivotArea>
    </format>
    <format dxfId="12">
      <pivotArea dataOnly="0" labelOnly="1" fieldPosition="0">
        <references count="3">
          <reference field="3" count="1" selected="0">
            <x v="10"/>
          </reference>
          <reference field="4" count="1" selected="0">
            <x v="9"/>
          </reference>
          <reference field="5" count="1">
            <x v="16"/>
          </reference>
        </references>
      </pivotArea>
    </format>
    <format dxfId="11">
      <pivotArea dataOnly="0" labelOnly="1" fieldPosition="0">
        <references count="3">
          <reference field="3" count="1" selected="0">
            <x v="11"/>
          </reference>
          <reference field="4" count="1" selected="0">
            <x v="10"/>
          </reference>
          <reference field="5" count="1">
            <x v="17"/>
          </reference>
        </references>
      </pivotArea>
    </format>
    <format dxfId="10">
      <pivotArea dataOnly="0" labelOnly="1" fieldPosition="0">
        <references count="1">
          <reference field="4" count="0"/>
        </references>
      </pivotArea>
    </format>
    <format dxfId="9">
      <pivotArea dataOnly="0" labelOnly="1" fieldPosition="0">
        <references count="2">
          <reference field="3" count="1">
            <x v="7"/>
          </reference>
          <reference field="4" count="1" selected="0">
            <x v="0"/>
          </reference>
        </references>
      </pivotArea>
    </format>
    <format dxfId="8">
      <pivotArea dataOnly="0" labelOnly="1" fieldPosition="0">
        <references count="2">
          <reference field="3" count="2">
            <x v="3"/>
            <x v="21"/>
          </reference>
          <reference field="4" count="1" selected="0">
            <x v="5"/>
          </reference>
        </references>
      </pivotArea>
    </format>
    <format dxfId="7">
      <pivotArea dataOnly="0" labelOnly="1" fieldPosition="0">
        <references count="2">
          <reference field="3" count="1">
            <x v="20"/>
          </reference>
          <reference field="4" count="1" selected="0">
            <x v="10"/>
          </reference>
        </references>
      </pivotArea>
    </format>
    <format dxfId="6">
      <pivotArea dataOnly="0" labelOnly="1" fieldPosition="0">
        <references count="3">
          <reference field="3" count="1" selected="0">
            <x v="7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5">
      <pivotArea dataOnly="0" labelOnly="1" fieldPosition="0">
        <references count="3">
          <reference field="3" count="1" selected="0">
            <x v="3"/>
          </reference>
          <reference field="4" count="1" selected="0">
            <x v="5"/>
          </reference>
          <reference field="5" count="1">
            <x v="11"/>
          </reference>
        </references>
      </pivotArea>
    </format>
    <format dxfId="4">
      <pivotArea dataOnly="0" labelOnly="1" fieldPosition="0">
        <references count="3">
          <reference field="3" count="1" selected="0">
            <x v="21"/>
          </reference>
          <reference field="4" count="1" selected="0">
            <x v="5"/>
          </reference>
          <reference field="5" count="1">
            <x v="29"/>
          </reference>
        </references>
      </pivotArea>
    </format>
    <format dxfId="3">
      <pivotArea dataOnly="0" labelOnly="1" fieldPosition="0">
        <references count="3">
          <reference field="3" count="1" selected="0">
            <x v="20"/>
          </reference>
          <reference field="4" count="1" selected="0">
            <x v="10"/>
          </reference>
          <reference field="5" count="1">
            <x v="28"/>
          </reference>
        </references>
      </pivotArea>
    </format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7" totalsRowCount="1" headerRowDxfId="128" headerRowCellStyle="Monétaire">
  <autoFilter ref="A1:M6"/>
  <tableColumns count="13">
    <tableColumn id="9" name="DATE" dataDxfId="127" totalsRowDxfId="126">
      <calculatedColumnFormula>TODAY()</calculatedColumnFormula>
    </tableColumn>
    <tableColumn id="1" name="NOM" totalsRowLabel="Total" totalsRowDxfId="125"/>
    <tableColumn id="10" name="N° Cde" dataDxfId="124" totalsRowDxfId="123" dataCellStyle="Milliers"/>
    <tableColumn id="12" name="Montant Règlement" dataDxfId="122" totalsRowDxfId="121" dataCellStyle="Monétaire"/>
    <tableColumn id="2" name="Référence produit" dataDxfId="120" totalsRowDxfId="119"/>
    <tableColumn id="3" name="Designation" dataDxfId="118" totalsRowDxfId="117">
      <calculatedColumnFormula>IF(ISBLANK(Tableau1[[#This Row],[Référence produit]]),"",VLOOKUP($E2,Produits!A1:E84,2,FALSE))</calculatedColumnFormula>
    </tableColumn>
    <tableColumn id="4" name="Designation 2" dataDxfId="116" totalsRowDxfId="115">
      <calculatedColumnFormula>IF(ISBLANK(Tableau1[Référence produit]),"",VLOOKUP(Tableau1[Référence produit],Produits!A1:E84,3,FALSE))</calculatedColumnFormula>
    </tableColumn>
    <tableColumn id="5" name="poids" dataDxfId="114" totalsRowDxfId="113">
      <calculatedColumnFormula>IF(ISBLANK(Tableau1[Référence produit]),"",VLOOKUP(Tableau1[Référence produit],Produits!A1:E84,4,FALSE))</calculatedColumnFormula>
    </tableColumn>
    <tableColumn id="6" name="Prix" totalsRowDxfId="112" dataCellStyle="Monétaire">
      <calculatedColumnFormula>IF(ISBLANK(Tableau1[Référence produit]),"",VLOOKUP(Tableau1[Référence produit],Produits!A1:E84,5,FALSE))</calculatedColumnFormula>
    </tableColumn>
    <tableColumn id="7" name="Quantité commandée" totalsRowDxfId="111"/>
    <tableColumn id="8" name="Montant par ligne" totalsRowFunction="sum" totalsRowDxfId="110" dataCellStyle="Monétaire">
      <calculatedColumnFormula>Tableau1[[#This Row],[Quantité commandée]]*Tableau1[[#This Row],[Prix]]</calculatedColumnFormula>
    </tableColumn>
    <tableColumn id="11" name="Commentaires" dataDxfId="109" totalsRowDxfId="108" dataCellStyle="Monétaire"/>
    <tableColumn id="14" name="Colonne1" dataDxfId="107" totalsRowDxfId="106" dataCellStyle="Monétaire">
      <calculatedColumnFormula>IF($D2=GETPIVOTDATA("Montant par ligne",'Total cde par client'!$A$2,"NOM","DDD"),"REGLT ok","ERREUR REGLT")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1048574" headerRowCount="0" totalsRowShown="0">
  <tableColumns count="11">
    <tableColumn id="1" name="FORMULES UTILISEES SUR CLASSEUR" headerRowDxfId="1"/>
    <tableColumn id="2" name="Colonne1"/>
    <tableColumn id="3" name="Colonne2"/>
    <tableColumn id="4" name="NE RIEN EFFACER" headerRowDxfId="0"/>
    <tableColumn id="5" name="Colonne3"/>
    <tableColumn id="6" name="Colonne4"/>
    <tableColumn id="7" name="Colonne5"/>
    <tableColumn id="8" name="Colonne6"/>
    <tableColumn id="9" name="Colonne7"/>
    <tableColumn id="10" name="Colonne8"/>
    <tableColumn id="11" name="Colonne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../CARO/docs%20a%20consulter%20pour%20CE/NET%20SKIM.tif" TargetMode="External"/><Relationship Id="rId7" Type="http://schemas.openxmlformats.org/officeDocument/2006/relationships/hyperlink" Target="..\DOCS%202012\produits\PHMOINS.JPG" TargetMode="External"/><Relationship Id="rId2" Type="http://schemas.openxmlformats.org/officeDocument/2006/relationships/hyperlink" Target="..\DOCS%202012\B&#226;ches\BACHE%20A%20BULLES.doc" TargetMode="External"/><Relationship Id="rId1" Type="http://schemas.openxmlformats.org/officeDocument/2006/relationships/hyperlink" Target="..\DOCS%202012\B&#226;ches\BACHE%20A%20BULLES.doc" TargetMode="External"/><Relationship Id="rId6" Type="http://schemas.openxmlformats.org/officeDocument/2006/relationships/hyperlink" Target="..\DOCS%202012\produits\NETBORDGEL.JPG" TargetMode="External"/><Relationship Id="rId5" Type="http://schemas.openxmlformats.org/officeDocument/2006/relationships/hyperlink" Target="..\DOCS%202012\produits\ZEOFINE.tif" TargetMode="External"/><Relationship Id="rId4" Type="http://schemas.openxmlformats.org/officeDocument/2006/relationships/hyperlink" Target="../CARO/docs%20a%20consulter%20pour%20CE/WATER%20LILY.tif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27"/>
  <sheetViews>
    <sheetView tabSelected="1" workbookViewId="0">
      <selection activeCell="G23" sqref="G23"/>
    </sheetView>
  </sheetViews>
  <sheetFormatPr baseColWidth="10" defaultRowHeight="12.75" x14ac:dyDescent="0.2"/>
  <cols>
    <col min="1" max="1" width="11" style="79" bestFit="1" customWidth="1"/>
    <col min="2" max="2" width="11.140625" bestFit="1" customWidth="1"/>
    <col min="3" max="3" width="7.85546875" style="82" customWidth="1"/>
    <col min="4" max="4" width="17.5703125" style="115" bestFit="1" customWidth="1"/>
    <col min="5" max="5" width="17" style="105" bestFit="1" customWidth="1"/>
    <col min="6" max="6" width="19" style="86" bestFit="1" customWidth="1"/>
    <col min="7" max="7" width="21.42578125" style="86" bestFit="1" customWidth="1"/>
    <col min="8" max="8" width="12" style="2" bestFit="1" customWidth="1"/>
    <col min="9" max="9" width="10.7109375" style="3" bestFit="1" customWidth="1"/>
    <col min="10" max="10" width="19.28515625" style="29" bestFit="1" customWidth="1"/>
    <col min="11" max="11" width="19.42578125" style="4" bestFit="1" customWidth="1"/>
    <col min="12" max="12" width="17.85546875" style="27" bestFit="1" customWidth="1"/>
    <col min="13" max="13" width="15.42578125" style="110" customWidth="1"/>
  </cols>
  <sheetData>
    <row r="1" spans="1:13" s="9" customFormat="1" ht="36.75" customHeight="1" thickBot="1" x14ac:dyDescent="0.25">
      <c r="A1" s="78" t="s">
        <v>218</v>
      </c>
      <c r="B1" s="8" t="s">
        <v>12</v>
      </c>
      <c r="C1" s="81" t="s">
        <v>224</v>
      </c>
      <c r="D1" s="111" t="s">
        <v>205</v>
      </c>
      <c r="E1" s="101" t="s">
        <v>15</v>
      </c>
      <c r="F1" s="83" t="s">
        <v>8</v>
      </c>
      <c r="G1" s="83" t="s">
        <v>9</v>
      </c>
      <c r="H1" s="7" t="s">
        <v>10</v>
      </c>
      <c r="I1" s="6" t="s">
        <v>11</v>
      </c>
      <c r="J1" s="28" t="s">
        <v>202</v>
      </c>
      <c r="K1" s="6" t="s">
        <v>14</v>
      </c>
      <c r="L1" s="106" t="s">
        <v>210</v>
      </c>
      <c r="M1" s="108" t="s">
        <v>223</v>
      </c>
    </row>
    <row r="2" spans="1:13" ht="18" customHeight="1" thickBot="1" x14ac:dyDescent="0.25">
      <c r="A2" s="91">
        <v>42773</v>
      </c>
      <c r="B2" s="90" t="s">
        <v>220</v>
      </c>
      <c r="C2" s="89">
        <v>1</v>
      </c>
      <c r="D2" s="112">
        <v>150</v>
      </c>
      <c r="E2" s="102" t="s">
        <v>109</v>
      </c>
      <c r="F2" s="92" t="str">
        <f>IF(ISBLANK(Tableau1[[#This Row],[Référence produit]]),"",VLOOKUP($E2,Produits!A1:E84,2,FALSE))</f>
        <v>Accessoires</v>
      </c>
      <c r="G2" s="92" t="str">
        <f>IF(ISBLANK(Tableau1[Référence produit]),"",VLOOKUP(Tableau1[Référence produit],Produits!A1:E84,3,FALSE))</f>
        <v>Brosse de fond et parois</v>
      </c>
      <c r="H2" s="93">
        <f>IF(ISBLANK(Tableau1[Référence produit]),"",VLOOKUP(Tableau1[Référence produit],Produits!A1:E84,4,FALSE))</f>
        <v>0</v>
      </c>
      <c r="I2" s="94">
        <f>IF(ISBLANK(Tableau1[Référence produit]),"",VLOOKUP(Tableau1[Référence produit],Produits!A1:E84,5,FALSE))</f>
        <v>5</v>
      </c>
      <c r="J2" s="95">
        <v>3</v>
      </c>
      <c r="K2" s="96">
        <f>Tableau1[[#This Row],[Quantité commandée]]*Tableau1[[#This Row],[Prix]]</f>
        <v>15</v>
      </c>
      <c r="L2" s="30" t="s">
        <v>219</v>
      </c>
      <c r="M2" s="109" t="str">
        <f>IF($D2=GETPIVOTDATA("Montant par ligne",'Total cde par client'!$A$2,"NOM","DDD"),"REGLT ok","ERREUR REGLT")</f>
        <v>REGLT ok</v>
      </c>
    </row>
    <row r="3" spans="1:13" ht="18" customHeight="1" thickBot="1" x14ac:dyDescent="0.25">
      <c r="A3" s="91">
        <f ca="1">TODAY()</f>
        <v>42775</v>
      </c>
      <c r="B3" s="66" t="s">
        <v>220</v>
      </c>
      <c r="C3" s="67">
        <v>1</v>
      </c>
      <c r="D3" s="113"/>
      <c r="E3" s="103" t="s">
        <v>76</v>
      </c>
      <c r="F3" s="84" t="str">
        <f>IF(ISBLANK(Tableau1[[#This Row],[Référence produit]]),"",VLOOKUP($E3,Produits!A2:E85,2,FALSE))</f>
        <v>Entretien Filtre sable</v>
      </c>
      <c r="G3" s="84" t="str">
        <f>IF(ISBLANK(Tableau1[Référence produit]),"",VLOOKUP(Tableau1[Référence produit],Produits!A2:E85,3,FALSE))</f>
        <v>Zéolithe - roche naturelle volcanique</v>
      </c>
      <c r="H3" s="117" t="str">
        <f>IF(ISBLANK(Tableau1[Référence produit]),"",VLOOKUP(Tableau1[Référence produit],Produits!A2:E85,4,FALSE))</f>
        <v>19 kg</v>
      </c>
      <c r="I3" s="68">
        <f>IF(ISBLANK(Tableau1[Référence produit]),"",VLOOKUP(Tableau1[Référence produit],Produits!A2:E85,5,FALSE))</f>
        <v>15</v>
      </c>
      <c r="J3" s="95">
        <v>9</v>
      </c>
      <c r="K3" s="69">
        <f>Tableau1[[#This Row],[Quantité commandée]]*Tableau1[[#This Row],[Prix]]</f>
        <v>135</v>
      </c>
      <c r="L3" s="30"/>
      <c r="M3" s="109" t="str">
        <f>IF($D3=GETPIVOTDATA("Montant par ligne",'Total cde par client'!$A$2,"NOM","DDD"),"REGLT ok","ERREUR REGLT")</f>
        <v>ERREUR REGLT</v>
      </c>
    </row>
    <row r="4" spans="1:13" ht="18" customHeight="1" thickBot="1" x14ac:dyDescent="0.25">
      <c r="A4" s="91">
        <f ca="1">TODAY()</f>
        <v>42775</v>
      </c>
      <c r="B4" s="66" t="s">
        <v>229</v>
      </c>
      <c r="C4" s="67">
        <f>IF(Tableau1[[#This Row],[NOM]]&lt;&gt;$B3,$C3+1,"")</f>
        <v>2</v>
      </c>
      <c r="D4" s="113">
        <v>75</v>
      </c>
      <c r="E4" s="103" t="s">
        <v>68</v>
      </c>
      <c r="F4" s="84" t="str">
        <f>IF(ISBLANK(Tableau1[[#This Row],[Référence produit]]),"",VLOOKUP($E4,Produits!A3:E86,2,FALSE))</f>
        <v>anti algues</v>
      </c>
      <c r="G4" s="84" t="str">
        <f>IF(ISBLANK(Tableau1[Référence produit]),"",VLOOKUP(Tableau1[Référence produit],Produits!A3:E86,3,FALSE))</f>
        <v>Arrêt métal</v>
      </c>
      <c r="H4" s="117" t="str">
        <f>IF(ISBLANK(Tableau1[Référence produit]),"",VLOOKUP(Tableau1[Référence produit],Produits!A3:E86,4,FALSE))</f>
        <v>2 kg</v>
      </c>
      <c r="I4" s="68">
        <f>IF(ISBLANK(Tableau1[Référence produit]),"",VLOOKUP(Tableau1[Référence produit],Produits!A3:E86,5,FALSE))</f>
        <v>25</v>
      </c>
      <c r="J4" s="95">
        <v>3</v>
      </c>
      <c r="K4" s="69">
        <f>Tableau1[[#This Row],[Quantité commandée]]*Tableau1[[#This Row],[Prix]]</f>
        <v>75</v>
      </c>
      <c r="L4" s="30"/>
      <c r="M4" s="109" t="str">
        <f>IF($D4=GETPIVOTDATA("Montant par ligne",'Total cde par client'!$A$2,"NOM","DDD"),"REGLT ok","ERREUR REGLT")</f>
        <v>ERREUR REGLT</v>
      </c>
    </row>
    <row r="5" spans="1:13" ht="18" customHeight="1" thickBot="1" x14ac:dyDescent="0.25">
      <c r="A5" s="91">
        <f ca="1">TODAY()</f>
        <v>42775</v>
      </c>
      <c r="B5" s="66" t="s">
        <v>230</v>
      </c>
      <c r="C5" s="67">
        <f>IF(Tableau1[[#This Row],[NOM]]&lt;&gt;$B4,$C4+1,"")</f>
        <v>3</v>
      </c>
      <c r="D5" s="113">
        <v>20</v>
      </c>
      <c r="E5" s="103" t="s">
        <v>109</v>
      </c>
      <c r="F5" s="84" t="str">
        <f>IF(ISBLANK(Tableau1[[#This Row],[Référence produit]]),"",VLOOKUP($E5,Produits!A4:E87,2,FALSE))</f>
        <v>Accessoires</v>
      </c>
      <c r="G5" s="84" t="str">
        <f>IF(ISBLANK(Tableau1[Référence produit]),"",VLOOKUP(Tableau1[Référence produit],Produits!A4:E87,3,FALSE))</f>
        <v>Brosse de fond et parois</v>
      </c>
      <c r="H5" s="117">
        <f>IF(ISBLANK(Tableau1[Référence produit]),"",VLOOKUP(Tableau1[Référence produit],Produits!A4:E87,4,FALSE))</f>
        <v>0</v>
      </c>
      <c r="I5" s="68">
        <f>IF(ISBLANK(Tableau1[Référence produit]),"",VLOOKUP(Tableau1[Référence produit],Produits!A4:E87,5,FALSE))</f>
        <v>5</v>
      </c>
      <c r="J5" s="95">
        <v>4</v>
      </c>
      <c r="K5" s="69">
        <f>Tableau1[[#This Row],[Quantité commandée]]*Tableau1[[#This Row],[Prix]]</f>
        <v>20</v>
      </c>
      <c r="L5" s="30"/>
      <c r="M5" s="109" t="str">
        <f>IF($D5=GETPIVOTDATA("Montant par ligne",'Total cde par client'!$A$2,"NOM","DDD"),"REGLT ok","ERREUR REGLT")</f>
        <v>ERREUR REGLT</v>
      </c>
    </row>
    <row r="6" spans="1:13" ht="18" customHeight="1" thickBot="1" x14ac:dyDescent="0.25">
      <c r="A6" s="91">
        <f ca="1">TODAY()</f>
        <v>42775</v>
      </c>
      <c r="B6" s="66" t="s">
        <v>231</v>
      </c>
      <c r="C6" s="67">
        <f>IF(Tableau1[[#This Row],[NOM]]&lt;&gt;$B5,$C5+1,"")</f>
        <v>4</v>
      </c>
      <c r="D6" s="113">
        <v>25</v>
      </c>
      <c r="E6" s="103" t="s">
        <v>68</v>
      </c>
      <c r="F6" s="84" t="str">
        <f>IF(ISBLANK(Tableau1[[#This Row],[Référence produit]]),"",VLOOKUP($E6,Produits!A5:E88,2,FALSE))</f>
        <v>anti algues</v>
      </c>
      <c r="G6" s="84" t="str">
        <f>IF(ISBLANK(Tableau1[Référence produit]),"",VLOOKUP(Tableau1[Référence produit],Produits!A5:E88,3,FALSE))</f>
        <v>Arrêt métal</v>
      </c>
      <c r="H6" s="117" t="str">
        <f>IF(ISBLANK(Tableau1[Référence produit]),"",VLOOKUP(Tableau1[Référence produit],Produits!A5:E88,4,FALSE))</f>
        <v>2 kg</v>
      </c>
      <c r="I6" s="68">
        <f>IF(ISBLANK(Tableau1[Référence produit]),"",VLOOKUP(Tableau1[Référence produit],Produits!A5:E88,5,FALSE))</f>
        <v>25</v>
      </c>
      <c r="J6" s="95">
        <v>1</v>
      </c>
      <c r="K6" s="69">
        <f>Tableau1[[#This Row],[Quantité commandée]]*Tableau1[[#This Row],[Prix]]</f>
        <v>25</v>
      </c>
      <c r="L6" s="30"/>
      <c r="M6" s="109" t="str">
        <f>IF($D6=GETPIVOTDATA("Montant par ligne",'Total cde par client'!$A$2,"NOM","DDD"),"REGLT ok","ERREUR REGLT")</f>
        <v>ERREUR REGLT</v>
      </c>
    </row>
    <row r="7" spans="1:13" ht="22.5" customHeight="1" thickBot="1" x14ac:dyDescent="0.3">
      <c r="B7" s="64" t="s">
        <v>217</v>
      </c>
      <c r="C7" s="87"/>
      <c r="D7" s="114"/>
      <c r="E7" s="104"/>
      <c r="F7" s="85"/>
      <c r="G7" s="85"/>
      <c r="H7" s="32"/>
      <c r="I7" s="88"/>
      <c r="J7" s="65"/>
      <c r="K7" s="33">
        <f>SUBTOTAL(109,Tableau1[Montant par ligne])</f>
        <v>270</v>
      </c>
      <c r="L7" s="31"/>
    </row>
    <row r="13" spans="1:13" ht="13.5" thickBot="1" x14ac:dyDescent="0.25">
      <c r="G13" s="107"/>
    </row>
    <row r="14" spans="1:13" ht="13.5" thickBot="1" x14ac:dyDescent="0.25">
      <c r="D14" s="116"/>
      <c r="G14" s="107"/>
    </row>
    <row r="16" spans="1:13" x14ac:dyDescent="0.2">
      <c r="E16" s="105">
        <f>VLOOKUP($B2,'Total cde par client'!A1:B8,2,FALSE)</f>
        <v>150</v>
      </c>
    </row>
    <row r="17" spans="5:7" x14ac:dyDescent="0.2">
      <c r="E17" s="105" t="e">
        <f>VLOOKUP(#REF!,'Total cde par client'!A2:B9,2,FALSE)</f>
        <v>#REF!</v>
      </c>
      <c r="F17" s="107" t="s">
        <v>225</v>
      </c>
    </row>
    <row r="18" spans="5:7" x14ac:dyDescent="0.2">
      <c r="E18" s="105" t="e">
        <f>VLOOKUP(#REF!,'Total cde par client'!A3:B10,2,FALSE)</f>
        <v>#REF!</v>
      </c>
    </row>
    <row r="19" spans="5:7" x14ac:dyDescent="0.2">
      <c r="E19" s="105" t="e">
        <f>VLOOKUP(#REF!,'Total cde par client'!A4:B11,2,FALSE)</f>
        <v>#REF!</v>
      </c>
      <c r="F19" s="107"/>
    </row>
    <row r="20" spans="5:7" x14ac:dyDescent="0.2">
      <c r="E20" s="105" t="e">
        <f>VLOOKUP(#REF!,'Total cde par client'!A5:B12,2,FALSE)</f>
        <v>#REF!</v>
      </c>
      <c r="G20" s="107" t="s">
        <v>232</v>
      </c>
    </row>
    <row r="21" spans="5:7" x14ac:dyDescent="0.2">
      <c r="E21" s="105" t="e">
        <f>VLOOKUP(#REF!,'Total cde par client'!A6:B13,2,FALSE)</f>
        <v>#REF!</v>
      </c>
      <c r="F21" s="107"/>
    </row>
    <row r="22" spans="5:7" x14ac:dyDescent="0.2">
      <c r="E22" s="105" t="e">
        <f>VLOOKUP(#REF!,'Total cde par client'!A7:B14,2,FALSE)</f>
        <v>#REF!</v>
      </c>
    </row>
    <row r="23" spans="5:7" x14ac:dyDescent="0.2">
      <c r="E23" s="105" t="e">
        <f>VLOOKUP(#REF!,'Total cde par client'!A8:B15,2,FALSE)</f>
        <v>#REF!</v>
      </c>
      <c r="G23" s="107" t="s">
        <v>233</v>
      </c>
    </row>
    <row r="25" spans="5:7" x14ac:dyDescent="0.2">
      <c r="G25" s="107"/>
    </row>
    <row r="26" spans="5:7" x14ac:dyDescent="0.2">
      <c r="F26" s="107"/>
    </row>
    <row r="27" spans="5:7" x14ac:dyDescent="0.2">
      <c r="F27" s="107"/>
    </row>
  </sheetData>
  <sheetProtection selectLockedCells="1"/>
  <protectedRanges>
    <protectedRange algorithmName="SHA-512" hashValue="lRLoViDkuUXPUCYrAcHusnH/zL6q1ZC9GrfGSrHIg2kxSUGq3hk6ccL5riC7o+aZu0qnthc380rByjeC4au9jg==" saltValue="vPpoKKWUNjrXv78k+o3HDg==" spinCount="100000" sqref="E2:E6 J2:J6" name="reference" securityDescriptor="O:WDG:WDD:(A;;CC;;;LA)"/>
  </protectedRange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tualisertotalcdeclient">
                <anchor moveWithCells="1" sizeWithCells="1">
                  <from>
                    <xdr:col>13</xdr:col>
                    <xdr:colOff>38100</xdr:colOff>
                    <xdr:row>0</xdr:row>
                    <xdr:rowOff>0</xdr:rowOff>
                  </from>
                  <to>
                    <xdr:col>14</xdr:col>
                    <xdr:colOff>400050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ajouteligne">
                <anchor>
                  <from>
                    <xdr:col>13</xdr:col>
                    <xdr:colOff>38100</xdr:colOff>
                    <xdr:row>1</xdr:row>
                    <xdr:rowOff>47625</xdr:rowOff>
                  </from>
                  <to>
                    <xdr:col>14</xdr:col>
                    <xdr:colOff>381000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equal" id="{5D6157E7-BD10-429D-82A7-E723D4CCA664}">
            <xm:f>Formules!$P$1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m:sqref>C2:D6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2"/>
  <sheetViews>
    <sheetView workbookViewId="0">
      <selection activeCell="C2" sqref="C2"/>
    </sheetView>
  </sheetViews>
  <sheetFormatPr baseColWidth="10" defaultRowHeight="12.75" x14ac:dyDescent="0.2"/>
  <cols>
    <col min="1" max="1" width="13.140625" style="20" customWidth="1"/>
  </cols>
  <sheetData>
    <row r="1" spans="1:6" x14ac:dyDescent="0.2">
      <c r="A1" s="80" t="s">
        <v>213</v>
      </c>
      <c r="B1" s="1" t="s">
        <v>212</v>
      </c>
      <c r="C1" s="1" t="s">
        <v>213</v>
      </c>
      <c r="D1" s="1" t="s">
        <v>214</v>
      </c>
      <c r="E1" s="1" t="s">
        <v>215</v>
      </c>
      <c r="F1" s="1" t="s">
        <v>216</v>
      </c>
    </row>
    <row r="2" spans="1:6" x14ac:dyDescent="0.2">
      <c r="A2" s="20">
        <v>1</v>
      </c>
      <c r="C2" t="e">
        <f ca="1">VLOOKUP($A2,Tableau1[[#Headers],[#Data]],2,FALSE)</f>
        <v>#N/A</v>
      </c>
      <c r="D2" t="e">
        <f ca="1">VLOOKUP(C2,Tableau1[],Tableau1[NOM],FALSE)</f>
        <v>#N/A</v>
      </c>
      <c r="E2" t="e">
        <f ca="1">VLOOKUP(C2,Tableau1[],d,FALSE)</f>
        <v>#N/A</v>
      </c>
      <c r="F2" t="e">
        <f ca="1">VLOOKUP(C2,Tableau1[],11,FALSE)</f>
        <v>#N/A</v>
      </c>
    </row>
    <row r="3" spans="1:6" x14ac:dyDescent="0.2">
      <c r="A3" s="20">
        <v>2</v>
      </c>
    </row>
    <row r="4" spans="1:6" x14ac:dyDescent="0.2">
      <c r="A4" s="20">
        <v>3</v>
      </c>
    </row>
    <row r="5" spans="1:6" x14ac:dyDescent="0.2">
      <c r="A5" s="20">
        <v>4</v>
      </c>
    </row>
    <row r="6" spans="1:6" x14ac:dyDescent="0.2">
      <c r="A6" s="20">
        <v>5</v>
      </c>
    </row>
    <row r="7" spans="1:6" x14ac:dyDescent="0.2">
      <c r="A7" s="20">
        <v>6</v>
      </c>
    </row>
    <row r="8" spans="1:6" x14ac:dyDescent="0.2">
      <c r="A8" s="20">
        <v>7</v>
      </c>
    </row>
    <row r="9" spans="1:6" x14ac:dyDescent="0.2">
      <c r="A9" s="20">
        <v>8</v>
      </c>
    </row>
    <row r="10" spans="1:6" x14ac:dyDescent="0.2">
      <c r="A10" s="20">
        <v>9</v>
      </c>
    </row>
    <row r="11" spans="1:6" x14ac:dyDescent="0.2">
      <c r="A11" s="20">
        <v>10</v>
      </c>
    </row>
    <row r="12" spans="1:6" x14ac:dyDescent="0.2">
      <c r="A12" s="20">
        <v>11</v>
      </c>
    </row>
    <row r="13" spans="1:6" x14ac:dyDescent="0.2">
      <c r="A13" s="20">
        <v>12</v>
      </c>
    </row>
    <row r="14" spans="1:6" x14ac:dyDescent="0.2">
      <c r="A14" s="20">
        <v>13</v>
      </c>
    </row>
    <row r="15" spans="1:6" x14ac:dyDescent="0.2">
      <c r="A15" s="20">
        <v>14</v>
      </c>
    </row>
    <row r="16" spans="1:6" x14ac:dyDescent="0.2">
      <c r="A16" s="20">
        <v>15</v>
      </c>
    </row>
    <row r="17" spans="1:1" x14ac:dyDescent="0.2">
      <c r="A17" s="20">
        <v>16</v>
      </c>
    </row>
    <row r="18" spans="1:1" x14ac:dyDescent="0.2">
      <c r="A18" s="20">
        <v>17</v>
      </c>
    </row>
    <row r="19" spans="1:1" x14ac:dyDescent="0.2">
      <c r="A19" s="20">
        <v>18</v>
      </c>
    </row>
    <row r="20" spans="1:1" x14ac:dyDescent="0.2">
      <c r="A20" s="20">
        <v>19</v>
      </c>
    </row>
    <row r="21" spans="1:1" x14ac:dyDescent="0.2">
      <c r="A21" s="20">
        <v>20</v>
      </c>
    </row>
    <row r="22" spans="1:1" x14ac:dyDescent="0.2">
      <c r="A22" s="20">
        <v>21</v>
      </c>
    </row>
    <row r="23" spans="1:1" x14ac:dyDescent="0.2">
      <c r="A23" s="20">
        <v>22</v>
      </c>
    </row>
    <row r="24" spans="1:1" x14ac:dyDescent="0.2">
      <c r="A24" s="20">
        <v>23</v>
      </c>
    </row>
    <row r="25" spans="1:1" x14ac:dyDescent="0.2">
      <c r="A25" s="20">
        <v>24</v>
      </c>
    </row>
    <row r="26" spans="1:1" x14ac:dyDescent="0.2">
      <c r="A26" s="20">
        <v>25</v>
      </c>
    </row>
    <row r="27" spans="1:1" x14ac:dyDescent="0.2">
      <c r="A27" s="20">
        <v>26</v>
      </c>
    </row>
    <row r="28" spans="1:1" x14ac:dyDescent="0.2">
      <c r="A28" s="20">
        <v>27</v>
      </c>
    </row>
    <row r="29" spans="1:1" x14ac:dyDescent="0.2">
      <c r="A29" s="20">
        <v>28</v>
      </c>
    </row>
    <row r="30" spans="1:1" x14ac:dyDescent="0.2">
      <c r="A30" s="20">
        <v>29</v>
      </c>
    </row>
    <row r="31" spans="1:1" x14ac:dyDescent="0.2">
      <c r="A31" s="20">
        <v>30</v>
      </c>
    </row>
    <row r="32" spans="1:1" x14ac:dyDescent="0.2">
      <c r="A32" s="20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221"/>
  <sheetViews>
    <sheetView topLeftCell="A22" zoomScaleNormal="100" workbookViewId="0">
      <selection activeCell="B39" sqref="B39"/>
    </sheetView>
  </sheetViews>
  <sheetFormatPr baseColWidth="10" defaultColWidth="11.42578125" defaultRowHeight="12" x14ac:dyDescent="0.2"/>
  <cols>
    <col min="1" max="1" width="12.42578125" style="60" bestFit="1" customWidth="1"/>
    <col min="2" max="2" width="26.42578125" style="61" customWidth="1"/>
    <col min="3" max="3" width="42.5703125" style="61" customWidth="1"/>
    <col min="4" max="4" width="18.7109375" style="62" customWidth="1"/>
    <col min="5" max="5" width="13" style="63" customWidth="1"/>
    <col min="6" max="6" width="27.7109375" style="45" customWidth="1"/>
    <col min="7" max="7" width="11.140625" style="45" customWidth="1"/>
    <col min="8" max="8" width="9.140625" style="45" customWidth="1"/>
    <col min="9" max="9" width="4.7109375" style="45" customWidth="1"/>
    <col min="10" max="10" width="5.28515625" style="45" customWidth="1"/>
    <col min="11" max="11" width="4.7109375" style="45" customWidth="1"/>
    <col min="12" max="12" width="5.28515625" style="45" customWidth="1"/>
    <col min="13" max="13" width="4.7109375" style="45" customWidth="1"/>
    <col min="14" max="14" width="4.5703125" style="45" customWidth="1"/>
    <col min="15" max="15" width="4.85546875" style="45" customWidth="1"/>
    <col min="16" max="16" width="7.140625" style="45" customWidth="1"/>
    <col min="17" max="17" width="5.42578125" style="45" customWidth="1"/>
    <col min="18" max="19" width="4.7109375" style="45" customWidth="1"/>
    <col min="20" max="20" width="4.85546875" style="45" customWidth="1"/>
    <col min="21" max="24" width="4.5703125" style="45" customWidth="1"/>
    <col min="25" max="26" width="5.42578125" style="45" customWidth="1"/>
    <col min="27" max="27" width="6.85546875" style="45" customWidth="1"/>
    <col min="28" max="30" width="6.140625" style="45" customWidth="1"/>
    <col min="31" max="31" width="6.28515625" style="45" customWidth="1"/>
    <col min="32" max="32" width="9.140625" style="45" customWidth="1"/>
    <col min="33" max="33" width="5.7109375" style="45" customWidth="1"/>
    <col min="34" max="35" width="7.5703125" style="45" customWidth="1"/>
    <col min="36" max="36" width="7.42578125" style="45" customWidth="1"/>
    <col min="37" max="37" width="6.85546875" style="45" customWidth="1"/>
    <col min="38" max="52" width="6.140625" style="45" customWidth="1"/>
    <col min="53" max="53" width="8" style="45" customWidth="1"/>
    <col min="54" max="68" width="6.140625" style="45" customWidth="1"/>
    <col min="69" max="69" width="7.42578125" style="45" customWidth="1"/>
    <col min="70" max="70" width="6.140625" style="45" customWidth="1"/>
    <col min="71" max="71" width="8.42578125" style="45" customWidth="1"/>
    <col min="72" max="72" width="8.140625" style="45" customWidth="1"/>
    <col min="73" max="73" width="6.140625" style="45" customWidth="1"/>
    <col min="74" max="74" width="6.5703125" style="45" customWidth="1"/>
    <col min="75" max="75" width="7.85546875" style="45" customWidth="1"/>
    <col min="76" max="76" width="6.5703125" style="45" customWidth="1"/>
    <col min="77" max="77" width="8" style="45" customWidth="1"/>
    <col min="78" max="78" width="8.42578125" style="45" customWidth="1"/>
    <col min="79" max="87" width="6.7109375" style="45" customWidth="1"/>
    <col min="88" max="88" width="22.5703125" style="45" customWidth="1"/>
    <col min="89" max="93" width="11.42578125" style="45"/>
    <col min="94" max="16384" width="11.42578125" style="46"/>
  </cols>
  <sheetData>
    <row r="1" spans="1:93" s="39" customFormat="1" ht="22.5" customHeight="1" x14ac:dyDescent="0.2">
      <c r="A1" s="34" t="s">
        <v>7</v>
      </c>
      <c r="B1" s="35" t="s">
        <v>3</v>
      </c>
      <c r="C1" s="35" t="s">
        <v>4</v>
      </c>
      <c r="D1" s="36" t="s">
        <v>5</v>
      </c>
      <c r="E1" s="37" t="s">
        <v>6</v>
      </c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</row>
    <row r="2" spans="1:93" ht="14.1" customHeight="1" x14ac:dyDescent="0.2">
      <c r="A2" s="40" t="s">
        <v>173</v>
      </c>
      <c r="B2" s="41" t="s">
        <v>176</v>
      </c>
      <c r="C2" s="42" t="s">
        <v>190</v>
      </c>
      <c r="D2" s="43" t="s">
        <v>171</v>
      </c>
      <c r="E2" s="44">
        <v>9.8000000000000007</v>
      </c>
    </row>
    <row r="3" spans="1:93" ht="14.1" customHeight="1" x14ac:dyDescent="0.2">
      <c r="A3" s="42" t="s">
        <v>166</v>
      </c>
      <c r="B3" s="41" t="s">
        <v>176</v>
      </c>
      <c r="C3" s="42" t="s">
        <v>187</v>
      </c>
      <c r="D3" s="43" t="s">
        <v>171</v>
      </c>
      <c r="E3" s="44">
        <v>7.7</v>
      </c>
    </row>
    <row r="4" spans="1:93" ht="14.1" customHeight="1" x14ac:dyDescent="0.2">
      <c r="A4" s="42" t="s">
        <v>164</v>
      </c>
      <c r="B4" s="41" t="s">
        <v>176</v>
      </c>
      <c r="C4" s="42" t="s">
        <v>185</v>
      </c>
      <c r="D4" s="43" t="s">
        <v>171</v>
      </c>
      <c r="E4" s="44">
        <v>5.9</v>
      </c>
    </row>
    <row r="5" spans="1:93" ht="14.1" customHeight="1" x14ac:dyDescent="0.2">
      <c r="A5" s="42" t="s">
        <v>165</v>
      </c>
      <c r="B5" s="41" t="s">
        <v>176</v>
      </c>
      <c r="C5" s="42" t="s">
        <v>186</v>
      </c>
      <c r="D5" s="43" t="s">
        <v>171</v>
      </c>
      <c r="E5" s="44">
        <v>6.7</v>
      </c>
    </row>
    <row r="6" spans="1:93" ht="14.1" customHeight="1" x14ac:dyDescent="0.2">
      <c r="A6" s="40" t="s">
        <v>172</v>
      </c>
      <c r="B6" s="41" t="s">
        <v>176</v>
      </c>
      <c r="C6" s="42" t="s">
        <v>191</v>
      </c>
      <c r="D6" s="43" t="s">
        <v>171</v>
      </c>
      <c r="E6" s="44">
        <v>30</v>
      </c>
    </row>
    <row r="7" spans="1:93" ht="14.1" customHeight="1" x14ac:dyDescent="0.2">
      <c r="A7" s="40" t="s">
        <v>175</v>
      </c>
      <c r="B7" s="41" t="s">
        <v>176</v>
      </c>
      <c r="C7" s="42" t="s">
        <v>189</v>
      </c>
      <c r="D7" s="43" t="s">
        <v>171</v>
      </c>
      <c r="E7" s="44">
        <v>10.5</v>
      </c>
    </row>
    <row r="8" spans="1:93" ht="14.1" customHeight="1" x14ac:dyDescent="0.2">
      <c r="A8" s="40" t="s">
        <v>174</v>
      </c>
      <c r="B8" s="41" t="s">
        <v>176</v>
      </c>
      <c r="C8" s="42" t="s">
        <v>188</v>
      </c>
      <c r="D8" s="43" t="s">
        <v>171</v>
      </c>
      <c r="E8" s="44">
        <v>10</v>
      </c>
    </row>
    <row r="9" spans="1:93" ht="14.1" customHeight="1" x14ac:dyDescent="0.2">
      <c r="A9" s="42" t="s">
        <v>167</v>
      </c>
      <c r="B9" s="41" t="s">
        <v>176</v>
      </c>
      <c r="C9" s="42" t="s">
        <v>168</v>
      </c>
      <c r="D9" s="43" t="s">
        <v>171</v>
      </c>
      <c r="E9" s="47"/>
    </row>
    <row r="10" spans="1:93" ht="14.1" customHeight="1" x14ac:dyDescent="0.2">
      <c r="A10" s="40" t="s">
        <v>167</v>
      </c>
      <c r="B10" s="41" t="s">
        <v>176</v>
      </c>
      <c r="C10" s="42" t="s">
        <v>168</v>
      </c>
      <c r="D10" s="43" t="s">
        <v>171</v>
      </c>
      <c r="E10" s="47"/>
    </row>
    <row r="11" spans="1:93" ht="14.1" customHeight="1" x14ac:dyDescent="0.2">
      <c r="A11" s="42" t="s">
        <v>170</v>
      </c>
      <c r="B11" s="41" t="s">
        <v>176</v>
      </c>
      <c r="C11" s="42" t="s">
        <v>192</v>
      </c>
      <c r="D11" s="48"/>
      <c r="E11" s="49">
        <v>351</v>
      </c>
    </row>
    <row r="12" spans="1:93" ht="14.1" customHeight="1" x14ac:dyDescent="0.2">
      <c r="A12" s="42" t="s">
        <v>169</v>
      </c>
      <c r="B12" s="41" t="s">
        <v>176</v>
      </c>
      <c r="C12" s="42" t="s">
        <v>193</v>
      </c>
      <c r="D12" s="48"/>
      <c r="E12" s="49">
        <v>195</v>
      </c>
    </row>
    <row r="13" spans="1:93" ht="14.1" customHeight="1" x14ac:dyDescent="0.2">
      <c r="A13" s="50" t="s">
        <v>105</v>
      </c>
      <c r="B13" s="41" t="s">
        <v>104</v>
      </c>
      <c r="C13" s="50" t="s">
        <v>106</v>
      </c>
      <c r="D13" s="50"/>
      <c r="E13" s="51">
        <v>6.5</v>
      </c>
    </row>
    <row r="14" spans="1:93" ht="14.1" customHeight="1" x14ac:dyDescent="0.2">
      <c r="A14" s="50" t="s">
        <v>107</v>
      </c>
      <c r="B14" s="41" t="s">
        <v>104</v>
      </c>
      <c r="C14" s="50" t="s">
        <v>108</v>
      </c>
      <c r="D14" s="50"/>
      <c r="E14" s="51">
        <v>6</v>
      </c>
    </row>
    <row r="15" spans="1:93" ht="14.1" customHeight="1" x14ac:dyDescent="0.2">
      <c r="A15" s="52" t="s">
        <v>109</v>
      </c>
      <c r="B15" s="41" t="s">
        <v>104</v>
      </c>
      <c r="C15" s="52" t="s">
        <v>110</v>
      </c>
      <c r="D15" s="52"/>
      <c r="E15" s="51">
        <v>5</v>
      </c>
    </row>
    <row r="16" spans="1:93" ht="14.1" customHeight="1" x14ac:dyDescent="0.2">
      <c r="A16" s="52" t="s">
        <v>119</v>
      </c>
      <c r="B16" s="41" t="s">
        <v>104</v>
      </c>
      <c r="C16" s="52" t="s">
        <v>120</v>
      </c>
      <c r="D16" s="52"/>
      <c r="E16" s="51">
        <v>13</v>
      </c>
    </row>
    <row r="17" spans="1:5" ht="14.1" customHeight="1" x14ac:dyDescent="0.2">
      <c r="A17" s="52" t="s">
        <v>121</v>
      </c>
      <c r="B17" s="41" t="s">
        <v>104</v>
      </c>
      <c r="C17" s="52" t="s">
        <v>122</v>
      </c>
      <c r="D17" s="52"/>
      <c r="E17" s="51">
        <v>13.5</v>
      </c>
    </row>
    <row r="18" spans="1:5" ht="14.1" customHeight="1" x14ac:dyDescent="0.2">
      <c r="A18" s="52" t="s">
        <v>117</v>
      </c>
      <c r="B18" s="41" t="s">
        <v>104</v>
      </c>
      <c r="C18" s="52" t="s">
        <v>118</v>
      </c>
      <c r="D18" s="52"/>
      <c r="E18" s="51">
        <v>14</v>
      </c>
    </row>
    <row r="19" spans="1:5" ht="14.1" customHeight="1" x14ac:dyDescent="0.2">
      <c r="A19" s="52" t="s">
        <v>123</v>
      </c>
      <c r="B19" s="41" t="s">
        <v>104</v>
      </c>
      <c r="C19" s="52" t="s">
        <v>124</v>
      </c>
      <c r="D19" s="52"/>
      <c r="E19" s="51">
        <v>18.75</v>
      </c>
    </row>
    <row r="20" spans="1:5" ht="14.1" customHeight="1" x14ac:dyDescent="0.2">
      <c r="A20" s="52" t="s">
        <v>125</v>
      </c>
      <c r="B20" s="41" t="s">
        <v>104</v>
      </c>
      <c r="C20" s="52" t="s">
        <v>126</v>
      </c>
      <c r="D20" s="52"/>
      <c r="E20" s="51">
        <v>15</v>
      </c>
    </row>
    <row r="21" spans="1:5" ht="14.1" customHeight="1" x14ac:dyDescent="0.2">
      <c r="A21" s="52" t="s">
        <v>127</v>
      </c>
      <c r="B21" s="41" t="s">
        <v>104</v>
      </c>
      <c r="C21" s="52" t="s">
        <v>128</v>
      </c>
      <c r="D21" s="52"/>
      <c r="E21" s="51">
        <v>19</v>
      </c>
    </row>
    <row r="22" spans="1:5" ht="14.1" customHeight="1" x14ac:dyDescent="0.2">
      <c r="A22" s="52" t="s">
        <v>129</v>
      </c>
      <c r="B22" s="41" t="s">
        <v>104</v>
      </c>
      <c r="C22" s="52" t="s">
        <v>130</v>
      </c>
      <c r="D22" s="52"/>
      <c r="E22" s="51">
        <v>23</v>
      </c>
    </row>
    <row r="23" spans="1:5" ht="14.1" customHeight="1" x14ac:dyDescent="0.2">
      <c r="A23" s="52" t="s">
        <v>131</v>
      </c>
      <c r="B23" s="41" t="s">
        <v>104</v>
      </c>
      <c r="C23" s="52" t="s">
        <v>132</v>
      </c>
      <c r="D23" s="52"/>
      <c r="E23" s="51">
        <v>26</v>
      </c>
    </row>
    <row r="24" spans="1:5" ht="14.1" customHeight="1" x14ac:dyDescent="0.2">
      <c r="A24" s="52" t="s">
        <v>134</v>
      </c>
      <c r="B24" s="41" t="s">
        <v>104</v>
      </c>
      <c r="C24" s="52" t="s">
        <v>135</v>
      </c>
      <c r="D24" s="52"/>
      <c r="E24" s="51">
        <v>6</v>
      </c>
    </row>
    <row r="25" spans="1:5" ht="14.1" customHeight="1" x14ac:dyDescent="0.2">
      <c r="A25" s="52" t="s">
        <v>133</v>
      </c>
      <c r="B25" s="41" t="s">
        <v>104</v>
      </c>
      <c r="C25" s="52" t="s">
        <v>183</v>
      </c>
      <c r="D25" s="52"/>
      <c r="E25" s="51">
        <v>4</v>
      </c>
    </row>
    <row r="26" spans="1:5" ht="14.1" customHeight="1" x14ac:dyDescent="0.2">
      <c r="A26" s="52" t="s">
        <v>111</v>
      </c>
      <c r="B26" s="41" t="s">
        <v>104</v>
      </c>
      <c r="C26" s="52" t="s">
        <v>112</v>
      </c>
      <c r="D26" s="52"/>
      <c r="E26" s="51">
        <v>4.8</v>
      </c>
    </row>
    <row r="27" spans="1:5" ht="14.1" customHeight="1" x14ac:dyDescent="0.2">
      <c r="A27" s="52" t="s">
        <v>113</v>
      </c>
      <c r="B27" s="41" t="s">
        <v>104</v>
      </c>
      <c r="C27" s="52" t="s">
        <v>114</v>
      </c>
      <c r="D27" s="53"/>
      <c r="E27" s="51">
        <v>9.9</v>
      </c>
    </row>
    <row r="28" spans="1:5" ht="14.1" customHeight="1" x14ac:dyDescent="0.2">
      <c r="A28" s="50" t="s">
        <v>96</v>
      </c>
      <c r="B28" s="41" t="s">
        <v>104</v>
      </c>
      <c r="C28" s="50" t="s">
        <v>97</v>
      </c>
      <c r="D28" s="50"/>
      <c r="E28" s="51">
        <v>4.5</v>
      </c>
    </row>
    <row r="29" spans="1:5" ht="14.1" customHeight="1" x14ac:dyDescent="0.2">
      <c r="A29" s="50" t="s">
        <v>98</v>
      </c>
      <c r="B29" s="41" t="s">
        <v>104</v>
      </c>
      <c r="C29" s="50" t="s">
        <v>99</v>
      </c>
      <c r="D29" s="50"/>
      <c r="E29" s="51">
        <v>3</v>
      </c>
    </row>
    <row r="30" spans="1:5" ht="14.1" customHeight="1" x14ac:dyDescent="0.2">
      <c r="A30" s="52" t="s">
        <v>140</v>
      </c>
      <c r="B30" s="41" t="s">
        <v>104</v>
      </c>
      <c r="C30" s="52" t="s">
        <v>194</v>
      </c>
      <c r="D30" s="54"/>
      <c r="E30" s="51">
        <v>9.5</v>
      </c>
    </row>
    <row r="31" spans="1:5" ht="14.1" customHeight="1" x14ac:dyDescent="0.2">
      <c r="A31" s="52" t="s">
        <v>141</v>
      </c>
      <c r="B31" s="41" t="s">
        <v>104</v>
      </c>
      <c r="C31" s="52" t="s">
        <v>142</v>
      </c>
      <c r="D31" s="55"/>
      <c r="E31" s="51">
        <v>8.5</v>
      </c>
    </row>
    <row r="32" spans="1:5" ht="14.1" customHeight="1" x14ac:dyDescent="0.2">
      <c r="A32" s="50" t="s">
        <v>72</v>
      </c>
      <c r="B32" s="41" t="s">
        <v>95</v>
      </c>
      <c r="C32" s="50" t="s">
        <v>73</v>
      </c>
      <c r="D32" s="50" t="s">
        <v>2</v>
      </c>
      <c r="E32" s="51">
        <v>7</v>
      </c>
    </row>
    <row r="33" spans="1:5" ht="14.1" customHeight="1" x14ac:dyDescent="0.2">
      <c r="A33" s="50" t="s">
        <v>74</v>
      </c>
      <c r="B33" s="41" t="s">
        <v>95</v>
      </c>
      <c r="C33" s="50" t="s">
        <v>75</v>
      </c>
      <c r="D33" s="50" t="s">
        <v>2</v>
      </c>
      <c r="E33" s="51">
        <v>6.5</v>
      </c>
    </row>
    <row r="34" spans="1:5" ht="14.1" customHeight="1" x14ac:dyDescent="0.2">
      <c r="A34" s="50" t="s">
        <v>78</v>
      </c>
      <c r="B34" s="41" t="s">
        <v>95</v>
      </c>
      <c r="C34" s="50" t="s">
        <v>79</v>
      </c>
      <c r="D34" s="50" t="s">
        <v>59</v>
      </c>
      <c r="E34" s="51">
        <v>18</v>
      </c>
    </row>
    <row r="35" spans="1:5" ht="14.1" customHeight="1" x14ac:dyDescent="0.2">
      <c r="A35" s="50" t="s">
        <v>222</v>
      </c>
      <c r="B35" s="41" t="s">
        <v>95</v>
      </c>
      <c r="C35" s="50" t="s">
        <v>79</v>
      </c>
      <c r="D35" s="50" t="s">
        <v>80</v>
      </c>
      <c r="E35" s="51">
        <v>38</v>
      </c>
    </row>
    <row r="36" spans="1:5" ht="14.1" customHeight="1" x14ac:dyDescent="0.2">
      <c r="A36" s="50" t="s">
        <v>76</v>
      </c>
      <c r="B36" s="41" t="s">
        <v>95</v>
      </c>
      <c r="C36" s="50" t="s">
        <v>92</v>
      </c>
      <c r="D36" s="50" t="s">
        <v>77</v>
      </c>
      <c r="E36" s="51">
        <v>15</v>
      </c>
    </row>
    <row r="37" spans="1:5" ht="14.1" customHeight="1" x14ac:dyDescent="0.2">
      <c r="A37" s="50" t="s">
        <v>81</v>
      </c>
      <c r="B37" s="41" t="s">
        <v>95</v>
      </c>
      <c r="C37" s="50" t="s">
        <v>93</v>
      </c>
      <c r="D37" s="50" t="s">
        <v>2</v>
      </c>
      <c r="E37" s="51">
        <v>16.5</v>
      </c>
    </row>
    <row r="38" spans="1:5" ht="14.1" customHeight="1" x14ac:dyDescent="0.2">
      <c r="A38" s="50" t="s">
        <v>82</v>
      </c>
      <c r="B38" s="41" t="s">
        <v>95</v>
      </c>
      <c r="C38" s="50" t="s">
        <v>177</v>
      </c>
      <c r="D38" s="50" t="s">
        <v>2</v>
      </c>
      <c r="E38" s="51">
        <v>17.5</v>
      </c>
    </row>
    <row r="39" spans="1:5" ht="14.1" customHeight="1" x14ac:dyDescent="0.2">
      <c r="A39" s="56" t="s">
        <v>16</v>
      </c>
      <c r="B39" s="56" t="s">
        <v>27</v>
      </c>
      <c r="C39" s="56" t="s">
        <v>17</v>
      </c>
      <c r="D39" s="56" t="s">
        <v>18</v>
      </c>
      <c r="E39" s="5">
        <v>21.5</v>
      </c>
    </row>
    <row r="40" spans="1:5" ht="14.1" customHeight="1" x14ac:dyDescent="0.2">
      <c r="A40" s="56" t="s">
        <v>19</v>
      </c>
      <c r="B40" s="56" t="s">
        <v>27</v>
      </c>
      <c r="C40" s="56" t="s">
        <v>17</v>
      </c>
      <c r="D40" s="56" t="s">
        <v>0</v>
      </c>
      <c r="E40" s="5">
        <v>42</v>
      </c>
    </row>
    <row r="41" spans="1:5" ht="14.1" customHeight="1" x14ac:dyDescent="0.2">
      <c r="A41" s="56" t="s">
        <v>26</v>
      </c>
      <c r="B41" s="56" t="s">
        <v>27</v>
      </c>
      <c r="C41" s="57" t="s">
        <v>178</v>
      </c>
      <c r="D41" s="56" t="s">
        <v>1</v>
      </c>
      <c r="E41" s="5">
        <v>34</v>
      </c>
    </row>
    <row r="42" spans="1:5" ht="14.1" customHeight="1" x14ac:dyDescent="0.2">
      <c r="A42" s="50" t="s">
        <v>28</v>
      </c>
      <c r="B42" s="53" t="s">
        <v>203</v>
      </c>
      <c r="C42" s="50" t="s">
        <v>29</v>
      </c>
      <c r="D42" s="50" t="s">
        <v>1</v>
      </c>
      <c r="E42" s="51">
        <v>22</v>
      </c>
    </row>
    <row r="43" spans="1:5" ht="14.1" customHeight="1" x14ac:dyDescent="0.2">
      <c r="A43" s="50" t="s">
        <v>30</v>
      </c>
      <c r="B43" s="53" t="s">
        <v>203</v>
      </c>
      <c r="C43" s="50" t="s">
        <v>29</v>
      </c>
      <c r="D43" s="50" t="s">
        <v>0</v>
      </c>
      <c r="E43" s="51">
        <v>43</v>
      </c>
    </row>
    <row r="44" spans="1:5" ht="14.1" customHeight="1" x14ac:dyDescent="0.2">
      <c r="A44" s="56" t="s">
        <v>20</v>
      </c>
      <c r="B44" s="56" t="s">
        <v>27</v>
      </c>
      <c r="C44" s="56" t="s">
        <v>21</v>
      </c>
      <c r="D44" s="56" t="s">
        <v>1</v>
      </c>
      <c r="E44" s="5">
        <v>20</v>
      </c>
    </row>
    <row r="45" spans="1:5" ht="14.1" customHeight="1" x14ac:dyDescent="0.2">
      <c r="A45" s="56" t="s">
        <v>22</v>
      </c>
      <c r="B45" s="56" t="s">
        <v>27</v>
      </c>
      <c r="C45" s="56" t="s">
        <v>21</v>
      </c>
      <c r="D45" s="56" t="s">
        <v>0</v>
      </c>
      <c r="E45" s="5">
        <v>39</v>
      </c>
    </row>
    <row r="46" spans="1:5" ht="14.1" customHeight="1" x14ac:dyDescent="0.2">
      <c r="A46" s="50" t="s">
        <v>32</v>
      </c>
      <c r="B46" s="56" t="s">
        <v>34</v>
      </c>
      <c r="C46" s="50" t="s">
        <v>31</v>
      </c>
      <c r="D46" s="50" t="s">
        <v>1</v>
      </c>
      <c r="E46" s="51">
        <v>42</v>
      </c>
    </row>
    <row r="47" spans="1:5" ht="14.1" customHeight="1" x14ac:dyDescent="0.2">
      <c r="A47" s="50" t="s">
        <v>33</v>
      </c>
      <c r="B47" s="56" t="s">
        <v>34</v>
      </c>
      <c r="C47" s="58" t="s">
        <v>84</v>
      </c>
      <c r="D47" s="50" t="s">
        <v>1</v>
      </c>
      <c r="E47" s="51">
        <v>39</v>
      </c>
    </row>
    <row r="48" spans="1:5" ht="14.1" customHeight="1" x14ac:dyDescent="0.2">
      <c r="A48" s="56" t="s">
        <v>23</v>
      </c>
      <c r="B48" s="56" t="s">
        <v>27</v>
      </c>
      <c r="C48" s="56" t="s">
        <v>24</v>
      </c>
      <c r="D48" s="56" t="s">
        <v>25</v>
      </c>
      <c r="E48" s="5">
        <v>18</v>
      </c>
    </row>
    <row r="49" spans="1:5" ht="14.1" customHeight="1" x14ac:dyDescent="0.2">
      <c r="A49" s="50" t="s">
        <v>58</v>
      </c>
      <c r="B49" s="53" t="s">
        <v>83</v>
      </c>
      <c r="C49" s="58" t="s">
        <v>89</v>
      </c>
      <c r="D49" s="50" t="s">
        <v>59</v>
      </c>
      <c r="E49" s="51">
        <v>44</v>
      </c>
    </row>
    <row r="50" spans="1:5" ht="14.1" customHeight="1" x14ac:dyDescent="0.2">
      <c r="A50" s="50" t="s">
        <v>55</v>
      </c>
      <c r="B50" s="53" t="s">
        <v>83</v>
      </c>
      <c r="C50" s="50" t="s">
        <v>56</v>
      </c>
      <c r="D50" s="50" t="s">
        <v>48</v>
      </c>
      <c r="E50" s="51">
        <v>13</v>
      </c>
    </row>
    <row r="51" spans="1:5" ht="14.1" customHeight="1" x14ac:dyDescent="0.2">
      <c r="A51" s="50" t="s">
        <v>57</v>
      </c>
      <c r="B51" s="53" t="s">
        <v>83</v>
      </c>
      <c r="C51" s="58" t="s">
        <v>56</v>
      </c>
      <c r="D51" s="50" t="s">
        <v>25</v>
      </c>
      <c r="E51" s="51">
        <v>40</v>
      </c>
    </row>
    <row r="52" spans="1:5" ht="14.1" customHeight="1" x14ac:dyDescent="0.2">
      <c r="A52" s="50" t="s">
        <v>52</v>
      </c>
      <c r="B52" s="53" t="s">
        <v>83</v>
      </c>
      <c r="C52" s="50" t="s">
        <v>87</v>
      </c>
      <c r="D52" s="50" t="s">
        <v>48</v>
      </c>
      <c r="E52" s="51">
        <v>12</v>
      </c>
    </row>
    <row r="53" spans="1:5" ht="14.1" customHeight="1" x14ac:dyDescent="0.2">
      <c r="A53" s="50" t="s">
        <v>53</v>
      </c>
      <c r="B53" s="53" t="s">
        <v>83</v>
      </c>
      <c r="C53" s="50" t="s">
        <v>88</v>
      </c>
      <c r="D53" s="50" t="s">
        <v>54</v>
      </c>
      <c r="E53" s="51">
        <v>14.5</v>
      </c>
    </row>
    <row r="54" spans="1:5" ht="14.1" customHeight="1" x14ac:dyDescent="0.2">
      <c r="A54" s="50" t="s">
        <v>49</v>
      </c>
      <c r="B54" s="53" t="s">
        <v>83</v>
      </c>
      <c r="C54" s="50" t="s">
        <v>50</v>
      </c>
      <c r="D54" s="50" t="s">
        <v>51</v>
      </c>
      <c r="E54" s="51">
        <v>8</v>
      </c>
    </row>
    <row r="55" spans="1:5" ht="14.1" customHeight="1" x14ac:dyDescent="0.2">
      <c r="A55" s="50" t="s">
        <v>46</v>
      </c>
      <c r="B55" s="53" t="s">
        <v>83</v>
      </c>
      <c r="C55" s="50" t="s">
        <v>47</v>
      </c>
      <c r="D55" s="50" t="s">
        <v>48</v>
      </c>
      <c r="E55" s="51">
        <v>12.5</v>
      </c>
    </row>
    <row r="56" spans="1:5" ht="14.1" customHeight="1" x14ac:dyDescent="0.2">
      <c r="A56" s="50" t="s">
        <v>43</v>
      </c>
      <c r="B56" s="53" t="s">
        <v>94</v>
      </c>
      <c r="C56" s="50" t="s">
        <v>40</v>
      </c>
      <c r="D56" s="50" t="s">
        <v>1</v>
      </c>
      <c r="E56" s="51">
        <v>8.5</v>
      </c>
    </row>
    <row r="57" spans="1:5" ht="12.95" customHeight="1" x14ac:dyDescent="0.2">
      <c r="A57" s="50" t="s">
        <v>44</v>
      </c>
      <c r="B57" s="53" t="s">
        <v>94</v>
      </c>
      <c r="C57" s="58" t="s">
        <v>85</v>
      </c>
      <c r="D57" s="50" t="s">
        <v>25</v>
      </c>
      <c r="E57" s="51">
        <v>20.5</v>
      </c>
    </row>
    <row r="58" spans="1:5" ht="12.95" customHeight="1" x14ac:dyDescent="0.2">
      <c r="A58" s="50" t="s">
        <v>41</v>
      </c>
      <c r="B58" s="53" t="s">
        <v>94</v>
      </c>
      <c r="C58" s="50" t="s">
        <v>38</v>
      </c>
      <c r="D58" s="50" t="s">
        <v>1</v>
      </c>
      <c r="E58" s="51">
        <v>8</v>
      </c>
    </row>
    <row r="59" spans="1:5" ht="12.95" customHeight="1" x14ac:dyDescent="0.2">
      <c r="A59" s="50" t="s">
        <v>42</v>
      </c>
      <c r="B59" s="53" t="s">
        <v>207</v>
      </c>
      <c r="C59" s="50" t="s">
        <v>39</v>
      </c>
      <c r="D59" s="50" t="s">
        <v>25</v>
      </c>
      <c r="E59" s="51">
        <v>28</v>
      </c>
    </row>
    <row r="60" spans="1:5" ht="12.95" customHeight="1" x14ac:dyDescent="0.2">
      <c r="A60" s="50" t="s">
        <v>70</v>
      </c>
      <c r="B60" s="41" t="s">
        <v>208</v>
      </c>
      <c r="C60" s="50" t="s">
        <v>71</v>
      </c>
      <c r="D60" s="50" t="s">
        <v>48</v>
      </c>
      <c r="E60" s="51">
        <v>14</v>
      </c>
    </row>
    <row r="61" spans="1:5" ht="12.95" customHeight="1" x14ac:dyDescent="0.2">
      <c r="A61" s="50" t="s">
        <v>65</v>
      </c>
      <c r="B61" s="53" t="s">
        <v>83</v>
      </c>
      <c r="C61" s="50" t="s">
        <v>66</v>
      </c>
      <c r="D61" s="50" t="s">
        <v>62</v>
      </c>
      <c r="E61" s="51">
        <v>10</v>
      </c>
    </row>
    <row r="62" spans="1:5" ht="12.95" customHeight="1" x14ac:dyDescent="0.2">
      <c r="A62" s="50" t="s">
        <v>60</v>
      </c>
      <c r="B62" s="53" t="s">
        <v>83</v>
      </c>
      <c r="C62" s="50" t="s">
        <v>61</v>
      </c>
      <c r="D62" s="50" t="s">
        <v>62</v>
      </c>
      <c r="E62" s="51">
        <v>11</v>
      </c>
    </row>
    <row r="63" spans="1:5" ht="12.95" customHeight="1" x14ac:dyDescent="0.2">
      <c r="A63" s="50" t="s">
        <v>67</v>
      </c>
      <c r="B63" s="53" t="s">
        <v>209</v>
      </c>
      <c r="C63" s="50" t="s">
        <v>90</v>
      </c>
      <c r="D63" s="50" t="s">
        <v>48</v>
      </c>
      <c r="E63" s="51">
        <v>18</v>
      </c>
    </row>
    <row r="64" spans="1:5" ht="12.95" customHeight="1" x14ac:dyDescent="0.2">
      <c r="A64" s="50" t="s">
        <v>68</v>
      </c>
      <c r="B64" s="53" t="s">
        <v>83</v>
      </c>
      <c r="C64" s="58" t="s">
        <v>91</v>
      </c>
      <c r="D64" s="50" t="s">
        <v>69</v>
      </c>
      <c r="E64" s="51">
        <v>25</v>
      </c>
    </row>
    <row r="65" spans="1:5" ht="12.95" customHeight="1" x14ac:dyDescent="0.2">
      <c r="A65" s="50" t="s">
        <v>45</v>
      </c>
      <c r="B65" s="53" t="s">
        <v>94</v>
      </c>
      <c r="C65" s="42" t="s">
        <v>86</v>
      </c>
      <c r="D65" s="42" t="s">
        <v>1</v>
      </c>
      <c r="E65" s="59">
        <v>18</v>
      </c>
    </row>
    <row r="66" spans="1:5" ht="12.95" customHeight="1" x14ac:dyDescent="0.2">
      <c r="A66" s="50" t="s">
        <v>63</v>
      </c>
      <c r="B66" s="53" t="s">
        <v>209</v>
      </c>
      <c r="C66" s="50" t="s">
        <v>64</v>
      </c>
      <c r="D66" s="50" t="s">
        <v>48</v>
      </c>
      <c r="E66" s="51">
        <v>17</v>
      </c>
    </row>
    <row r="67" spans="1:5" ht="18.75" customHeight="1" x14ac:dyDescent="0.2">
      <c r="A67" s="50" t="s">
        <v>35</v>
      </c>
      <c r="B67" s="56" t="s">
        <v>37</v>
      </c>
      <c r="C67" s="50" t="s">
        <v>36</v>
      </c>
      <c r="D67" s="50" t="s">
        <v>2</v>
      </c>
      <c r="E67" s="51">
        <v>9</v>
      </c>
    </row>
    <row r="68" spans="1:5" ht="12.95" customHeight="1" x14ac:dyDescent="0.2">
      <c r="A68" s="52" t="s">
        <v>136</v>
      </c>
      <c r="B68" s="41" t="s">
        <v>104</v>
      </c>
      <c r="C68" s="52" t="s">
        <v>137</v>
      </c>
      <c r="D68" s="54"/>
      <c r="E68" s="51">
        <v>10</v>
      </c>
    </row>
    <row r="69" spans="1:5" ht="12.95" customHeight="1" x14ac:dyDescent="0.2">
      <c r="A69" s="52" t="s">
        <v>138</v>
      </c>
      <c r="B69" s="41" t="s">
        <v>104</v>
      </c>
      <c r="C69" s="52" t="s">
        <v>139</v>
      </c>
      <c r="D69" s="54"/>
      <c r="E69" s="51">
        <v>10.5</v>
      </c>
    </row>
    <row r="70" spans="1:5" ht="12.95" customHeight="1" x14ac:dyDescent="0.2">
      <c r="A70" s="52" t="s">
        <v>115</v>
      </c>
      <c r="B70" s="41" t="s">
        <v>104</v>
      </c>
      <c r="C70" s="52" t="s">
        <v>116</v>
      </c>
      <c r="D70" s="52"/>
      <c r="E70" s="51">
        <v>7</v>
      </c>
    </row>
    <row r="71" spans="1:5" ht="12.95" customHeight="1" x14ac:dyDescent="0.2">
      <c r="A71" s="50" t="s">
        <v>100</v>
      </c>
      <c r="B71" s="41" t="s">
        <v>104</v>
      </c>
      <c r="C71" s="50" t="s">
        <v>179</v>
      </c>
      <c r="D71" s="50"/>
      <c r="E71" s="51">
        <v>8</v>
      </c>
    </row>
    <row r="72" spans="1:5" ht="12.95" customHeight="1" x14ac:dyDescent="0.2">
      <c r="A72" s="50" t="s">
        <v>101</v>
      </c>
      <c r="B72" s="41" t="s">
        <v>104</v>
      </c>
      <c r="C72" s="50" t="s">
        <v>180</v>
      </c>
      <c r="D72" s="50"/>
      <c r="E72" s="51">
        <v>8.0500000000000007</v>
      </c>
    </row>
    <row r="73" spans="1:5" ht="12.95" customHeight="1" x14ac:dyDescent="0.2">
      <c r="A73" s="50" t="s">
        <v>102</v>
      </c>
      <c r="B73" s="41" t="s">
        <v>104</v>
      </c>
      <c r="C73" s="50" t="s">
        <v>182</v>
      </c>
      <c r="D73" s="50"/>
      <c r="E73" s="51">
        <v>8.1</v>
      </c>
    </row>
    <row r="74" spans="1:5" ht="12.95" customHeight="1" x14ac:dyDescent="0.2">
      <c r="A74" s="50" t="s">
        <v>103</v>
      </c>
      <c r="B74" s="41" t="s">
        <v>104</v>
      </c>
      <c r="C74" s="50" t="s">
        <v>181</v>
      </c>
      <c r="D74" s="50"/>
      <c r="E74" s="51">
        <v>8.15</v>
      </c>
    </row>
    <row r="75" spans="1:5" ht="12.95" customHeight="1" x14ac:dyDescent="0.2">
      <c r="A75" s="50" t="s">
        <v>148</v>
      </c>
      <c r="B75" s="53" t="s">
        <v>155</v>
      </c>
      <c r="C75" s="53" t="s">
        <v>152</v>
      </c>
      <c r="D75" s="48"/>
      <c r="E75" s="51">
        <v>890</v>
      </c>
    </row>
    <row r="76" spans="1:5" ht="12.95" customHeight="1" x14ac:dyDescent="0.2">
      <c r="A76" s="50" t="s">
        <v>156</v>
      </c>
      <c r="B76" s="53" t="s">
        <v>157</v>
      </c>
      <c r="C76" s="53" t="s">
        <v>158</v>
      </c>
      <c r="D76" s="48"/>
      <c r="E76" s="51">
        <v>349</v>
      </c>
    </row>
    <row r="77" spans="1:5" ht="12.95" customHeight="1" x14ac:dyDescent="0.2">
      <c r="A77" s="50" t="s">
        <v>150</v>
      </c>
      <c r="B77" s="53" t="s">
        <v>155</v>
      </c>
      <c r="C77" s="53" t="s">
        <v>154</v>
      </c>
      <c r="D77" s="48"/>
      <c r="E77" s="51">
        <v>470</v>
      </c>
    </row>
    <row r="78" spans="1:5" ht="12.95" customHeight="1" x14ac:dyDescent="0.2">
      <c r="A78" s="50" t="s">
        <v>147</v>
      </c>
      <c r="B78" s="53" t="s">
        <v>155</v>
      </c>
      <c r="C78" s="53" t="s">
        <v>151</v>
      </c>
      <c r="D78" s="48"/>
      <c r="E78" s="51">
        <v>990</v>
      </c>
    </row>
    <row r="79" spans="1:5" ht="12.95" customHeight="1" x14ac:dyDescent="0.2">
      <c r="A79" s="50" t="s">
        <v>149</v>
      </c>
      <c r="B79" s="53" t="s">
        <v>155</v>
      </c>
      <c r="C79" s="53" t="s">
        <v>153</v>
      </c>
      <c r="D79" s="48"/>
      <c r="E79" s="51">
        <v>790</v>
      </c>
    </row>
    <row r="80" spans="1:5" ht="12.95" customHeight="1" x14ac:dyDescent="0.2">
      <c r="A80" s="40" t="s">
        <v>159</v>
      </c>
      <c r="B80" s="53" t="s">
        <v>160</v>
      </c>
      <c r="C80" s="53" t="s">
        <v>161</v>
      </c>
      <c r="D80" s="48"/>
      <c r="E80" s="51">
        <v>380</v>
      </c>
    </row>
    <row r="81" spans="1:5" ht="12.95" customHeight="1" x14ac:dyDescent="0.2">
      <c r="A81" s="40" t="s">
        <v>162</v>
      </c>
      <c r="B81" s="53" t="s">
        <v>160</v>
      </c>
      <c r="C81" s="53" t="s">
        <v>163</v>
      </c>
      <c r="D81" s="48"/>
      <c r="E81" s="51">
        <v>645</v>
      </c>
    </row>
    <row r="82" spans="1:5" ht="12.95" customHeight="1" x14ac:dyDescent="0.2">
      <c r="A82" s="50" t="s">
        <v>144</v>
      </c>
      <c r="B82" s="53" t="s">
        <v>146</v>
      </c>
      <c r="C82" s="42" t="s">
        <v>145</v>
      </c>
      <c r="D82" s="48"/>
      <c r="E82" s="59">
        <v>1600</v>
      </c>
    </row>
    <row r="83" spans="1:5" ht="12.95" customHeight="1" x14ac:dyDescent="0.2">
      <c r="A83" s="50" t="s">
        <v>143</v>
      </c>
      <c r="B83" s="53" t="s">
        <v>146</v>
      </c>
      <c r="C83" s="42" t="s">
        <v>184</v>
      </c>
      <c r="D83" s="48"/>
      <c r="E83" s="59">
        <v>440</v>
      </c>
    </row>
    <row r="84" spans="1:5" ht="12.95" customHeight="1" x14ac:dyDescent="0.2"/>
    <row r="85" spans="1:5" ht="12.95" customHeight="1" x14ac:dyDescent="0.2"/>
    <row r="86" spans="1:5" ht="12.95" customHeight="1" x14ac:dyDescent="0.2"/>
    <row r="87" spans="1:5" ht="12.95" customHeight="1" x14ac:dyDescent="0.2"/>
    <row r="88" spans="1:5" ht="12.95" customHeight="1" x14ac:dyDescent="0.2"/>
    <row r="89" spans="1:5" ht="12.95" customHeight="1" x14ac:dyDescent="0.2"/>
    <row r="90" spans="1:5" ht="12.95" customHeight="1" x14ac:dyDescent="0.2"/>
    <row r="91" spans="1:5" ht="12.95" customHeight="1" x14ac:dyDescent="0.2"/>
    <row r="92" spans="1:5" ht="12.95" customHeight="1" x14ac:dyDescent="0.2"/>
    <row r="93" spans="1:5" ht="12.95" customHeight="1" x14ac:dyDescent="0.2"/>
    <row r="94" spans="1:5" ht="12.95" customHeight="1" x14ac:dyDescent="0.2"/>
    <row r="95" spans="1:5" ht="12.95" customHeight="1" x14ac:dyDescent="0.2"/>
    <row r="96" spans="1:5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  <row r="133" ht="12.95" customHeight="1" x14ac:dyDescent="0.2"/>
    <row r="134" ht="12.95" customHeight="1" x14ac:dyDescent="0.2"/>
    <row r="135" ht="12.95" customHeight="1" x14ac:dyDescent="0.2"/>
    <row r="136" ht="12.95" customHeight="1" x14ac:dyDescent="0.2"/>
    <row r="137" ht="12.95" customHeight="1" x14ac:dyDescent="0.2"/>
    <row r="138" ht="12.95" customHeight="1" x14ac:dyDescent="0.2"/>
    <row r="139" ht="12.95" customHeight="1" x14ac:dyDescent="0.2"/>
    <row r="140" ht="12.95" customHeight="1" x14ac:dyDescent="0.2"/>
    <row r="141" ht="12.95" customHeight="1" x14ac:dyDescent="0.2"/>
    <row r="142" ht="12.95" customHeight="1" x14ac:dyDescent="0.2"/>
    <row r="143" ht="12.95" customHeight="1" x14ac:dyDescent="0.2"/>
    <row r="144" ht="12.95" customHeight="1" x14ac:dyDescent="0.2"/>
    <row r="145" ht="12.95" customHeight="1" x14ac:dyDescent="0.2"/>
    <row r="146" ht="12.95" customHeight="1" x14ac:dyDescent="0.2"/>
    <row r="147" ht="12.95" customHeight="1" x14ac:dyDescent="0.2"/>
    <row r="148" ht="12.95" customHeight="1" x14ac:dyDescent="0.2"/>
    <row r="149" ht="12.95" customHeight="1" x14ac:dyDescent="0.2"/>
    <row r="150" ht="12.95" customHeight="1" x14ac:dyDescent="0.2"/>
    <row r="151" ht="12.95" customHeight="1" x14ac:dyDescent="0.2"/>
    <row r="152" ht="12.95" customHeight="1" x14ac:dyDescent="0.2"/>
    <row r="153" ht="12.95" customHeight="1" x14ac:dyDescent="0.2"/>
    <row r="154" ht="12.95" customHeight="1" x14ac:dyDescent="0.2"/>
    <row r="155" ht="12.95" customHeight="1" x14ac:dyDescent="0.2"/>
    <row r="156" ht="12.95" customHeight="1" x14ac:dyDescent="0.2"/>
    <row r="157" ht="12.95" customHeight="1" x14ac:dyDescent="0.2"/>
    <row r="158" ht="12.95" customHeight="1" x14ac:dyDescent="0.2"/>
    <row r="159" ht="12.95" customHeight="1" x14ac:dyDescent="0.2"/>
    <row r="160" ht="12.95" customHeight="1" x14ac:dyDescent="0.2"/>
    <row r="161" ht="12.95" customHeight="1" x14ac:dyDescent="0.2"/>
    <row r="162" ht="12.95" customHeight="1" x14ac:dyDescent="0.2"/>
    <row r="163" ht="12.95" customHeight="1" x14ac:dyDescent="0.2"/>
    <row r="164" ht="12.95" customHeight="1" x14ac:dyDescent="0.2"/>
    <row r="165" ht="12.95" customHeight="1" x14ac:dyDescent="0.2"/>
    <row r="166" ht="12.95" customHeight="1" x14ac:dyDescent="0.2"/>
    <row r="167" ht="12.95" customHeight="1" x14ac:dyDescent="0.2"/>
    <row r="168" ht="12.95" customHeight="1" x14ac:dyDescent="0.2"/>
    <row r="169" ht="12.95" customHeight="1" x14ac:dyDescent="0.2"/>
    <row r="170" ht="12.95" customHeight="1" x14ac:dyDescent="0.2"/>
    <row r="171" ht="12.95" customHeight="1" x14ac:dyDescent="0.2"/>
    <row r="172" ht="12.95" customHeight="1" x14ac:dyDescent="0.2"/>
    <row r="173" ht="12.95" customHeight="1" x14ac:dyDescent="0.2"/>
    <row r="174" ht="12.95" customHeight="1" x14ac:dyDescent="0.2"/>
    <row r="175" ht="12.95" customHeight="1" x14ac:dyDescent="0.2"/>
    <row r="176" ht="12.95" customHeight="1" x14ac:dyDescent="0.2"/>
    <row r="177" ht="12.95" customHeight="1" x14ac:dyDescent="0.2"/>
    <row r="178" ht="12.95" customHeight="1" x14ac:dyDescent="0.2"/>
    <row r="179" ht="12.95" customHeight="1" x14ac:dyDescent="0.2"/>
    <row r="180" ht="12.95" customHeight="1" x14ac:dyDescent="0.2"/>
    <row r="181" ht="12.95" customHeight="1" x14ac:dyDescent="0.2"/>
    <row r="182" ht="12.95" customHeight="1" x14ac:dyDescent="0.2"/>
    <row r="183" ht="12.95" customHeight="1" x14ac:dyDescent="0.2"/>
    <row r="184" ht="12.95" customHeight="1" x14ac:dyDescent="0.2"/>
    <row r="185" ht="12.95" customHeight="1" x14ac:dyDescent="0.2"/>
    <row r="186" ht="12.95" customHeight="1" x14ac:dyDescent="0.2"/>
    <row r="187" ht="12.95" customHeight="1" x14ac:dyDescent="0.2"/>
    <row r="188" ht="12.95" customHeight="1" x14ac:dyDescent="0.2"/>
    <row r="189" ht="12.95" customHeight="1" x14ac:dyDescent="0.2"/>
    <row r="190" ht="12.95" customHeight="1" x14ac:dyDescent="0.2"/>
    <row r="191" ht="12.95" customHeight="1" x14ac:dyDescent="0.2"/>
    <row r="192" ht="12.95" customHeight="1" x14ac:dyDescent="0.2"/>
    <row r="193" ht="12.95" customHeight="1" x14ac:dyDescent="0.2"/>
    <row r="194" ht="12.95" customHeight="1" x14ac:dyDescent="0.2"/>
    <row r="195" ht="12.95" customHeight="1" x14ac:dyDescent="0.2"/>
    <row r="196" ht="12.95" customHeight="1" x14ac:dyDescent="0.2"/>
    <row r="197" ht="12.95" customHeight="1" x14ac:dyDescent="0.2"/>
    <row r="198" ht="12.95" customHeight="1" x14ac:dyDescent="0.2"/>
    <row r="199" ht="12.95" customHeight="1" x14ac:dyDescent="0.2"/>
    <row r="200" ht="12.95" customHeight="1" x14ac:dyDescent="0.2"/>
    <row r="201" ht="12.95" customHeight="1" x14ac:dyDescent="0.2"/>
    <row r="202" ht="12.95" customHeight="1" x14ac:dyDescent="0.2"/>
    <row r="203" ht="12.95" customHeight="1" x14ac:dyDescent="0.2"/>
    <row r="204" ht="12.95" customHeight="1" x14ac:dyDescent="0.2"/>
    <row r="205" ht="12.95" customHeight="1" x14ac:dyDescent="0.2"/>
    <row r="206" ht="12.95" customHeight="1" x14ac:dyDescent="0.2"/>
    <row r="207" ht="12.95" customHeight="1" x14ac:dyDescent="0.2"/>
    <row r="208" ht="12.95" customHeight="1" x14ac:dyDescent="0.2"/>
    <row r="209" ht="12.95" customHeight="1" x14ac:dyDescent="0.2"/>
    <row r="210" ht="12.95" customHeight="1" x14ac:dyDescent="0.2"/>
    <row r="211" ht="12.95" customHeight="1" x14ac:dyDescent="0.2"/>
    <row r="212" ht="12.95" customHeight="1" x14ac:dyDescent="0.2"/>
    <row r="213" ht="12.95" customHeight="1" x14ac:dyDescent="0.2"/>
    <row r="214" ht="12.95" customHeight="1" x14ac:dyDescent="0.2"/>
    <row r="215" ht="12.95" customHeight="1" x14ac:dyDescent="0.2"/>
    <row r="216" ht="12.95" customHeight="1" x14ac:dyDescent="0.2"/>
    <row r="217" ht="12.95" customHeight="1" x14ac:dyDescent="0.2"/>
    <row r="218" ht="12.95" customHeight="1" x14ac:dyDescent="0.2"/>
    <row r="219" ht="12.95" customHeight="1" x14ac:dyDescent="0.2"/>
    <row r="220" ht="12.95" customHeight="1" x14ac:dyDescent="0.2"/>
    <row r="221" ht="12.95" customHeight="1" x14ac:dyDescent="0.2"/>
  </sheetData>
  <sheetProtection selectLockedCells="1" selectUnlockedCells="1"/>
  <sortState ref="A2:CO221">
    <sortCondition ref="A2:A221"/>
  </sortState>
  <hyperlinks>
    <hyperlink ref="A5" r:id="rId1" tooltip="BACHE A BULLES"/>
    <hyperlink ref="A4" r:id="rId2" tooltip="BACHE A BULLES"/>
    <hyperlink ref="A69" r:id="rId3"/>
    <hyperlink ref="A68" r:id="rId4"/>
    <hyperlink ref="A36" r:id="rId5" tooltip="ZEOFINE"/>
    <hyperlink ref="A61" r:id="rId6" tooltip="NET BORD GEL"/>
    <hyperlink ref="A56" r:id="rId7" tooltip="PH MOINS"/>
  </hyperlinks>
  <printOptions horizontalCentered="1" verticalCentered="1"/>
  <pageMargins left="0" right="0" top="0" bottom="0" header="0" footer="0"/>
  <pageSetup paperSize="8" orientation="landscape" horizontalDpi="300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A3" sqref="A3:A5"/>
    </sheetView>
  </sheetViews>
  <sheetFormatPr baseColWidth="10" defaultRowHeight="12.75" x14ac:dyDescent="0.2"/>
  <cols>
    <col min="1" max="1" width="15.42578125" customWidth="1"/>
    <col min="2" max="2" width="27.42578125" customWidth="1"/>
  </cols>
  <sheetData>
    <row r="1" spans="1:4" ht="59.25" customHeight="1" x14ac:dyDescent="0.2">
      <c r="A1" s="26" t="s">
        <v>197</v>
      </c>
      <c r="B1" s="25"/>
      <c r="C1" s="17"/>
      <c r="D1" s="17"/>
    </row>
    <row r="2" spans="1:4" ht="15.75" x14ac:dyDescent="0.25">
      <c r="A2" s="10" t="s">
        <v>195</v>
      </c>
      <c r="B2" s="11" t="s">
        <v>196</v>
      </c>
    </row>
    <row r="3" spans="1:4" ht="18" customHeight="1" x14ac:dyDescent="0.25">
      <c r="A3" s="12" t="s">
        <v>227</v>
      </c>
      <c r="B3" s="15" t="e">
        <v>#VALUE!</v>
      </c>
    </row>
    <row r="4" spans="1:4" ht="18" customHeight="1" x14ac:dyDescent="0.25">
      <c r="A4" s="12" t="s">
        <v>220</v>
      </c>
      <c r="B4" s="15">
        <v>150</v>
      </c>
    </row>
    <row r="5" spans="1:4" ht="18" customHeight="1" x14ac:dyDescent="0.25">
      <c r="A5" s="12" t="s">
        <v>226</v>
      </c>
      <c r="B5" s="15">
        <v>100</v>
      </c>
    </row>
    <row r="6" spans="1:4" ht="18" customHeight="1" x14ac:dyDescent="0.25">
      <c r="A6" s="12" t="s">
        <v>13</v>
      </c>
      <c r="B6" s="13" t="e">
        <v>#VALUE!</v>
      </c>
    </row>
    <row r="7" spans="1:4" ht="18" customHeight="1" x14ac:dyDescent="0.2"/>
  </sheetData>
  <sheetProtection selectLockedCells="1" selectUn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"/>
  <sheetViews>
    <sheetView workbookViewId="0">
      <selection activeCell="C2" sqref="C2"/>
    </sheetView>
  </sheetViews>
  <sheetFormatPr baseColWidth="10" defaultRowHeight="12.75" x14ac:dyDescent="0.2"/>
  <cols>
    <col min="1" max="1" width="22" customWidth="1"/>
    <col min="2" max="2" width="12.5703125" style="20" customWidth="1"/>
    <col min="3" max="3" width="30.85546875" customWidth="1"/>
    <col min="4" max="4" width="17.28515625" style="2" customWidth="1"/>
    <col min="5" max="5" width="2" customWidth="1"/>
    <col min="6" max="7" width="3" customWidth="1"/>
    <col min="8" max="8" width="6" customWidth="1"/>
    <col min="9" max="9" width="13.140625" bestFit="1" customWidth="1"/>
  </cols>
  <sheetData>
    <row r="1" spans="1:4" ht="27.75" x14ac:dyDescent="0.4">
      <c r="A1" s="18" t="s">
        <v>201</v>
      </c>
      <c r="B1" s="19"/>
      <c r="C1" s="14"/>
      <c r="D1" s="16"/>
    </row>
    <row r="2" spans="1:4" s="9" customFormat="1" ht="37.5" customHeight="1" x14ac:dyDescent="0.2">
      <c r="A2" s="23" t="s">
        <v>198</v>
      </c>
      <c r="B2" s="23" t="s">
        <v>199</v>
      </c>
      <c r="C2" s="23" t="s">
        <v>200</v>
      </c>
      <c r="D2" s="24" t="s">
        <v>204</v>
      </c>
    </row>
    <row r="3" spans="1:4" ht="15" customHeight="1" x14ac:dyDescent="0.2">
      <c r="A3" s="97" t="s">
        <v>228</v>
      </c>
      <c r="B3" s="97" t="s">
        <v>227</v>
      </c>
      <c r="C3" s="97"/>
      <c r="D3" s="99"/>
    </row>
    <row r="4" spans="1:4" ht="15" customHeight="1" x14ac:dyDescent="0.2">
      <c r="A4" s="97" t="s">
        <v>104</v>
      </c>
      <c r="B4" s="97" t="s">
        <v>109</v>
      </c>
      <c r="C4" s="97" t="s">
        <v>110</v>
      </c>
      <c r="D4" s="99">
        <v>3</v>
      </c>
    </row>
    <row r="5" spans="1:4" ht="15" customHeight="1" x14ac:dyDescent="0.2">
      <c r="A5" s="97" t="s">
        <v>83</v>
      </c>
      <c r="B5" s="21" t="s">
        <v>68</v>
      </c>
      <c r="C5" s="21" t="s">
        <v>91</v>
      </c>
      <c r="D5" s="99">
        <v>4</v>
      </c>
    </row>
    <row r="6" spans="1:4" ht="15" customHeight="1" x14ac:dyDescent="0.2">
      <c r="A6" s="97" t="s">
        <v>95</v>
      </c>
      <c r="B6" s="21" t="s">
        <v>76</v>
      </c>
      <c r="C6" s="21" t="s">
        <v>92</v>
      </c>
      <c r="D6" s="100">
        <v>9</v>
      </c>
    </row>
    <row r="7" spans="1:4" ht="15" customHeight="1" x14ac:dyDescent="0.2">
      <c r="A7" s="22" t="s">
        <v>13</v>
      </c>
      <c r="B7" s="22"/>
      <c r="C7" s="22"/>
      <c r="D7" s="98">
        <v>16</v>
      </c>
    </row>
    <row r="8" spans="1:4" ht="15" customHeight="1" x14ac:dyDescent="0.2">
      <c r="B8"/>
      <c r="D8"/>
    </row>
    <row r="9" spans="1:4" ht="15" customHeight="1" x14ac:dyDescent="0.2">
      <c r="B9"/>
      <c r="D9"/>
    </row>
    <row r="10" spans="1:4" ht="15" customHeight="1" x14ac:dyDescent="0.2">
      <c r="B10"/>
      <c r="D10"/>
    </row>
    <row r="11" spans="1:4" ht="15" customHeight="1" x14ac:dyDescent="0.2">
      <c r="B11"/>
      <c r="D11"/>
    </row>
    <row r="12" spans="1:4" x14ac:dyDescent="0.2">
      <c r="B12"/>
      <c r="D12"/>
    </row>
    <row r="13" spans="1:4" x14ac:dyDescent="0.2">
      <c r="B13"/>
      <c r="D13"/>
    </row>
    <row r="14" spans="1:4" x14ac:dyDescent="0.2">
      <c r="B14"/>
      <c r="D14"/>
    </row>
    <row r="15" spans="1:4" x14ac:dyDescent="0.2">
      <c r="B15"/>
      <c r="D15"/>
    </row>
    <row r="16" spans="1:4" x14ac:dyDescent="0.2">
      <c r="B16"/>
      <c r="D16"/>
    </row>
  </sheetData>
  <sheetProtection selectLockedCells="1" selectUnlockedCell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4"/>
  <sheetViews>
    <sheetView workbookViewId="0">
      <selection activeCell="J8" sqref="J8"/>
    </sheetView>
  </sheetViews>
  <sheetFormatPr baseColWidth="10" defaultRowHeight="12.75" x14ac:dyDescent="0.2"/>
  <cols>
    <col min="1" max="1" width="5.7109375" bestFit="1" customWidth="1"/>
    <col min="2" max="2" width="4.85546875" bestFit="1" customWidth="1"/>
    <col min="3" max="3" width="10.28515625" bestFit="1" customWidth="1"/>
    <col min="4" max="4" width="17.28515625" bestFit="1" customWidth="1"/>
    <col min="5" max="5" width="9.42578125" bestFit="1" customWidth="1"/>
    <col min="6" max="6" width="10.5703125" bestFit="1" customWidth="1"/>
    <col min="7" max="7" width="22.7109375" bestFit="1" customWidth="1"/>
    <col min="8" max="8" width="5.5703125" bestFit="1" customWidth="1"/>
    <col min="9" max="9" width="4.7109375" bestFit="1" customWidth="1"/>
    <col min="10" max="11" width="11.140625" bestFit="1" customWidth="1"/>
  </cols>
  <sheetData>
    <row r="1" spans="1:16" ht="24" x14ac:dyDescent="0.2">
      <c r="A1" s="70" t="s">
        <v>218</v>
      </c>
      <c r="B1" s="71" t="s">
        <v>12</v>
      </c>
      <c r="C1" s="72" t="s">
        <v>211</v>
      </c>
      <c r="D1" s="72" t="s">
        <v>205</v>
      </c>
      <c r="E1" s="73" t="s">
        <v>15</v>
      </c>
      <c r="F1" s="74" t="s">
        <v>8</v>
      </c>
      <c r="G1" s="74" t="s">
        <v>9</v>
      </c>
      <c r="H1" s="74" t="s">
        <v>10</v>
      </c>
      <c r="I1" s="75" t="s">
        <v>11</v>
      </c>
      <c r="J1" s="76" t="s">
        <v>202</v>
      </c>
      <c r="K1" s="75" t="s">
        <v>14</v>
      </c>
      <c r="L1" s="77"/>
      <c r="M1" s="1" t="s">
        <v>206</v>
      </c>
      <c r="O1" t="e">
        <f>VLOOKUP(FicheCommande!#REF!,'Total cde par client'!A1:B41,2,FALSE)</f>
        <v>#REF!</v>
      </c>
      <c r="P1" t="e">
        <f>VLOOKUP(FicheCommande!#REF!,'Total cde par client'!$A$1:$B$41,2,FALSE)</f>
        <v>#REF!</v>
      </c>
    </row>
    <row r="2" spans="1:16" x14ac:dyDescent="0.2">
      <c r="E2" s="1" t="s">
        <v>221</v>
      </c>
      <c r="F2" t="str">
        <f>IF(ISBLANK(Tableau1[Référence produit]),"",VLOOKUP(E2,Produits!A1:E83,2,FALSE))</f>
        <v>anti algues</v>
      </c>
      <c r="G2" t="str">
        <f>IF(ISBLANK(E2),"",VLOOKUP(E2,Produits!A1:E83,3,FALSE))</f>
        <v xml:space="preserve">Nettoyant ligne d'eau- gel </v>
      </c>
      <c r="H2" t="str">
        <f>IF(ISBLANK(E2),"",VLOOKUP(E2,Produits!A1:E83,4,FALSE))</f>
        <v>1 litre</v>
      </c>
      <c r="I2">
        <f>IF(ISBLANK(E2),"",VLOOKUP(E2,Produits!A1:E83,5,FALSE))</f>
        <v>10</v>
      </c>
    </row>
    <row r="4" spans="1:16" x14ac:dyDescent="0.2">
      <c r="A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17</vt:i4>
      </vt:variant>
    </vt:vector>
  </HeadingPairs>
  <TitlesOfParts>
    <vt:vector size="23" baseType="lpstr">
      <vt:lpstr>FicheCommande</vt:lpstr>
      <vt:lpstr>Commandes</vt:lpstr>
      <vt:lpstr>Produits</vt:lpstr>
      <vt:lpstr>Total cde par client</vt:lpstr>
      <vt:lpstr>Qté produits par ref</vt:lpstr>
      <vt:lpstr>Formules</vt:lpstr>
      <vt:lpstr>date</vt:lpstr>
      <vt:lpstr>designation</vt:lpstr>
      <vt:lpstr>designation2</vt:lpstr>
      <vt:lpstr>montantparligne</vt:lpstr>
      <vt:lpstr>montantrèglement</vt:lpstr>
      <vt:lpstr>n°Cde</vt:lpstr>
      <vt:lpstr>n°commande</vt:lpstr>
      <vt:lpstr>nom</vt:lpstr>
      <vt:lpstr>numdecommande</vt:lpstr>
      <vt:lpstr>poid</vt:lpstr>
      <vt:lpstr>POIDS</vt:lpstr>
      <vt:lpstr>prix</vt:lpstr>
      <vt:lpstr>produits</vt:lpstr>
      <vt:lpstr>quantitecommandee</vt:lpstr>
      <vt:lpstr>Produits!ref</vt:lpstr>
      <vt:lpstr>referenceproduit</vt:lpstr>
      <vt:lpstr>Produits!Zone_d_impression</vt:lpstr>
    </vt:vector>
  </TitlesOfParts>
  <Company>EDF-GDF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PZS</dc:creator>
  <cp:lastModifiedBy>DAVID H</cp:lastModifiedBy>
  <cp:lastPrinted>2016-10-27T11:50:19Z</cp:lastPrinted>
  <dcterms:created xsi:type="dcterms:W3CDTF">2005-04-12T10:15:19Z</dcterms:created>
  <dcterms:modified xsi:type="dcterms:W3CDTF">2017-02-09T07:58:17Z</dcterms:modified>
</cp:coreProperties>
</file>