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chiri\Dropbox\Gestion\MyFxBook\2018\"/>
    </mc:Choice>
  </mc:AlternateContent>
  <bookViews>
    <workbookView xWindow="0" yWindow="0" windowWidth="28800" windowHeight="13020" tabRatio="825" activeTab="7"/>
  </bookViews>
  <sheets>
    <sheet name="YLR_SC GAM" sheetId="1" r:id="rId1"/>
    <sheet name="YRL CAPITAL_ICM" sheetId="10" r:id="rId2"/>
    <sheet name="SC GAM_ICM" sheetId="13" r:id="rId3"/>
    <sheet name="SC GAM_FXPRO" sheetId="11" r:id="rId4"/>
    <sheet name="A" sheetId="2" r:id="rId5"/>
    <sheet name="B " sheetId="3" r:id="rId6"/>
    <sheet name="C " sheetId="4" r:id="rId7"/>
    <sheet name="D" sheetId="5" r:id="rId8"/>
    <sheet name="E " sheetId="6" r:id="rId9"/>
    <sheet name="F " sheetId="7" r:id="rId10"/>
    <sheet name="G" sheetId="8" r:id="rId11"/>
    <sheet name="H" sheetId="9" r:id="rId12"/>
    <sheet name="I " sheetId="14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5" l="1"/>
  <c r="C4" i="5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" i="5"/>
  <c r="B2" i="5"/>
  <c r="B3" i="5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L17" i="1" l="1"/>
  <c r="L18" i="1"/>
  <c r="L19" i="1"/>
  <c r="L20" i="1"/>
  <c r="L21" i="1"/>
  <c r="L22" i="1"/>
  <c r="L23" i="1"/>
  <c r="L24" i="1"/>
  <c r="L25" i="1"/>
  <c r="L18" i="14"/>
  <c r="F27" i="8"/>
  <c r="E25" i="7"/>
  <c r="C25" i="7"/>
  <c r="B25" i="7"/>
  <c r="F26" i="3"/>
  <c r="H26" i="4"/>
  <c r="E53" i="2"/>
  <c r="F25" i="3"/>
  <c r="F53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30" i="3"/>
  <c r="D31" i="13" s="1"/>
  <c r="E53" i="7"/>
  <c r="G31" i="7"/>
  <c r="F18" i="8"/>
  <c r="H18" i="8"/>
  <c r="C114" i="1" l="1"/>
  <c r="B114" i="1"/>
  <c r="D114" i="1"/>
  <c r="C25" i="14" l="1"/>
  <c r="C27" i="14" s="1"/>
  <c r="D25" i="14"/>
  <c r="D27" i="14" s="1"/>
  <c r="E25" i="14"/>
  <c r="F25" i="14"/>
  <c r="F27" i="14" s="1"/>
  <c r="G25" i="14"/>
  <c r="G27" i="14" s="1"/>
  <c r="H25" i="14"/>
  <c r="I25" i="14"/>
  <c r="J25" i="14"/>
  <c r="J27" i="14" s="1"/>
  <c r="K25" i="14"/>
  <c r="B25" i="14"/>
  <c r="B27" i="14" s="1"/>
  <c r="J5" i="1"/>
  <c r="J11" i="1"/>
  <c r="J13" i="1"/>
  <c r="J21" i="1"/>
  <c r="J23" i="1"/>
  <c r="N3" i="14"/>
  <c r="N4" i="14"/>
  <c r="N5" i="14"/>
  <c r="N6" i="14"/>
  <c r="N7" i="14"/>
  <c r="N8" i="14"/>
  <c r="N9" i="14"/>
  <c r="N10" i="14"/>
  <c r="N11" i="14"/>
  <c r="N12" i="14"/>
  <c r="N13" i="14"/>
  <c r="N14" i="14"/>
  <c r="N15" i="14"/>
  <c r="N16" i="14"/>
  <c r="N17" i="14"/>
  <c r="N18" i="14"/>
  <c r="N19" i="14"/>
  <c r="N20" i="14"/>
  <c r="N21" i="14"/>
  <c r="N22" i="14"/>
  <c r="N23" i="14"/>
  <c r="N24" i="14"/>
  <c r="N2" i="14"/>
  <c r="L3" i="14"/>
  <c r="J4" i="1" s="1"/>
  <c r="L4" i="14"/>
  <c r="L5" i="14"/>
  <c r="J6" i="1" s="1"/>
  <c r="L6" i="14"/>
  <c r="J7" i="1" s="1"/>
  <c r="L7" i="14"/>
  <c r="J8" i="1" s="1"/>
  <c r="L8" i="14"/>
  <c r="J9" i="1" s="1"/>
  <c r="L9" i="14"/>
  <c r="J10" i="1" s="1"/>
  <c r="L10" i="14"/>
  <c r="L11" i="14"/>
  <c r="J12" i="1" s="1"/>
  <c r="L12" i="14"/>
  <c r="L13" i="14"/>
  <c r="J14" i="1" s="1"/>
  <c r="L14" i="14"/>
  <c r="J15" i="1" s="1"/>
  <c r="L15" i="14"/>
  <c r="J16" i="1" s="1"/>
  <c r="L16" i="14"/>
  <c r="J17" i="1" s="1"/>
  <c r="L17" i="14"/>
  <c r="J18" i="1" s="1"/>
  <c r="J19" i="1"/>
  <c r="L19" i="14"/>
  <c r="J20" i="1" s="1"/>
  <c r="L20" i="14"/>
  <c r="L21" i="14"/>
  <c r="J22" i="1" s="1"/>
  <c r="L22" i="14"/>
  <c r="L23" i="14"/>
  <c r="J24" i="1" s="1"/>
  <c r="L24" i="14"/>
  <c r="J25" i="1" s="1"/>
  <c r="L2" i="14"/>
  <c r="J3" i="1" s="1"/>
  <c r="K27" i="14"/>
  <c r="H27" i="14"/>
  <c r="E27" i="14"/>
  <c r="M26" i="14"/>
  <c r="M25" i="14"/>
  <c r="I27" i="14"/>
  <c r="F25" i="1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30" i="3"/>
  <c r="N25" i="14" l="1"/>
  <c r="J28" i="1" s="1"/>
  <c r="J27" i="1"/>
  <c r="L25" i="14"/>
  <c r="J26" i="1" s="1"/>
  <c r="D23" i="5"/>
  <c r="H25" i="4"/>
  <c r="E3" i="3"/>
  <c r="D32" i="13" s="1"/>
  <c r="E4" i="3"/>
  <c r="D33" i="13" s="1"/>
  <c r="E5" i="3"/>
  <c r="D34" i="13" s="1"/>
  <c r="E6" i="3"/>
  <c r="D35" i="13" s="1"/>
  <c r="E7" i="3"/>
  <c r="D36" i="13" s="1"/>
  <c r="E8" i="3"/>
  <c r="D37" i="13" s="1"/>
  <c r="E9" i="3"/>
  <c r="D38" i="13" s="1"/>
  <c r="E10" i="3"/>
  <c r="D39" i="13" s="1"/>
  <c r="E11" i="3"/>
  <c r="D40" i="13" s="1"/>
  <c r="E12" i="3"/>
  <c r="D41" i="13" s="1"/>
  <c r="E13" i="3"/>
  <c r="D42" i="13" s="1"/>
  <c r="E14" i="3"/>
  <c r="D43" i="13" s="1"/>
  <c r="E15" i="3"/>
  <c r="D44" i="13" s="1"/>
  <c r="E16" i="3"/>
  <c r="D45" i="13" s="1"/>
  <c r="E17" i="3"/>
  <c r="D46" i="13" s="1"/>
  <c r="E18" i="3"/>
  <c r="D47" i="13" s="1"/>
  <c r="E19" i="3"/>
  <c r="D48" i="13" s="1"/>
  <c r="E20" i="3"/>
  <c r="D49" i="13" s="1"/>
  <c r="E21" i="3"/>
  <c r="D50" i="13" s="1"/>
  <c r="E22" i="3"/>
  <c r="D51" i="13" s="1"/>
  <c r="E23" i="3"/>
  <c r="D52" i="13" s="1"/>
  <c r="E24" i="3"/>
  <c r="F41" i="2"/>
  <c r="F42" i="2"/>
  <c r="F43" i="2"/>
  <c r="F44" i="2"/>
  <c r="F45" i="2"/>
  <c r="F46" i="2"/>
  <c r="F47" i="2"/>
  <c r="F48" i="2"/>
  <c r="F49" i="2"/>
  <c r="F50" i="2"/>
  <c r="F51" i="2"/>
  <c r="F52" i="2"/>
  <c r="F30" i="2"/>
  <c r="F31" i="2"/>
  <c r="F32" i="2"/>
  <c r="F33" i="2"/>
  <c r="F34" i="2"/>
  <c r="F35" i="2"/>
  <c r="F36" i="2"/>
  <c r="F37" i="2"/>
  <c r="F38" i="2"/>
  <c r="F39" i="2"/>
  <c r="F40" i="2"/>
  <c r="D54" i="13" l="1"/>
  <c r="D53" i="13"/>
  <c r="C25" i="1"/>
  <c r="B12" i="2"/>
  <c r="C9" i="2"/>
  <c r="E2" i="3"/>
  <c r="F55" i="3" l="1"/>
  <c r="D53" i="3"/>
  <c r="D54" i="3" s="1"/>
  <c r="C53" i="3"/>
  <c r="C54" i="3" s="1"/>
  <c r="B53" i="3"/>
  <c r="B54" i="3" s="1"/>
  <c r="D25" i="3"/>
  <c r="D27" i="3" s="1"/>
  <c r="C25" i="3"/>
  <c r="B25" i="3"/>
  <c r="E54" i="2"/>
  <c r="C53" i="2"/>
  <c r="C55" i="2" s="1"/>
  <c r="B53" i="2"/>
  <c r="B55" i="2" s="1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E25" i="2"/>
  <c r="C25" i="2"/>
  <c r="B25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" i="2"/>
  <c r="H52" i="3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" i="3"/>
  <c r="E53" i="3" l="1"/>
  <c r="D53" i="2"/>
  <c r="F25" i="2"/>
  <c r="G25" i="3"/>
  <c r="L24" i="11"/>
  <c r="K24" i="11"/>
  <c r="G53" i="13"/>
  <c r="H24" i="13"/>
  <c r="G24" i="13"/>
  <c r="B53" i="10"/>
  <c r="L24" i="10"/>
  <c r="K24" i="10"/>
  <c r="E52" i="9"/>
  <c r="G52" i="9"/>
  <c r="E24" i="9"/>
  <c r="I25" i="1" s="1"/>
  <c r="G24" i="9"/>
  <c r="F52" i="8"/>
  <c r="H52" i="8"/>
  <c r="F24" i="8"/>
  <c r="H25" i="1" s="1"/>
  <c r="H24" i="8"/>
  <c r="G52" i="7"/>
  <c r="D52" i="7"/>
  <c r="C53" i="13" s="1"/>
  <c r="F52" i="7"/>
  <c r="D24" i="7"/>
  <c r="G25" i="1" s="1"/>
  <c r="F24" i="7"/>
  <c r="D52" i="6"/>
  <c r="F52" i="6"/>
  <c r="D24" i="6"/>
  <c r="F24" i="6"/>
  <c r="D52" i="5"/>
  <c r="D53" i="10" s="1"/>
  <c r="F52" i="5"/>
  <c r="D24" i="5"/>
  <c r="F24" i="5"/>
  <c r="G52" i="4"/>
  <c r="B53" i="13" s="1"/>
  <c r="I52" i="4"/>
  <c r="G24" i="4"/>
  <c r="D25" i="1" s="1"/>
  <c r="I24" i="4"/>
  <c r="M25" i="1" l="1"/>
  <c r="F53" i="13"/>
  <c r="H52" i="9"/>
  <c r="G52" i="6"/>
  <c r="G53" i="10"/>
  <c r="I52" i="8"/>
  <c r="F53" i="10"/>
  <c r="E53" i="13"/>
  <c r="E53" i="10"/>
  <c r="G52" i="5"/>
  <c r="J52" i="4"/>
  <c r="H53" i="13" s="1"/>
  <c r="D24" i="2"/>
  <c r="G52" i="2" l="1"/>
  <c r="B25" i="1"/>
  <c r="K25" i="1" s="1"/>
  <c r="H83" i="1"/>
  <c r="E83" i="1"/>
  <c r="D83" i="1"/>
  <c r="B55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3" i="1"/>
  <c r="F30" i="5"/>
  <c r="D30" i="5"/>
  <c r="F31" i="5"/>
  <c r="D31" i="5"/>
  <c r="F32" i="5"/>
  <c r="D32" i="5"/>
  <c r="F33" i="5"/>
  <c r="D33" i="5"/>
  <c r="F34" i="5"/>
  <c r="D34" i="5"/>
  <c r="F35" i="5"/>
  <c r="D35" i="5"/>
  <c r="F36" i="5"/>
  <c r="D36" i="5"/>
  <c r="F37" i="5"/>
  <c r="D37" i="5"/>
  <c r="F38" i="5"/>
  <c r="D38" i="5"/>
  <c r="D39" i="5"/>
  <c r="F39" i="5"/>
  <c r="F40" i="5"/>
  <c r="D40" i="5"/>
  <c r="F41" i="5"/>
  <c r="D41" i="5"/>
  <c r="F42" i="5"/>
  <c r="D42" i="5"/>
  <c r="F43" i="5"/>
  <c r="F44" i="5"/>
  <c r="D44" i="5"/>
  <c r="F45" i="5"/>
  <c r="D45" i="5"/>
  <c r="F46" i="5"/>
  <c r="D46" i="5"/>
  <c r="F47" i="5"/>
  <c r="D47" i="5"/>
  <c r="F48" i="5"/>
  <c r="D48" i="5"/>
  <c r="F49" i="5"/>
  <c r="D49" i="5"/>
  <c r="F50" i="5"/>
  <c r="D50" i="5"/>
  <c r="F51" i="5"/>
  <c r="D51" i="5"/>
  <c r="L26" i="1" l="1"/>
  <c r="F53" i="5"/>
  <c r="D43" i="5"/>
  <c r="H42" i="8"/>
  <c r="G25" i="8"/>
  <c r="F3" i="7"/>
  <c r="F4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" i="7"/>
  <c r="I75" i="1"/>
  <c r="I76" i="1"/>
  <c r="I77" i="1"/>
  <c r="I78" i="1"/>
  <c r="I79" i="1"/>
  <c r="I80" i="1"/>
  <c r="I81" i="1"/>
  <c r="I82" i="1"/>
  <c r="H75" i="1"/>
  <c r="H76" i="1"/>
  <c r="H77" i="1"/>
  <c r="H78" i="1"/>
  <c r="H79" i="1"/>
  <c r="H80" i="1"/>
  <c r="H81" i="1"/>
  <c r="H82" i="1"/>
  <c r="G75" i="1"/>
  <c r="G76" i="1"/>
  <c r="G77" i="1"/>
  <c r="G78" i="1"/>
  <c r="G79" i="1"/>
  <c r="G80" i="1"/>
  <c r="G81" i="1"/>
  <c r="G82" i="1"/>
  <c r="F75" i="1"/>
  <c r="F76" i="1"/>
  <c r="F77" i="1"/>
  <c r="F78" i="1"/>
  <c r="F79" i="1"/>
  <c r="F80" i="1"/>
  <c r="F81" i="1"/>
  <c r="F82" i="1"/>
  <c r="E75" i="1"/>
  <c r="E76" i="1"/>
  <c r="E77" i="1"/>
  <c r="E78" i="1"/>
  <c r="E79" i="1"/>
  <c r="E80" i="1"/>
  <c r="E81" i="1"/>
  <c r="E82" i="1"/>
  <c r="D75" i="1"/>
  <c r="D76" i="1"/>
  <c r="D77" i="1"/>
  <c r="D78" i="1"/>
  <c r="D79" i="1"/>
  <c r="D80" i="1"/>
  <c r="D81" i="1"/>
  <c r="D82" i="1"/>
  <c r="C75" i="1"/>
  <c r="C76" i="1"/>
  <c r="C77" i="1"/>
  <c r="C78" i="1"/>
  <c r="C79" i="1"/>
  <c r="C80" i="1"/>
  <c r="C81" i="1"/>
  <c r="C82" i="1"/>
  <c r="B75" i="1"/>
  <c r="B76" i="1"/>
  <c r="B77" i="1"/>
  <c r="B78" i="1"/>
  <c r="B79" i="1"/>
  <c r="B80" i="1"/>
  <c r="B81" i="1"/>
  <c r="B82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I74" i="1"/>
  <c r="H74" i="1"/>
  <c r="G74" i="1"/>
  <c r="F74" i="1"/>
  <c r="E74" i="1"/>
  <c r="D74" i="1"/>
  <c r="C74" i="1"/>
  <c r="K3" i="10"/>
  <c r="K4" i="10"/>
  <c r="K5" i="10"/>
  <c r="K6" i="10"/>
  <c r="K7" i="10"/>
  <c r="K8" i="10"/>
  <c r="K9" i="10"/>
  <c r="K10" i="10"/>
  <c r="K11" i="10"/>
  <c r="K12" i="10"/>
  <c r="K13" i="10"/>
  <c r="K14" i="10"/>
  <c r="K15" i="10"/>
  <c r="K16" i="10"/>
  <c r="K17" i="10"/>
  <c r="K18" i="10"/>
  <c r="K19" i="10"/>
  <c r="K20" i="10"/>
  <c r="K21" i="10"/>
  <c r="K22" i="10"/>
  <c r="K23" i="10"/>
  <c r="K2" i="10"/>
  <c r="B74" i="1"/>
  <c r="H31" i="8"/>
  <c r="H32" i="8"/>
  <c r="H33" i="8"/>
  <c r="H34" i="8"/>
  <c r="H35" i="8"/>
  <c r="H36" i="8"/>
  <c r="H37" i="8"/>
  <c r="H38" i="8"/>
  <c r="H39" i="8"/>
  <c r="H40" i="8"/>
  <c r="H41" i="8"/>
  <c r="H43" i="8"/>
  <c r="H44" i="8"/>
  <c r="H45" i="8"/>
  <c r="H46" i="8"/>
  <c r="H47" i="8"/>
  <c r="H48" i="8"/>
  <c r="H49" i="8"/>
  <c r="H50" i="8"/>
  <c r="H51" i="8"/>
  <c r="H30" i="8"/>
  <c r="H3" i="8"/>
  <c r="H4" i="8"/>
  <c r="H5" i="8"/>
  <c r="H6" i="8"/>
  <c r="H7" i="8"/>
  <c r="H8" i="8"/>
  <c r="H9" i="8"/>
  <c r="H10" i="8"/>
  <c r="H11" i="8"/>
  <c r="H12" i="8"/>
  <c r="H13" i="8"/>
  <c r="H14" i="8"/>
  <c r="H15" i="8"/>
  <c r="H16" i="8"/>
  <c r="H17" i="8"/>
  <c r="H19" i="8"/>
  <c r="H20" i="8"/>
  <c r="H21" i="8"/>
  <c r="H22" i="8"/>
  <c r="H23" i="8"/>
  <c r="H2" i="8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" i="4"/>
  <c r="I31" i="4"/>
  <c r="I32" i="4"/>
  <c r="I33" i="4"/>
  <c r="I34" i="4"/>
  <c r="I35" i="4"/>
  <c r="F36" i="13" s="1"/>
  <c r="I36" i="4"/>
  <c r="I37" i="4"/>
  <c r="I38" i="4"/>
  <c r="I39" i="4"/>
  <c r="I40" i="4"/>
  <c r="I41" i="4"/>
  <c r="I42" i="4"/>
  <c r="I43" i="4"/>
  <c r="F44" i="13" s="1"/>
  <c r="I44" i="4"/>
  <c r="I45" i="4"/>
  <c r="I46" i="4"/>
  <c r="I47" i="4"/>
  <c r="I48" i="4"/>
  <c r="I49" i="4"/>
  <c r="I50" i="4"/>
  <c r="I51" i="4"/>
  <c r="F52" i="13" s="1"/>
  <c r="I30" i="4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30" i="7"/>
  <c r="G31" i="9"/>
  <c r="G32" i="9"/>
  <c r="G33" i="9"/>
  <c r="G34" i="9"/>
  <c r="G35" i="9"/>
  <c r="G36" i="9"/>
  <c r="G37" i="9"/>
  <c r="G38" i="9"/>
  <c r="G39" i="9"/>
  <c r="G40" i="9"/>
  <c r="G41" i="9"/>
  <c r="G43" i="9"/>
  <c r="G44" i="9"/>
  <c r="G45" i="9"/>
  <c r="G46" i="9"/>
  <c r="G47" i="9"/>
  <c r="G48" i="9"/>
  <c r="G49" i="9"/>
  <c r="G50" i="9"/>
  <c r="G51" i="9"/>
  <c r="G30" i="9"/>
  <c r="G3" i="9"/>
  <c r="G4" i="9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" i="9"/>
  <c r="F53" i="7" l="1"/>
  <c r="F41" i="13"/>
  <c r="F33" i="13"/>
  <c r="F49" i="13"/>
  <c r="F48" i="13"/>
  <c r="F47" i="13"/>
  <c r="F37" i="13"/>
  <c r="F51" i="13"/>
  <c r="F43" i="13"/>
  <c r="F50" i="13"/>
  <c r="F38" i="13"/>
  <c r="F35" i="13"/>
  <c r="F42" i="13"/>
  <c r="F34" i="13"/>
  <c r="F40" i="13"/>
  <c r="F32" i="13"/>
  <c r="F39" i="13"/>
  <c r="F31" i="13"/>
  <c r="F46" i="13"/>
  <c r="F45" i="13"/>
  <c r="D84" i="1"/>
  <c r="E84" i="1"/>
  <c r="B84" i="1"/>
  <c r="H84" i="1"/>
  <c r="C84" i="1"/>
  <c r="G84" i="1"/>
  <c r="F84" i="1"/>
  <c r="I84" i="1"/>
  <c r="G42" i="9"/>
  <c r="K3" i="11"/>
  <c r="K4" i="11"/>
  <c r="K5" i="11"/>
  <c r="K6" i="11"/>
  <c r="K7" i="11"/>
  <c r="K8" i="11"/>
  <c r="K9" i="11"/>
  <c r="K10" i="11"/>
  <c r="K11" i="11"/>
  <c r="K12" i="11"/>
  <c r="K13" i="11"/>
  <c r="K14" i="11"/>
  <c r="K15" i="11"/>
  <c r="K16" i="11"/>
  <c r="K17" i="11"/>
  <c r="K18" i="11"/>
  <c r="K19" i="11"/>
  <c r="K20" i="11"/>
  <c r="K21" i="11"/>
  <c r="K22" i="11"/>
  <c r="K23" i="11"/>
  <c r="K2" i="11"/>
  <c r="G3" i="13" l="1"/>
  <c r="J62" i="1" s="1"/>
  <c r="G4" i="13"/>
  <c r="J63" i="1" s="1"/>
  <c r="G5" i="13"/>
  <c r="J64" i="1" s="1"/>
  <c r="G6" i="13"/>
  <c r="J65" i="1" s="1"/>
  <c r="G7" i="13"/>
  <c r="J66" i="1" s="1"/>
  <c r="G8" i="13"/>
  <c r="J67" i="1" s="1"/>
  <c r="G9" i="13"/>
  <c r="J68" i="1" s="1"/>
  <c r="G10" i="13"/>
  <c r="J69" i="1" s="1"/>
  <c r="G11" i="13"/>
  <c r="J70" i="1" s="1"/>
  <c r="G12" i="13"/>
  <c r="J71" i="1" s="1"/>
  <c r="G13" i="13"/>
  <c r="J72" i="1" s="1"/>
  <c r="G14" i="13"/>
  <c r="J73" i="1" s="1"/>
  <c r="G15" i="13"/>
  <c r="J74" i="1" s="1"/>
  <c r="G16" i="13"/>
  <c r="J75" i="1" s="1"/>
  <c r="G17" i="13"/>
  <c r="J76" i="1" s="1"/>
  <c r="G18" i="13"/>
  <c r="J77" i="1" s="1"/>
  <c r="G19" i="13"/>
  <c r="J78" i="1" s="1"/>
  <c r="G20" i="13"/>
  <c r="J79" i="1" s="1"/>
  <c r="G21" i="13"/>
  <c r="J80" i="1" s="1"/>
  <c r="G22" i="13"/>
  <c r="J81" i="1" s="1"/>
  <c r="G23" i="13"/>
  <c r="J82" i="1" s="1"/>
  <c r="G2" i="13"/>
  <c r="J61" i="1" l="1"/>
  <c r="G25" i="13"/>
  <c r="L84" i="1" l="1"/>
  <c r="M25" i="11"/>
  <c r="J25" i="11"/>
  <c r="I25" i="11"/>
  <c r="H25" i="11"/>
  <c r="G25" i="11"/>
  <c r="G26" i="11" s="1"/>
  <c r="F25" i="11"/>
  <c r="F26" i="11" s="1"/>
  <c r="E25" i="11"/>
  <c r="E26" i="11" s="1"/>
  <c r="C25" i="11"/>
  <c r="C26" i="11" s="1"/>
  <c r="D25" i="11"/>
  <c r="D26" i="11" s="1"/>
  <c r="B25" i="11"/>
  <c r="B26" i="11" s="1"/>
  <c r="L195" i="11"/>
  <c r="J84" i="1" l="1"/>
  <c r="K25" i="11"/>
  <c r="B43" i="10" l="1"/>
  <c r="B44" i="10"/>
  <c r="B45" i="10"/>
  <c r="B46" i="10"/>
  <c r="B47" i="10"/>
  <c r="B48" i="10"/>
  <c r="B49" i="10"/>
  <c r="B50" i="10"/>
  <c r="B51" i="10"/>
  <c r="B52" i="10"/>
  <c r="B31" i="10"/>
  <c r="B32" i="10"/>
  <c r="B33" i="10"/>
  <c r="B34" i="10"/>
  <c r="D41" i="10"/>
  <c r="D42" i="10"/>
  <c r="D43" i="10"/>
  <c r="D45" i="10"/>
  <c r="D46" i="10"/>
  <c r="D47" i="10"/>
  <c r="D48" i="10"/>
  <c r="D49" i="10"/>
  <c r="D50" i="10"/>
  <c r="D51" i="10"/>
  <c r="D52" i="10"/>
  <c r="D31" i="10"/>
  <c r="D32" i="10"/>
  <c r="D33" i="10"/>
  <c r="D34" i="10"/>
  <c r="D35" i="10"/>
  <c r="K32" i="10" l="1"/>
  <c r="K33" i="10"/>
  <c r="K34" i="10"/>
  <c r="K35" i="10"/>
  <c r="K36" i="10"/>
  <c r="K37" i="10"/>
  <c r="K38" i="10"/>
  <c r="K39" i="10"/>
  <c r="K40" i="10"/>
  <c r="K41" i="10"/>
  <c r="K42" i="10"/>
  <c r="K43" i="10"/>
  <c r="K44" i="10"/>
  <c r="K45" i="10"/>
  <c r="K46" i="10"/>
  <c r="K47" i="10"/>
  <c r="K48" i="10"/>
  <c r="K49" i="10"/>
  <c r="K50" i="10"/>
  <c r="K51" i="10"/>
  <c r="K52" i="10"/>
  <c r="K31" i="10"/>
  <c r="F34" i="1"/>
  <c r="F42" i="1"/>
  <c r="F50" i="1"/>
  <c r="F53" i="1"/>
  <c r="B54" i="1"/>
  <c r="B34" i="1"/>
  <c r="B35" i="1"/>
  <c r="B36" i="1"/>
  <c r="B44" i="1"/>
  <c r="B45" i="1"/>
  <c r="B46" i="1"/>
  <c r="B47" i="1"/>
  <c r="B48" i="1"/>
  <c r="B49" i="1"/>
  <c r="B50" i="1"/>
  <c r="B51" i="1"/>
  <c r="B52" i="1"/>
  <c r="B53" i="1"/>
  <c r="B33" i="1"/>
  <c r="E34" i="1"/>
  <c r="E35" i="1"/>
  <c r="E36" i="1"/>
  <c r="E42" i="1"/>
  <c r="E43" i="1"/>
  <c r="E44" i="1"/>
  <c r="E45" i="1"/>
  <c r="E47" i="1"/>
  <c r="E48" i="1"/>
  <c r="E49" i="1"/>
  <c r="E50" i="1"/>
  <c r="E51" i="1"/>
  <c r="E52" i="1"/>
  <c r="E53" i="1"/>
  <c r="E54" i="1"/>
  <c r="E33" i="1"/>
  <c r="E55" i="6"/>
  <c r="E53" i="6"/>
  <c r="C53" i="6"/>
  <c r="C54" i="6" s="1"/>
  <c r="B53" i="6"/>
  <c r="B54" i="6" s="1"/>
  <c r="D51" i="6"/>
  <c r="E52" i="10" s="1"/>
  <c r="F51" i="6"/>
  <c r="D50" i="6"/>
  <c r="E51" i="10" s="1"/>
  <c r="F50" i="6"/>
  <c r="D49" i="6"/>
  <c r="E50" i="10" s="1"/>
  <c r="F49" i="6"/>
  <c r="D48" i="6"/>
  <c r="E49" i="10" s="1"/>
  <c r="F48" i="6"/>
  <c r="D47" i="6"/>
  <c r="E48" i="10" s="1"/>
  <c r="F47" i="6"/>
  <c r="D46" i="6"/>
  <c r="E47" i="10" s="1"/>
  <c r="F46" i="6"/>
  <c r="D45" i="6"/>
  <c r="E46" i="10" s="1"/>
  <c r="F45" i="6"/>
  <c r="D44" i="6"/>
  <c r="E45" i="10" s="1"/>
  <c r="F44" i="6"/>
  <c r="D43" i="6"/>
  <c r="E44" i="10" s="1"/>
  <c r="F43" i="6"/>
  <c r="D42" i="6"/>
  <c r="E43" i="10" s="1"/>
  <c r="F42" i="6"/>
  <c r="D41" i="6"/>
  <c r="E42" i="10" s="1"/>
  <c r="F41" i="6"/>
  <c r="D40" i="6"/>
  <c r="E41" i="10" s="1"/>
  <c r="F40" i="6"/>
  <c r="D39" i="6"/>
  <c r="E40" i="10" s="1"/>
  <c r="F39" i="6"/>
  <c r="D38" i="6"/>
  <c r="E39" i="10" s="1"/>
  <c r="F38" i="6"/>
  <c r="D37" i="6"/>
  <c r="E38" i="10" s="1"/>
  <c r="F37" i="6"/>
  <c r="D36" i="6"/>
  <c r="E37" i="10" s="1"/>
  <c r="F36" i="6"/>
  <c r="D35" i="6"/>
  <c r="E36" i="10" s="1"/>
  <c r="F35" i="6"/>
  <c r="D34" i="6"/>
  <c r="E35" i="10" s="1"/>
  <c r="F34" i="6"/>
  <c r="D33" i="6"/>
  <c r="E34" i="10" s="1"/>
  <c r="F33" i="6"/>
  <c r="D32" i="6"/>
  <c r="E33" i="10" s="1"/>
  <c r="F32" i="6"/>
  <c r="D31" i="6"/>
  <c r="E32" i="10" s="1"/>
  <c r="F31" i="6"/>
  <c r="D30" i="6"/>
  <c r="E31" i="10" s="1"/>
  <c r="F30" i="6"/>
  <c r="B53" i="9"/>
  <c r="B54" i="9" s="1"/>
  <c r="F55" i="9"/>
  <c r="F53" i="9"/>
  <c r="D53" i="9"/>
  <c r="D54" i="9" s="1"/>
  <c r="C53" i="9"/>
  <c r="C54" i="9" s="1"/>
  <c r="E51" i="9"/>
  <c r="G52" i="10" s="1"/>
  <c r="E50" i="9"/>
  <c r="G51" i="10" s="1"/>
  <c r="E49" i="9"/>
  <c r="G50" i="10" s="1"/>
  <c r="E48" i="9"/>
  <c r="G49" i="10" s="1"/>
  <c r="E47" i="9"/>
  <c r="G48" i="10" s="1"/>
  <c r="E46" i="9"/>
  <c r="G47" i="10" s="1"/>
  <c r="E45" i="9"/>
  <c r="G46" i="10" s="1"/>
  <c r="E44" i="9"/>
  <c r="G45" i="10" s="1"/>
  <c r="E43" i="9"/>
  <c r="G44" i="10" s="1"/>
  <c r="E42" i="9"/>
  <c r="G43" i="10" s="1"/>
  <c r="E41" i="9"/>
  <c r="G42" i="10" s="1"/>
  <c r="E40" i="9"/>
  <c r="G41" i="10" s="1"/>
  <c r="E39" i="9"/>
  <c r="G40" i="10" s="1"/>
  <c r="E38" i="9"/>
  <c r="G39" i="10" s="1"/>
  <c r="E37" i="9"/>
  <c r="G38" i="10" s="1"/>
  <c r="E36" i="9"/>
  <c r="G37" i="10" s="1"/>
  <c r="E35" i="9"/>
  <c r="G36" i="10" s="1"/>
  <c r="E34" i="9"/>
  <c r="E33" i="9"/>
  <c r="G34" i="10" s="1"/>
  <c r="E32" i="9"/>
  <c r="G33" i="10" s="1"/>
  <c r="E31" i="9"/>
  <c r="E30" i="9"/>
  <c r="G55" i="8"/>
  <c r="G53" i="8"/>
  <c r="E53" i="8"/>
  <c r="E54" i="8" s="1"/>
  <c r="D53" i="8"/>
  <c r="D54" i="8" s="1"/>
  <c r="C53" i="8"/>
  <c r="C54" i="8" s="1"/>
  <c r="B53" i="8"/>
  <c r="B54" i="8" s="1"/>
  <c r="F51" i="8"/>
  <c r="F52" i="10" s="1"/>
  <c r="F50" i="8"/>
  <c r="F51" i="10" s="1"/>
  <c r="F49" i="8"/>
  <c r="F50" i="10" s="1"/>
  <c r="F48" i="8"/>
  <c r="F49" i="10" s="1"/>
  <c r="F47" i="8"/>
  <c r="F48" i="10" s="1"/>
  <c r="F46" i="8"/>
  <c r="F47" i="10" s="1"/>
  <c r="F45" i="8"/>
  <c r="F46" i="10" s="1"/>
  <c r="F44" i="8"/>
  <c r="F45" i="10" s="1"/>
  <c r="F43" i="8"/>
  <c r="F44" i="10" s="1"/>
  <c r="F42" i="8"/>
  <c r="F43" i="10" s="1"/>
  <c r="F41" i="8"/>
  <c r="F42" i="10" s="1"/>
  <c r="F40" i="8"/>
  <c r="F41" i="10" s="1"/>
  <c r="F39" i="8"/>
  <c r="F40" i="10" s="1"/>
  <c r="F38" i="8"/>
  <c r="F39" i="10" s="1"/>
  <c r="F37" i="8"/>
  <c r="F38" i="10" s="1"/>
  <c r="F36" i="8"/>
  <c r="F37" i="10" s="1"/>
  <c r="F35" i="8"/>
  <c r="F36" i="10" s="1"/>
  <c r="F34" i="8"/>
  <c r="F33" i="8"/>
  <c r="F34" i="10" s="1"/>
  <c r="F32" i="8"/>
  <c r="F33" i="10" s="1"/>
  <c r="F31" i="8"/>
  <c r="F30" i="8"/>
  <c r="F31" i="10" s="1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J52" i="10" s="1"/>
  <c r="H30" i="3"/>
  <c r="H31" i="3"/>
  <c r="H32" i="3"/>
  <c r="H33" i="3"/>
  <c r="K53" i="10"/>
  <c r="C52" i="10"/>
  <c r="C51" i="10"/>
  <c r="C50" i="10"/>
  <c r="C49" i="10"/>
  <c r="C48" i="10"/>
  <c r="C47" i="10"/>
  <c r="C46" i="10"/>
  <c r="C45" i="10"/>
  <c r="C44" i="10"/>
  <c r="C43" i="10"/>
  <c r="C42" i="10"/>
  <c r="C41" i="10"/>
  <c r="C40" i="10"/>
  <c r="C39" i="10"/>
  <c r="C38" i="10"/>
  <c r="C37" i="10"/>
  <c r="C36" i="10"/>
  <c r="C35" i="10"/>
  <c r="C34" i="10"/>
  <c r="C33" i="10"/>
  <c r="C32" i="10"/>
  <c r="C31" i="10"/>
  <c r="B42" i="10"/>
  <c r="B41" i="10"/>
  <c r="B40" i="10"/>
  <c r="B39" i="10"/>
  <c r="B38" i="10"/>
  <c r="B37" i="10"/>
  <c r="B36" i="10"/>
  <c r="B35" i="10"/>
  <c r="G32" i="13"/>
  <c r="G33" i="13"/>
  <c r="G34" i="13"/>
  <c r="G35" i="13"/>
  <c r="G36" i="13"/>
  <c r="G37" i="13"/>
  <c r="G38" i="13"/>
  <c r="G39" i="13"/>
  <c r="G40" i="13"/>
  <c r="G41" i="13"/>
  <c r="G42" i="13"/>
  <c r="G43" i="13"/>
  <c r="G44" i="13"/>
  <c r="G45" i="13"/>
  <c r="G46" i="13"/>
  <c r="G47" i="13"/>
  <c r="G48" i="13"/>
  <c r="G49" i="13"/>
  <c r="G50" i="13"/>
  <c r="G51" i="13"/>
  <c r="G52" i="13"/>
  <c r="G31" i="13"/>
  <c r="E55" i="5"/>
  <c r="E53" i="5"/>
  <c r="C53" i="5"/>
  <c r="C54" i="5" s="1"/>
  <c r="B53" i="5"/>
  <c r="B54" i="5" s="1"/>
  <c r="D44" i="10"/>
  <c r="D40" i="10"/>
  <c r="D39" i="10"/>
  <c r="D38" i="10"/>
  <c r="D37" i="10"/>
  <c r="D36" i="10"/>
  <c r="E37" i="1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30" i="7"/>
  <c r="G32" i="7"/>
  <c r="G33" i="7"/>
  <c r="E54" i="7"/>
  <c r="C53" i="7"/>
  <c r="C55" i="7" s="1"/>
  <c r="B53" i="7"/>
  <c r="B55" i="7" s="1"/>
  <c r="D51" i="7"/>
  <c r="C52" i="13" s="1"/>
  <c r="D50" i="7"/>
  <c r="C51" i="13" s="1"/>
  <c r="D49" i="7"/>
  <c r="G52" i="1" s="1"/>
  <c r="D48" i="7"/>
  <c r="G51" i="1" s="1"/>
  <c r="D47" i="7"/>
  <c r="C48" i="13" s="1"/>
  <c r="D46" i="7"/>
  <c r="G49" i="1" s="1"/>
  <c r="D45" i="7"/>
  <c r="G48" i="1" s="1"/>
  <c r="D44" i="7"/>
  <c r="D43" i="7"/>
  <c r="G46" i="1" s="1"/>
  <c r="D42" i="7"/>
  <c r="G45" i="1" s="1"/>
  <c r="D41" i="7"/>
  <c r="G44" i="1" s="1"/>
  <c r="D40" i="7"/>
  <c r="G43" i="1" s="1"/>
  <c r="D39" i="7"/>
  <c r="G42" i="1" s="1"/>
  <c r="D38" i="7"/>
  <c r="G41" i="1" s="1"/>
  <c r="D37" i="7"/>
  <c r="G40" i="1" s="1"/>
  <c r="D36" i="7"/>
  <c r="G39" i="1" s="1"/>
  <c r="D35" i="7"/>
  <c r="G38" i="1" s="1"/>
  <c r="D34" i="7"/>
  <c r="G37" i="1" s="1"/>
  <c r="D33" i="7"/>
  <c r="G36" i="1" s="1"/>
  <c r="D32" i="7"/>
  <c r="G35" i="1" s="1"/>
  <c r="D31" i="7"/>
  <c r="G34" i="1" s="1"/>
  <c r="D30" i="7"/>
  <c r="B53" i="4"/>
  <c r="B54" i="4" s="1"/>
  <c r="H55" i="4"/>
  <c r="H53" i="4"/>
  <c r="F53" i="4"/>
  <c r="F54" i="4" s="1"/>
  <c r="E53" i="4"/>
  <c r="E54" i="4" s="1"/>
  <c r="D53" i="4"/>
  <c r="D54" i="4" s="1"/>
  <c r="C53" i="4"/>
  <c r="C54" i="4" s="1"/>
  <c r="G51" i="4"/>
  <c r="D54" i="1" s="1"/>
  <c r="G50" i="4"/>
  <c r="D53" i="1" s="1"/>
  <c r="G49" i="4"/>
  <c r="B50" i="13" s="1"/>
  <c r="G48" i="4"/>
  <c r="B49" i="13" s="1"/>
  <c r="G47" i="4"/>
  <c r="D50" i="1" s="1"/>
  <c r="G46" i="4"/>
  <c r="D49" i="1" s="1"/>
  <c r="G45" i="4"/>
  <c r="D48" i="1" s="1"/>
  <c r="G44" i="4"/>
  <c r="D47" i="1" s="1"/>
  <c r="G43" i="4"/>
  <c r="B44" i="13" s="1"/>
  <c r="G42" i="4"/>
  <c r="D45" i="1" s="1"/>
  <c r="G41" i="4"/>
  <c r="D44" i="1" s="1"/>
  <c r="G40" i="4"/>
  <c r="B41" i="13" s="1"/>
  <c r="G39" i="4"/>
  <c r="B40" i="13" s="1"/>
  <c r="G38" i="4"/>
  <c r="B39" i="13" s="1"/>
  <c r="G37" i="4"/>
  <c r="B38" i="13" s="1"/>
  <c r="G36" i="4"/>
  <c r="D39" i="1" s="1"/>
  <c r="G35" i="4"/>
  <c r="D38" i="1" s="1"/>
  <c r="G34" i="4"/>
  <c r="D37" i="1" s="1"/>
  <c r="G33" i="4"/>
  <c r="D36" i="1" s="1"/>
  <c r="G32" i="4"/>
  <c r="D35" i="1" s="1"/>
  <c r="G31" i="4"/>
  <c r="D34" i="1" s="1"/>
  <c r="G30" i="4"/>
  <c r="D33" i="1" s="1"/>
  <c r="G55" i="13"/>
  <c r="K55" i="10"/>
  <c r="H54" i="10"/>
  <c r="C50" i="13" l="1"/>
  <c r="E50" i="13" s="1"/>
  <c r="G53" i="1"/>
  <c r="C31" i="13"/>
  <c r="D53" i="7"/>
  <c r="G55" i="1" s="1"/>
  <c r="G47" i="1"/>
  <c r="C34" i="13"/>
  <c r="G32" i="10"/>
  <c r="E53" i="9"/>
  <c r="I55" i="1" s="1"/>
  <c r="F32" i="10"/>
  <c r="F53" i="8"/>
  <c r="D40" i="1"/>
  <c r="I50" i="1"/>
  <c r="I48" i="1"/>
  <c r="I52" i="10"/>
  <c r="I54" i="1"/>
  <c r="I35" i="1"/>
  <c r="I36" i="1"/>
  <c r="I53" i="1"/>
  <c r="I34" i="1"/>
  <c r="I52" i="1"/>
  <c r="I51" i="1"/>
  <c r="I49" i="1"/>
  <c r="H41" i="1"/>
  <c r="H52" i="1"/>
  <c r="I51" i="10"/>
  <c r="C47" i="13"/>
  <c r="G54" i="1"/>
  <c r="C33" i="13"/>
  <c r="F41" i="1"/>
  <c r="F33" i="1"/>
  <c r="F54" i="1"/>
  <c r="F51" i="1"/>
  <c r="F45" i="1"/>
  <c r="G53" i="3"/>
  <c r="J53" i="10" s="1"/>
  <c r="D51" i="1"/>
  <c r="D43" i="1"/>
  <c r="B34" i="13"/>
  <c r="E34" i="13" s="1"/>
  <c r="B48" i="13"/>
  <c r="E48" i="13" s="1"/>
  <c r="D52" i="1"/>
  <c r="J31" i="10"/>
  <c r="K33" i="1" s="1"/>
  <c r="C50" i="1"/>
  <c r="I47" i="10"/>
  <c r="I48" i="10"/>
  <c r="C43" i="1"/>
  <c r="I33" i="10"/>
  <c r="I49" i="10"/>
  <c r="C54" i="1"/>
  <c r="C33" i="1"/>
  <c r="C53" i="1"/>
  <c r="C52" i="1"/>
  <c r="C51" i="1"/>
  <c r="I46" i="10"/>
  <c r="I50" i="10"/>
  <c r="I32" i="10"/>
  <c r="E54" i="10"/>
  <c r="L33" i="1"/>
  <c r="L54" i="1"/>
  <c r="L53" i="1"/>
  <c r="L51" i="1"/>
  <c r="L35" i="1"/>
  <c r="B54" i="10"/>
  <c r="L47" i="1"/>
  <c r="L43" i="1"/>
  <c r="C49" i="1"/>
  <c r="C41" i="1"/>
  <c r="C48" i="1"/>
  <c r="C39" i="1"/>
  <c r="C47" i="1"/>
  <c r="C37" i="1"/>
  <c r="C42" i="1"/>
  <c r="C46" i="1"/>
  <c r="C36" i="1"/>
  <c r="C45" i="1"/>
  <c r="C35" i="1"/>
  <c r="C44" i="1"/>
  <c r="C34" i="1"/>
  <c r="I39" i="10"/>
  <c r="B43" i="1"/>
  <c r="B42" i="1"/>
  <c r="I41" i="10"/>
  <c r="B41" i="1"/>
  <c r="B40" i="1"/>
  <c r="B39" i="1"/>
  <c r="B38" i="1"/>
  <c r="B37" i="1"/>
  <c r="I39" i="1"/>
  <c r="G31" i="10"/>
  <c r="I31" i="10" s="1"/>
  <c r="I34" i="10"/>
  <c r="I45" i="10"/>
  <c r="I33" i="1"/>
  <c r="I47" i="1"/>
  <c r="I42" i="1"/>
  <c r="I37" i="1"/>
  <c r="G35" i="10"/>
  <c r="I41" i="1"/>
  <c r="L49" i="1"/>
  <c r="L41" i="1"/>
  <c r="L48" i="1"/>
  <c r="L45" i="1"/>
  <c r="L37" i="1"/>
  <c r="L52" i="1"/>
  <c r="L44" i="1"/>
  <c r="L36" i="1"/>
  <c r="L50" i="1"/>
  <c r="L34" i="1"/>
  <c r="G50" i="1"/>
  <c r="C46" i="13"/>
  <c r="C32" i="13"/>
  <c r="C45" i="13"/>
  <c r="C43" i="13"/>
  <c r="G33" i="1"/>
  <c r="C42" i="13"/>
  <c r="C41" i="13"/>
  <c r="E41" i="13" s="1"/>
  <c r="C49" i="13"/>
  <c r="E49" i="13" s="1"/>
  <c r="C39" i="13"/>
  <c r="E39" i="13" s="1"/>
  <c r="C36" i="13"/>
  <c r="F36" i="1"/>
  <c r="F52" i="1"/>
  <c r="F43" i="1"/>
  <c r="F35" i="1"/>
  <c r="F49" i="1"/>
  <c r="F40" i="1"/>
  <c r="F48" i="1"/>
  <c r="F39" i="1"/>
  <c r="F47" i="1"/>
  <c r="F38" i="1"/>
  <c r="F46" i="1"/>
  <c r="F37" i="1"/>
  <c r="B37" i="13"/>
  <c r="B33" i="13"/>
  <c r="B47" i="13"/>
  <c r="B32" i="13"/>
  <c r="B46" i="13"/>
  <c r="B31" i="13"/>
  <c r="E31" i="13" s="1"/>
  <c r="B45" i="13"/>
  <c r="B52" i="13"/>
  <c r="E52" i="13" s="1"/>
  <c r="B43" i="13"/>
  <c r="B51" i="13"/>
  <c r="E51" i="13" s="1"/>
  <c r="B42" i="13"/>
  <c r="H51" i="1"/>
  <c r="H40" i="1"/>
  <c r="I43" i="10"/>
  <c r="H50" i="1"/>
  <c r="H36" i="1"/>
  <c r="I44" i="10"/>
  <c r="H49" i="1"/>
  <c r="H35" i="1"/>
  <c r="H48" i="1"/>
  <c r="H34" i="1"/>
  <c r="H33" i="1"/>
  <c r="H47" i="1"/>
  <c r="I37" i="10"/>
  <c r="H37" i="1"/>
  <c r="F35" i="10"/>
  <c r="H54" i="1"/>
  <c r="H44" i="1"/>
  <c r="H53" i="1"/>
  <c r="H43" i="1"/>
  <c r="F53" i="6"/>
  <c r="I45" i="1"/>
  <c r="I44" i="1"/>
  <c r="I43" i="1"/>
  <c r="H45" i="1"/>
  <c r="D53" i="6"/>
  <c r="F55" i="1" s="1"/>
  <c r="I42" i="10"/>
  <c r="F44" i="1"/>
  <c r="D46" i="1"/>
  <c r="K54" i="1"/>
  <c r="L46" i="1"/>
  <c r="C44" i="13"/>
  <c r="E44" i="13" s="1"/>
  <c r="I46" i="1"/>
  <c r="H46" i="1"/>
  <c r="E46" i="1"/>
  <c r="I40" i="10"/>
  <c r="D54" i="10"/>
  <c r="C54" i="10"/>
  <c r="H42" i="1"/>
  <c r="D42" i="1"/>
  <c r="L42" i="1"/>
  <c r="C40" i="13"/>
  <c r="E40" i="13" s="1"/>
  <c r="D41" i="1"/>
  <c r="E41" i="1"/>
  <c r="L40" i="1"/>
  <c r="C38" i="13"/>
  <c r="E38" i="13" s="1"/>
  <c r="E40" i="1"/>
  <c r="I40" i="1"/>
  <c r="I38" i="10"/>
  <c r="C40" i="1"/>
  <c r="E39" i="1"/>
  <c r="H39" i="1"/>
  <c r="L39" i="1"/>
  <c r="C37" i="13"/>
  <c r="B36" i="13"/>
  <c r="G54" i="13"/>
  <c r="L38" i="1"/>
  <c r="I38" i="1"/>
  <c r="I36" i="10"/>
  <c r="H38" i="1"/>
  <c r="C38" i="1"/>
  <c r="E38" i="1"/>
  <c r="C35" i="13"/>
  <c r="B35" i="13"/>
  <c r="K54" i="10"/>
  <c r="G53" i="9"/>
  <c r="H53" i="8"/>
  <c r="H55" i="1"/>
  <c r="H53" i="3"/>
  <c r="L53" i="10" s="1"/>
  <c r="D53" i="5"/>
  <c r="E55" i="1" s="1"/>
  <c r="G53" i="7"/>
  <c r="G53" i="4"/>
  <c r="D55" i="1" s="1"/>
  <c r="E33" i="13" l="1"/>
  <c r="E47" i="13"/>
  <c r="G54" i="10"/>
  <c r="C53" i="10"/>
  <c r="I53" i="10" s="1"/>
  <c r="C55" i="1"/>
  <c r="J55" i="1" s="1"/>
  <c r="I35" i="10"/>
  <c r="I54" i="10" s="1"/>
  <c r="F54" i="10"/>
  <c r="E45" i="13"/>
  <c r="L55" i="1"/>
  <c r="E42" i="13"/>
  <c r="E46" i="13"/>
  <c r="E36" i="13"/>
  <c r="J34" i="1"/>
  <c r="E43" i="13"/>
  <c r="E32" i="13"/>
  <c r="E37" i="13"/>
  <c r="B54" i="13"/>
  <c r="F54" i="13"/>
  <c r="C54" i="13"/>
  <c r="E35" i="13"/>
  <c r="I53" i="4"/>
  <c r="L56" i="1"/>
  <c r="E54" i="13" l="1"/>
  <c r="C27" i="1"/>
  <c r="C27" i="3"/>
  <c r="B27" i="3"/>
  <c r="B27" i="1"/>
  <c r="I25" i="13"/>
  <c r="F25" i="13"/>
  <c r="E25" i="13"/>
  <c r="D25" i="13"/>
  <c r="F83" i="1" s="1"/>
  <c r="C25" i="13"/>
  <c r="B25" i="13"/>
  <c r="H23" i="13"/>
  <c r="K82" i="1" s="1"/>
  <c r="H22" i="13"/>
  <c r="H21" i="13"/>
  <c r="H20" i="13"/>
  <c r="H19" i="13"/>
  <c r="H18" i="13"/>
  <c r="H17" i="13"/>
  <c r="H16" i="13"/>
  <c r="H15" i="13"/>
  <c r="H14" i="13"/>
  <c r="H13" i="13"/>
  <c r="H12" i="13"/>
  <c r="H11" i="13"/>
  <c r="H10" i="13"/>
  <c r="H9" i="13"/>
  <c r="H8" i="13"/>
  <c r="H7" i="13"/>
  <c r="H6" i="13"/>
  <c r="H5" i="13"/>
  <c r="H4" i="13"/>
  <c r="H3" i="13"/>
  <c r="H2" i="13"/>
  <c r="B26" i="13" l="1"/>
  <c r="B83" i="1"/>
  <c r="C26" i="13"/>
  <c r="C83" i="1"/>
  <c r="E26" i="13"/>
  <c r="I83" i="1"/>
  <c r="F26" i="13"/>
  <c r="G83" i="1"/>
  <c r="H25" i="13"/>
  <c r="D26" i="13"/>
  <c r="F85" i="1"/>
  <c r="J54" i="1"/>
  <c r="E23" i="9"/>
  <c r="H51" i="9" s="1"/>
  <c r="F23" i="8"/>
  <c r="I51" i="8" s="1"/>
  <c r="D23" i="7"/>
  <c r="D23" i="6"/>
  <c r="F23" i="6"/>
  <c r="F23" i="5"/>
  <c r="M24" i="1" s="1"/>
  <c r="G23" i="4"/>
  <c r="J51" i="4" s="1"/>
  <c r="H52" i="13" s="1"/>
  <c r="L23" i="11"/>
  <c r="L23" i="10"/>
  <c r="D2" i="2"/>
  <c r="G30" i="2" s="1"/>
  <c r="D3" i="2"/>
  <c r="G31" i="2" s="1"/>
  <c r="D4" i="2"/>
  <c r="G32" i="2" s="1"/>
  <c r="D5" i="2"/>
  <c r="G33" i="2" s="1"/>
  <c r="D6" i="2"/>
  <c r="G34" i="2" s="1"/>
  <c r="D7" i="2"/>
  <c r="G35" i="2" s="1"/>
  <c r="D8" i="2"/>
  <c r="B9" i="1" s="1"/>
  <c r="D9" i="2"/>
  <c r="G37" i="2" s="1"/>
  <c r="D10" i="2"/>
  <c r="G38" i="2" s="1"/>
  <c r="D11" i="2"/>
  <c r="G39" i="2" s="1"/>
  <c r="D12" i="2"/>
  <c r="G40" i="2" s="1"/>
  <c r="D13" i="2"/>
  <c r="G41" i="2" s="1"/>
  <c r="D14" i="2"/>
  <c r="G42" i="2" s="1"/>
  <c r="D15" i="2"/>
  <c r="G43" i="2" s="1"/>
  <c r="D16" i="2"/>
  <c r="G44" i="2" s="1"/>
  <c r="D17" i="2"/>
  <c r="G45" i="2" s="1"/>
  <c r="D18" i="2"/>
  <c r="G46" i="2" s="1"/>
  <c r="D19" i="2"/>
  <c r="G47" i="2" s="1"/>
  <c r="D20" i="2"/>
  <c r="G48" i="2" s="1"/>
  <c r="D21" i="2"/>
  <c r="G49" i="2" s="1"/>
  <c r="D22" i="2"/>
  <c r="G50" i="2" s="1"/>
  <c r="D23" i="2"/>
  <c r="G26" i="13" l="1"/>
  <c r="F24" i="1"/>
  <c r="G51" i="6"/>
  <c r="B24" i="1"/>
  <c r="G51" i="2"/>
  <c r="G36" i="2"/>
  <c r="J37" i="10" s="1"/>
  <c r="K39" i="1" s="1"/>
  <c r="D25" i="2"/>
  <c r="B26" i="1" s="1"/>
  <c r="J38" i="10"/>
  <c r="K40" i="1" s="1"/>
  <c r="J42" i="10"/>
  <c r="K44" i="1" s="1"/>
  <c r="J44" i="10"/>
  <c r="K46" i="1" s="1"/>
  <c r="J33" i="10"/>
  <c r="K35" i="1" s="1"/>
  <c r="J46" i="10"/>
  <c r="K48" i="1" s="1"/>
  <c r="J45" i="10"/>
  <c r="K47" i="1" s="1"/>
  <c r="J36" i="10"/>
  <c r="K38" i="1" s="1"/>
  <c r="J51" i="10"/>
  <c r="K53" i="1" s="1"/>
  <c r="J43" i="10"/>
  <c r="K45" i="1" s="1"/>
  <c r="J35" i="10"/>
  <c r="K37" i="1" s="1"/>
  <c r="J50" i="10"/>
  <c r="K52" i="1" s="1"/>
  <c r="J34" i="10"/>
  <c r="K36" i="1" s="1"/>
  <c r="J49" i="10"/>
  <c r="K51" i="1" s="1"/>
  <c r="J41" i="10"/>
  <c r="K43" i="1" s="1"/>
  <c r="J48" i="10"/>
  <c r="K50" i="1" s="1"/>
  <c r="J40" i="10"/>
  <c r="K42" i="1" s="1"/>
  <c r="J47" i="10"/>
  <c r="K49" i="1" s="1"/>
  <c r="J39" i="10"/>
  <c r="K41" i="1" s="1"/>
  <c r="J32" i="10"/>
  <c r="I24" i="1"/>
  <c r="C24" i="1"/>
  <c r="G51" i="5"/>
  <c r="G24" i="1"/>
  <c r="D24" i="1"/>
  <c r="H24" i="1"/>
  <c r="K24" i="1" l="1"/>
  <c r="L52" i="10"/>
  <c r="F53" i="2"/>
  <c r="K34" i="1"/>
  <c r="J54" i="10"/>
  <c r="K55" i="1" s="1"/>
  <c r="B28" i="1"/>
  <c r="H27" i="1"/>
  <c r="D25" i="8"/>
  <c r="D27" i="8" s="1"/>
  <c r="B25" i="8"/>
  <c r="B27" i="8" s="1"/>
  <c r="E26" i="7"/>
  <c r="C27" i="7"/>
  <c r="B27" i="7"/>
  <c r="M25" i="10" l="1"/>
  <c r="I25" i="10" l="1"/>
  <c r="G25" i="10"/>
  <c r="G26" i="10" l="1"/>
  <c r="H85" i="1"/>
  <c r="I26" i="10"/>
  <c r="G85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33" i="1"/>
  <c r="K56" i="1" l="1"/>
  <c r="G17" i="4"/>
  <c r="J45" i="4" s="1"/>
  <c r="H46" i="13" s="1"/>
  <c r="G18" i="4"/>
  <c r="J46" i="4" s="1"/>
  <c r="H47" i="13" s="1"/>
  <c r="G19" i="4"/>
  <c r="J47" i="4" s="1"/>
  <c r="H48" i="13" s="1"/>
  <c r="G20" i="4"/>
  <c r="J48" i="4" s="1"/>
  <c r="H49" i="13" s="1"/>
  <c r="G21" i="4"/>
  <c r="J49" i="4" s="1"/>
  <c r="H50" i="13" s="1"/>
  <c r="G22" i="4"/>
  <c r="J50" i="4" s="1"/>
  <c r="H51" i="13" s="1"/>
  <c r="G2" i="4"/>
  <c r="G3" i="4"/>
  <c r="J31" i="4" s="1"/>
  <c r="H32" i="13" s="1"/>
  <c r="G5" i="4"/>
  <c r="J33" i="4" s="1"/>
  <c r="H34" i="13" s="1"/>
  <c r="G7" i="4"/>
  <c r="J35" i="4" s="1"/>
  <c r="H36" i="13" s="1"/>
  <c r="G8" i="4"/>
  <c r="J36" i="4" s="1"/>
  <c r="H37" i="13" s="1"/>
  <c r="G9" i="4"/>
  <c r="J37" i="4" s="1"/>
  <c r="H38" i="13" s="1"/>
  <c r="G10" i="4"/>
  <c r="J38" i="4" s="1"/>
  <c r="H39" i="13" s="1"/>
  <c r="G11" i="4"/>
  <c r="J39" i="4" s="1"/>
  <c r="H40" i="13" s="1"/>
  <c r="G12" i="4"/>
  <c r="J40" i="4" s="1"/>
  <c r="H41" i="13" s="1"/>
  <c r="G13" i="4"/>
  <c r="J41" i="4" s="1"/>
  <c r="H42" i="13" s="1"/>
  <c r="G14" i="4"/>
  <c r="J42" i="4" s="1"/>
  <c r="H43" i="13" s="1"/>
  <c r="G15" i="4"/>
  <c r="J43" i="4" s="1"/>
  <c r="H44" i="13" s="1"/>
  <c r="G16" i="4"/>
  <c r="J44" i="4" s="1"/>
  <c r="H45" i="13" s="1"/>
  <c r="F25" i="4"/>
  <c r="F27" i="4" s="1"/>
  <c r="J30" i="4" l="1"/>
  <c r="H31" i="13" s="1"/>
  <c r="L15" i="10"/>
  <c r="K74" i="1" s="1"/>
  <c r="L16" i="10"/>
  <c r="K75" i="1" s="1"/>
  <c r="L17" i="10"/>
  <c r="K76" i="1" s="1"/>
  <c r="L18" i="10"/>
  <c r="K77" i="1" s="1"/>
  <c r="L19" i="10"/>
  <c r="K78" i="1" s="1"/>
  <c r="L20" i="10"/>
  <c r="K79" i="1" s="1"/>
  <c r="L21" i="10"/>
  <c r="K80" i="1" s="1"/>
  <c r="L22" i="10"/>
  <c r="K81" i="1" s="1"/>
  <c r="L2" i="10"/>
  <c r="L3" i="10"/>
  <c r="K62" i="1" s="1"/>
  <c r="L4" i="10"/>
  <c r="K63" i="1" s="1"/>
  <c r="L5" i="10"/>
  <c r="K64" i="1" s="1"/>
  <c r="L6" i="10"/>
  <c r="K65" i="1" s="1"/>
  <c r="L7" i="10"/>
  <c r="K66" i="1" s="1"/>
  <c r="L8" i="10"/>
  <c r="K67" i="1" s="1"/>
  <c r="L9" i="10"/>
  <c r="K68" i="1" s="1"/>
  <c r="L10" i="10"/>
  <c r="K69" i="1" s="1"/>
  <c r="L11" i="10"/>
  <c r="K70" i="1" s="1"/>
  <c r="L12" i="10"/>
  <c r="K71" i="1" s="1"/>
  <c r="L13" i="10"/>
  <c r="K72" i="1" s="1"/>
  <c r="L14" i="10"/>
  <c r="K73" i="1" s="1"/>
  <c r="J25" i="10"/>
  <c r="J26" i="10" s="1"/>
  <c r="L25" i="10" l="1"/>
  <c r="K83" i="1" s="1"/>
  <c r="K61" i="1"/>
  <c r="K84" i="1" s="1"/>
  <c r="D27" i="1"/>
  <c r="L22" i="11" l="1"/>
  <c r="L21" i="11"/>
  <c r="L20" i="11"/>
  <c r="L19" i="11"/>
  <c r="L18" i="11"/>
  <c r="L17" i="11"/>
  <c r="L16" i="11"/>
  <c r="L15" i="11"/>
  <c r="L14" i="11"/>
  <c r="L13" i="11"/>
  <c r="L12" i="11"/>
  <c r="L11" i="11"/>
  <c r="L10" i="11"/>
  <c r="L9" i="11"/>
  <c r="L8" i="11"/>
  <c r="L7" i="11"/>
  <c r="L6" i="11"/>
  <c r="L5" i="11"/>
  <c r="L4" i="11"/>
  <c r="L3" i="11"/>
  <c r="L2" i="11"/>
  <c r="L25" i="11" l="1"/>
  <c r="L57" i="1"/>
  <c r="F56" i="1"/>
  <c r="I56" i="1"/>
  <c r="H56" i="1"/>
  <c r="G56" i="1"/>
  <c r="E56" i="1"/>
  <c r="D56" i="1"/>
  <c r="C56" i="1"/>
  <c r="J56" i="1" l="1"/>
  <c r="B56" i="1"/>
  <c r="F26" i="9" l="1"/>
  <c r="G26" i="8"/>
  <c r="E27" i="6"/>
  <c r="E26" i="5"/>
  <c r="E26" i="2"/>
  <c r="E25" i="5" l="1"/>
  <c r="G53" i="2"/>
  <c r="H25" i="10"/>
  <c r="E25" i="10"/>
  <c r="E26" i="10" s="1"/>
  <c r="C25" i="10"/>
  <c r="C26" i="10" s="1"/>
  <c r="D25" i="10"/>
  <c r="F25" i="10"/>
  <c r="F26" i="10" s="1"/>
  <c r="B25" i="10"/>
  <c r="B26" i="10" s="1"/>
  <c r="F25" i="9"/>
  <c r="I27" i="1" s="1"/>
  <c r="D25" i="9"/>
  <c r="D27" i="9" s="1"/>
  <c r="C25" i="9"/>
  <c r="C27" i="9" s="1"/>
  <c r="E22" i="9"/>
  <c r="H50" i="9" s="1"/>
  <c r="E21" i="9"/>
  <c r="H49" i="9" s="1"/>
  <c r="E20" i="9"/>
  <c r="H48" i="9" s="1"/>
  <c r="E19" i="9"/>
  <c r="H47" i="9" s="1"/>
  <c r="E18" i="9"/>
  <c r="H46" i="9" s="1"/>
  <c r="E17" i="9"/>
  <c r="H45" i="9" s="1"/>
  <c r="E16" i="9"/>
  <c r="H44" i="9" s="1"/>
  <c r="E15" i="9"/>
  <c r="H43" i="9" s="1"/>
  <c r="E14" i="9"/>
  <c r="H42" i="9" s="1"/>
  <c r="E13" i="9"/>
  <c r="H41" i="9" s="1"/>
  <c r="E12" i="9"/>
  <c r="H40" i="9" s="1"/>
  <c r="E11" i="9"/>
  <c r="H39" i="9" s="1"/>
  <c r="E10" i="9"/>
  <c r="H38" i="9" s="1"/>
  <c r="E9" i="9"/>
  <c r="H37" i="9" s="1"/>
  <c r="E8" i="9"/>
  <c r="H36" i="9" s="1"/>
  <c r="E7" i="9"/>
  <c r="H35" i="9" s="1"/>
  <c r="E6" i="9"/>
  <c r="H34" i="9" s="1"/>
  <c r="E5" i="9"/>
  <c r="H33" i="9" s="1"/>
  <c r="E4" i="9"/>
  <c r="H32" i="9" s="1"/>
  <c r="E3" i="9"/>
  <c r="H31" i="9" s="1"/>
  <c r="E2" i="9"/>
  <c r="H30" i="9" s="1"/>
  <c r="G27" i="1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D8" i="7"/>
  <c r="D7" i="7"/>
  <c r="D6" i="7"/>
  <c r="D5" i="7"/>
  <c r="D3" i="7"/>
  <c r="D2" i="7"/>
  <c r="E25" i="6"/>
  <c r="F27" i="1" s="1"/>
  <c r="C25" i="6"/>
  <c r="C26" i="6" s="1"/>
  <c r="B25" i="6"/>
  <c r="B26" i="6" s="1"/>
  <c r="D22" i="6"/>
  <c r="G50" i="6" s="1"/>
  <c r="F22" i="6"/>
  <c r="D21" i="6"/>
  <c r="F21" i="6"/>
  <c r="D20" i="6"/>
  <c r="G48" i="6" s="1"/>
  <c r="F20" i="6"/>
  <c r="D19" i="6"/>
  <c r="G47" i="6" s="1"/>
  <c r="F19" i="6"/>
  <c r="D18" i="6"/>
  <c r="F18" i="6"/>
  <c r="D17" i="6"/>
  <c r="F17" i="6"/>
  <c r="D16" i="6"/>
  <c r="F16" i="6"/>
  <c r="D15" i="6"/>
  <c r="G43" i="6" s="1"/>
  <c r="F15" i="6"/>
  <c r="D14" i="6"/>
  <c r="G42" i="6" s="1"/>
  <c r="F14" i="6"/>
  <c r="D13" i="6"/>
  <c r="G41" i="6" s="1"/>
  <c r="F13" i="6"/>
  <c r="D12" i="6"/>
  <c r="F12" i="6"/>
  <c r="D11" i="6"/>
  <c r="F11" i="6"/>
  <c r="D10" i="6"/>
  <c r="G38" i="6" s="1"/>
  <c r="F10" i="6"/>
  <c r="D9" i="6"/>
  <c r="F9" i="6"/>
  <c r="D8" i="6"/>
  <c r="G36" i="6" s="1"/>
  <c r="F8" i="6"/>
  <c r="D7" i="6"/>
  <c r="G35" i="6" s="1"/>
  <c r="F7" i="6"/>
  <c r="D6" i="6"/>
  <c r="F6" i="6"/>
  <c r="D5" i="6"/>
  <c r="F5" i="6"/>
  <c r="D4" i="6"/>
  <c r="F4" i="6"/>
  <c r="D3" i="6"/>
  <c r="G31" i="6" s="1"/>
  <c r="F3" i="6"/>
  <c r="D2" i="6"/>
  <c r="G30" i="6" s="1"/>
  <c r="F2" i="6"/>
  <c r="F3" i="1" l="1"/>
  <c r="F23" i="1"/>
  <c r="E27" i="1"/>
  <c r="L27" i="1" s="1"/>
  <c r="F5" i="1"/>
  <c r="G32" i="6"/>
  <c r="F6" i="1"/>
  <c r="G33" i="6"/>
  <c r="F20" i="1"/>
  <c r="F8" i="1"/>
  <c r="F7" i="1"/>
  <c r="G34" i="6"/>
  <c r="F4" i="1"/>
  <c r="F17" i="1"/>
  <c r="G44" i="6"/>
  <c r="F10" i="1"/>
  <c r="G37" i="6"/>
  <c r="F18" i="1"/>
  <c r="G45" i="6"/>
  <c r="F22" i="1"/>
  <c r="G49" i="6"/>
  <c r="F21" i="1"/>
  <c r="F19" i="1"/>
  <c r="G46" i="6"/>
  <c r="F16" i="1"/>
  <c r="F12" i="1"/>
  <c r="G39" i="6"/>
  <c r="F15" i="1"/>
  <c r="F11" i="1"/>
  <c r="F13" i="1"/>
  <c r="G40" i="6"/>
  <c r="F9" i="1"/>
  <c r="H26" i="10"/>
  <c r="I85" i="1"/>
  <c r="C85" i="1"/>
  <c r="B85" i="1"/>
  <c r="D26" i="10"/>
  <c r="D85" i="1"/>
  <c r="E85" i="1"/>
  <c r="H53" i="9"/>
  <c r="I7" i="1"/>
  <c r="I4" i="1"/>
  <c r="I12" i="1"/>
  <c r="I20" i="1"/>
  <c r="I5" i="1"/>
  <c r="I13" i="1"/>
  <c r="I21" i="1"/>
  <c r="I6" i="1"/>
  <c r="I8" i="1"/>
  <c r="I16" i="1"/>
  <c r="I15" i="1"/>
  <c r="I17" i="1"/>
  <c r="I14" i="1"/>
  <c r="I10" i="1"/>
  <c r="I18" i="1"/>
  <c r="I22" i="1"/>
  <c r="I23" i="1"/>
  <c r="I11" i="1"/>
  <c r="I19" i="1"/>
  <c r="G16" i="1"/>
  <c r="G18" i="1"/>
  <c r="G11" i="1"/>
  <c r="G19" i="1"/>
  <c r="G12" i="1"/>
  <c r="G20" i="1"/>
  <c r="G4" i="1"/>
  <c r="G13" i="1"/>
  <c r="G21" i="1"/>
  <c r="G8" i="1"/>
  <c r="G10" i="1"/>
  <c r="G6" i="1"/>
  <c r="G14" i="1"/>
  <c r="G22" i="1"/>
  <c r="G7" i="1"/>
  <c r="G15" i="1"/>
  <c r="G23" i="1"/>
  <c r="G9" i="1"/>
  <c r="G17" i="1"/>
  <c r="I3" i="1"/>
  <c r="F14" i="1"/>
  <c r="G3" i="1"/>
  <c r="E25" i="9"/>
  <c r="I26" i="1" s="1"/>
  <c r="I9" i="1"/>
  <c r="K25" i="10"/>
  <c r="J83" i="1" s="1"/>
  <c r="B25" i="9"/>
  <c r="B27" i="9" s="1"/>
  <c r="G25" i="9"/>
  <c r="D4" i="7"/>
  <c r="D25" i="7" s="1"/>
  <c r="F25" i="7"/>
  <c r="F25" i="6"/>
  <c r="D25" i="6"/>
  <c r="F26" i="1" s="1"/>
  <c r="G53" i="6" l="1"/>
  <c r="K26" i="10"/>
  <c r="J85" i="1"/>
  <c r="I28" i="1"/>
  <c r="G28" i="1"/>
  <c r="G5" i="1"/>
  <c r="F28" i="1"/>
  <c r="G26" i="1"/>
  <c r="E25" i="8" l="1"/>
  <c r="E27" i="8" s="1"/>
  <c r="F22" i="8"/>
  <c r="I50" i="8" s="1"/>
  <c r="F21" i="8"/>
  <c r="I49" i="8" s="1"/>
  <c r="F20" i="8"/>
  <c r="I48" i="8" s="1"/>
  <c r="F19" i="8"/>
  <c r="I47" i="8" s="1"/>
  <c r="I46" i="8"/>
  <c r="F17" i="8"/>
  <c r="I45" i="8" s="1"/>
  <c r="F16" i="8"/>
  <c r="I44" i="8" s="1"/>
  <c r="F15" i="8"/>
  <c r="I43" i="8" s="1"/>
  <c r="F14" i="8"/>
  <c r="I42" i="8" s="1"/>
  <c r="F13" i="8"/>
  <c r="I41" i="8" s="1"/>
  <c r="F12" i="8"/>
  <c r="I40" i="8" s="1"/>
  <c r="F11" i="8"/>
  <c r="I39" i="8" s="1"/>
  <c r="F10" i="8"/>
  <c r="I38" i="8" s="1"/>
  <c r="F9" i="8"/>
  <c r="I37" i="8" s="1"/>
  <c r="F8" i="8"/>
  <c r="I36" i="8" s="1"/>
  <c r="F7" i="8"/>
  <c r="I35" i="8" s="1"/>
  <c r="F5" i="8"/>
  <c r="I33" i="8" s="1"/>
  <c r="F4" i="8"/>
  <c r="I32" i="8" s="1"/>
  <c r="F3" i="8"/>
  <c r="I31" i="8" s="1"/>
  <c r="F2" i="8"/>
  <c r="I30" i="8" s="1"/>
  <c r="D19" i="1"/>
  <c r="D22" i="1"/>
  <c r="B4" i="1"/>
  <c r="B5" i="1"/>
  <c r="B6" i="1"/>
  <c r="B7" i="1"/>
  <c r="B8" i="1"/>
  <c r="B10" i="1"/>
  <c r="B11" i="1"/>
  <c r="B13" i="1"/>
  <c r="B14" i="1"/>
  <c r="B15" i="1"/>
  <c r="B16" i="1"/>
  <c r="B17" i="1"/>
  <c r="B19" i="1"/>
  <c r="B20" i="1"/>
  <c r="B21" i="1"/>
  <c r="B22" i="1"/>
  <c r="B23" i="1"/>
  <c r="B3" i="1"/>
  <c r="C27" i="2"/>
  <c r="B27" i="2"/>
  <c r="B18" i="1"/>
  <c r="B12" i="1"/>
  <c r="D4" i="1"/>
  <c r="D6" i="1"/>
  <c r="D9" i="1"/>
  <c r="D10" i="1"/>
  <c r="D11" i="1"/>
  <c r="D12" i="1"/>
  <c r="D13" i="1"/>
  <c r="D14" i="1"/>
  <c r="D15" i="1"/>
  <c r="D16" i="1"/>
  <c r="D17" i="1"/>
  <c r="D18" i="1"/>
  <c r="D20" i="1"/>
  <c r="D21" i="1"/>
  <c r="D23" i="1"/>
  <c r="D3" i="1"/>
  <c r="E25" i="4"/>
  <c r="E27" i="4" s="1"/>
  <c r="D25" i="4"/>
  <c r="D27" i="4" s="1"/>
  <c r="B25" i="4"/>
  <c r="B27" i="4" s="1"/>
  <c r="E25" i="3" l="1"/>
  <c r="C26" i="1" s="1"/>
  <c r="C16" i="1"/>
  <c r="C9" i="1"/>
  <c r="C13" i="1"/>
  <c r="C21" i="1"/>
  <c r="C12" i="1"/>
  <c r="C5" i="1"/>
  <c r="C17" i="1"/>
  <c r="C10" i="1"/>
  <c r="C14" i="1"/>
  <c r="C18" i="1"/>
  <c r="C22" i="1"/>
  <c r="C4" i="1"/>
  <c r="C20" i="1"/>
  <c r="K20" i="1" s="1"/>
  <c r="C7" i="1"/>
  <c r="C15" i="1"/>
  <c r="C23" i="1"/>
  <c r="C8" i="1"/>
  <c r="C3" i="1"/>
  <c r="C11" i="1"/>
  <c r="H18" i="1"/>
  <c r="H11" i="1"/>
  <c r="H19" i="1"/>
  <c r="H4" i="1"/>
  <c r="H12" i="1"/>
  <c r="H20" i="1"/>
  <c r="H17" i="1"/>
  <c r="H10" i="1"/>
  <c r="H13" i="1"/>
  <c r="H21" i="1"/>
  <c r="K21" i="1" s="1"/>
  <c r="H5" i="1"/>
  <c r="H14" i="1"/>
  <c r="H22" i="1"/>
  <c r="H6" i="1"/>
  <c r="H15" i="1"/>
  <c r="H23" i="1"/>
  <c r="H8" i="1"/>
  <c r="H16" i="1"/>
  <c r="C6" i="1"/>
  <c r="H3" i="1"/>
  <c r="C19" i="1"/>
  <c r="G4" i="4"/>
  <c r="C25" i="4"/>
  <c r="C27" i="4" s="1"/>
  <c r="G6" i="4"/>
  <c r="J34" i="4" s="1"/>
  <c r="H35" i="13" s="1"/>
  <c r="H9" i="1"/>
  <c r="D8" i="1"/>
  <c r="H25" i="8"/>
  <c r="C25" i="8"/>
  <c r="C27" i="8" s="1"/>
  <c r="F6" i="8"/>
  <c r="I34" i="8" s="1"/>
  <c r="K18" i="1" l="1"/>
  <c r="K22" i="1"/>
  <c r="K23" i="1"/>
  <c r="K17" i="1"/>
  <c r="J32" i="4"/>
  <c r="H33" i="13" s="1"/>
  <c r="H54" i="13" s="1"/>
  <c r="G25" i="4"/>
  <c r="K19" i="1"/>
  <c r="I53" i="8"/>
  <c r="J53" i="4"/>
  <c r="D7" i="1"/>
  <c r="D5" i="1"/>
  <c r="H28" i="1"/>
  <c r="F25" i="8"/>
  <c r="H26" i="1" s="1"/>
  <c r="H7" i="1"/>
  <c r="D26" i="1"/>
  <c r="I25" i="4"/>
  <c r="D3" i="5" l="1"/>
  <c r="G31" i="5" s="1"/>
  <c r="L32" i="10" s="1"/>
  <c r="D4" i="5"/>
  <c r="G32" i="5" s="1"/>
  <c r="L33" i="10" s="1"/>
  <c r="D5" i="5"/>
  <c r="G33" i="5" s="1"/>
  <c r="L34" i="10" s="1"/>
  <c r="D6" i="5"/>
  <c r="G34" i="5" s="1"/>
  <c r="L35" i="10" s="1"/>
  <c r="D7" i="5"/>
  <c r="D8" i="5"/>
  <c r="G36" i="5" s="1"/>
  <c r="L37" i="10" s="1"/>
  <c r="D9" i="5"/>
  <c r="G37" i="5" s="1"/>
  <c r="L38" i="10" s="1"/>
  <c r="D10" i="5"/>
  <c r="G38" i="5" s="1"/>
  <c r="L39" i="10" s="1"/>
  <c r="D11" i="5"/>
  <c r="G39" i="5" s="1"/>
  <c r="L40" i="10" s="1"/>
  <c r="D12" i="5"/>
  <c r="G40" i="5" s="1"/>
  <c r="L41" i="10" s="1"/>
  <c r="D13" i="5"/>
  <c r="G41" i="5" s="1"/>
  <c r="L42" i="10" s="1"/>
  <c r="D14" i="5"/>
  <c r="G42" i="5" s="1"/>
  <c r="L43" i="10" s="1"/>
  <c r="D15" i="5"/>
  <c r="G43" i="5" s="1"/>
  <c r="L44" i="10" s="1"/>
  <c r="D16" i="5"/>
  <c r="G44" i="5" s="1"/>
  <c r="L45" i="10" s="1"/>
  <c r="D17" i="5"/>
  <c r="G45" i="5" s="1"/>
  <c r="L46" i="10" s="1"/>
  <c r="D18" i="5"/>
  <c r="G46" i="5" s="1"/>
  <c r="L47" i="10" s="1"/>
  <c r="D19" i="5"/>
  <c r="G47" i="5" s="1"/>
  <c r="L48" i="10" s="1"/>
  <c r="D20" i="5"/>
  <c r="G48" i="5" s="1"/>
  <c r="L49" i="10" s="1"/>
  <c r="D21" i="5"/>
  <c r="G49" i="5" s="1"/>
  <c r="L50" i="10" s="1"/>
  <c r="D22" i="5"/>
  <c r="G50" i="5" s="1"/>
  <c r="L51" i="10" s="1"/>
  <c r="C25" i="5"/>
  <c r="C27" i="5" s="1"/>
  <c r="F3" i="5"/>
  <c r="M4" i="1" s="1"/>
  <c r="F4" i="5"/>
  <c r="M5" i="1" s="1"/>
  <c r="F5" i="5"/>
  <c r="M6" i="1" s="1"/>
  <c r="F6" i="5"/>
  <c r="M7" i="1" s="1"/>
  <c r="F7" i="5"/>
  <c r="M8" i="1" s="1"/>
  <c r="F8" i="5"/>
  <c r="M9" i="1" s="1"/>
  <c r="F9" i="5"/>
  <c r="M10" i="1" s="1"/>
  <c r="F10" i="5"/>
  <c r="M11" i="1" s="1"/>
  <c r="F11" i="5"/>
  <c r="M12" i="1" s="1"/>
  <c r="F12" i="5"/>
  <c r="M13" i="1" s="1"/>
  <c r="F13" i="5"/>
  <c r="M14" i="1" s="1"/>
  <c r="F14" i="5"/>
  <c r="M15" i="1" s="1"/>
  <c r="F15" i="5"/>
  <c r="M16" i="1" s="1"/>
  <c r="F16" i="5"/>
  <c r="M17" i="1" s="1"/>
  <c r="F17" i="5"/>
  <c r="M18" i="1" s="1"/>
  <c r="F18" i="5"/>
  <c r="M19" i="1" s="1"/>
  <c r="F19" i="5"/>
  <c r="M20" i="1" s="1"/>
  <c r="F20" i="5"/>
  <c r="M21" i="1" s="1"/>
  <c r="F21" i="5"/>
  <c r="M22" i="1" s="1"/>
  <c r="F22" i="5"/>
  <c r="M23" i="1" s="1"/>
  <c r="G35" i="5" l="1"/>
  <c r="L36" i="10" s="1"/>
  <c r="M54" i="1" l="1"/>
  <c r="E112" i="1"/>
  <c r="E4" i="1"/>
  <c r="K4" i="1" s="1"/>
  <c r="E5" i="1"/>
  <c r="K5" i="1" s="1"/>
  <c r="E6" i="1"/>
  <c r="K6" i="1" s="1"/>
  <c r="E7" i="1"/>
  <c r="K7" i="1" s="1"/>
  <c r="E8" i="1"/>
  <c r="K8" i="1" s="1"/>
  <c r="E9" i="1"/>
  <c r="K9" i="1" s="1"/>
  <c r="E10" i="1"/>
  <c r="K10" i="1" s="1"/>
  <c r="E11" i="1"/>
  <c r="K11" i="1" s="1"/>
  <c r="E12" i="1"/>
  <c r="K12" i="1" s="1"/>
  <c r="E13" i="1"/>
  <c r="K13" i="1" s="1"/>
  <c r="E14" i="1"/>
  <c r="K14" i="1" s="1"/>
  <c r="E15" i="1"/>
  <c r="K15" i="1" s="1"/>
  <c r="E16" i="1"/>
  <c r="K16" i="1" s="1"/>
  <c r="E97" i="1" l="1"/>
  <c r="E92" i="1" l="1"/>
  <c r="M48" i="1"/>
  <c r="E106" i="1"/>
  <c r="M43" i="1"/>
  <c r="E101" i="1"/>
  <c r="M51" i="1"/>
  <c r="E109" i="1"/>
  <c r="M49" i="1"/>
  <c r="E107" i="1"/>
  <c r="M36" i="1"/>
  <c r="E94" i="1"/>
  <c r="M45" i="1"/>
  <c r="E103" i="1"/>
  <c r="M44" i="1"/>
  <c r="E102" i="1"/>
  <c r="M46" i="1"/>
  <c r="E104" i="1"/>
  <c r="M52" i="1"/>
  <c r="E110" i="1"/>
  <c r="M37" i="1"/>
  <c r="E95" i="1"/>
  <c r="M47" i="1"/>
  <c r="E105" i="1"/>
  <c r="M50" i="1"/>
  <c r="E108" i="1"/>
  <c r="M53" i="1"/>
  <c r="E111" i="1"/>
  <c r="M35" i="1"/>
  <c r="E93" i="1"/>
  <c r="M42" i="1"/>
  <c r="E100" i="1"/>
  <c r="M41" i="1"/>
  <c r="E99" i="1"/>
  <c r="M40" i="1"/>
  <c r="E98" i="1"/>
  <c r="M39" i="1"/>
  <c r="M38" i="1"/>
  <c r="E96" i="1"/>
  <c r="M34" i="1"/>
  <c r="B25" i="5" l="1"/>
  <c r="B27" i="5" s="1"/>
  <c r="D2" i="5"/>
  <c r="G30" i="5" s="1"/>
  <c r="F2" i="5"/>
  <c r="M3" i="1" s="1"/>
  <c r="M28" i="1" s="1"/>
  <c r="G53" i="5" l="1"/>
  <c r="L31" i="10"/>
  <c r="L54" i="10" s="1"/>
  <c r="F25" i="5"/>
  <c r="E28" i="1" s="1"/>
  <c r="K28" i="1" s="1"/>
  <c r="E3" i="1"/>
  <c r="K3" i="1" s="1"/>
  <c r="D25" i="5"/>
  <c r="E26" i="1" s="1"/>
  <c r="K26" i="1" s="1"/>
  <c r="M55" i="1" l="1"/>
  <c r="E113" i="1"/>
  <c r="M33" i="1"/>
  <c r="M56" i="1" s="1"/>
  <c r="E91" i="1"/>
  <c r="E114" i="1" l="1"/>
  <c r="E115" i="1"/>
</calcChain>
</file>

<file path=xl/sharedStrings.xml><?xml version="1.0" encoding="utf-8"?>
<sst xmlns="http://schemas.openxmlformats.org/spreadsheetml/2006/main" count="1663" uniqueCount="541">
  <si>
    <t>G - Atlas</t>
  </si>
  <si>
    <t>PIPS</t>
  </si>
  <si>
    <t>TRADES</t>
  </si>
  <si>
    <t>TOTAL</t>
  </si>
  <si>
    <t>C - SFE</t>
  </si>
  <si>
    <t>D - Strive</t>
  </si>
  <si>
    <t>E - Pepperstone</t>
  </si>
  <si>
    <t>F - VOL Portfolio</t>
  </si>
  <si>
    <t>TOTAL ACCOUNTS</t>
  </si>
  <si>
    <t>TOTAL PIPS</t>
  </si>
  <si>
    <t>EURUSD</t>
  </si>
  <si>
    <t>USDJPY</t>
  </si>
  <si>
    <t>TOTAL MONTANT</t>
  </si>
  <si>
    <t>GBPUSD</t>
  </si>
  <si>
    <t>EURAUD</t>
  </si>
  <si>
    <t>GBPJPY</t>
  </si>
  <si>
    <t>AUDUSD</t>
  </si>
  <si>
    <t>Open Date</t>
  </si>
  <si>
    <t>Close Date</t>
  </si>
  <si>
    <t>Symbol</t>
  </si>
  <si>
    <t>Action</t>
  </si>
  <si>
    <t>Lots</t>
  </si>
  <si>
    <t>SL</t>
  </si>
  <si>
    <t>TP</t>
  </si>
  <si>
    <t>Open Price</t>
  </si>
  <si>
    <t>Close Price</t>
  </si>
  <si>
    <t>Commission</t>
  </si>
  <si>
    <t>Swap</t>
  </si>
  <si>
    <t>Pips</t>
  </si>
  <si>
    <t>Profit</t>
  </si>
  <si>
    <t>Gain</t>
  </si>
  <si>
    <t>Duration (DD:HH:MM:SS)</t>
  </si>
  <si>
    <t>Profitable(%)</t>
  </si>
  <si>
    <t>Profitable(time duration)</t>
  </si>
  <si>
    <t>Drawdown</t>
  </si>
  <si>
    <t>Risk:Reward</t>
  </si>
  <si>
    <t>Max(pips)</t>
  </si>
  <si>
    <t>Max(USD)</t>
  </si>
  <si>
    <t>Min(pips)</t>
  </si>
  <si>
    <t>Min(USD)</t>
  </si>
  <si>
    <t>Entry Accuracy(%)</t>
  </si>
  <si>
    <t>Exit Accuracy(%)</t>
  </si>
  <si>
    <t>ProfitMissed(pips)</t>
  </si>
  <si>
    <t>ProfitMissed(USD)</t>
  </si>
  <si>
    <t>Sell</t>
  </si>
  <si>
    <t>0s</t>
  </si>
  <si>
    <t>Buy</t>
  </si>
  <si>
    <t>00:00:30:00</t>
  </si>
  <si>
    <t>H - Scorpion</t>
  </si>
  <si>
    <t>Magic Number</t>
  </si>
  <si>
    <t>Max(EUR)</t>
  </si>
  <si>
    <t>Min(EUR)</t>
  </si>
  <si>
    <t>ProfitMissed(EUR)</t>
  </si>
  <si>
    <t>TOTAL TRADES</t>
  </si>
  <si>
    <t>GBPCAD</t>
  </si>
  <si>
    <t>USDCAD</t>
  </si>
  <si>
    <t>EURGBP</t>
  </si>
  <si>
    <t>I - NightProfit</t>
  </si>
  <si>
    <t>USDCHF</t>
  </si>
  <si>
    <t>YRL_CAPITAL / SC GAM</t>
  </si>
  <si>
    <t>SC GAM_ICM</t>
  </si>
  <si>
    <t>YRL CAPITAL_ICM</t>
  </si>
  <si>
    <t>SC GAM_FXPRO</t>
  </si>
  <si>
    <t>SLIPAGE</t>
  </si>
  <si>
    <t>SLIPPAGE</t>
  </si>
  <si>
    <t xml:space="preserve">YRL_CAPITAL </t>
  </si>
  <si>
    <t>SC GAM</t>
  </si>
  <si>
    <t>SFE / SC GAM</t>
  </si>
  <si>
    <t>VOL Portfolio / SC GAM</t>
  </si>
  <si>
    <t>Strive / YRL CAPITAL</t>
  </si>
  <si>
    <t>Atlas / YRL CAPITAL</t>
  </si>
  <si>
    <t>Scorpion / YRL CAPITAL</t>
  </si>
  <si>
    <t>Pepperstone / YRL CAPITAL</t>
  </si>
  <si>
    <t>SLIPAGE ICM</t>
  </si>
  <si>
    <t>SLIPAGE FxPRO</t>
  </si>
  <si>
    <t>MOYENNE</t>
  </si>
  <si>
    <t>sl</t>
  </si>
  <si>
    <t>00:03:56:37</t>
  </si>
  <si>
    <t>00:08:05:56</t>
  </si>
  <si>
    <t>00:03:34:10</t>
  </si>
  <si>
    <t>3h 34m</t>
  </si>
  <si>
    <t>00:18:30:00</t>
  </si>
  <si>
    <t>5m</t>
  </si>
  <si>
    <t>00:06:15:00</t>
  </si>
  <si>
    <t>1m</t>
  </si>
  <si>
    <t>00:01:40:01</t>
  </si>
  <si>
    <t>00:05:05:55</t>
  </si>
  <si>
    <t>00:04:42:58</t>
  </si>
  <si>
    <t>00:05:07:14</t>
  </si>
  <si>
    <t>2h 56m</t>
  </si>
  <si>
    <t>00:01:24:21</t>
  </si>
  <si>
    <t>00:03:47:44</t>
  </si>
  <si>
    <t>3h 28m</t>
  </si>
  <si>
    <t>01:10:07:48</t>
  </si>
  <si>
    <t>4h 15m</t>
  </si>
  <si>
    <t>03:09:56:10</t>
  </si>
  <si>
    <t>6h 8m</t>
  </si>
  <si>
    <t>00:13:58:14</t>
  </si>
  <si>
    <t>8h 11m</t>
  </si>
  <si>
    <t>00:02:38:35</t>
  </si>
  <si>
    <t>00:10:54:58</t>
  </si>
  <si>
    <t>9h 53m</t>
  </si>
  <si>
    <t>00:03:48:07</t>
  </si>
  <si>
    <t>3h 21m</t>
  </si>
  <si>
    <t>00:11:59:19</t>
  </si>
  <si>
    <t>10h 7m</t>
  </si>
  <si>
    <t>00:08:15:00</t>
  </si>
  <si>
    <t>1h 7m</t>
  </si>
  <si>
    <t>00:06:04:57</t>
  </si>
  <si>
    <t>master2</t>
  </si>
  <si>
    <t>00:04:56:33</t>
  </si>
  <si>
    <t>master1</t>
  </si>
  <si>
    <t>00:15:06:20</t>
  </si>
  <si>
    <t>00:02:50:03</t>
  </si>
  <si>
    <t>00:02:55:00</t>
  </si>
  <si>
    <t>00:03:00:00</t>
  </si>
  <si>
    <t>00:02:55:07</t>
  </si>
  <si>
    <t>00:04:18:39</t>
  </si>
  <si>
    <t>6m</t>
  </si>
  <si>
    <t>00:04:30:01</t>
  </si>
  <si>
    <t>2m</t>
  </si>
  <si>
    <t>00:10:08:33</t>
  </si>
  <si>
    <t>7h 46m</t>
  </si>
  <si>
    <t>00:01:14:59</t>
  </si>
  <si>
    <t>1h 14m</t>
  </si>
  <si>
    <t>00:06:40:01</t>
  </si>
  <si>
    <t>5h 42m</t>
  </si>
  <si>
    <t>00:06:35:02</t>
  </si>
  <si>
    <t>5h 30m</t>
  </si>
  <si>
    <t>00:00:45:01</t>
  </si>
  <si>
    <t>59s</t>
  </si>
  <si>
    <t>00:12:10:00</t>
  </si>
  <si>
    <t>4h 56m</t>
  </si>
  <si>
    <t>00:06:30:03</t>
  </si>
  <si>
    <t>4h 22m</t>
  </si>
  <si>
    <t>00:06:00:00</t>
  </si>
  <si>
    <t>3h 52m</t>
  </si>
  <si>
    <t>00:00:38:22</t>
  </si>
  <si>
    <t>from #23774754</t>
  </si>
  <si>
    <t>00:00:37:27</t>
  </si>
  <si>
    <t>to #23775049</t>
  </si>
  <si>
    <t>00:00:35:00</t>
  </si>
  <si>
    <t>00:00:45:00</t>
  </si>
  <si>
    <t>00:00:23:04</t>
  </si>
  <si>
    <t>00:06:50:03</t>
  </si>
  <si>
    <t>3h 33m</t>
  </si>
  <si>
    <t>00:01:58:14</t>
  </si>
  <si>
    <t>00:03:35:01</t>
  </si>
  <si>
    <t>00:03:43:08</t>
  </si>
  <si>
    <t>00:17:30:00</t>
  </si>
  <si>
    <t>1h 49m</t>
  </si>
  <si>
    <t>00:16:45:08</t>
  </si>
  <si>
    <t>1h 19m</t>
  </si>
  <si>
    <t>00:00:32:59</t>
  </si>
  <si>
    <t>00:17:25:02</t>
  </si>
  <si>
    <t>5h 54m</t>
  </si>
  <si>
    <t>00:18:30:01</t>
  </si>
  <si>
    <t>2h 23m</t>
  </si>
  <si>
    <t>00:16:30:08</t>
  </si>
  <si>
    <t>1h 16m</t>
  </si>
  <si>
    <t>00:16:29:58</t>
  </si>
  <si>
    <t>03:19:20:06</t>
  </si>
  <si>
    <t>10h 35m</t>
  </si>
  <si>
    <t>00:05:54:29</t>
  </si>
  <si>
    <t>7m</t>
  </si>
  <si>
    <t>00:08:06:12</t>
  </si>
  <si>
    <t>5h 45m</t>
  </si>
  <si>
    <t>00:03:44:31</t>
  </si>
  <si>
    <t>3h 44m</t>
  </si>
  <si>
    <t>02:17:36:19</t>
  </si>
  <si>
    <t>8h 43m</t>
  </si>
  <si>
    <t>00:03:09:53</t>
  </si>
  <si>
    <t>00:01:29:51</t>
  </si>
  <si>
    <t>00:00:49:58</t>
  </si>
  <si>
    <t>00:00:35:05</t>
  </si>
  <si>
    <t>02:17:31:29</t>
  </si>
  <si>
    <t>9h 18m</t>
  </si>
  <si>
    <t>9h 2m</t>
  </si>
  <si>
    <t>00:03:14:52</t>
  </si>
  <si>
    <t>00:02:59:58</t>
  </si>
  <si>
    <t>00:01:34:53</t>
  </si>
  <si>
    <t>02:17:28:10</t>
  </si>
  <si>
    <t>11h 51m</t>
  </si>
  <si>
    <t>00:02:59:59</t>
  </si>
  <si>
    <t>02:17:02:51</t>
  </si>
  <si>
    <t>7h 40m</t>
  </si>
  <si>
    <t>00:02:45:02</t>
  </si>
  <si>
    <t>02:09:56:04</t>
  </si>
  <si>
    <t>6h 11m</t>
  </si>
  <si>
    <t>02:14:31:57</t>
  </si>
  <si>
    <t>13h 15m</t>
  </si>
  <si>
    <t>02:08:24:59</t>
  </si>
  <si>
    <t>7h 6m</t>
  </si>
  <si>
    <t>02:09:48:05</t>
  </si>
  <si>
    <t>9h 36m</t>
  </si>
  <si>
    <t>00:01:47:00</t>
  </si>
  <si>
    <t>02:12:00:01</t>
  </si>
  <si>
    <t>21h 25m</t>
  </si>
  <si>
    <t>00:16:39:05</t>
  </si>
  <si>
    <t>5h 40m</t>
  </si>
  <si>
    <t>00:04:48:26</t>
  </si>
  <si>
    <t>00:07:46:30</t>
  </si>
  <si>
    <t>3h 10m</t>
  </si>
  <si>
    <t>master1[sl]</t>
  </si>
  <si>
    <t>00:00:25:27</t>
  </si>
  <si>
    <t>00:00:17:39</t>
  </si>
  <si>
    <t>00:00:59:57</t>
  </si>
  <si>
    <t>00:00:29:59</t>
  </si>
  <si>
    <t>00:03:11:51</t>
  </si>
  <si>
    <t>00:01:45:01</t>
  </si>
  <si>
    <t>00:01:45:00</t>
  </si>
  <si>
    <t>00:01:29:28</t>
  </si>
  <si>
    <t>00:00:15:01</t>
  </si>
  <si>
    <t>00:01:01:05</t>
  </si>
  <si>
    <t>00:01:29:25</t>
  </si>
  <si>
    <t>00:01:29:40</t>
  </si>
  <si>
    <t>00:01:29:41</t>
  </si>
  <si>
    <t>00:01:25:38</t>
  </si>
  <si>
    <t>00:00:15:02</t>
  </si>
  <si>
    <t>00:01:55:29</t>
  </si>
  <si>
    <t>00:01:44:57</t>
  </si>
  <si>
    <t>00:08:44:11</t>
  </si>
  <si>
    <t>8h 37m</t>
  </si>
  <si>
    <t>00:02:06:16</t>
  </si>
  <si>
    <t>00:02:08:17</t>
  </si>
  <si>
    <t>00:03:04:59</t>
  </si>
  <si>
    <t>3h 4m</t>
  </si>
  <si>
    <t>00:00:08:35</t>
  </si>
  <si>
    <t>00:04:14:58</t>
  </si>
  <si>
    <t>00:01:00:03</t>
  </si>
  <si>
    <t>00:04:28:01</t>
  </si>
  <si>
    <t>00:17:45:01</t>
  </si>
  <si>
    <t>1h 3m</t>
  </si>
  <si>
    <t>00:00:34:42</t>
  </si>
  <si>
    <t>00:10:13:00</t>
  </si>
  <si>
    <t>10h 13m</t>
  </si>
  <si>
    <t>00:04:00:59</t>
  </si>
  <si>
    <t>4h 0m</t>
  </si>
  <si>
    <t>00:03:35:46</t>
  </si>
  <si>
    <t>34m</t>
  </si>
  <si>
    <t>00:01:24:20</t>
  </si>
  <si>
    <t>00:01:15:01</t>
  </si>
  <si>
    <t>00:02:00:00</t>
  </si>
  <si>
    <t>00:00:02:27</t>
  </si>
  <si>
    <t>00:01:52:16</t>
  </si>
  <si>
    <t>00:00:05:01</t>
  </si>
  <si>
    <t>00:02:14:59</t>
  </si>
  <si>
    <t>00:02:05:00</t>
  </si>
  <si>
    <t>00:01:57:25</t>
  </si>
  <si>
    <t>00:01:55:01</t>
  </si>
  <si>
    <t>00:01:55:00</t>
  </si>
  <si>
    <t>07/13/2018 10:16</t>
  </si>
  <si>
    <t>from #23811310</t>
  </si>
  <si>
    <t>01:16:28:42</t>
  </si>
  <si>
    <t xml:space="preserve">1d 16h </t>
  </si>
  <si>
    <t>00:02:18:31</t>
  </si>
  <si>
    <t>2h 18m</t>
  </si>
  <si>
    <t>00:02:06:09</t>
  </si>
  <si>
    <t>from #23811504</t>
  </si>
  <si>
    <t>01:00:52:43</t>
  </si>
  <si>
    <t xml:space="preserve">1d </t>
  </si>
  <si>
    <t>00:06:00:39</t>
  </si>
  <si>
    <t>6h 0m</t>
  </si>
  <si>
    <t>07/13/2018 19:30</t>
  </si>
  <si>
    <t>02:01:08:17</t>
  </si>
  <si>
    <t xml:space="preserve">2d 1h </t>
  </si>
  <si>
    <t>00:02:02:40</t>
  </si>
  <si>
    <t>00:09:13:53</t>
  </si>
  <si>
    <t>9h 13m</t>
  </si>
  <si>
    <t>00:08:49:45</t>
  </si>
  <si>
    <t>07/13/2018 10:10</t>
  </si>
  <si>
    <t>01:14:00:30</t>
  </si>
  <si>
    <t xml:space="preserve">1d 7h </t>
  </si>
  <si>
    <t>00:04:06:33</t>
  </si>
  <si>
    <t>4h 6m</t>
  </si>
  <si>
    <t>00:01:15:03</t>
  </si>
  <si>
    <t>00:04:02:41</t>
  </si>
  <si>
    <t>4h 2m</t>
  </si>
  <si>
    <t>00:02:06:59</t>
  </si>
  <si>
    <t>00:01:41:40</t>
  </si>
  <si>
    <t>00:09:56:47</t>
  </si>
  <si>
    <t>4h 32m</t>
  </si>
  <si>
    <t>00:06:21:52</t>
  </si>
  <si>
    <t>6h 21m</t>
  </si>
  <si>
    <t>07/13/2018 01:10</t>
  </si>
  <si>
    <t>00:19:35:04</t>
  </si>
  <si>
    <t>00:06:49:12</t>
  </si>
  <si>
    <t>52m</t>
  </si>
  <si>
    <t>00:00:17:04</t>
  </si>
  <si>
    <t>00:00:04:52</t>
  </si>
  <si>
    <t>03/14/2018 10:57</t>
  </si>
  <si>
    <t>tp</t>
  </si>
  <si>
    <t>117:08:02:07</t>
  </si>
  <si>
    <t>05/17/2018 13:36</t>
  </si>
  <si>
    <t>56:01:33:36</t>
  </si>
  <si>
    <t>07/13/2018 01:29</t>
  </si>
  <si>
    <t>07/13/2018 15:22</t>
  </si>
  <si>
    <t>00:13:52:57</t>
  </si>
  <si>
    <t>07/13/2018 01:39</t>
  </si>
  <si>
    <t>07/13/2018 17:49</t>
  </si>
  <si>
    <t>00:16:10:24</t>
  </si>
  <si>
    <t>3h 1m</t>
  </si>
  <si>
    <t>07/13/2018 04:30</t>
  </si>
  <si>
    <t>07/13/2018 10:43</t>
  </si>
  <si>
    <t>00:06:12:33</t>
  </si>
  <si>
    <t>1h 2m</t>
  </si>
  <si>
    <t>07/13/2018 10:15</t>
  </si>
  <si>
    <t>07/13/2018 11:30</t>
  </si>
  <si>
    <t>07/13/2018 10:30</t>
  </si>
  <si>
    <t>07/13/2018 11:45</t>
  </si>
  <si>
    <t>07/13/2018 10:44</t>
  </si>
  <si>
    <t>07/13/2018 12:28</t>
  </si>
  <si>
    <t>00:01:43:39</t>
  </si>
  <si>
    <t>07/13/2018 10:45</t>
  </si>
  <si>
    <t>07/13/2018 15:15</t>
  </si>
  <si>
    <t>00:04:30:03</t>
  </si>
  <si>
    <t>9m</t>
  </si>
  <si>
    <t>07/13/2018 11:19</t>
  </si>
  <si>
    <t>07/13/2018 17:01</t>
  </si>
  <si>
    <t>00:05:42:25</t>
  </si>
  <si>
    <t>07/13/2018 13:00</t>
  </si>
  <si>
    <t>07/13/2018 21:05</t>
  </si>
  <si>
    <t>00:08:05:54</t>
  </si>
  <si>
    <t>07/13/2018 14:55</t>
  </si>
  <si>
    <t>00:02:53:59</t>
  </si>
  <si>
    <t>07/13/2018 15:14</t>
  </si>
  <si>
    <t>07/13/2018 21:07</t>
  </si>
  <si>
    <t>00:05:53:42</t>
  </si>
  <si>
    <t>07/13/2018 18:37</t>
  </si>
  <si>
    <t>00:01:35:11</t>
  </si>
  <si>
    <t>07/16/2018 01:45</t>
  </si>
  <si>
    <t>07/16/2018 03:30</t>
  </si>
  <si>
    <t>00:01:44:59</t>
  </si>
  <si>
    <t>07/16/2018 03:10</t>
  </si>
  <si>
    <t>07/16/2018 08:41</t>
  </si>
  <si>
    <t>00:05:31:54</t>
  </si>
  <si>
    <t>5h 31m</t>
  </si>
  <si>
    <t>07/16/2018 04:28</t>
  </si>
  <si>
    <t>07/16/2018 08:43</t>
  </si>
  <si>
    <t>00:04:15:02</t>
  </si>
  <si>
    <t>Brokers</t>
  </si>
  <si>
    <t>IC Markets</t>
  </si>
  <si>
    <t>Pepperstone</t>
  </si>
  <si>
    <t>FXDD</t>
  </si>
  <si>
    <t>Tickmill</t>
  </si>
  <si>
    <t>Commentaires</t>
  </si>
  <si>
    <t>Positions non prises sur les comptes. Erreur technique myfxbook</t>
  </si>
  <si>
    <t>EURJPY</t>
  </si>
  <si>
    <t>VOLUME</t>
  </si>
  <si>
    <t>B - SLINGHSOT</t>
  </si>
  <si>
    <t>00:07:59:55</t>
  </si>
  <si>
    <t>3h 8m</t>
  </si>
  <si>
    <t>00:07:59:51</t>
  </si>
  <si>
    <t>3h 14m</t>
  </si>
  <si>
    <t>07/31/2018 16:05</t>
  </si>
  <si>
    <t>01:02:39:47</t>
  </si>
  <si>
    <t>20h 54m</t>
  </si>
  <si>
    <t>00:18:19:47</t>
  </si>
  <si>
    <t>16h 4m</t>
  </si>
  <si>
    <t>00:18:14:48</t>
  </si>
  <si>
    <t>16h 0m</t>
  </si>
  <si>
    <t>00:18:09:47</t>
  </si>
  <si>
    <t>15h 53m</t>
  </si>
  <si>
    <t>00:17:59:47</t>
  </si>
  <si>
    <t>15h 44m</t>
  </si>
  <si>
    <t>00:17:54:47</t>
  </si>
  <si>
    <t>15h 39m</t>
  </si>
  <si>
    <t>A - PM Swing Trading</t>
  </si>
  <si>
    <t>PM Swing Trading / YRL CAPITAL</t>
  </si>
  <si>
    <t>SLINGSHOT / SC GAM</t>
  </si>
  <si>
    <t>Admiral Markets</t>
  </si>
  <si>
    <t>B - SLINGSHOT</t>
  </si>
  <si>
    <t>Darwinex</t>
  </si>
  <si>
    <t>NZDUSD</t>
  </si>
  <si>
    <t>I - YRL CAPITAL</t>
  </si>
  <si>
    <t>Arret</t>
  </si>
  <si>
    <t>Position AUD fermee plus tot sur le compte</t>
  </si>
  <si>
    <t>Comptes</t>
  </si>
  <si>
    <t>7h 27m</t>
  </si>
  <si>
    <t>08/30/2018 11:04</t>
  </si>
  <si>
    <t>08/30/2018 18:30</t>
  </si>
  <si>
    <t>00:07:25:32</t>
  </si>
  <si>
    <t>7h 25m</t>
  </si>
  <si>
    <t>08/29/2018 16:57</t>
  </si>
  <si>
    <t>08/29/2018 18:30</t>
  </si>
  <si>
    <t>00:01:32:11</t>
  </si>
  <si>
    <t>08/29/2018 11:00</t>
  </si>
  <si>
    <t>00:05:57:48</t>
  </si>
  <si>
    <t>1h 50m</t>
  </si>
  <si>
    <t>08/29/2018 08:57</t>
  </si>
  <si>
    <t>08/29/2018 14:42</t>
  </si>
  <si>
    <t>00:05:45:17</t>
  </si>
  <si>
    <t>08/29/2018 04:14</t>
  </si>
  <si>
    <t>00:04:43:00</t>
  </si>
  <si>
    <t>08/28/2018 11:48</t>
  </si>
  <si>
    <t>08/28/2018 18:30</t>
  </si>
  <si>
    <t>00:06:41:40</t>
  </si>
  <si>
    <t>6h 41m</t>
  </si>
  <si>
    <t>08/28/2018 10:12</t>
  </si>
  <si>
    <t>00:08:17:39</t>
  </si>
  <si>
    <t>08/28/2018 04:02</t>
  </si>
  <si>
    <t>00:06:10:17</t>
  </si>
  <si>
    <t>1h 35m</t>
  </si>
  <si>
    <t>08/27/2018 04:02</t>
  </si>
  <si>
    <t>08/27/2018 18:30</t>
  </si>
  <si>
    <t>00:14:27:58</t>
  </si>
  <si>
    <t>14h 22m</t>
  </si>
  <si>
    <t>08/27/2018 11:06</t>
  </si>
  <si>
    <t>00:07:23:07</t>
  </si>
  <si>
    <t>7h 23m</t>
  </si>
  <si>
    <t>08/24/2018 13:10</t>
  </si>
  <si>
    <t>08/24/2018 18:30</t>
  </si>
  <si>
    <t>00:05:19:59</t>
  </si>
  <si>
    <t>5h 19m</t>
  </si>
  <si>
    <t>08/24/2018 11:12</t>
  </si>
  <si>
    <t>08/24/2018 13:08</t>
  </si>
  <si>
    <t>00:01:55:51</t>
  </si>
  <si>
    <t>08/24/2018 04:45</t>
  </si>
  <si>
    <t>08/24/2018 06:51</t>
  </si>
  <si>
    <t>00:02:05:40</t>
  </si>
  <si>
    <t>08/24/2018 04:01</t>
  </si>
  <si>
    <t>00:00:44:39</t>
  </si>
  <si>
    <t>08/23/2018 04:00</t>
  </si>
  <si>
    <t>08/23/2018 18:30</t>
  </si>
  <si>
    <t>00:14:29:47</t>
  </si>
  <si>
    <t>14h 13m</t>
  </si>
  <si>
    <t>08/23/2018 13:47</t>
  </si>
  <si>
    <t>08/23/2018 17:23</t>
  </si>
  <si>
    <t>00:03:35:56</t>
  </si>
  <si>
    <t>20m</t>
  </si>
  <si>
    <t>08/23/2018 11:12</t>
  </si>
  <si>
    <t>00:02:35:08</t>
  </si>
  <si>
    <t>08/22/2018 03:59</t>
  </si>
  <si>
    <t>08/22/2018 18:30</t>
  </si>
  <si>
    <t>00:14:30:01</t>
  </si>
  <si>
    <t>14h 30m</t>
  </si>
  <si>
    <t>08/22/2018 12:08</t>
  </si>
  <si>
    <t>00:06:21:37</t>
  </si>
  <si>
    <t>08/22/2018 11:00</t>
  </si>
  <si>
    <t>00:01:07:55</t>
  </si>
  <si>
    <t>08/21/2018 04:49</t>
  </si>
  <si>
    <t>08/21/2018 18:30</t>
  </si>
  <si>
    <t>00:13:40:16</t>
  </si>
  <si>
    <t>13h 40m</t>
  </si>
  <si>
    <t>08/21/2018 15:08</t>
  </si>
  <si>
    <t>08/21/2018 16:51</t>
  </si>
  <si>
    <t>00:01:43:00</t>
  </si>
  <si>
    <t>08/21/2018 11:35</t>
  </si>
  <si>
    <t>00:03:32:58</t>
  </si>
  <si>
    <t>08/21/2018 04:05</t>
  </si>
  <si>
    <t>00:00:44:22</t>
  </si>
  <si>
    <t>08/20/2018 16:23</t>
  </si>
  <si>
    <t>08/20/2018 18:30</t>
  </si>
  <si>
    <t>00:02:06:51</t>
  </si>
  <si>
    <t>08/20/2018 15:49</t>
  </si>
  <si>
    <t>00:02:40:44</t>
  </si>
  <si>
    <t>08/20/2018 05:33</t>
  </si>
  <si>
    <t>00:10:49:41</t>
  </si>
  <si>
    <t>6h 33m</t>
  </si>
  <si>
    <t>08/20/2018 11:18</t>
  </si>
  <si>
    <t>00:04:30:34</t>
  </si>
  <si>
    <t>08/17/2018 04:03</t>
  </si>
  <si>
    <t>08/17/2018 18:30</t>
  </si>
  <si>
    <t>00:14:26:55</t>
  </si>
  <si>
    <t>12h 12m</t>
  </si>
  <si>
    <t>08/17/2018 13:01</t>
  </si>
  <si>
    <t>08/17/2018 14:27</t>
  </si>
  <si>
    <t>00:01:26:08</t>
  </si>
  <si>
    <t>08/17/2018 11:05</t>
  </si>
  <si>
    <t>00:01:56:08</t>
  </si>
  <si>
    <t>08/16/2018 04:29</t>
  </si>
  <si>
    <t>08/16/2018 18:30</t>
  </si>
  <si>
    <t>00:14:00:09</t>
  </si>
  <si>
    <t>13h 18m</t>
  </si>
  <si>
    <t>08/16/2018 11:30</t>
  </si>
  <si>
    <t>00:06:59:59</t>
  </si>
  <si>
    <t>5h 9m</t>
  </si>
  <si>
    <t>08/16/2018 04:09</t>
  </si>
  <si>
    <t>00:00:20:27</t>
  </si>
  <si>
    <t>08/15/2018 11:00</t>
  </si>
  <si>
    <t>08/15/2018 18:30</t>
  </si>
  <si>
    <t>00:07:30:01</t>
  </si>
  <si>
    <t>08/15/2018 06:18</t>
  </si>
  <si>
    <t>00:12:11:56</t>
  </si>
  <si>
    <t>9h 6m</t>
  </si>
  <si>
    <t>08/15/2018 04:23</t>
  </si>
  <si>
    <t>00:01:54:26</t>
  </si>
  <si>
    <t>08/14/2018 11:22</t>
  </si>
  <si>
    <t>08/14/2018 18:30</t>
  </si>
  <si>
    <t>00:07:07:05</t>
  </si>
  <si>
    <t>7h 7m</t>
  </si>
  <si>
    <t>08/14/2018 04:01</t>
  </si>
  <si>
    <t>00:14:28:52</t>
  </si>
  <si>
    <t>11h 56m</t>
  </si>
  <si>
    <t>08/14/2018 11:12</t>
  </si>
  <si>
    <t>00:00:10:51</t>
  </si>
  <si>
    <t>08/13/2018 14:54</t>
  </si>
  <si>
    <t>08/13/2018 18:53</t>
  </si>
  <si>
    <t>00:03:58:35</t>
  </si>
  <si>
    <t>3h 58m</t>
  </si>
  <si>
    <t>08/13/2018 14:55</t>
  </si>
  <si>
    <t>08/13/2018 18:49</t>
  </si>
  <si>
    <t>00:03:53:21</t>
  </si>
  <si>
    <t>3h 30m</t>
  </si>
  <si>
    <t>08/13/2018 04:17</t>
  </si>
  <si>
    <t>00:10:37:51</t>
  </si>
  <si>
    <t>7h 19m</t>
  </si>
  <si>
    <t>08/13/2018 11:11</t>
  </si>
  <si>
    <t>00:03:43:07</t>
  </si>
  <si>
    <t>00:02:50:15</t>
  </si>
  <si>
    <t>00:00:53:29</t>
  </si>
  <si>
    <t>00:00:31:51</t>
  </si>
  <si>
    <t>00:02:21:41</t>
  </si>
  <si>
    <t>00:00:59:38</t>
  </si>
  <si>
    <t>00:10:36:10</t>
  </si>
  <si>
    <t>10h 8m</t>
  </si>
  <si>
    <t>00:04:38:46</t>
  </si>
  <si>
    <t>00:03:37:43</t>
  </si>
  <si>
    <t>4m</t>
  </si>
  <si>
    <t>00:11:03:04</t>
  </si>
  <si>
    <t>11h 3m</t>
  </si>
  <si>
    <t>00:07:37:04</t>
  </si>
  <si>
    <t>00:06:26:28</t>
  </si>
  <si>
    <t>6h 24m</t>
  </si>
  <si>
    <t>00:07:32:58</t>
  </si>
  <si>
    <t>7h 32m</t>
  </si>
  <si>
    <t>00:05:57:15</t>
  </si>
  <si>
    <t>00:00:23:12</t>
  </si>
  <si>
    <t>00:13:45:54</t>
  </si>
  <si>
    <t>11h 16m</t>
  </si>
  <si>
    <t>00:05:18:59</t>
  </si>
  <si>
    <t>59m</t>
  </si>
  <si>
    <t>00:00:59:21</t>
  </si>
  <si>
    <t>00:02:23:54</t>
  </si>
  <si>
    <t>00:07:48:01</t>
  </si>
  <si>
    <t>7h 3m</t>
  </si>
  <si>
    <t>00:01:58:00</t>
  </si>
  <si>
    <t>1h 58m</t>
  </si>
  <si>
    <t>00:01:38:15</t>
  </si>
  <si>
    <t>00:00:52:28</t>
  </si>
  <si>
    <t>00:00:11:20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</si>
</sst>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2"/>
      <name val="Calibri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5">
    <xf numFmtId="0" fontId="0" fillId="0" borderId="0" xfId="0"/>
    <xf numFmtId="2" fontId="4" fillId="0" borderId="4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2" fontId="1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2" fontId="7" fillId="4" borderId="1" xfId="0" applyNumberFormat="1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2" fontId="7" fillId="6" borderId="1" xfId="0" applyNumberFormat="1" applyFont="1" applyFill="1" applyBorder="1" applyAlignment="1">
      <alignment horizontal="center" vertical="center"/>
    </xf>
    <xf numFmtId="2" fontId="7" fillId="5" borderId="1" xfId="0" applyNumberFormat="1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/>
    </xf>
    <xf numFmtId="2" fontId="7" fillId="9" borderId="1" xfId="0" applyNumberFormat="1" applyFont="1" applyFill="1" applyBorder="1" applyAlignment="1">
      <alignment horizontal="center" vertical="center"/>
    </xf>
    <xf numFmtId="2" fontId="7" fillId="7" borderId="1" xfId="0" applyNumberFormat="1" applyFont="1" applyFill="1" applyBorder="1" applyAlignment="1">
      <alignment horizontal="center" vertical="center"/>
    </xf>
    <xf numFmtId="2" fontId="7" fillId="10" borderId="1" xfId="0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2" fontId="9" fillId="3" borderId="4" xfId="0" applyNumberFormat="1" applyFont="1" applyFill="1" applyBorder="1" applyAlignment="1">
      <alignment horizontal="center" vertical="center"/>
    </xf>
    <xf numFmtId="165" fontId="3" fillId="3" borderId="4" xfId="0" applyNumberFormat="1" applyFont="1" applyFill="1" applyBorder="1" applyAlignment="1">
      <alignment horizontal="center" vertical="center"/>
    </xf>
    <xf numFmtId="0" fontId="0" fillId="0" borderId="4" xfId="0" applyBorder="1"/>
    <xf numFmtId="0" fontId="0" fillId="0" borderId="2" xfId="0" applyBorder="1"/>
    <xf numFmtId="0" fontId="0" fillId="0" borderId="5" xfId="0" applyBorder="1"/>
    <xf numFmtId="0" fontId="0" fillId="0" borderId="1" xfId="0" applyBorder="1"/>
    <xf numFmtId="0" fontId="0" fillId="0" borderId="0" xfId="0" applyBorder="1"/>
    <xf numFmtId="0" fontId="2" fillId="2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11" borderId="12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2" fillId="12" borderId="1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/>
    </xf>
    <xf numFmtId="2" fontId="0" fillId="0" borderId="4" xfId="0" applyNumberFormat="1" applyFont="1" applyFill="1" applyBorder="1" applyAlignment="1">
      <alignment horizontal="center" vertical="center"/>
    </xf>
    <xf numFmtId="2" fontId="7" fillId="14" borderId="1" xfId="0" applyNumberFormat="1" applyFont="1" applyFill="1" applyBorder="1" applyAlignment="1">
      <alignment horizontal="center" vertical="center"/>
    </xf>
    <xf numFmtId="0" fontId="2" fillId="14" borderId="11" xfId="0" applyFont="1" applyFill="1" applyBorder="1" applyAlignment="1">
      <alignment horizontal="center" vertical="center"/>
    </xf>
    <xf numFmtId="0" fontId="2" fillId="15" borderId="1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2" fontId="2" fillId="7" borderId="12" xfId="0" applyNumberFormat="1" applyFont="1" applyFill="1" applyBorder="1" applyAlignment="1">
      <alignment horizontal="center" vertical="center"/>
    </xf>
    <xf numFmtId="165" fontId="4" fillId="0" borderId="4" xfId="0" applyNumberFormat="1" applyFont="1" applyBorder="1" applyAlignment="1">
      <alignment horizontal="center" vertical="center"/>
    </xf>
    <xf numFmtId="2" fontId="4" fillId="0" borderId="4" xfId="0" applyNumberFormat="1" applyFont="1" applyFill="1" applyBorder="1" applyAlignment="1">
      <alignment horizontal="center" vertical="center"/>
    </xf>
    <xf numFmtId="0" fontId="4" fillId="16" borderId="4" xfId="0" applyFont="1" applyFill="1" applyBorder="1" applyAlignment="1">
      <alignment horizontal="center" vertical="center"/>
    </xf>
    <xf numFmtId="2" fontId="4" fillId="4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/>
    </xf>
    <xf numFmtId="0" fontId="6" fillId="0" borderId="4" xfId="0" applyNumberFormat="1" applyFont="1" applyBorder="1" applyAlignment="1">
      <alignment horizontal="center"/>
    </xf>
    <xf numFmtId="0" fontId="4" fillId="4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2" fillId="7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12" borderId="4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11" borderId="4" xfId="0" applyFont="1" applyFill="1" applyBorder="1" applyAlignment="1">
      <alignment horizontal="center" vertical="center"/>
    </xf>
    <xf numFmtId="0" fontId="2" fillId="13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2" fontId="2" fillId="4" borderId="4" xfId="0" applyNumberFormat="1" applyFont="1" applyFill="1" applyBorder="1" applyAlignment="1">
      <alignment horizontal="center" vertical="center"/>
    </xf>
    <xf numFmtId="165" fontId="6" fillId="0" borderId="4" xfId="0" applyNumberFormat="1" applyFon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2" fontId="0" fillId="0" borderId="4" xfId="0" applyNumberFormat="1" applyBorder="1" applyAlignment="1">
      <alignment horizontal="center"/>
    </xf>
    <xf numFmtId="0" fontId="7" fillId="6" borderId="4" xfId="0" applyFont="1" applyFill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165" fontId="1" fillId="0" borderId="4" xfId="0" applyNumberFormat="1" applyFont="1" applyFill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0" fontId="7" fillId="17" borderId="1" xfId="0" applyFont="1" applyFill="1" applyBorder="1" applyAlignment="1">
      <alignment horizontal="center" vertical="center"/>
    </xf>
    <xf numFmtId="0" fontId="2" fillId="18" borderId="12" xfId="0" applyFont="1" applyFill="1" applyBorder="1" applyAlignment="1">
      <alignment horizontal="center" vertical="center"/>
    </xf>
    <xf numFmtId="2" fontId="7" fillId="19" borderId="1" xfId="0" applyNumberFormat="1" applyFont="1" applyFill="1" applyBorder="1" applyAlignment="1">
      <alignment horizontal="center" vertical="center"/>
    </xf>
    <xf numFmtId="2" fontId="4" fillId="4" borderId="6" xfId="0" applyNumberFormat="1" applyFont="1" applyFill="1" applyBorder="1" applyAlignment="1">
      <alignment horizontal="center" vertical="center"/>
    </xf>
    <xf numFmtId="165" fontId="4" fillId="4" borderId="6" xfId="0" applyNumberFormat="1" applyFont="1" applyFill="1" applyBorder="1" applyAlignment="1">
      <alignment horizontal="center" vertical="center"/>
    </xf>
    <xf numFmtId="2" fontId="6" fillId="0" borderId="6" xfId="0" applyNumberFormat="1" applyFont="1" applyFill="1" applyBorder="1" applyAlignment="1">
      <alignment horizontal="center" vertical="center"/>
    </xf>
    <xf numFmtId="0" fontId="2" fillId="20" borderId="1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2" fontId="6" fillId="0" borderId="6" xfId="0" applyNumberFormat="1" applyFont="1" applyFill="1" applyBorder="1" applyAlignment="1">
      <alignment horizontal="center" vertical="center"/>
    </xf>
    <xf numFmtId="2" fontId="6" fillId="0" borderId="6" xfId="0" applyNumberFormat="1" applyFont="1" applyFill="1" applyBorder="1" applyAlignment="1">
      <alignment horizontal="center" vertical="center"/>
    </xf>
    <xf numFmtId="0" fontId="2" fillId="15" borderId="4" xfId="0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165" fontId="2" fillId="4" borderId="4" xfId="0" applyNumberFormat="1" applyFont="1" applyFill="1" applyBorder="1" applyAlignment="1">
      <alignment horizontal="center" vertical="center"/>
    </xf>
    <xf numFmtId="2" fontId="6" fillId="0" borderId="4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2" fontId="1" fillId="0" borderId="4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2" fontId="0" fillId="0" borderId="4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" fontId="1" fillId="0" borderId="4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0" fillId="0" borderId="9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2" fontId="0" fillId="0" borderId="0" xfId="0" applyNumberFormat="1" applyFill="1" applyBorder="1" applyAlignment="1">
      <alignment horizontal="center" vertical="center"/>
    </xf>
    <xf numFmtId="0" fontId="2" fillId="21" borderId="4" xfId="0" applyFont="1" applyFill="1" applyBorder="1" applyAlignment="1">
      <alignment horizontal="center" vertical="center"/>
    </xf>
    <xf numFmtId="0" fontId="2" fillId="22" borderId="4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6" fillId="0" borderId="0" xfId="0" applyNumberFormat="1" applyFont="1" applyFill="1" applyBorder="1" applyAlignment="1">
      <alignment horizontal="center"/>
    </xf>
    <xf numFmtId="2" fontId="3" fillId="4" borderId="1" xfId="0" applyNumberFormat="1" applyFont="1" applyFill="1" applyBorder="1" applyAlignment="1">
      <alignment horizontal="center" vertical="center"/>
    </xf>
    <xf numFmtId="2" fontId="3" fillId="6" borderId="1" xfId="0" applyNumberFormat="1" applyFont="1" applyFill="1" applyBorder="1" applyAlignment="1">
      <alignment horizontal="center" vertical="center"/>
    </xf>
    <xf numFmtId="2" fontId="3" fillId="18" borderId="1" xfId="0" applyNumberFormat="1" applyFont="1" applyFill="1" applyBorder="1" applyAlignment="1">
      <alignment horizontal="center" vertical="center"/>
    </xf>
    <xf numFmtId="2" fontId="3" fillId="7" borderId="1" xfId="0" applyNumberFormat="1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2" fontId="3" fillId="10" borderId="1" xfId="0" applyNumberFormat="1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2" fillId="7" borderId="18" xfId="0" applyFont="1" applyFill="1" applyBorder="1" applyAlignment="1">
      <alignment horizontal="center" vertical="center"/>
    </xf>
    <xf numFmtId="2" fontId="0" fillId="0" borderId="19" xfId="0" applyNumberFormat="1" applyFill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17" xfId="0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2" fontId="0" fillId="0" borderId="6" xfId="0" applyNumberFormat="1" applyFont="1" applyFill="1" applyBorder="1" applyAlignment="1">
      <alignment horizontal="center" vertical="center"/>
    </xf>
    <xf numFmtId="165" fontId="3" fillId="3" borderId="6" xfId="0" applyNumberFormat="1" applyFont="1" applyFill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2" fontId="0" fillId="0" borderId="16" xfId="0" applyNumberFormat="1" applyFill="1" applyBorder="1" applyAlignment="1">
      <alignment horizontal="center" vertical="center"/>
    </xf>
    <xf numFmtId="0" fontId="2" fillId="6" borderId="28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2" fillId="12" borderId="29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2" fontId="2" fillId="7" borderId="29" xfId="0" applyNumberFormat="1" applyFont="1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17" fontId="8" fillId="5" borderId="4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5" fontId="2" fillId="2" borderId="4" xfId="0" applyNumberFormat="1" applyFont="1" applyFill="1" applyBorder="1" applyAlignment="1">
      <alignment horizontal="center" vertical="center"/>
    </xf>
    <xf numFmtId="0" fontId="2" fillId="19" borderId="4" xfId="0" applyFont="1" applyFill="1" applyBorder="1" applyAlignment="1">
      <alignment horizontal="center" vertical="center"/>
    </xf>
    <xf numFmtId="0" fontId="2" fillId="10" borderId="12" xfId="0" applyFont="1" applyFill="1" applyBorder="1" applyAlignment="1">
      <alignment horizontal="center" vertical="center"/>
    </xf>
    <xf numFmtId="2" fontId="3" fillId="24" borderId="4" xfId="0" applyNumberFormat="1" applyFont="1" applyFill="1" applyBorder="1" applyAlignment="1">
      <alignment horizontal="center" vertical="center"/>
    </xf>
    <xf numFmtId="2" fontId="6" fillId="0" borderId="6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165" fontId="2" fillId="4" borderId="6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2" fontId="6" fillId="0" borderId="6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17" fontId="8" fillId="4" borderId="10" xfId="0" applyNumberFormat="1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24" borderId="4" xfId="0" applyNumberFormat="1" applyFont="1" applyFill="1" applyBorder="1" applyAlignment="1">
      <alignment horizontal="center" vertical="center"/>
    </xf>
    <xf numFmtId="165" fontId="2" fillId="4" borderId="6" xfId="0" applyNumberFormat="1" applyFont="1" applyFill="1" applyBorder="1" applyAlignment="1">
      <alignment vertical="center"/>
    </xf>
    <xf numFmtId="2" fontId="6" fillId="0" borderId="6" xfId="0" applyNumberFormat="1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164" fontId="3" fillId="3" borderId="4" xfId="0" applyNumberFormat="1" applyFont="1" applyFill="1" applyBorder="1" applyAlignment="1">
      <alignment horizontal="center"/>
    </xf>
    <xf numFmtId="2" fontId="0" fillId="0" borderId="4" xfId="0" applyNumberFormat="1" applyFont="1" applyFill="1" applyBorder="1" applyAlignment="1">
      <alignment horizontal="center"/>
    </xf>
    <xf numFmtId="2" fontId="9" fillId="3" borderId="4" xfId="0" applyNumberFormat="1" applyFont="1" applyFill="1" applyBorder="1" applyAlignment="1">
      <alignment horizontal="center"/>
    </xf>
    <xf numFmtId="2" fontId="4" fillId="0" borderId="4" xfId="0" applyNumberFormat="1" applyFont="1" applyBorder="1" applyAlignment="1">
      <alignment horizontal="center"/>
    </xf>
    <xf numFmtId="0" fontId="5" fillId="0" borderId="4" xfId="0" applyNumberFormat="1" applyFont="1" applyBorder="1" applyAlignment="1">
      <alignment horizontal="center"/>
    </xf>
    <xf numFmtId="165" fontId="3" fillId="3" borderId="4" xfId="0" applyNumberFormat="1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5" fillId="0" borderId="4" xfId="0" applyNumberFormat="1" applyFont="1" applyFill="1" applyBorder="1" applyAlignment="1">
      <alignment horizontal="center"/>
    </xf>
    <xf numFmtId="2" fontId="4" fillId="4" borderId="4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165" fontId="4" fillId="4" borderId="6" xfId="0" applyNumberFormat="1" applyFont="1" applyFill="1" applyBorder="1" applyAlignment="1">
      <alignment horizontal="center"/>
    </xf>
    <xf numFmtId="2" fontId="6" fillId="0" borderId="6" xfId="0" applyNumberFormat="1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165" fontId="2" fillId="4" borderId="6" xfId="0" applyNumberFormat="1" applyFont="1" applyFill="1" applyBorder="1" applyAlignment="1">
      <alignment horizontal="center"/>
    </xf>
    <xf numFmtId="0" fontId="0" fillId="0" borderId="4" xfId="0" applyNumberForma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4" fillId="4" borderId="4" xfId="0" applyNumberFormat="1" applyFont="1" applyFill="1" applyBorder="1" applyAlignment="1">
      <alignment horizontal="center" vertical="center"/>
    </xf>
    <xf numFmtId="2" fontId="6" fillId="0" borderId="4" xfId="0" applyNumberFormat="1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5" fontId="6" fillId="0" borderId="6" xfId="0" applyNumberFormat="1" applyFont="1" applyFill="1" applyBorder="1" applyAlignment="1">
      <alignment horizontal="center" vertical="center"/>
    </xf>
    <xf numFmtId="165" fontId="6" fillId="0" borderId="1" xfId="0" applyNumberFormat="1" applyFont="1" applyFill="1" applyBorder="1" applyAlignment="1">
      <alignment horizontal="center" vertical="center"/>
    </xf>
    <xf numFmtId="17" fontId="8" fillId="0" borderId="0" xfId="0" applyNumberFormat="1" applyFont="1" applyFill="1" applyBorder="1" applyAlignment="1">
      <alignment horizontal="center" vertical="center"/>
    </xf>
    <xf numFmtId="17" fontId="8" fillId="5" borderId="10" xfId="0" applyNumberFormat="1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2" fontId="2" fillId="2" borderId="6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17" fontId="8" fillId="4" borderId="10" xfId="0" applyNumberFormat="1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2" fontId="6" fillId="0" borderId="6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165" fontId="2" fillId="4" borderId="1" xfId="0" applyNumberFormat="1" applyFont="1" applyFill="1" applyBorder="1" applyAlignment="1">
      <alignment horizontal="center" vertical="center"/>
    </xf>
    <xf numFmtId="165" fontId="2" fillId="4" borderId="6" xfId="0" applyNumberFormat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23" borderId="4" xfId="0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2" fontId="6" fillId="0" borderId="15" xfId="0" applyNumberFormat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2" fontId="6" fillId="0" borderId="4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934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19"/>
  <sheetViews>
    <sheetView workbookViewId="0">
      <selection activeCell="B15" sqref="B15"/>
    </sheetView>
  </sheetViews>
  <sheetFormatPr baseColWidth="10" defaultRowHeight="15" x14ac:dyDescent="0.25"/>
  <cols>
    <col min="1" max="1" width="28" style="173" bestFit="1" customWidth="1"/>
    <col min="2" max="2" width="23.85546875" style="11" customWidth="1"/>
    <col min="3" max="3" width="17.5703125" style="11" customWidth="1"/>
    <col min="4" max="4" width="18.42578125" style="11" bestFit="1" customWidth="1"/>
    <col min="5" max="5" width="19.140625" style="11" customWidth="1"/>
    <col min="6" max="6" width="20.28515625" style="11" customWidth="1"/>
    <col min="7" max="7" width="19" style="11" customWidth="1"/>
    <col min="8" max="8" width="13.140625" style="11" customWidth="1"/>
    <col min="9" max="9" width="14.85546875" style="11" customWidth="1"/>
    <col min="10" max="10" width="21.28515625" style="11" customWidth="1"/>
    <col min="11" max="11" width="18.42578125" style="11" bestFit="1" customWidth="1"/>
    <col min="12" max="13" width="18.42578125" style="173" bestFit="1" customWidth="1"/>
    <col min="14" max="14" width="17.42578125" style="108" customWidth="1"/>
    <col min="15" max="15" width="22.5703125" style="173" customWidth="1"/>
    <col min="16" max="16" width="19.140625" style="11" customWidth="1"/>
    <col min="17" max="17" width="22" style="173" customWidth="1"/>
    <col min="18" max="18" width="18.5703125" style="173" customWidth="1"/>
    <col min="19" max="19" width="22.140625" style="173" customWidth="1"/>
    <col min="20" max="20" width="15" style="173" customWidth="1"/>
    <col min="21" max="21" width="19.42578125" style="173" customWidth="1"/>
    <col min="22" max="22" width="19" style="23" customWidth="1"/>
    <col min="23" max="23" width="17.85546875" style="23" customWidth="1"/>
    <col min="24" max="24" width="13.7109375" style="23" customWidth="1"/>
    <col min="25" max="25" width="23.85546875" style="23" customWidth="1"/>
    <col min="26" max="16384" width="11.42578125" style="23"/>
  </cols>
  <sheetData>
    <row r="1" spans="1:25" ht="18.75" x14ac:dyDescent="0.25">
      <c r="A1" s="202">
        <v>43313</v>
      </c>
      <c r="B1" s="202"/>
      <c r="C1" s="202"/>
      <c r="D1" s="202"/>
      <c r="E1" s="202"/>
      <c r="F1" s="202"/>
      <c r="G1" s="202"/>
      <c r="H1" s="202"/>
      <c r="I1" s="202"/>
      <c r="J1" s="203"/>
      <c r="K1" s="203"/>
      <c r="L1" s="203"/>
      <c r="M1" s="203"/>
      <c r="N1" s="173"/>
      <c r="O1" s="11"/>
      <c r="P1" s="173"/>
      <c r="U1" s="23"/>
    </row>
    <row r="2" spans="1:25" ht="15.75" x14ac:dyDescent="0.25">
      <c r="A2" s="13" t="s">
        <v>8</v>
      </c>
      <c r="B2" s="12" t="s">
        <v>367</v>
      </c>
      <c r="C2" s="14" t="s">
        <v>371</v>
      </c>
      <c r="D2" s="15" t="s">
        <v>4</v>
      </c>
      <c r="E2" s="16" t="s">
        <v>5</v>
      </c>
      <c r="F2" s="18" t="s">
        <v>6</v>
      </c>
      <c r="G2" s="17" t="s">
        <v>7</v>
      </c>
      <c r="H2" s="19" t="s">
        <v>0</v>
      </c>
      <c r="I2" s="47" t="s">
        <v>48</v>
      </c>
      <c r="J2" s="14" t="s">
        <v>374</v>
      </c>
      <c r="K2" s="197" t="s">
        <v>9</v>
      </c>
      <c r="L2" s="198" t="s">
        <v>2</v>
      </c>
      <c r="M2" s="197" t="s">
        <v>12</v>
      </c>
      <c r="N2" s="10"/>
      <c r="W2" s="173"/>
      <c r="X2" s="173"/>
      <c r="Y2" s="173"/>
    </row>
    <row r="3" spans="1:25" ht="15.75" x14ac:dyDescent="0.25">
      <c r="A3" s="45">
        <v>43313</v>
      </c>
      <c r="B3" s="24">
        <f>A!D2</f>
        <v>0</v>
      </c>
      <c r="C3" s="24">
        <f>'B '!E2</f>
        <v>206.1</v>
      </c>
      <c r="D3" s="24">
        <f>'C '!G2</f>
        <v>74.2</v>
      </c>
      <c r="E3" s="24" t="e">
        <f>D!D2</f>
        <v>#VALUE!</v>
      </c>
      <c r="F3" s="24">
        <f>'E '!D2</f>
        <v>0</v>
      </c>
      <c r="G3" s="24">
        <f>'F '!D2</f>
        <v>71.900000000000006</v>
      </c>
      <c r="H3" s="24">
        <f>G!F2</f>
        <v>0</v>
      </c>
      <c r="I3" s="24">
        <f>H!E2</f>
        <v>-28.7</v>
      </c>
      <c r="J3" s="24">
        <f>'I '!L2</f>
        <v>0</v>
      </c>
      <c r="K3" s="84" t="e">
        <f t="shared" ref="K3:K25" si="0">SUM(B3:J3)</f>
        <v>#VALUE!</v>
      </c>
      <c r="L3" s="2">
        <f>A!E2+'B '!F2+'C '!H2+D!E2+'E '!E2+'F '!E2+G!G2+H!F2</f>
        <v>18</v>
      </c>
      <c r="M3" s="85" t="e">
        <f>A!F2+'B '!G2+'C '!I2+D!F2+'E '!F2+'F '!F2+G!H2+H!G2</f>
        <v>#VALUE!</v>
      </c>
      <c r="N3" s="7"/>
      <c r="W3" s="173"/>
      <c r="X3" s="173"/>
      <c r="Y3" s="173"/>
    </row>
    <row r="4" spans="1:25" ht="15.75" x14ac:dyDescent="0.25">
      <c r="A4" s="45">
        <v>43314</v>
      </c>
      <c r="B4" s="24">
        <f>A!D3</f>
        <v>0</v>
      </c>
      <c r="C4" s="24">
        <f>'B '!E3</f>
        <v>0</v>
      </c>
      <c r="D4" s="24">
        <f>'C '!G3</f>
        <v>-100.19999999999999</v>
      </c>
      <c r="E4" s="24" t="e">
        <f>D!D3</f>
        <v>#VALUE!</v>
      </c>
      <c r="F4" s="24">
        <f>'E '!D3</f>
        <v>0</v>
      </c>
      <c r="G4" s="24">
        <f>'F '!D3</f>
        <v>14.1</v>
      </c>
      <c r="H4" s="24">
        <f>G!F3</f>
        <v>152.69999999999999</v>
      </c>
      <c r="I4" s="24">
        <f>H!E3</f>
        <v>12.5</v>
      </c>
      <c r="J4" s="24">
        <f>'I '!L3</f>
        <v>0</v>
      </c>
      <c r="K4" s="84" t="e">
        <f t="shared" si="0"/>
        <v>#VALUE!</v>
      </c>
      <c r="L4" s="2">
        <f>A!E3+'B '!F3+'C '!H3+D!E3+'E '!E3+'F '!E3+G!G3+H!F3</f>
        <v>31</v>
      </c>
      <c r="M4" s="85" t="e">
        <f>A!F3+'B '!G3+'C '!I3+D!F3+'E '!F3+'F '!F3+G!H3+H!G3</f>
        <v>#VALUE!</v>
      </c>
      <c r="N4" s="7"/>
      <c r="W4" s="173"/>
      <c r="X4" s="173"/>
      <c r="Y4" s="173"/>
    </row>
    <row r="5" spans="1:25" ht="15.75" x14ac:dyDescent="0.25">
      <c r="A5" s="45">
        <v>43315</v>
      </c>
      <c r="B5" s="24">
        <f>A!D4</f>
        <v>0</v>
      </c>
      <c r="C5" s="24">
        <f>'B '!E4</f>
        <v>0</v>
      </c>
      <c r="D5" s="24">
        <f>'C '!G4</f>
        <v>12.200000000000003</v>
      </c>
      <c r="E5" s="24" t="e">
        <f>D!D4</f>
        <v>#VALUE!</v>
      </c>
      <c r="F5" s="24">
        <f>'E '!D4</f>
        <v>0</v>
      </c>
      <c r="G5" s="24">
        <f>'F '!D4</f>
        <v>-134.69999999999999</v>
      </c>
      <c r="H5" s="24">
        <f>G!F4</f>
        <v>3.1000000000000014</v>
      </c>
      <c r="I5" s="24">
        <f>H!E4</f>
        <v>105.8</v>
      </c>
      <c r="J5" s="24">
        <f>'I '!L4</f>
        <v>0</v>
      </c>
      <c r="K5" s="84" t="e">
        <f t="shared" si="0"/>
        <v>#VALUE!</v>
      </c>
      <c r="L5" s="2">
        <f>A!E4+'B '!F4+'C '!H4+D!E4+'E '!E4+'F '!E4+G!G4+H!F4</f>
        <v>35</v>
      </c>
      <c r="M5" s="85" t="e">
        <f>A!F4+'B '!G4+'C '!I4+D!F4+'E '!F4+'F '!F4+G!H4+H!G4</f>
        <v>#VALUE!</v>
      </c>
      <c r="N5" s="7"/>
      <c r="W5" s="173"/>
      <c r="X5" s="173"/>
      <c r="Y5" s="173"/>
    </row>
    <row r="6" spans="1:25" ht="15.75" x14ac:dyDescent="0.25">
      <c r="A6" s="45">
        <v>43318</v>
      </c>
      <c r="B6" s="24">
        <f>A!D5</f>
        <v>0</v>
      </c>
      <c r="C6" s="24">
        <f>'B '!E5</f>
        <v>0</v>
      </c>
      <c r="D6" s="24">
        <f>'C '!G5</f>
        <v>-20.7</v>
      </c>
      <c r="E6" s="24" t="e">
        <f>D!D5</f>
        <v>#VALUE!</v>
      </c>
      <c r="F6" s="24">
        <f>'E '!D5</f>
        <v>0</v>
      </c>
      <c r="G6" s="24">
        <f>'F '!D5</f>
        <v>-1.1000000000000001</v>
      </c>
      <c r="H6" s="24">
        <f>G!F5</f>
        <v>19.2</v>
      </c>
      <c r="I6" s="24">
        <f>H!E5</f>
        <v>30.7</v>
      </c>
      <c r="J6" s="24">
        <f>'I '!L5</f>
        <v>0</v>
      </c>
      <c r="K6" s="84" t="e">
        <f t="shared" si="0"/>
        <v>#VALUE!</v>
      </c>
      <c r="L6" s="2">
        <f>A!E5+'B '!F5+'C '!H5+D!E5+'E '!E5+'F '!E5+G!G5+H!F5</f>
        <v>12</v>
      </c>
      <c r="M6" s="85" t="e">
        <f>A!F5+'B '!G5+'C '!I5+D!F5+'E '!F5+'F '!F5+G!H5+H!G5</f>
        <v>#VALUE!</v>
      </c>
      <c r="N6" s="7"/>
      <c r="W6" s="173"/>
      <c r="X6" s="173"/>
      <c r="Y6" s="173"/>
    </row>
    <row r="7" spans="1:25" ht="15.75" x14ac:dyDescent="0.25">
      <c r="A7" s="45">
        <v>43319</v>
      </c>
      <c r="B7" s="24">
        <f>A!D6</f>
        <v>0</v>
      </c>
      <c r="C7" s="24">
        <f>'B '!E6</f>
        <v>0</v>
      </c>
      <c r="D7" s="24">
        <f>'C '!G6</f>
        <v>5.5</v>
      </c>
      <c r="E7" s="24" t="e">
        <f>D!D6</f>
        <v>#VALUE!</v>
      </c>
      <c r="F7" s="24">
        <f>'E '!D6</f>
        <v>0</v>
      </c>
      <c r="G7" s="24">
        <f>'F '!D6</f>
        <v>0</v>
      </c>
      <c r="H7" s="24">
        <f>G!F6</f>
        <v>0</v>
      </c>
      <c r="I7" s="24">
        <f>H!E6</f>
        <v>4.8</v>
      </c>
      <c r="J7" s="24">
        <f>'I '!L6</f>
        <v>0</v>
      </c>
      <c r="K7" s="84" t="e">
        <f t="shared" si="0"/>
        <v>#VALUE!</v>
      </c>
      <c r="L7" s="2">
        <f>A!E6+'B '!F6+'C '!H6+D!E6+'E '!E6+'F '!E6+G!G6+H!F6</f>
        <v>6</v>
      </c>
      <c r="M7" s="85" t="e">
        <f>A!F6+'B '!G6+'C '!I6+D!F6+'E '!F6+'F '!F6+G!H6+H!G6</f>
        <v>#VALUE!</v>
      </c>
      <c r="N7" s="7"/>
      <c r="W7" s="173"/>
      <c r="X7" s="173"/>
      <c r="Y7" s="173"/>
    </row>
    <row r="8" spans="1:25" ht="15.75" x14ac:dyDescent="0.25">
      <c r="A8" s="45">
        <v>43320</v>
      </c>
      <c r="B8" s="24">
        <f>A!D7</f>
        <v>0</v>
      </c>
      <c r="C8" s="24">
        <f>'B '!E7</f>
        <v>-42.3</v>
      </c>
      <c r="D8" s="24">
        <f>'C '!G7</f>
        <v>363.7</v>
      </c>
      <c r="E8" s="24" t="e">
        <f>D!D7</f>
        <v>#VALUE!</v>
      </c>
      <c r="F8" s="24">
        <f>'E '!D7</f>
        <v>0</v>
      </c>
      <c r="G8" s="24">
        <f>'F '!D7</f>
        <v>-2.6</v>
      </c>
      <c r="H8" s="24">
        <f>G!F7</f>
        <v>-82.100000000000009</v>
      </c>
      <c r="I8" s="24">
        <f>H!E7</f>
        <v>-58.599999999999994</v>
      </c>
      <c r="J8" s="24">
        <f>'I '!L7</f>
        <v>0</v>
      </c>
      <c r="K8" s="84" t="e">
        <f t="shared" si="0"/>
        <v>#VALUE!</v>
      </c>
      <c r="L8" s="2">
        <f>A!E7+'B '!F7+'C '!H7+D!E7+'E '!E7+'F '!E7+G!G7+H!F7</f>
        <v>29</v>
      </c>
      <c r="M8" s="85" t="e">
        <f>A!F7+'B '!G7+'C '!I7+D!F7+'E '!F7+'F '!F7+G!H7+H!G7</f>
        <v>#VALUE!</v>
      </c>
      <c r="N8" s="7"/>
      <c r="W8" s="173"/>
      <c r="X8" s="173"/>
      <c r="Y8" s="173"/>
    </row>
    <row r="9" spans="1:25" ht="15.75" x14ac:dyDescent="0.25">
      <c r="A9" s="45">
        <v>43321</v>
      </c>
      <c r="B9" s="24">
        <f>A!D8</f>
        <v>133</v>
      </c>
      <c r="C9" s="24">
        <f>'B '!E8</f>
        <v>-34.700000000000003</v>
      </c>
      <c r="D9" s="24">
        <f>'C '!G8</f>
        <v>356.9</v>
      </c>
      <c r="E9" s="24" t="e">
        <f>D!D8</f>
        <v>#VALUE!</v>
      </c>
      <c r="F9" s="24">
        <f>'E '!D8</f>
        <v>0</v>
      </c>
      <c r="G9" s="24">
        <f>'F '!D8</f>
        <v>0</v>
      </c>
      <c r="H9" s="24">
        <f>G!F8</f>
        <v>12.3</v>
      </c>
      <c r="I9" s="24">
        <f>H!E8</f>
        <v>-118.2</v>
      </c>
      <c r="J9" s="24">
        <f>'I '!L8</f>
        <v>0</v>
      </c>
      <c r="K9" s="84" t="e">
        <f t="shared" si="0"/>
        <v>#VALUE!</v>
      </c>
      <c r="L9" s="2">
        <f>A!E8+'B '!F8+'C '!H8+D!E8+'E '!E8+'F '!E8+G!G8+H!F8</f>
        <v>17</v>
      </c>
      <c r="M9" s="85" t="e">
        <f>A!F8+'B '!G8+'C '!I8+D!F8+'E '!F8+'F '!F8+G!H8+H!G8</f>
        <v>#VALUE!</v>
      </c>
      <c r="N9" s="7"/>
      <c r="W9" s="173"/>
      <c r="X9" s="173"/>
      <c r="Y9" s="173"/>
    </row>
    <row r="10" spans="1:25" ht="15.75" x14ac:dyDescent="0.25">
      <c r="A10" s="45">
        <v>43322</v>
      </c>
      <c r="B10" s="24">
        <f>A!D9</f>
        <v>193.89999999999998</v>
      </c>
      <c r="C10" s="24">
        <f>'B '!E9</f>
        <v>0</v>
      </c>
      <c r="D10" s="24">
        <f>'C '!G9</f>
        <v>-72.7</v>
      </c>
      <c r="E10" s="24" t="e">
        <f>D!D9</f>
        <v>#VALUE!</v>
      </c>
      <c r="F10" s="24">
        <f>'E '!D9</f>
        <v>0</v>
      </c>
      <c r="G10" s="24">
        <f>'F '!D9</f>
        <v>450</v>
      </c>
      <c r="H10" s="24">
        <f>G!F9</f>
        <v>170.89999999999998</v>
      </c>
      <c r="I10" s="24">
        <f>H!E9</f>
        <v>72.599999999999994</v>
      </c>
      <c r="J10" s="24">
        <f>'I '!L9</f>
        <v>0</v>
      </c>
      <c r="K10" s="84" t="e">
        <f t="shared" si="0"/>
        <v>#VALUE!</v>
      </c>
      <c r="L10" s="2">
        <f>A!E9+'B '!F9+'C '!H9+D!E9+'E '!E9+'F '!E9+G!G9+H!F9</f>
        <v>44</v>
      </c>
      <c r="M10" s="85" t="e">
        <f>A!F9+'B '!G9+'C '!I9+D!F9+'E '!F9+'F '!F9+G!H9+H!G9</f>
        <v>#VALUE!</v>
      </c>
      <c r="N10" s="7"/>
      <c r="W10" s="173"/>
      <c r="X10" s="173"/>
      <c r="Y10" s="173"/>
    </row>
    <row r="11" spans="1:25" ht="15.75" x14ac:dyDescent="0.25">
      <c r="A11" s="45">
        <v>43325</v>
      </c>
      <c r="B11" s="24">
        <f>A!D10</f>
        <v>0</v>
      </c>
      <c r="C11" s="24">
        <f>'B '!E10</f>
        <v>0</v>
      </c>
      <c r="D11" s="24">
        <f>'C '!G10</f>
        <v>0</v>
      </c>
      <c r="E11" s="24" t="e">
        <f>D!D10</f>
        <v>#VALUE!</v>
      </c>
      <c r="F11" s="24">
        <f>'E '!D10</f>
        <v>0</v>
      </c>
      <c r="G11" s="24">
        <f>'F '!D10</f>
        <v>0</v>
      </c>
      <c r="H11" s="24">
        <f>G!F10</f>
        <v>72.3</v>
      </c>
      <c r="I11" s="24">
        <f>H!E10</f>
        <v>184.4</v>
      </c>
      <c r="J11" s="24">
        <f>'I '!L10</f>
        <v>0</v>
      </c>
      <c r="K11" s="84" t="e">
        <f t="shared" si="0"/>
        <v>#VALUE!</v>
      </c>
      <c r="L11" s="2">
        <f>A!E10+'B '!F10+'C '!H10+D!E10+'E '!E10+'F '!E10+G!G10+H!F10</f>
        <v>16</v>
      </c>
      <c r="M11" s="85" t="e">
        <f>A!F10+'B '!G10+'C '!I10+D!F10+'E '!F10+'F '!F10+G!H10+H!G10</f>
        <v>#VALUE!</v>
      </c>
      <c r="N11" s="7"/>
      <c r="W11" s="173"/>
      <c r="X11" s="173"/>
      <c r="Y11" s="173"/>
    </row>
    <row r="12" spans="1:25" ht="15.75" x14ac:dyDescent="0.25">
      <c r="A12" s="45">
        <v>43326</v>
      </c>
      <c r="B12" s="24">
        <f>A!D11</f>
        <v>0</v>
      </c>
      <c r="C12" s="24">
        <f>'B '!E11</f>
        <v>0</v>
      </c>
      <c r="D12" s="24">
        <f>'C '!G11</f>
        <v>0</v>
      </c>
      <c r="E12" s="24" t="e">
        <f>D!D11</f>
        <v>#VALUE!</v>
      </c>
      <c r="F12" s="24">
        <f>'E '!D11</f>
        <v>0</v>
      </c>
      <c r="G12" s="24">
        <f>'F '!D11</f>
        <v>-56.7</v>
      </c>
      <c r="H12" s="24">
        <f>G!F11</f>
        <v>25.4</v>
      </c>
      <c r="I12" s="24">
        <f>H!E11</f>
        <v>1.0000000000000018</v>
      </c>
      <c r="J12" s="24">
        <f>'I '!L11</f>
        <v>0</v>
      </c>
      <c r="K12" s="84" t="e">
        <f t="shared" si="0"/>
        <v>#VALUE!</v>
      </c>
      <c r="L12" s="2">
        <f>A!E11+'B '!F11+'C '!H11+D!E11+'E '!E11+'F '!E11+G!G11+H!F11</f>
        <v>12</v>
      </c>
      <c r="M12" s="85" t="e">
        <f>A!F11+'B '!G11+'C '!I11+D!F11+'E '!F11+'F '!F11+G!H11+H!G11</f>
        <v>#VALUE!</v>
      </c>
      <c r="N12" s="7"/>
      <c r="W12" s="173"/>
      <c r="X12" s="173"/>
      <c r="Y12" s="173"/>
    </row>
    <row r="13" spans="1:25" ht="15.75" x14ac:dyDescent="0.25">
      <c r="A13" s="45">
        <v>43327</v>
      </c>
      <c r="B13" s="24">
        <f>A!D12</f>
        <v>25.2</v>
      </c>
      <c r="C13" s="24">
        <f>'B '!E12</f>
        <v>0</v>
      </c>
      <c r="D13" s="24">
        <f>'C '!G12</f>
        <v>0</v>
      </c>
      <c r="E13" s="24" t="e">
        <f>D!D12</f>
        <v>#VALUE!</v>
      </c>
      <c r="F13" s="24">
        <f>'E '!D12</f>
        <v>0</v>
      </c>
      <c r="G13" s="24">
        <f>'F '!D12</f>
        <v>0</v>
      </c>
      <c r="H13" s="24">
        <f>G!F12</f>
        <v>12.6</v>
      </c>
      <c r="I13" s="24">
        <f>H!E12</f>
        <v>136</v>
      </c>
      <c r="J13" s="24">
        <f>'I '!L12</f>
        <v>0</v>
      </c>
      <c r="K13" s="84" t="e">
        <f t="shared" si="0"/>
        <v>#VALUE!</v>
      </c>
      <c r="L13" s="2">
        <f>A!E12+'B '!F12+'C '!H12+D!E12+'E '!E12+'F '!E12+G!G12+H!F12</f>
        <v>19</v>
      </c>
      <c r="M13" s="85" t="e">
        <f>A!F12+'B '!G12+'C '!I12+D!F12+'E '!F12+'F '!F12+G!H12+H!G12</f>
        <v>#VALUE!</v>
      </c>
      <c r="N13" s="7"/>
      <c r="W13" s="173"/>
      <c r="X13" s="173"/>
      <c r="Y13" s="173"/>
    </row>
    <row r="14" spans="1:25" ht="15.75" x14ac:dyDescent="0.25">
      <c r="A14" s="45">
        <v>43328</v>
      </c>
      <c r="B14" s="24">
        <f>A!D13</f>
        <v>0</v>
      </c>
      <c r="C14" s="24">
        <f>'B '!E13</f>
        <v>0</v>
      </c>
      <c r="D14" s="24">
        <f>'C '!G13</f>
        <v>-102.9</v>
      </c>
      <c r="E14" s="24" t="e">
        <f>D!D13</f>
        <v>#VALUE!</v>
      </c>
      <c r="F14" s="24">
        <f>'E '!D13</f>
        <v>0</v>
      </c>
      <c r="G14" s="24">
        <f>'F '!D13</f>
        <v>-14.1</v>
      </c>
      <c r="H14" s="24">
        <f>G!F13</f>
        <v>-63.1</v>
      </c>
      <c r="I14" s="24">
        <f>H!E13</f>
        <v>-11.4</v>
      </c>
      <c r="J14" s="24">
        <f>'I '!L13</f>
        <v>0</v>
      </c>
      <c r="K14" s="84" t="e">
        <f t="shared" si="0"/>
        <v>#VALUE!</v>
      </c>
      <c r="L14" s="2">
        <f>A!E13+'B '!F13+'C '!H13+D!E13+'E '!E13+'F '!E13+G!G13+H!F13</f>
        <v>18</v>
      </c>
      <c r="M14" s="85" t="e">
        <f>A!F13+'B '!G13+'C '!I13+D!F13+'E '!F13+'F '!F13+G!H13+H!G13</f>
        <v>#VALUE!</v>
      </c>
      <c r="N14" s="7"/>
      <c r="W14" s="173"/>
      <c r="X14" s="173"/>
      <c r="Y14" s="173"/>
    </row>
    <row r="15" spans="1:25" ht="15.75" x14ac:dyDescent="0.25">
      <c r="A15" s="45">
        <v>43329</v>
      </c>
      <c r="B15" s="24">
        <f>A!D14</f>
        <v>0</v>
      </c>
      <c r="C15" s="24">
        <f>'B '!E14</f>
        <v>-31.2</v>
      </c>
      <c r="D15" s="24">
        <f>'C '!G14</f>
        <v>-8.1</v>
      </c>
      <c r="E15" s="24" t="e">
        <f>D!D14</f>
        <v>#VALUE!</v>
      </c>
      <c r="F15" s="24">
        <f>'E '!D14</f>
        <v>0</v>
      </c>
      <c r="G15" s="24">
        <f>'F '!D14</f>
        <v>-82.6</v>
      </c>
      <c r="H15" s="24">
        <f>G!F14</f>
        <v>-79.2</v>
      </c>
      <c r="I15" s="24">
        <f>H!E14</f>
        <v>-19</v>
      </c>
      <c r="J15" s="24">
        <f>'I '!L14</f>
        <v>0</v>
      </c>
      <c r="K15" s="84" t="e">
        <f t="shared" si="0"/>
        <v>#VALUE!</v>
      </c>
      <c r="L15" s="2">
        <f>A!E14+'B '!F14+'C '!H14+D!E14+'E '!E14+'F '!E14+G!G14+H!F14</f>
        <v>20</v>
      </c>
      <c r="M15" s="85" t="e">
        <f>A!F14+'B '!G14+'C '!I14+D!F14+'E '!F14+'F '!F14+G!H14+H!G14</f>
        <v>#VALUE!</v>
      </c>
      <c r="N15" s="7"/>
      <c r="W15" s="173"/>
      <c r="X15" s="173"/>
      <c r="Y15" s="173"/>
    </row>
    <row r="16" spans="1:25" ht="15.75" x14ac:dyDescent="0.25">
      <c r="A16" s="45">
        <v>43332</v>
      </c>
      <c r="B16" s="24">
        <f>A!D15</f>
        <v>0</v>
      </c>
      <c r="C16" s="24">
        <f>'B '!E15</f>
        <v>-58</v>
      </c>
      <c r="D16" s="24">
        <f>'C '!G15</f>
        <v>0</v>
      </c>
      <c r="E16" s="24" t="e">
        <f>D!D15</f>
        <v>#VALUE!</v>
      </c>
      <c r="F16" s="24">
        <f>'E '!D15</f>
        <v>0</v>
      </c>
      <c r="G16" s="24">
        <f>'F '!D15</f>
        <v>19.7</v>
      </c>
      <c r="H16" s="24">
        <f>G!F15</f>
        <v>30.7</v>
      </c>
      <c r="I16" s="24">
        <f>H!E15</f>
        <v>-25.5</v>
      </c>
      <c r="J16" s="24">
        <f>'I '!L15</f>
        <v>0</v>
      </c>
      <c r="K16" s="84" t="e">
        <f t="shared" si="0"/>
        <v>#VALUE!</v>
      </c>
      <c r="L16" s="2">
        <f>A!E15+'B '!F15+'C '!H15+D!E15+'E '!E15+'F '!E15+G!G15+H!F15</f>
        <v>13</v>
      </c>
      <c r="M16" s="85" t="e">
        <f>A!F15+'B '!G15+'C '!I15+D!F15+'E '!F15+'F '!F15+G!H15+H!G15</f>
        <v>#VALUE!</v>
      </c>
      <c r="N16" s="7"/>
      <c r="W16" s="173"/>
      <c r="X16" s="173"/>
      <c r="Y16" s="173"/>
    </row>
    <row r="17" spans="1:25" ht="15.75" x14ac:dyDescent="0.25">
      <c r="A17" s="45">
        <v>43333</v>
      </c>
      <c r="B17" s="24">
        <f>A!D16</f>
        <v>0</v>
      </c>
      <c r="C17" s="24">
        <f>'B '!E16</f>
        <v>0</v>
      </c>
      <c r="D17" s="24">
        <f>'C '!G16</f>
        <v>-82.3</v>
      </c>
      <c r="E17" s="157" t="s">
        <v>375</v>
      </c>
      <c r="F17" s="24">
        <f>'E '!D16</f>
        <v>0</v>
      </c>
      <c r="G17" s="24">
        <f>'F '!D16</f>
        <v>-99.3</v>
      </c>
      <c r="H17" s="24">
        <f>G!F16</f>
        <v>-4.4000000000000021</v>
      </c>
      <c r="I17" s="24">
        <f>H!E16</f>
        <v>-188.1</v>
      </c>
      <c r="J17" s="24">
        <f>'I '!L16</f>
        <v>0</v>
      </c>
      <c r="K17" s="84">
        <f t="shared" si="0"/>
        <v>-374.1</v>
      </c>
      <c r="L17" s="2">
        <f>A!E16+'B '!F16+'C '!H16+D!E16+'E '!E16+'F '!E16+G!G16+H!F16</f>
        <v>27</v>
      </c>
      <c r="M17" s="85" t="e">
        <f>A!F16+'B '!G16+'C '!I16+D!F16+'E '!F16+'F '!F16+G!H16+H!G16</f>
        <v>#VALUE!</v>
      </c>
      <c r="N17" s="7"/>
      <c r="W17" s="173"/>
      <c r="X17" s="173"/>
      <c r="Y17" s="173"/>
    </row>
    <row r="18" spans="1:25" ht="15.75" x14ac:dyDescent="0.25">
      <c r="A18" s="45">
        <v>43334</v>
      </c>
      <c r="B18" s="24">
        <f>A!D17</f>
        <v>-92.3</v>
      </c>
      <c r="C18" s="24">
        <f>'B '!E17</f>
        <v>0</v>
      </c>
      <c r="D18" s="24">
        <f>'C '!G17</f>
        <v>0</v>
      </c>
      <c r="E18" s="157" t="s">
        <v>375</v>
      </c>
      <c r="F18" s="24">
        <f>'E '!D17</f>
        <v>0</v>
      </c>
      <c r="G18" s="24">
        <f>'F '!D17</f>
        <v>-38.200000000000003</v>
      </c>
      <c r="H18" s="24">
        <f>G!F17</f>
        <v>61.1</v>
      </c>
      <c r="I18" s="24">
        <f>H!E17</f>
        <v>87.5</v>
      </c>
      <c r="J18" s="24">
        <f>'I '!L17</f>
        <v>-21.999999999999996</v>
      </c>
      <c r="K18" s="84">
        <f>SUM(B18:J18)</f>
        <v>-3.9000000000000021</v>
      </c>
      <c r="L18" s="2">
        <f>A!E17+'B '!F17+'C '!H17+D!E17+'E '!E17+'F '!E17+G!G17+H!F17</f>
        <v>20</v>
      </c>
      <c r="M18" s="85" t="e">
        <f>A!F17+'B '!G17+'C '!I17+D!F17+'E '!F17+'F '!F17+G!H17+H!G17+'I '!N25</f>
        <v>#VALUE!</v>
      </c>
      <c r="N18" s="7"/>
      <c r="W18" s="173"/>
      <c r="X18" s="173"/>
      <c r="Y18" s="173"/>
    </row>
    <row r="19" spans="1:25" ht="15.75" x14ac:dyDescent="0.25">
      <c r="A19" s="45">
        <v>43335</v>
      </c>
      <c r="B19" s="24">
        <f>A!D18</f>
        <v>0</v>
      </c>
      <c r="C19" s="24">
        <f>'B '!E18</f>
        <v>0</v>
      </c>
      <c r="D19" s="24">
        <f>'C '!G18</f>
        <v>2.2999999999999998</v>
      </c>
      <c r="E19" s="157" t="s">
        <v>375</v>
      </c>
      <c r="F19" s="24">
        <f>'E '!D18</f>
        <v>0</v>
      </c>
      <c r="G19" s="24">
        <f>'F '!D18</f>
        <v>-12.2</v>
      </c>
      <c r="H19" s="24">
        <f>G!F18</f>
        <v>1.2000000000000011</v>
      </c>
      <c r="I19" s="24">
        <f>H!E18</f>
        <v>-45.5</v>
      </c>
      <c r="J19" s="24">
        <f>'I '!L18</f>
        <v>-128.19999999999999</v>
      </c>
      <c r="K19" s="84">
        <f t="shared" si="0"/>
        <v>-182.39999999999998</v>
      </c>
      <c r="L19" s="2">
        <f>A!E18+'B '!F18+'C '!H18+D!E18+'E '!E18+'F '!E18+G!G18+H!F18</f>
        <v>10</v>
      </c>
      <c r="M19" s="85" t="e">
        <f>A!F18+'B '!G18+'C '!I18+D!F18+'E '!F18+'F '!F18+G!H18+H!G18</f>
        <v>#VALUE!</v>
      </c>
      <c r="N19" s="7"/>
      <c r="W19" s="173"/>
      <c r="X19" s="173"/>
      <c r="Y19" s="173"/>
    </row>
    <row r="20" spans="1:25" ht="15.75" x14ac:dyDescent="0.25">
      <c r="A20" s="45">
        <v>43336</v>
      </c>
      <c r="B20" s="24">
        <f>A!D19</f>
        <v>0</v>
      </c>
      <c r="C20" s="24">
        <f>'B '!E19</f>
        <v>265.7</v>
      </c>
      <c r="D20" s="24">
        <f>'C '!G19</f>
        <v>-43.4</v>
      </c>
      <c r="E20" s="157" t="s">
        <v>375</v>
      </c>
      <c r="F20" s="24">
        <f>'E '!D19</f>
        <v>0</v>
      </c>
      <c r="G20" s="24">
        <f>'F '!D19</f>
        <v>-44.1</v>
      </c>
      <c r="H20" s="24">
        <f>G!F19</f>
        <v>-147</v>
      </c>
      <c r="I20" s="24">
        <f>H!E19</f>
        <v>9.4000000000000021</v>
      </c>
      <c r="J20" s="24">
        <f>'I '!L19</f>
        <v>0</v>
      </c>
      <c r="K20" s="84">
        <f t="shared" si="0"/>
        <v>40.599999999999994</v>
      </c>
      <c r="L20" s="2">
        <f>A!E19+'B '!F19+'C '!H19+D!E19+'E '!E19+'F '!E19+G!G19+H!F19</f>
        <v>28</v>
      </c>
      <c r="M20" s="85" t="e">
        <f>A!F19+'B '!G19+'C '!I19+D!F19+'E '!F19+'F '!F19+G!H19+H!G19</f>
        <v>#VALUE!</v>
      </c>
      <c r="N20" s="7"/>
      <c r="W20" s="173"/>
      <c r="X20" s="173"/>
      <c r="Y20" s="173"/>
    </row>
    <row r="21" spans="1:25" ht="15.75" x14ac:dyDescent="0.25">
      <c r="A21" s="45">
        <v>43339</v>
      </c>
      <c r="B21" s="24">
        <f>A!D20</f>
        <v>0</v>
      </c>
      <c r="C21" s="24">
        <f>'B '!E20</f>
        <v>0</v>
      </c>
      <c r="D21" s="24">
        <f>'C '!G20</f>
        <v>0</v>
      </c>
      <c r="E21" s="157" t="s">
        <v>375</v>
      </c>
      <c r="F21" s="24">
        <f>'E '!D20</f>
        <v>0</v>
      </c>
      <c r="G21" s="24">
        <f>'F '!D20</f>
        <v>0</v>
      </c>
      <c r="H21" s="24">
        <f>G!F20</f>
        <v>0</v>
      </c>
      <c r="I21" s="24">
        <f>H!E20</f>
        <v>0</v>
      </c>
      <c r="J21" s="24">
        <f>'I '!L20</f>
        <v>0</v>
      </c>
      <c r="K21" s="84">
        <f t="shared" si="0"/>
        <v>0</v>
      </c>
      <c r="L21" s="2">
        <f>A!E20+'B '!F20+'C '!H20+D!E20+'E '!E20+'F '!E20+G!G20+H!F20</f>
        <v>0</v>
      </c>
      <c r="M21" s="85" t="e">
        <f>A!F20+'B '!G20+'C '!I20+D!F20+'E '!F20+'F '!F20+G!H20+H!G20</f>
        <v>#VALUE!</v>
      </c>
      <c r="N21" s="7"/>
      <c r="W21" s="173"/>
      <c r="X21" s="173"/>
      <c r="Y21" s="173"/>
    </row>
    <row r="22" spans="1:25" ht="15.75" x14ac:dyDescent="0.25">
      <c r="A22" s="45">
        <v>43340</v>
      </c>
      <c r="B22" s="24">
        <f>A!D21</f>
        <v>0</v>
      </c>
      <c r="C22" s="24">
        <f>'B '!E21</f>
        <v>0</v>
      </c>
      <c r="D22" s="24">
        <f>'C '!G21</f>
        <v>0</v>
      </c>
      <c r="E22" s="157" t="s">
        <v>375</v>
      </c>
      <c r="F22" s="24">
        <f>'E '!D21</f>
        <v>0</v>
      </c>
      <c r="G22" s="24">
        <f>'F '!D21</f>
        <v>0</v>
      </c>
      <c r="H22" s="24">
        <f>G!F21</f>
        <v>0</v>
      </c>
      <c r="I22" s="24">
        <f>H!E21</f>
        <v>0</v>
      </c>
      <c r="J22" s="24">
        <f>'I '!L21</f>
        <v>0</v>
      </c>
      <c r="K22" s="84">
        <f t="shared" si="0"/>
        <v>0</v>
      </c>
      <c r="L22" s="2">
        <f>A!E21+'B '!F21+'C '!H21+D!E21+'E '!E21+'F '!E21+G!G21+H!F21</f>
        <v>0</v>
      </c>
      <c r="M22" s="85" t="e">
        <f>A!F21+'B '!G21+'C '!I21+D!F21+'E '!F21+'F '!F21+G!H21+H!G21</f>
        <v>#VALUE!</v>
      </c>
      <c r="N22" s="7"/>
      <c r="W22" s="173"/>
      <c r="X22" s="173"/>
      <c r="Y22" s="173"/>
    </row>
    <row r="23" spans="1:25" ht="15.75" x14ac:dyDescent="0.25">
      <c r="A23" s="45">
        <v>43341</v>
      </c>
      <c r="B23" s="24">
        <f>A!D22</f>
        <v>0</v>
      </c>
      <c r="C23" s="24">
        <f>'B '!E22</f>
        <v>0</v>
      </c>
      <c r="D23" s="24">
        <f>'C '!G22</f>
        <v>0</v>
      </c>
      <c r="E23" s="157" t="s">
        <v>375</v>
      </c>
      <c r="F23" s="24">
        <f>'E '!D22</f>
        <v>0</v>
      </c>
      <c r="G23" s="24">
        <f>'F '!D22</f>
        <v>0</v>
      </c>
      <c r="H23" s="24">
        <f>G!F22</f>
        <v>0</v>
      </c>
      <c r="I23" s="24">
        <f>H!E22</f>
        <v>0</v>
      </c>
      <c r="J23" s="24">
        <f>'I '!L22</f>
        <v>0</v>
      </c>
      <c r="K23" s="84">
        <f t="shared" si="0"/>
        <v>0</v>
      </c>
      <c r="L23" s="2">
        <f>A!E22+'B '!F22+'C '!H22+D!E22+'E '!E22+'F '!E22+G!G22+H!F22</f>
        <v>0</v>
      </c>
      <c r="M23" s="85" t="e">
        <f>A!F22+'B '!G22+'C '!I22+D!F22+'E '!F22+'F '!F22+G!H22+H!G22</f>
        <v>#VALUE!</v>
      </c>
      <c r="N23" s="7"/>
      <c r="W23" s="173"/>
      <c r="X23" s="173"/>
      <c r="Y23" s="173"/>
    </row>
    <row r="24" spans="1:25" ht="15.75" x14ac:dyDescent="0.25">
      <c r="A24" s="45">
        <v>43342</v>
      </c>
      <c r="B24" s="24">
        <f>A!D23</f>
        <v>0</v>
      </c>
      <c r="C24" s="24">
        <f>'B '!E23</f>
        <v>0</v>
      </c>
      <c r="D24" s="24">
        <f>'C '!G23</f>
        <v>0</v>
      </c>
      <c r="E24" s="157" t="s">
        <v>375</v>
      </c>
      <c r="F24" s="24">
        <f>'E '!D23</f>
        <v>0</v>
      </c>
      <c r="G24" s="24">
        <f>'F '!D23</f>
        <v>0</v>
      </c>
      <c r="H24" s="24">
        <f>G!F23</f>
        <v>0</v>
      </c>
      <c r="I24" s="24">
        <f>H!E23</f>
        <v>0</v>
      </c>
      <c r="J24" s="24">
        <f>'I '!L23</f>
        <v>0</v>
      </c>
      <c r="K24" s="84">
        <f t="shared" si="0"/>
        <v>0</v>
      </c>
      <c r="L24" s="2">
        <f>A!E23+'B '!F23+'C '!H23+D!E23+'E '!E23+'F '!E23+G!G23+H!F23</f>
        <v>0</v>
      </c>
      <c r="M24" s="85" t="e">
        <f>A!F23+'B '!G23+'C '!I23+D!F23+'E '!F23+'F '!F23+G!H23+H!G23</f>
        <v>#VALUE!</v>
      </c>
      <c r="N24" s="7"/>
      <c r="W24" s="173"/>
      <c r="X24" s="173"/>
      <c r="Y24" s="173"/>
    </row>
    <row r="25" spans="1:25" ht="15.75" x14ac:dyDescent="0.25">
      <c r="A25" s="45">
        <v>43343</v>
      </c>
      <c r="B25" s="24">
        <f>A!D24</f>
        <v>0</v>
      </c>
      <c r="C25" s="24">
        <f>'B '!E24</f>
        <v>0</v>
      </c>
      <c r="D25" s="24">
        <f>'C '!G24</f>
        <v>0</v>
      </c>
      <c r="E25" s="157" t="s">
        <v>375</v>
      </c>
      <c r="F25" s="24">
        <f>'E '!D24</f>
        <v>0</v>
      </c>
      <c r="G25" s="24">
        <f>'F '!D24</f>
        <v>0</v>
      </c>
      <c r="H25" s="24">
        <f>G!F24</f>
        <v>0</v>
      </c>
      <c r="I25" s="24">
        <f>H!E24</f>
        <v>0</v>
      </c>
      <c r="J25" s="24">
        <f>'I '!L24</f>
        <v>0</v>
      </c>
      <c r="K25" s="84">
        <f t="shared" si="0"/>
        <v>0</v>
      </c>
      <c r="L25" s="2">
        <f>A!E24+'B '!F24+'C '!H24+D!E24+'E '!E24+'F '!E24+G!G24+H!F24</f>
        <v>0</v>
      </c>
      <c r="M25" s="85" t="e">
        <f>A!F24+'B '!G24+'C '!I24+D!F24+'E '!F24+'F '!F24+G!H24+H!G24</f>
        <v>#VALUE!</v>
      </c>
      <c r="N25" s="7"/>
      <c r="W25" s="173"/>
      <c r="X25" s="173"/>
      <c r="Y25" s="173"/>
    </row>
    <row r="26" spans="1:25" ht="15.75" x14ac:dyDescent="0.25">
      <c r="A26" s="20" t="s">
        <v>3</v>
      </c>
      <c r="B26" s="24">
        <f>A!D25</f>
        <v>259.79999999999995</v>
      </c>
      <c r="C26" s="24">
        <f>'B '!E25</f>
        <v>305.60000000000002</v>
      </c>
      <c r="D26" s="24">
        <f>'C '!G25</f>
        <v>384.49999999999989</v>
      </c>
      <c r="E26" s="24" t="e">
        <f>D!D25</f>
        <v>#VALUE!</v>
      </c>
      <c r="F26" s="24">
        <f>'E '!D25</f>
        <v>0</v>
      </c>
      <c r="G26" s="24">
        <f>'F '!D25</f>
        <v>70.100000000000023</v>
      </c>
      <c r="H26" s="24">
        <f>G!F25</f>
        <v>185.69999999999993</v>
      </c>
      <c r="I26" s="24">
        <f>H!E25</f>
        <v>149.70000000000005</v>
      </c>
      <c r="J26" s="24">
        <f>'I '!L25</f>
        <v>-150.19999999999999</v>
      </c>
      <c r="K26" s="210" t="e">
        <f>SUM(B26:J26)</f>
        <v>#VALUE!</v>
      </c>
      <c r="L26" s="168">
        <f>SUM(L3:L25)</f>
        <v>375</v>
      </c>
      <c r="M26" s="85"/>
      <c r="W26" s="173"/>
      <c r="X26" s="173"/>
      <c r="Y26" s="173"/>
    </row>
    <row r="27" spans="1:25" ht="15" customHeight="1" x14ac:dyDescent="0.25">
      <c r="A27" s="58" t="s">
        <v>53</v>
      </c>
      <c r="B27" s="78">
        <f>A!E25</f>
        <v>8</v>
      </c>
      <c r="C27" s="78">
        <f>'B '!F25</f>
        <v>25</v>
      </c>
      <c r="D27" s="78">
        <f>'C '!H25</f>
        <v>89</v>
      </c>
      <c r="E27" s="78">
        <f>D!E25</f>
        <v>43</v>
      </c>
      <c r="F27" s="78">
        <f>'E '!E25</f>
        <v>0</v>
      </c>
      <c r="G27" s="78">
        <f>'F '!E25</f>
        <v>69</v>
      </c>
      <c r="H27" s="78">
        <f>G!G25</f>
        <v>60</v>
      </c>
      <c r="I27" s="78">
        <f>H!F25</f>
        <v>81</v>
      </c>
      <c r="J27" s="78">
        <f>'I '!M25</f>
        <v>5</v>
      </c>
      <c r="K27" s="211"/>
      <c r="L27" s="190">
        <f>SUM(B27:J27)</f>
        <v>380</v>
      </c>
      <c r="M27" s="199"/>
    </row>
    <row r="28" spans="1:25" ht="15.75" x14ac:dyDescent="0.25">
      <c r="A28" s="93" t="s">
        <v>12</v>
      </c>
      <c r="B28" s="99">
        <f>A!F25</f>
        <v>1748.3520000000003</v>
      </c>
      <c r="C28" s="99"/>
      <c r="D28" s="154"/>
      <c r="E28" s="99" t="e">
        <f>D!F25</f>
        <v>#VALUE!</v>
      </c>
      <c r="F28" s="99">
        <f>'E '!F25</f>
        <v>0</v>
      </c>
      <c r="G28" s="99">
        <f>'F '!F25</f>
        <v>602.86000000000092</v>
      </c>
      <c r="H28" s="99">
        <f>G!H25</f>
        <v>1669.3500000000004</v>
      </c>
      <c r="I28" s="99">
        <f>H!G25</f>
        <v>1315.3919999999991</v>
      </c>
      <c r="J28" s="99">
        <f>'I '!N25</f>
        <v>-1194.624</v>
      </c>
      <c r="K28" s="166" t="e">
        <f>SUM(B28:J28)</f>
        <v>#VALUE!</v>
      </c>
      <c r="L28" s="169"/>
      <c r="M28" s="200" t="e">
        <f>SUM(M3:M25)</f>
        <v>#VALUE!</v>
      </c>
      <c r="W28" s="173"/>
      <c r="X28" s="173"/>
      <c r="Y28" s="173"/>
    </row>
    <row r="29" spans="1:25" ht="15.75" x14ac:dyDescent="0.25">
      <c r="J29" s="78"/>
      <c r="K29" s="78"/>
      <c r="L29" s="79"/>
      <c r="N29" s="173"/>
      <c r="O29" s="11"/>
      <c r="P29" s="173"/>
      <c r="U29" s="23"/>
    </row>
    <row r="30" spans="1:25" ht="18.75" x14ac:dyDescent="0.25">
      <c r="A30" s="171" t="s">
        <v>59</v>
      </c>
      <c r="B30" s="171"/>
      <c r="C30" s="171"/>
      <c r="D30" s="171"/>
      <c r="E30" s="171"/>
      <c r="F30" s="171"/>
      <c r="G30" s="171"/>
      <c r="H30" s="171"/>
      <c r="I30" s="171"/>
      <c r="J30" s="172"/>
      <c r="K30" s="172"/>
      <c r="L30" s="172"/>
      <c r="M30" s="172"/>
      <c r="N30" s="173"/>
      <c r="O30" s="11"/>
      <c r="P30" s="173"/>
      <c r="U30" s="23"/>
    </row>
    <row r="31" spans="1:25" ht="15.75" x14ac:dyDescent="0.25">
      <c r="A31" s="13" t="s">
        <v>8</v>
      </c>
      <c r="B31" s="12" t="s">
        <v>367</v>
      </c>
      <c r="C31" s="14" t="s">
        <v>371</v>
      </c>
      <c r="D31" s="15" t="s">
        <v>4</v>
      </c>
      <c r="E31" s="16" t="s">
        <v>5</v>
      </c>
      <c r="F31" s="18" t="s">
        <v>6</v>
      </c>
      <c r="G31" s="17" t="s">
        <v>7</v>
      </c>
      <c r="H31" s="19" t="s">
        <v>0</v>
      </c>
      <c r="I31" s="47" t="s">
        <v>48</v>
      </c>
      <c r="J31" s="204" t="s">
        <v>9</v>
      </c>
      <c r="K31" s="204" t="s">
        <v>12</v>
      </c>
      <c r="L31" s="206" t="s">
        <v>2</v>
      </c>
      <c r="M31" s="208" t="s">
        <v>73</v>
      </c>
      <c r="N31" s="11"/>
      <c r="P31" s="173"/>
      <c r="T31" s="23"/>
      <c r="U31" s="23"/>
    </row>
    <row r="32" spans="1:25" ht="15.75" x14ac:dyDescent="0.25">
      <c r="A32" s="86" t="s">
        <v>340</v>
      </c>
      <c r="B32" s="124" t="s">
        <v>370</v>
      </c>
      <c r="C32" s="125" t="s">
        <v>372</v>
      </c>
      <c r="D32" s="126" t="s">
        <v>341</v>
      </c>
      <c r="E32" s="126" t="s">
        <v>341</v>
      </c>
      <c r="F32" s="127" t="s">
        <v>342</v>
      </c>
      <c r="G32" s="128" t="s">
        <v>343</v>
      </c>
      <c r="H32" s="129" t="s">
        <v>344</v>
      </c>
      <c r="I32" s="126" t="s">
        <v>341</v>
      </c>
      <c r="J32" s="205"/>
      <c r="K32" s="205"/>
      <c r="L32" s="207"/>
      <c r="M32" s="209"/>
      <c r="N32" s="173"/>
      <c r="O32" s="11"/>
      <c r="P32" s="173"/>
      <c r="U32" s="23"/>
      <c r="V32" s="173"/>
      <c r="W32" s="173"/>
      <c r="X32" s="173"/>
    </row>
    <row r="33" spans="1:21" x14ac:dyDescent="0.25">
      <c r="A33" s="45">
        <v>43313</v>
      </c>
      <c r="B33" s="24">
        <f>A!D30</f>
        <v>0</v>
      </c>
      <c r="C33" s="24">
        <f>'B '!E30</f>
        <v>45</v>
      </c>
      <c r="D33" s="24">
        <f>'C '!G30</f>
        <v>72</v>
      </c>
      <c r="E33" s="24">
        <f>D!D30</f>
        <v>-35.5</v>
      </c>
      <c r="F33" s="24">
        <f>'E '!D30</f>
        <v>0</v>
      </c>
      <c r="G33" s="24">
        <f>'F '!D30</f>
        <v>0</v>
      </c>
      <c r="H33" s="24">
        <f>G!F30</f>
        <v>0</v>
      </c>
      <c r="I33" s="24">
        <f>H!E30</f>
        <v>-32.4</v>
      </c>
      <c r="J33" s="1">
        <f t="shared" ref="J33:J55" si="1">SUM(B33:I33)</f>
        <v>49.1</v>
      </c>
      <c r="K33" s="56">
        <f>'YRL CAPITAL_ICM'!J31+'SC GAM_ICM'!F31</f>
        <v>715.58799999999997</v>
      </c>
      <c r="L33" s="2">
        <f>'YRL CAPITAL_ICM'!K31+'SC GAM_ICM'!G31</f>
        <v>10</v>
      </c>
      <c r="M33" s="107" t="e">
        <f t="shared" ref="M33:M54" si="2">J33-K3</f>
        <v>#VALUE!</v>
      </c>
      <c r="N33" s="11"/>
      <c r="P33" s="173"/>
      <c r="T33" s="23"/>
      <c r="U33" s="23"/>
    </row>
    <row r="34" spans="1:21" x14ac:dyDescent="0.25">
      <c r="A34" s="45">
        <v>43314</v>
      </c>
      <c r="B34" s="24">
        <f>A!D31</f>
        <v>0</v>
      </c>
      <c r="C34" s="24">
        <f>'B '!E31</f>
        <v>0</v>
      </c>
      <c r="D34" s="24">
        <f>'C '!G31</f>
        <v>-154.6</v>
      </c>
      <c r="E34" s="24">
        <f>D!D31</f>
        <v>8.3000000000000007</v>
      </c>
      <c r="F34" s="24">
        <f>'E '!D31</f>
        <v>0</v>
      </c>
      <c r="G34" s="24">
        <f>'F '!D31</f>
        <v>8.3000000000000007</v>
      </c>
      <c r="H34" s="24">
        <f>G!F31</f>
        <v>141.69999999999999</v>
      </c>
      <c r="I34" s="24">
        <f>H!E31</f>
        <v>9.3000000000000007</v>
      </c>
      <c r="J34" s="1">
        <f t="shared" si="1"/>
        <v>13.000000000000018</v>
      </c>
      <c r="K34" s="56">
        <f>'YRL CAPITAL_ICM'!J32+'SC GAM_ICM'!F32</f>
        <v>9.9980000000002747</v>
      </c>
      <c r="L34" s="2">
        <f>'YRL CAPITAL_ICM'!K32+'SC GAM_ICM'!G32</f>
        <v>32</v>
      </c>
      <c r="M34" s="107" t="e">
        <f t="shared" si="2"/>
        <v>#VALUE!</v>
      </c>
      <c r="N34" s="11"/>
      <c r="P34" s="173"/>
      <c r="T34" s="23"/>
      <c r="U34" s="23"/>
    </row>
    <row r="35" spans="1:21" x14ac:dyDescent="0.25">
      <c r="A35" s="45">
        <v>43315</v>
      </c>
      <c r="B35" s="24">
        <f>A!D32</f>
        <v>0</v>
      </c>
      <c r="C35" s="24">
        <f>'B '!E32</f>
        <v>0</v>
      </c>
      <c r="D35" s="24">
        <f>'C '!G32</f>
        <v>-27.7</v>
      </c>
      <c r="E35" s="24">
        <f>D!D32</f>
        <v>-58.2</v>
      </c>
      <c r="F35" s="24">
        <f>'E '!D32</f>
        <v>0</v>
      </c>
      <c r="G35" s="24">
        <f>'F '!D32</f>
        <v>-155.9</v>
      </c>
      <c r="H35" s="24">
        <f>G!F32</f>
        <v>0.19999999999999929</v>
      </c>
      <c r="I35" s="24">
        <f>H!E32</f>
        <v>97.3</v>
      </c>
      <c r="J35" s="1">
        <f t="shared" si="1"/>
        <v>-144.30000000000001</v>
      </c>
      <c r="K35" s="56">
        <f>'YRL CAPITAL_ICM'!J33+'SC GAM_ICM'!F33</f>
        <v>-1227.98</v>
      </c>
      <c r="L35" s="2">
        <f>'YRL CAPITAL_ICM'!K33+'SC GAM_ICM'!G33</f>
        <v>27</v>
      </c>
      <c r="M35" s="107" t="e">
        <f t="shared" si="2"/>
        <v>#VALUE!</v>
      </c>
      <c r="N35" s="11"/>
      <c r="P35" s="173"/>
      <c r="T35" s="23"/>
      <c r="U35" s="23"/>
    </row>
    <row r="36" spans="1:21" x14ac:dyDescent="0.25">
      <c r="A36" s="45">
        <v>43318</v>
      </c>
      <c r="B36" s="24">
        <f>A!D33</f>
        <v>0</v>
      </c>
      <c r="C36" s="24">
        <f>'B '!E33</f>
        <v>0</v>
      </c>
      <c r="D36" s="24">
        <f>'C '!G33</f>
        <v>0</v>
      </c>
      <c r="E36" s="24">
        <f>D!D33</f>
        <v>-17.899999999999999</v>
      </c>
      <c r="F36" s="24">
        <f>'E '!D33</f>
        <v>0</v>
      </c>
      <c r="G36" s="24">
        <f>'F '!D33</f>
        <v>-2.9</v>
      </c>
      <c r="H36" s="24">
        <f>G!F33</f>
        <v>13.4</v>
      </c>
      <c r="I36" s="24">
        <f>H!E33</f>
        <v>35.6</v>
      </c>
      <c r="J36" s="1">
        <f t="shared" si="1"/>
        <v>28.200000000000003</v>
      </c>
      <c r="K36" s="56">
        <f>'YRL CAPITAL_ICM'!J34+'SC GAM_ICM'!F34</f>
        <v>234.67599999999999</v>
      </c>
      <c r="L36" s="2">
        <f>'YRL CAPITAL_ICM'!K34+'SC GAM_ICM'!G34</f>
        <v>8</v>
      </c>
      <c r="M36" s="107" t="e">
        <f t="shared" si="2"/>
        <v>#VALUE!</v>
      </c>
      <c r="N36" s="11"/>
      <c r="P36" s="173"/>
      <c r="T36" s="23"/>
      <c r="U36" s="23"/>
    </row>
    <row r="37" spans="1:21" x14ac:dyDescent="0.25">
      <c r="A37" s="45">
        <v>43319</v>
      </c>
      <c r="B37" s="24">
        <f>A!D34</f>
        <v>0</v>
      </c>
      <c r="C37" s="24">
        <f>'B '!E34</f>
        <v>0</v>
      </c>
      <c r="D37" s="24">
        <f>'C '!G34</f>
        <v>0</v>
      </c>
      <c r="E37" s="24">
        <f>D!D34</f>
        <v>1.1999999999999993</v>
      </c>
      <c r="F37" s="24">
        <f>'E '!D34</f>
        <v>0</v>
      </c>
      <c r="G37" s="24">
        <f>'F '!D34</f>
        <v>0</v>
      </c>
      <c r="H37" s="24">
        <f>G!F34</f>
        <v>0</v>
      </c>
      <c r="I37" s="24">
        <f>H!E34</f>
        <v>1.5</v>
      </c>
      <c r="J37" s="1">
        <f t="shared" si="1"/>
        <v>2.6999999999999993</v>
      </c>
      <c r="K37" s="56">
        <f>'YRL CAPITAL_ICM'!J35+'SC GAM_ICM'!F35</f>
        <v>31.655999999999985</v>
      </c>
      <c r="L37" s="2">
        <f>'YRL CAPITAL_ICM'!K35+'SC GAM_ICM'!G35</f>
        <v>5</v>
      </c>
      <c r="M37" s="107" t="e">
        <f t="shared" si="2"/>
        <v>#VALUE!</v>
      </c>
      <c r="N37" s="11"/>
      <c r="P37" s="173"/>
      <c r="T37" s="23"/>
      <c r="U37" s="23"/>
    </row>
    <row r="38" spans="1:21" x14ac:dyDescent="0.25">
      <c r="A38" s="45">
        <v>43320</v>
      </c>
      <c r="B38" s="24">
        <f>A!D35</f>
        <v>0</v>
      </c>
      <c r="C38" s="24">
        <f>'B '!E35</f>
        <v>0</v>
      </c>
      <c r="D38" s="24">
        <f>'C '!G35</f>
        <v>351</v>
      </c>
      <c r="E38" s="24">
        <f>D!D35</f>
        <v>35.6</v>
      </c>
      <c r="F38" s="24">
        <f>'E '!D35</f>
        <v>0</v>
      </c>
      <c r="G38" s="24">
        <f>'F '!D35</f>
        <v>-13</v>
      </c>
      <c r="H38" s="24">
        <f>G!F35</f>
        <v>-90.3</v>
      </c>
      <c r="I38" s="24">
        <f>H!E35</f>
        <v>-63.9</v>
      </c>
      <c r="J38" s="1">
        <f t="shared" si="1"/>
        <v>219.4</v>
      </c>
      <c r="K38" s="56">
        <f>'YRL CAPITAL_ICM'!J36+'SC GAM_ICM'!F36</f>
        <v>1619.8839999999996</v>
      </c>
      <c r="L38" s="2">
        <f>'YRL CAPITAL_ICM'!K36+'SC GAM_ICM'!G36</f>
        <v>27</v>
      </c>
      <c r="M38" s="107" t="e">
        <f t="shared" si="2"/>
        <v>#VALUE!</v>
      </c>
      <c r="N38" s="11"/>
      <c r="P38" s="173"/>
      <c r="T38" s="23"/>
      <c r="U38" s="23"/>
    </row>
    <row r="39" spans="1:21" x14ac:dyDescent="0.25">
      <c r="A39" s="45">
        <v>43321</v>
      </c>
      <c r="B39" s="24">
        <f>A!D36</f>
        <v>0</v>
      </c>
      <c r="C39" s="24">
        <f>'B '!E36</f>
        <v>0</v>
      </c>
      <c r="D39" s="24">
        <f>'C '!G36</f>
        <v>0</v>
      </c>
      <c r="E39" s="24">
        <f>D!D36</f>
        <v>-36.6</v>
      </c>
      <c r="F39" s="24">
        <f>'E '!D36</f>
        <v>0</v>
      </c>
      <c r="G39" s="24">
        <f>'F '!D36</f>
        <v>0</v>
      </c>
      <c r="H39" s="24">
        <f>G!F36</f>
        <v>10.7</v>
      </c>
      <c r="I39" s="24">
        <f>H!E36</f>
        <v>-123.6</v>
      </c>
      <c r="J39" s="1">
        <f t="shared" si="1"/>
        <v>-149.5</v>
      </c>
      <c r="K39" s="56">
        <f>'YRL CAPITAL_ICM'!J37+'SC GAM_ICM'!F37</f>
        <v>-1274.5259999999998</v>
      </c>
      <c r="L39" s="2">
        <f>'YRL CAPITAL_ICM'!K37+'SC GAM_ICM'!G37</f>
        <v>10</v>
      </c>
      <c r="M39" s="107" t="e">
        <f t="shared" si="2"/>
        <v>#VALUE!</v>
      </c>
      <c r="N39" s="11"/>
      <c r="P39" s="173"/>
      <c r="T39" s="23"/>
      <c r="U39" s="23"/>
    </row>
    <row r="40" spans="1:21" x14ac:dyDescent="0.25">
      <c r="A40" s="45">
        <v>43322</v>
      </c>
      <c r="B40" s="24">
        <f>A!D37</f>
        <v>193.4</v>
      </c>
      <c r="C40" s="24">
        <f>'B '!E37</f>
        <v>0</v>
      </c>
      <c r="D40" s="24">
        <f>'C '!G37</f>
        <v>-108.4</v>
      </c>
      <c r="E40" s="24">
        <f>D!D37</f>
        <v>-103.5</v>
      </c>
      <c r="F40" s="24">
        <f>'E '!D37</f>
        <v>0</v>
      </c>
      <c r="G40" s="24">
        <f>'F '!D37</f>
        <v>435.6</v>
      </c>
      <c r="H40" s="24">
        <f>G!F37</f>
        <v>147.80000000000001</v>
      </c>
      <c r="I40" s="24">
        <f>H!E37</f>
        <v>69.099999999999994</v>
      </c>
      <c r="J40" s="1">
        <f t="shared" si="1"/>
        <v>634.00000000000011</v>
      </c>
      <c r="K40" s="56">
        <f>'YRL CAPITAL_ICM'!J38+'SC GAM_ICM'!F38</f>
        <v>5436.7199999999993</v>
      </c>
      <c r="L40" s="2">
        <f>'YRL CAPITAL_ICM'!K38+'SC GAM_ICM'!G38</f>
        <v>43</v>
      </c>
      <c r="M40" s="107" t="e">
        <f t="shared" si="2"/>
        <v>#VALUE!</v>
      </c>
      <c r="N40" s="11"/>
      <c r="P40" s="173"/>
      <c r="T40" s="23"/>
      <c r="U40" s="23"/>
    </row>
    <row r="41" spans="1:21" x14ac:dyDescent="0.25">
      <c r="A41" s="45">
        <v>43325</v>
      </c>
      <c r="B41" s="24">
        <f>A!D38</f>
        <v>0</v>
      </c>
      <c r="C41" s="24">
        <f>'B '!E38</f>
        <v>0</v>
      </c>
      <c r="D41" s="24">
        <f>'C '!G38</f>
        <v>0</v>
      </c>
      <c r="E41" s="24">
        <f>D!D38</f>
        <v>-64.300000000000011</v>
      </c>
      <c r="F41" s="24">
        <f>'E '!D38</f>
        <v>0</v>
      </c>
      <c r="G41" s="24">
        <f>'F '!D38</f>
        <v>0</v>
      </c>
      <c r="H41" s="24">
        <f>G!F38</f>
        <v>37.4</v>
      </c>
      <c r="I41" s="24">
        <f>H!E38</f>
        <v>173.8</v>
      </c>
      <c r="J41" s="1">
        <f t="shared" si="1"/>
        <v>146.9</v>
      </c>
      <c r="K41" s="56">
        <f>'YRL CAPITAL_ICM'!J39+'SC GAM_ICM'!F39</f>
        <v>1262.0899999999999</v>
      </c>
      <c r="L41" s="2">
        <f>'YRL CAPITAL_ICM'!K39+'SC GAM_ICM'!G39</f>
        <v>15</v>
      </c>
      <c r="M41" s="107" t="e">
        <f t="shared" si="2"/>
        <v>#VALUE!</v>
      </c>
      <c r="N41" s="11"/>
      <c r="P41" s="173"/>
      <c r="T41" s="23"/>
      <c r="U41" s="23"/>
    </row>
    <row r="42" spans="1:21" x14ac:dyDescent="0.25">
      <c r="A42" s="45">
        <v>43326</v>
      </c>
      <c r="B42" s="24">
        <f>A!D39</f>
        <v>0</v>
      </c>
      <c r="C42" s="24">
        <f>'B '!E39</f>
        <v>0</v>
      </c>
      <c r="D42" s="24">
        <f>'C '!G39</f>
        <v>0</v>
      </c>
      <c r="E42" s="24">
        <f>D!D39</f>
        <v>33.199999999999996</v>
      </c>
      <c r="F42" s="24">
        <f>'E '!D39</f>
        <v>0</v>
      </c>
      <c r="G42" s="24">
        <f>'F '!D39</f>
        <v>-61.3</v>
      </c>
      <c r="H42" s="24">
        <f>G!F39</f>
        <v>23.8</v>
      </c>
      <c r="I42" s="24">
        <f>H!E39</f>
        <v>-6.1000000000000014</v>
      </c>
      <c r="J42" s="1">
        <f t="shared" si="1"/>
        <v>-10.400000000000002</v>
      </c>
      <c r="K42" s="56">
        <f>'YRL CAPITAL_ICM'!J40+'SC GAM_ICM'!F40</f>
        <v>-76.712000000000046</v>
      </c>
      <c r="L42" s="2">
        <f>'YRL CAPITAL_ICM'!K40+'SC GAM_ICM'!G40</f>
        <v>12</v>
      </c>
      <c r="M42" s="107" t="e">
        <f t="shared" si="2"/>
        <v>#VALUE!</v>
      </c>
      <c r="N42" s="11"/>
      <c r="P42" s="173"/>
      <c r="T42" s="23"/>
      <c r="U42" s="23"/>
    </row>
    <row r="43" spans="1:21" x14ac:dyDescent="0.25">
      <c r="A43" s="45">
        <v>43327</v>
      </c>
      <c r="B43" s="24">
        <f>A!D40</f>
        <v>24.8</v>
      </c>
      <c r="C43" s="24">
        <f>'B '!E40</f>
        <v>0</v>
      </c>
      <c r="D43" s="24">
        <f>'C '!G40</f>
        <v>0</v>
      </c>
      <c r="E43" s="24">
        <f>D!D40</f>
        <v>-18.899999999999999</v>
      </c>
      <c r="F43" s="24">
        <f>'E '!D40</f>
        <v>0</v>
      </c>
      <c r="G43" s="24">
        <f>'F '!D40</f>
        <v>0</v>
      </c>
      <c r="H43" s="24">
        <f>G!F40</f>
        <v>9.8000000000000007</v>
      </c>
      <c r="I43" s="24">
        <f>H!E40</f>
        <v>114</v>
      </c>
      <c r="J43" s="1">
        <f t="shared" si="1"/>
        <v>129.69999999999999</v>
      </c>
      <c r="K43" s="56">
        <f>'YRL CAPITAL_ICM'!J41+'SC GAM_ICM'!F41</f>
        <v>1113.598</v>
      </c>
      <c r="L43" s="2">
        <f>'YRL CAPITAL_ICM'!K41+'SC GAM_ICM'!G41</f>
        <v>19</v>
      </c>
      <c r="M43" s="107" t="e">
        <f t="shared" si="2"/>
        <v>#VALUE!</v>
      </c>
      <c r="N43" s="11"/>
      <c r="P43" s="173"/>
      <c r="T43" s="23"/>
      <c r="U43" s="23"/>
    </row>
    <row r="44" spans="1:21" x14ac:dyDescent="0.25">
      <c r="A44" s="45">
        <v>43328</v>
      </c>
      <c r="B44" s="24">
        <f>A!D41</f>
        <v>0</v>
      </c>
      <c r="C44" s="24">
        <f>'B '!E41</f>
        <v>0</v>
      </c>
      <c r="D44" s="24">
        <f>'C '!G41</f>
        <v>-110.4</v>
      </c>
      <c r="E44" s="24">
        <f>D!D41</f>
        <v>1.8000000000000007</v>
      </c>
      <c r="F44" s="24">
        <f>'E '!D41</f>
        <v>0</v>
      </c>
      <c r="G44" s="24">
        <f>'F '!D41</f>
        <v>-15.6</v>
      </c>
      <c r="H44" s="24">
        <f>G!F41</f>
        <v>-66</v>
      </c>
      <c r="I44" s="24">
        <f>H!E41</f>
        <v>-18.100000000000001</v>
      </c>
      <c r="J44" s="1">
        <f t="shared" si="1"/>
        <v>-208.29999999999998</v>
      </c>
      <c r="K44" s="56">
        <f>'YRL CAPITAL_ICM'!J42+'SC GAM_ICM'!F42</f>
        <v>-1503.8960000000002</v>
      </c>
      <c r="L44" s="2">
        <f>'YRL CAPITAL_ICM'!K42+'SC GAM_ICM'!G42</f>
        <v>18</v>
      </c>
      <c r="M44" s="107" t="e">
        <f t="shared" si="2"/>
        <v>#VALUE!</v>
      </c>
      <c r="N44" s="11"/>
      <c r="P44" s="173"/>
      <c r="T44" s="23"/>
      <c r="U44" s="23"/>
    </row>
    <row r="45" spans="1:21" x14ac:dyDescent="0.25">
      <c r="A45" s="45">
        <v>43329</v>
      </c>
      <c r="B45" s="24">
        <f>A!D42</f>
        <v>0</v>
      </c>
      <c r="C45" s="24">
        <f>'B '!E42</f>
        <v>-34</v>
      </c>
      <c r="D45" s="24">
        <f>'C '!G42</f>
        <v>-13.8</v>
      </c>
      <c r="E45" s="24">
        <f>D!D42</f>
        <v>4.7999999999999972</v>
      </c>
      <c r="F45" s="24">
        <f>'E '!D42</f>
        <v>0</v>
      </c>
      <c r="G45" s="24">
        <f>'F '!D42</f>
        <v>-91.2</v>
      </c>
      <c r="H45" s="24">
        <f>G!F42</f>
        <v>-79.099999999999994</v>
      </c>
      <c r="I45" s="24">
        <f>H!E42</f>
        <v>-20.100000000000001</v>
      </c>
      <c r="J45" s="1">
        <f t="shared" si="1"/>
        <v>-233.39999999999998</v>
      </c>
      <c r="K45" s="56">
        <f>'YRL CAPITAL_ICM'!J43+'SC GAM_ICM'!F43</f>
        <v>-2268.2860000000001</v>
      </c>
      <c r="L45" s="2">
        <f>'YRL CAPITAL_ICM'!K43+'SC GAM_ICM'!G43</f>
        <v>20</v>
      </c>
      <c r="M45" s="107" t="e">
        <f t="shared" si="2"/>
        <v>#VALUE!</v>
      </c>
      <c r="N45" s="11"/>
      <c r="P45" s="173"/>
      <c r="T45" s="23"/>
      <c r="U45" s="23"/>
    </row>
    <row r="46" spans="1:21" x14ac:dyDescent="0.25">
      <c r="A46" s="45">
        <v>43332</v>
      </c>
      <c r="B46" s="24">
        <f>A!D43</f>
        <v>0</v>
      </c>
      <c r="C46" s="24">
        <f>'B '!E43</f>
        <v>-59.9</v>
      </c>
      <c r="D46" s="24">
        <f>'C '!G43</f>
        <v>0</v>
      </c>
      <c r="E46" s="24">
        <f>D!D43</f>
        <v>-32.6</v>
      </c>
      <c r="F46" s="24">
        <f>'E '!D43</f>
        <v>0</v>
      </c>
      <c r="G46" s="24">
        <f>'F '!D43</f>
        <v>18.399999999999999</v>
      </c>
      <c r="H46" s="24">
        <f>G!F43</f>
        <v>29.1</v>
      </c>
      <c r="I46" s="24">
        <f>H!E43</f>
        <v>-32.5</v>
      </c>
      <c r="J46" s="1">
        <f t="shared" si="1"/>
        <v>-77.5</v>
      </c>
      <c r="K46" s="56">
        <f>'YRL CAPITAL_ICM'!J44+'SC GAM_ICM'!F44</f>
        <v>-928.2360000000001</v>
      </c>
      <c r="L46" s="2">
        <f>'YRL CAPITAL_ICM'!K44+'SC GAM_ICM'!G44</f>
        <v>13</v>
      </c>
      <c r="M46" s="107" t="e">
        <f t="shared" si="2"/>
        <v>#VALUE!</v>
      </c>
      <c r="N46" s="11"/>
      <c r="P46" s="173"/>
      <c r="T46" s="23"/>
      <c r="U46" s="23"/>
    </row>
    <row r="47" spans="1:21" x14ac:dyDescent="0.25">
      <c r="A47" s="45">
        <v>43333</v>
      </c>
      <c r="B47" s="24">
        <f>A!D44</f>
        <v>0</v>
      </c>
      <c r="C47" s="24">
        <f>'B '!E44</f>
        <v>0</v>
      </c>
      <c r="D47" s="24">
        <f>'C '!G44</f>
        <v>-90</v>
      </c>
      <c r="E47" s="24">
        <f>D!D44</f>
        <v>0</v>
      </c>
      <c r="F47" s="24">
        <f>'E '!D44</f>
        <v>0</v>
      </c>
      <c r="G47" s="24">
        <f>'F '!D44</f>
        <v>-160.30000000000001</v>
      </c>
      <c r="H47" s="24">
        <f>G!F44</f>
        <v>-11.299999999999997</v>
      </c>
      <c r="I47" s="24">
        <f>H!E44</f>
        <v>-197.8</v>
      </c>
      <c r="J47" s="1">
        <f t="shared" si="1"/>
        <v>-459.40000000000003</v>
      </c>
      <c r="K47" s="56">
        <f>'YRL CAPITAL_ICM'!J45+'SC GAM_ICM'!F45</f>
        <v>-3899.04</v>
      </c>
      <c r="L47" s="2" t="e">
        <f>'YRL CAPITAL_ICM'!K45+'SC GAM_ICM'!G45</f>
        <v>#VALUE!</v>
      </c>
      <c r="M47" s="107">
        <f t="shared" si="2"/>
        <v>-85.300000000000011</v>
      </c>
      <c r="N47" s="11"/>
      <c r="P47" s="173"/>
      <c r="T47" s="23"/>
      <c r="U47" s="23"/>
    </row>
    <row r="48" spans="1:21" x14ac:dyDescent="0.25">
      <c r="A48" s="45">
        <v>43334</v>
      </c>
      <c r="B48" s="24">
        <f>A!D45</f>
        <v>-90</v>
      </c>
      <c r="C48" s="24">
        <f>'B '!E45</f>
        <v>0</v>
      </c>
      <c r="D48" s="24">
        <f>'C '!G45</f>
        <v>0</v>
      </c>
      <c r="E48" s="24">
        <f>D!D45</f>
        <v>0</v>
      </c>
      <c r="F48" s="24">
        <f>'E '!D45</f>
        <v>0</v>
      </c>
      <c r="G48" s="24">
        <f>'F '!D45</f>
        <v>-44</v>
      </c>
      <c r="H48" s="24">
        <f>G!F45</f>
        <v>53.699999999999996</v>
      </c>
      <c r="I48" s="24">
        <f>H!E45</f>
        <v>72.599999999999994</v>
      </c>
      <c r="J48" s="1">
        <f t="shared" si="1"/>
        <v>-7.7000000000000171</v>
      </c>
      <c r="K48" s="56">
        <f>'YRL CAPITAL_ICM'!J46+'SC GAM_ICM'!F46</f>
        <v>111.98000000000002</v>
      </c>
      <c r="L48" s="2" t="e">
        <f>'YRL CAPITAL_ICM'!K46+'SC GAM_ICM'!G46</f>
        <v>#VALUE!</v>
      </c>
      <c r="M48" s="107">
        <f t="shared" si="2"/>
        <v>-3.8000000000000149</v>
      </c>
      <c r="N48" s="11"/>
      <c r="P48" s="173"/>
      <c r="T48" s="23"/>
      <c r="U48" s="23"/>
    </row>
    <row r="49" spans="1:21" x14ac:dyDescent="0.25">
      <c r="A49" s="45">
        <v>43335</v>
      </c>
      <c r="B49" s="24">
        <f>A!D46</f>
        <v>0</v>
      </c>
      <c r="C49" s="24">
        <f>'B '!E46</f>
        <v>0</v>
      </c>
      <c r="D49" s="24">
        <f>'C '!G46</f>
        <v>-3.3</v>
      </c>
      <c r="E49" s="24">
        <f>D!D46</f>
        <v>0</v>
      </c>
      <c r="F49" s="24">
        <f>'E '!D46</f>
        <v>0</v>
      </c>
      <c r="G49" s="24">
        <f>'F '!D46</f>
        <v>-49</v>
      </c>
      <c r="H49" s="24">
        <f>G!F46</f>
        <v>-2.9000000000000021</v>
      </c>
      <c r="I49" s="24">
        <f>H!E46</f>
        <v>-48.6</v>
      </c>
      <c r="J49" s="1">
        <f t="shared" si="1"/>
        <v>-103.80000000000001</v>
      </c>
      <c r="K49" s="56">
        <f>'YRL CAPITAL_ICM'!J47+'SC GAM_ICM'!F47</f>
        <v>-893.73</v>
      </c>
      <c r="L49" s="2" t="e">
        <f>'YRL CAPITAL_ICM'!K47+'SC GAM_ICM'!G47</f>
        <v>#VALUE!</v>
      </c>
      <c r="M49" s="107">
        <f t="shared" si="2"/>
        <v>78.599999999999966</v>
      </c>
      <c r="N49" s="11"/>
      <c r="P49" s="173"/>
      <c r="T49" s="23"/>
      <c r="U49" s="23"/>
    </row>
    <row r="50" spans="1:21" x14ac:dyDescent="0.25">
      <c r="A50" s="45">
        <v>43336</v>
      </c>
      <c r="B50" s="24">
        <f>A!D47</f>
        <v>0</v>
      </c>
      <c r="C50" s="24">
        <f>'B '!E47</f>
        <v>0</v>
      </c>
      <c r="D50" s="24">
        <f>'C '!G47</f>
        <v>-50.4</v>
      </c>
      <c r="E50" s="24">
        <f>D!D47</f>
        <v>0</v>
      </c>
      <c r="F50" s="24">
        <f>'E '!D47</f>
        <v>0</v>
      </c>
      <c r="G50" s="24">
        <f>'F '!D47</f>
        <v>0</v>
      </c>
      <c r="H50" s="24">
        <f>G!F47</f>
        <v>-175.10000000000002</v>
      </c>
      <c r="I50" s="24">
        <f>H!E47</f>
        <v>-2.5</v>
      </c>
      <c r="J50" s="1">
        <f t="shared" si="1"/>
        <v>-228.00000000000003</v>
      </c>
      <c r="K50" s="56">
        <f>'YRL CAPITAL_ICM'!J48+'SC GAM_ICM'!F48</f>
        <v>-1953.4639999999999</v>
      </c>
      <c r="L50" s="2" t="e">
        <f>'YRL CAPITAL_ICM'!K48+'SC GAM_ICM'!G48</f>
        <v>#VALUE!</v>
      </c>
      <c r="M50" s="107">
        <f t="shared" si="2"/>
        <v>-268.60000000000002</v>
      </c>
      <c r="N50" s="11"/>
      <c r="P50" s="173"/>
      <c r="T50" s="23"/>
      <c r="U50" s="23"/>
    </row>
    <row r="51" spans="1:21" x14ac:dyDescent="0.25">
      <c r="A51" s="45">
        <v>43339</v>
      </c>
      <c r="B51" s="24">
        <f>A!D48</f>
        <v>0</v>
      </c>
      <c r="C51" s="24">
        <f>'B '!E48</f>
        <v>0</v>
      </c>
      <c r="D51" s="24">
        <f>'C '!G48</f>
        <v>0</v>
      </c>
      <c r="E51" s="24">
        <f>D!D48</f>
        <v>0</v>
      </c>
      <c r="F51" s="24">
        <f>'E '!D48</f>
        <v>0</v>
      </c>
      <c r="G51" s="24">
        <f>'F '!D48</f>
        <v>0</v>
      </c>
      <c r="H51" s="24">
        <f>G!F48</f>
        <v>0</v>
      </c>
      <c r="I51" s="24">
        <f>H!E48</f>
        <v>0</v>
      </c>
      <c r="J51" s="1">
        <f t="shared" si="1"/>
        <v>0</v>
      </c>
      <c r="K51" s="56">
        <f>'YRL CAPITAL_ICM'!J49+'SC GAM_ICM'!F49</f>
        <v>0</v>
      </c>
      <c r="L51" s="2" t="e">
        <f>'YRL CAPITAL_ICM'!K49+'SC GAM_ICM'!G49</f>
        <v>#VALUE!</v>
      </c>
      <c r="M51" s="107">
        <f t="shared" si="2"/>
        <v>0</v>
      </c>
      <c r="N51" s="11"/>
      <c r="P51" s="173"/>
      <c r="T51" s="23"/>
      <c r="U51" s="23"/>
    </row>
    <row r="52" spans="1:21" x14ac:dyDescent="0.25">
      <c r="A52" s="45">
        <v>43340</v>
      </c>
      <c r="B52" s="24">
        <f>A!D49</f>
        <v>0</v>
      </c>
      <c r="C52" s="24">
        <f>'B '!E49</f>
        <v>0</v>
      </c>
      <c r="D52" s="24">
        <f>'C '!G49</f>
        <v>0</v>
      </c>
      <c r="E52" s="24">
        <f>D!D49</f>
        <v>0</v>
      </c>
      <c r="F52" s="24">
        <f>'E '!D49</f>
        <v>0</v>
      </c>
      <c r="G52" s="24">
        <f>'F '!D49</f>
        <v>0</v>
      </c>
      <c r="H52" s="24">
        <f>G!F49</f>
        <v>0</v>
      </c>
      <c r="I52" s="24">
        <f>H!E49</f>
        <v>0</v>
      </c>
      <c r="J52" s="1">
        <f t="shared" si="1"/>
        <v>0</v>
      </c>
      <c r="K52" s="56">
        <f>'YRL CAPITAL_ICM'!J50+'SC GAM_ICM'!F50</f>
        <v>0</v>
      </c>
      <c r="L52" s="2" t="e">
        <f>'YRL CAPITAL_ICM'!K50+'SC GAM_ICM'!G50</f>
        <v>#VALUE!</v>
      </c>
      <c r="M52" s="107">
        <f t="shared" si="2"/>
        <v>0</v>
      </c>
      <c r="N52" s="11"/>
      <c r="P52" s="173"/>
      <c r="T52" s="23"/>
      <c r="U52" s="23"/>
    </row>
    <row r="53" spans="1:21" x14ac:dyDescent="0.25">
      <c r="A53" s="45">
        <v>43341</v>
      </c>
      <c r="B53" s="24">
        <f>A!D50</f>
        <v>0</v>
      </c>
      <c r="C53" s="24">
        <f>'B '!E50</f>
        <v>0</v>
      </c>
      <c r="D53" s="24">
        <f>'C '!G50</f>
        <v>0</v>
      </c>
      <c r="E53" s="24">
        <f>D!D50</f>
        <v>0</v>
      </c>
      <c r="F53" s="24">
        <f>'E '!D50</f>
        <v>0</v>
      </c>
      <c r="G53" s="24">
        <f>'F '!D50</f>
        <v>0</v>
      </c>
      <c r="H53" s="24">
        <f>G!F50</f>
        <v>0</v>
      </c>
      <c r="I53" s="24">
        <f>H!E50</f>
        <v>0</v>
      </c>
      <c r="J53" s="1">
        <f t="shared" si="1"/>
        <v>0</v>
      </c>
      <c r="K53" s="56">
        <f>'YRL CAPITAL_ICM'!J51+'SC GAM_ICM'!F51</f>
        <v>0</v>
      </c>
      <c r="L53" s="2" t="e">
        <f>'YRL CAPITAL_ICM'!K51+'SC GAM_ICM'!G51</f>
        <v>#VALUE!</v>
      </c>
      <c r="M53" s="107">
        <f t="shared" si="2"/>
        <v>0</v>
      </c>
      <c r="N53" s="11"/>
      <c r="P53" s="173"/>
      <c r="T53" s="23"/>
      <c r="U53" s="23"/>
    </row>
    <row r="54" spans="1:21" x14ac:dyDescent="0.25">
      <c r="A54" s="45">
        <v>43342</v>
      </c>
      <c r="B54" s="24">
        <f>A!D51</f>
        <v>0</v>
      </c>
      <c r="C54" s="24">
        <f>'B '!E51</f>
        <v>0</v>
      </c>
      <c r="D54" s="24">
        <f>'C '!G51</f>
        <v>0</v>
      </c>
      <c r="E54" s="24">
        <f>D!D51</f>
        <v>0</v>
      </c>
      <c r="F54" s="24">
        <f>'E '!D51</f>
        <v>0</v>
      </c>
      <c r="G54" s="24">
        <f>'F '!D51</f>
        <v>0</v>
      </c>
      <c r="H54" s="24">
        <f>G!F51</f>
        <v>0</v>
      </c>
      <c r="I54" s="24">
        <f>H!E51</f>
        <v>0</v>
      </c>
      <c r="J54" s="1">
        <f t="shared" si="1"/>
        <v>0</v>
      </c>
      <c r="K54" s="56">
        <f>'YRL CAPITAL_ICM'!J52+'SC GAM_ICM'!F52</f>
        <v>0</v>
      </c>
      <c r="L54" s="2" t="e">
        <f>'YRL CAPITAL_ICM'!K52+'SC GAM_ICM'!G52</f>
        <v>#VALUE!</v>
      </c>
      <c r="M54" s="107">
        <f t="shared" si="2"/>
        <v>0</v>
      </c>
      <c r="N54" s="11"/>
      <c r="P54" s="173"/>
      <c r="T54" s="23"/>
      <c r="U54" s="23"/>
    </row>
    <row r="55" spans="1:21" x14ac:dyDescent="0.25">
      <c r="A55" s="45">
        <v>43343</v>
      </c>
      <c r="B55" s="24">
        <f>A!D53</f>
        <v>128.20000000000002</v>
      </c>
      <c r="C55" s="24">
        <f>'B '!E53</f>
        <v>-48.9</v>
      </c>
      <c r="D55" s="24">
        <f>'C '!G53</f>
        <v>-135.60000000000002</v>
      </c>
      <c r="E55" s="24">
        <f>D!D53</f>
        <v>-282.59999999999997</v>
      </c>
      <c r="F55" s="24">
        <f>'E '!D53</f>
        <v>0</v>
      </c>
      <c r="G55" s="24">
        <f>'F '!D53</f>
        <v>-130.9</v>
      </c>
      <c r="H55" s="24">
        <f>G!F53</f>
        <v>42.899999999999949</v>
      </c>
      <c r="I55" s="24">
        <f>H!E53</f>
        <v>27.599999999999987</v>
      </c>
      <c r="J55" s="1">
        <f t="shared" si="1"/>
        <v>-399.3</v>
      </c>
      <c r="K55" s="56">
        <f>'YRL CAPITAL_ICM'!J54+'SC GAM_ICM'!F54</f>
        <v>-3489.6800000000007</v>
      </c>
      <c r="L55" s="2" t="e">
        <f>'YRL CAPITAL_ICM'!K54+'SC GAM_ICM'!G54</f>
        <v>#VALUE!</v>
      </c>
      <c r="M55" s="107" t="e">
        <f>J55-K26</f>
        <v>#VALUE!</v>
      </c>
      <c r="N55" s="11"/>
      <c r="P55" s="173"/>
      <c r="T55" s="23"/>
      <c r="U55" s="23"/>
    </row>
    <row r="56" spans="1:21" ht="15.75" x14ac:dyDescent="0.25">
      <c r="A56" s="20" t="s">
        <v>3</v>
      </c>
      <c r="B56" s="76">
        <f t="shared" ref="B56:H56" si="3">SUM(B33:B53)</f>
        <v>128.20000000000002</v>
      </c>
      <c r="C56" s="76">
        <f t="shared" si="3"/>
        <v>-48.9</v>
      </c>
      <c r="D56" s="76">
        <f t="shared" si="3"/>
        <v>-135.60000000000002</v>
      </c>
      <c r="E56" s="76">
        <f t="shared" si="3"/>
        <v>-282.59999999999997</v>
      </c>
      <c r="F56" s="76">
        <f t="shared" si="3"/>
        <v>0</v>
      </c>
      <c r="G56" s="76">
        <f t="shared" si="3"/>
        <v>-130.9</v>
      </c>
      <c r="H56" s="76">
        <f t="shared" si="3"/>
        <v>42.899999999999949</v>
      </c>
      <c r="I56" s="76">
        <f>SUM(I33:I53)</f>
        <v>27.599999999999987</v>
      </c>
      <c r="J56" s="195">
        <f>SUM(J33:J53)</f>
        <v>-399.29999999999984</v>
      </c>
      <c r="K56" s="77">
        <f>SUM(K33:K54)</f>
        <v>-3489.6800000000003</v>
      </c>
      <c r="L56" s="75" t="e">
        <f>SUM(L33:L54)</f>
        <v>#VALUE!</v>
      </c>
      <c r="M56" s="195" t="e">
        <f>SUM(M33:M54)</f>
        <v>#VALUE!</v>
      </c>
      <c r="N56" s="11"/>
      <c r="P56" s="173"/>
      <c r="T56" s="23"/>
      <c r="U56" s="23"/>
    </row>
    <row r="57" spans="1:21" ht="15.75" x14ac:dyDescent="0.25">
      <c r="A57" s="58" t="s">
        <v>53</v>
      </c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79">
        <f>SUM(B57:I57)</f>
        <v>0</v>
      </c>
      <c r="M57" s="108"/>
      <c r="N57" s="173"/>
      <c r="O57" s="11"/>
      <c r="P57" s="173"/>
      <c r="U57" s="23"/>
    </row>
    <row r="58" spans="1:21" x14ac:dyDescent="0.25">
      <c r="N58" s="173"/>
      <c r="O58" s="11"/>
      <c r="P58" s="173"/>
      <c r="U58" s="23"/>
    </row>
    <row r="59" spans="1:21" ht="18.75" x14ac:dyDescent="0.25">
      <c r="A59" s="171" t="s">
        <v>59</v>
      </c>
      <c r="B59" s="171"/>
      <c r="C59" s="171"/>
      <c r="D59" s="171"/>
      <c r="E59" s="171"/>
      <c r="F59" s="171"/>
      <c r="G59" s="171"/>
      <c r="H59" s="171"/>
      <c r="I59" s="171"/>
      <c r="J59" s="172"/>
      <c r="K59" s="172"/>
      <c r="L59" s="172"/>
      <c r="M59" s="172"/>
      <c r="N59" s="173"/>
      <c r="O59" s="11"/>
      <c r="P59" s="173"/>
      <c r="U59" s="23"/>
    </row>
    <row r="60" spans="1:21" s="21" customFormat="1" ht="15.75" x14ac:dyDescent="0.25">
      <c r="A60" s="13" t="s">
        <v>8</v>
      </c>
      <c r="B60" s="66" t="s">
        <v>10</v>
      </c>
      <c r="C60" s="69" t="s">
        <v>13</v>
      </c>
      <c r="D60" s="67" t="s">
        <v>11</v>
      </c>
      <c r="E60" s="73" t="s">
        <v>16</v>
      </c>
      <c r="F60" s="72" t="s">
        <v>14</v>
      </c>
      <c r="G60" s="117" t="s">
        <v>56</v>
      </c>
      <c r="H60" s="70" t="s">
        <v>55</v>
      </c>
      <c r="I60" s="73" t="s">
        <v>15</v>
      </c>
      <c r="J60" s="70" t="s">
        <v>12</v>
      </c>
      <c r="K60" s="70" t="s">
        <v>9</v>
      </c>
      <c r="L60" s="70" t="s">
        <v>2</v>
      </c>
      <c r="M60" s="173"/>
      <c r="N60" s="173"/>
    </row>
    <row r="61" spans="1:21" s="21" customFormat="1" x14ac:dyDescent="0.25">
      <c r="A61" s="45">
        <v>43313</v>
      </c>
      <c r="B61" s="24">
        <f>'YRL CAPITAL_ICM'!B2+'SC GAM_ICM'!B2</f>
        <v>0</v>
      </c>
      <c r="C61" s="24">
        <f>'YRL CAPITAL_ICM'!C2+'SC GAM_ICM'!C2</f>
        <v>0</v>
      </c>
      <c r="D61" s="24">
        <f>'YRL CAPITAL_ICM'!D2</f>
        <v>0</v>
      </c>
      <c r="E61" s="24">
        <f>'YRL CAPITAL_ICM'!E2</f>
        <v>0</v>
      </c>
      <c r="F61" s="24">
        <f>'YRL CAPITAL_ICM'!F2+'SC GAM_ICM'!D2</f>
        <v>0</v>
      </c>
      <c r="G61" s="24">
        <f>'YRL CAPITAL_ICM'!I2+'SC GAM_ICM'!F2</f>
        <v>0</v>
      </c>
      <c r="H61" s="24">
        <f>'YRL CAPITAL_ICM'!G2</f>
        <v>0</v>
      </c>
      <c r="I61" s="24">
        <f>'YRL CAPITAL_ICM'!H2+'SC GAM_ICM'!E2</f>
        <v>0</v>
      </c>
      <c r="J61" s="25">
        <f>'YRL CAPITAL_ICM'!K2+'SC GAM_ICM'!G2</f>
        <v>0</v>
      </c>
      <c r="K61" s="1">
        <f>'YRL CAPITAL_ICM'!L2+'SC GAM_ICM'!H2</f>
        <v>0</v>
      </c>
      <c r="L61" s="2"/>
      <c r="M61" s="173"/>
      <c r="N61" s="173"/>
    </row>
    <row r="62" spans="1:21" s="21" customFormat="1" x14ac:dyDescent="0.25">
      <c r="A62" s="45">
        <v>43314</v>
      </c>
      <c r="B62" s="24">
        <f>'YRL CAPITAL_ICM'!B3+'SC GAM_ICM'!B3</f>
        <v>0</v>
      </c>
      <c r="C62" s="24">
        <f>'YRL CAPITAL_ICM'!C3+'SC GAM_ICM'!C3</f>
        <v>0</v>
      </c>
      <c r="D62" s="24">
        <f>'YRL CAPITAL_ICM'!D3</f>
        <v>0</v>
      </c>
      <c r="E62" s="24">
        <f>'YRL CAPITAL_ICM'!E3</f>
        <v>0</v>
      </c>
      <c r="F62" s="24">
        <f>'YRL CAPITAL_ICM'!F3+'SC GAM_ICM'!D3</f>
        <v>0</v>
      </c>
      <c r="G62" s="24">
        <f>'YRL CAPITAL_ICM'!I3+'SC GAM_ICM'!F3</f>
        <v>0</v>
      </c>
      <c r="H62" s="24">
        <f>'YRL CAPITAL_ICM'!G3</f>
        <v>0</v>
      </c>
      <c r="I62" s="24">
        <f>'YRL CAPITAL_ICM'!H3+'SC GAM_ICM'!E3</f>
        <v>0</v>
      </c>
      <c r="J62" s="25">
        <f>'YRL CAPITAL_ICM'!K3+'SC GAM_ICM'!G3</f>
        <v>0</v>
      </c>
      <c r="K62" s="1">
        <f>'YRL CAPITAL_ICM'!L3+'SC GAM_ICM'!H3</f>
        <v>0</v>
      </c>
      <c r="L62" s="2"/>
      <c r="M62" s="173"/>
      <c r="N62" s="173"/>
    </row>
    <row r="63" spans="1:21" s="21" customFormat="1" x14ac:dyDescent="0.25">
      <c r="A63" s="45">
        <v>43315</v>
      </c>
      <c r="B63" s="24">
        <f>'YRL CAPITAL_ICM'!B4+'SC GAM_ICM'!B4</f>
        <v>0</v>
      </c>
      <c r="C63" s="24">
        <f>'YRL CAPITAL_ICM'!C4+'SC GAM_ICM'!C4</f>
        <v>0</v>
      </c>
      <c r="D63" s="24">
        <f>'YRL CAPITAL_ICM'!D4</f>
        <v>0</v>
      </c>
      <c r="E63" s="24">
        <f>'YRL CAPITAL_ICM'!E4</f>
        <v>0</v>
      </c>
      <c r="F63" s="24">
        <f>'YRL CAPITAL_ICM'!F4+'SC GAM_ICM'!D4</f>
        <v>0</v>
      </c>
      <c r="G63" s="24">
        <f>'YRL CAPITAL_ICM'!I4+'SC GAM_ICM'!F4</f>
        <v>0</v>
      </c>
      <c r="H63" s="24">
        <f>'YRL CAPITAL_ICM'!G4</f>
        <v>0</v>
      </c>
      <c r="I63" s="24">
        <f>'YRL CAPITAL_ICM'!H4+'SC GAM_ICM'!E4</f>
        <v>0</v>
      </c>
      <c r="J63" s="25">
        <f>'YRL CAPITAL_ICM'!K4+'SC GAM_ICM'!G4</f>
        <v>0</v>
      </c>
      <c r="K63" s="1">
        <f>'YRL CAPITAL_ICM'!L4+'SC GAM_ICM'!H4</f>
        <v>0</v>
      </c>
      <c r="L63" s="2"/>
      <c r="M63" s="173"/>
      <c r="N63" s="173"/>
    </row>
    <row r="64" spans="1:21" s="21" customFormat="1" x14ac:dyDescent="0.25">
      <c r="A64" s="45">
        <v>43318</v>
      </c>
      <c r="B64" s="24">
        <f>'YRL CAPITAL_ICM'!B5+'SC GAM_ICM'!B5</f>
        <v>0</v>
      </c>
      <c r="C64" s="24">
        <f>'YRL CAPITAL_ICM'!C5+'SC GAM_ICM'!C5</f>
        <v>0</v>
      </c>
      <c r="D64" s="24">
        <f>'YRL CAPITAL_ICM'!D5</f>
        <v>0</v>
      </c>
      <c r="E64" s="24">
        <f>'YRL CAPITAL_ICM'!E5</f>
        <v>0</v>
      </c>
      <c r="F64" s="24">
        <f>'YRL CAPITAL_ICM'!F5+'SC GAM_ICM'!D5</f>
        <v>0</v>
      </c>
      <c r="G64" s="24">
        <f>'YRL CAPITAL_ICM'!I5+'SC GAM_ICM'!F5</f>
        <v>0</v>
      </c>
      <c r="H64" s="24">
        <f>'YRL CAPITAL_ICM'!G5</f>
        <v>0</v>
      </c>
      <c r="I64" s="24">
        <f>'YRL CAPITAL_ICM'!H5+'SC GAM_ICM'!E5</f>
        <v>0</v>
      </c>
      <c r="J64" s="25">
        <f>'YRL CAPITAL_ICM'!K5+'SC GAM_ICM'!G5</f>
        <v>0</v>
      </c>
      <c r="K64" s="1">
        <f>'YRL CAPITAL_ICM'!L5+'SC GAM_ICM'!H5</f>
        <v>0</v>
      </c>
      <c r="L64" s="2"/>
      <c r="M64" s="173"/>
      <c r="N64" s="173"/>
    </row>
    <row r="65" spans="1:14" s="21" customFormat="1" x14ac:dyDescent="0.25">
      <c r="A65" s="45">
        <v>43319</v>
      </c>
      <c r="B65" s="24">
        <f>'YRL CAPITAL_ICM'!B6+'SC GAM_ICM'!B6</f>
        <v>0</v>
      </c>
      <c r="C65" s="24">
        <f>'YRL CAPITAL_ICM'!C6+'SC GAM_ICM'!C6</f>
        <v>0</v>
      </c>
      <c r="D65" s="24">
        <f>'YRL CAPITAL_ICM'!D6</f>
        <v>0</v>
      </c>
      <c r="E65" s="24">
        <f>'YRL CAPITAL_ICM'!E6</f>
        <v>0</v>
      </c>
      <c r="F65" s="24">
        <f>'YRL CAPITAL_ICM'!F6+'SC GAM_ICM'!D6</f>
        <v>0</v>
      </c>
      <c r="G65" s="24">
        <f>'YRL CAPITAL_ICM'!I6+'SC GAM_ICM'!F6</f>
        <v>0</v>
      </c>
      <c r="H65" s="24">
        <f>'YRL CAPITAL_ICM'!G6</f>
        <v>0</v>
      </c>
      <c r="I65" s="24">
        <f>'YRL CAPITAL_ICM'!H6+'SC GAM_ICM'!E6</f>
        <v>0</v>
      </c>
      <c r="J65" s="25">
        <f>'YRL CAPITAL_ICM'!K6+'SC GAM_ICM'!G6</f>
        <v>0</v>
      </c>
      <c r="K65" s="1">
        <f>'YRL CAPITAL_ICM'!L6+'SC GAM_ICM'!H6</f>
        <v>0</v>
      </c>
      <c r="L65" s="3"/>
      <c r="M65" s="173"/>
      <c r="N65" s="173"/>
    </row>
    <row r="66" spans="1:14" s="21" customFormat="1" x14ac:dyDescent="0.25">
      <c r="A66" s="45">
        <v>43320</v>
      </c>
      <c r="B66" s="24">
        <f>'YRL CAPITAL_ICM'!B7+'SC GAM_ICM'!B7</f>
        <v>0</v>
      </c>
      <c r="C66" s="24">
        <f>'YRL CAPITAL_ICM'!C7+'SC GAM_ICM'!C7</f>
        <v>0</v>
      </c>
      <c r="D66" s="24">
        <f>'YRL CAPITAL_ICM'!D7</f>
        <v>0</v>
      </c>
      <c r="E66" s="24">
        <f>'YRL CAPITAL_ICM'!E7</f>
        <v>0</v>
      </c>
      <c r="F66" s="24">
        <f>'YRL CAPITAL_ICM'!F7+'SC GAM_ICM'!D7</f>
        <v>0</v>
      </c>
      <c r="G66" s="24">
        <f>'YRL CAPITAL_ICM'!I7+'SC GAM_ICM'!F7</f>
        <v>0</v>
      </c>
      <c r="H66" s="24">
        <f>'YRL CAPITAL_ICM'!G7</f>
        <v>0</v>
      </c>
      <c r="I66" s="24">
        <f>'YRL CAPITAL_ICM'!H7+'SC GAM_ICM'!E7</f>
        <v>0</v>
      </c>
      <c r="J66" s="25">
        <f>'YRL CAPITAL_ICM'!K7+'SC GAM_ICM'!G7</f>
        <v>0</v>
      </c>
      <c r="K66" s="1">
        <f>'YRL CAPITAL_ICM'!L7+'SC GAM_ICM'!H7</f>
        <v>0</v>
      </c>
      <c r="L66" s="3"/>
      <c r="M66" s="173"/>
      <c r="N66" s="173"/>
    </row>
    <row r="67" spans="1:14" s="21" customFormat="1" x14ac:dyDescent="0.25">
      <c r="A67" s="45">
        <v>43321</v>
      </c>
      <c r="B67" s="24">
        <f>'YRL CAPITAL_ICM'!B8+'SC GAM_ICM'!B8</f>
        <v>0</v>
      </c>
      <c r="C67" s="24">
        <f>'YRL CAPITAL_ICM'!C8+'SC GAM_ICM'!C8</f>
        <v>0</v>
      </c>
      <c r="D67" s="24">
        <f>'YRL CAPITAL_ICM'!D8</f>
        <v>0</v>
      </c>
      <c r="E67" s="24">
        <f>'YRL CAPITAL_ICM'!E8</f>
        <v>0</v>
      </c>
      <c r="F67" s="24">
        <f>'YRL CAPITAL_ICM'!F8+'SC GAM_ICM'!D8</f>
        <v>0</v>
      </c>
      <c r="G67" s="24">
        <f>'YRL CAPITAL_ICM'!I8+'SC GAM_ICM'!F8</f>
        <v>0</v>
      </c>
      <c r="H67" s="24">
        <f>'YRL CAPITAL_ICM'!G8</f>
        <v>0</v>
      </c>
      <c r="I67" s="24">
        <f>'YRL CAPITAL_ICM'!H8+'SC GAM_ICM'!E8</f>
        <v>0</v>
      </c>
      <c r="J67" s="25">
        <f>'YRL CAPITAL_ICM'!K8+'SC GAM_ICM'!G8</f>
        <v>0</v>
      </c>
      <c r="K67" s="1">
        <f>'YRL CAPITAL_ICM'!L8+'SC GAM_ICM'!H8</f>
        <v>0</v>
      </c>
      <c r="L67" s="2"/>
      <c r="M67" s="173"/>
      <c r="N67" s="173"/>
    </row>
    <row r="68" spans="1:14" s="21" customFormat="1" x14ac:dyDescent="0.25">
      <c r="A68" s="45">
        <v>43322</v>
      </c>
      <c r="B68" s="24">
        <f>'YRL CAPITAL_ICM'!B9+'SC GAM_ICM'!B9</f>
        <v>0</v>
      </c>
      <c r="C68" s="24">
        <f>'YRL CAPITAL_ICM'!C9+'SC GAM_ICM'!C9</f>
        <v>0</v>
      </c>
      <c r="D68" s="24">
        <f>'YRL CAPITAL_ICM'!D9</f>
        <v>0</v>
      </c>
      <c r="E68" s="24">
        <f>'YRL CAPITAL_ICM'!E9</f>
        <v>0</v>
      </c>
      <c r="F68" s="24">
        <f>'YRL CAPITAL_ICM'!F9+'SC GAM_ICM'!D9</f>
        <v>0</v>
      </c>
      <c r="G68" s="24">
        <f>'YRL CAPITAL_ICM'!I9+'SC GAM_ICM'!F9</f>
        <v>0</v>
      </c>
      <c r="H68" s="24">
        <f>'YRL CAPITAL_ICM'!G9</f>
        <v>0</v>
      </c>
      <c r="I68" s="24">
        <f>'YRL CAPITAL_ICM'!H9+'SC GAM_ICM'!E9</f>
        <v>0</v>
      </c>
      <c r="J68" s="25">
        <f>'YRL CAPITAL_ICM'!K9+'SC GAM_ICM'!G9</f>
        <v>0</v>
      </c>
      <c r="K68" s="1">
        <f>'YRL CAPITAL_ICM'!L9+'SC GAM_ICM'!H9</f>
        <v>0</v>
      </c>
      <c r="L68" s="2"/>
      <c r="M68" s="173"/>
      <c r="N68" s="173"/>
    </row>
    <row r="69" spans="1:14" s="21" customFormat="1" x14ac:dyDescent="0.25">
      <c r="A69" s="45">
        <v>43325</v>
      </c>
      <c r="B69" s="24">
        <f>'YRL CAPITAL_ICM'!B10+'SC GAM_ICM'!B10</f>
        <v>0</v>
      </c>
      <c r="C69" s="24">
        <f>'YRL CAPITAL_ICM'!C10+'SC GAM_ICM'!C10</f>
        <v>0</v>
      </c>
      <c r="D69" s="24">
        <f>'YRL CAPITAL_ICM'!D10</f>
        <v>0</v>
      </c>
      <c r="E69" s="24">
        <f>'YRL CAPITAL_ICM'!E10</f>
        <v>0</v>
      </c>
      <c r="F69" s="24">
        <f>'YRL CAPITAL_ICM'!F10+'SC GAM_ICM'!D10</f>
        <v>0</v>
      </c>
      <c r="G69" s="24">
        <f>'YRL CAPITAL_ICM'!I10+'SC GAM_ICM'!F10</f>
        <v>0</v>
      </c>
      <c r="H69" s="24">
        <f>'YRL CAPITAL_ICM'!G10</f>
        <v>0</v>
      </c>
      <c r="I69" s="24">
        <f>'YRL CAPITAL_ICM'!H10+'SC GAM_ICM'!E10</f>
        <v>0</v>
      </c>
      <c r="J69" s="25">
        <f>'YRL CAPITAL_ICM'!K10+'SC GAM_ICM'!G10</f>
        <v>0</v>
      </c>
      <c r="K69" s="1">
        <f>'YRL CAPITAL_ICM'!L10+'SC GAM_ICM'!H10</f>
        <v>0</v>
      </c>
      <c r="L69" s="2"/>
      <c r="M69" s="173"/>
      <c r="N69" s="173"/>
    </row>
    <row r="70" spans="1:14" s="21" customFormat="1" x14ac:dyDescent="0.25">
      <c r="A70" s="45">
        <v>43326</v>
      </c>
      <c r="B70" s="24">
        <f>'YRL CAPITAL_ICM'!B11+'SC GAM_ICM'!B11</f>
        <v>0</v>
      </c>
      <c r="C70" s="24">
        <f>'YRL CAPITAL_ICM'!C11+'SC GAM_ICM'!C11</f>
        <v>0</v>
      </c>
      <c r="D70" s="24">
        <f>'YRL CAPITAL_ICM'!D11</f>
        <v>0</v>
      </c>
      <c r="E70" s="24">
        <f>'YRL CAPITAL_ICM'!E11</f>
        <v>0</v>
      </c>
      <c r="F70" s="24">
        <f>'YRL CAPITAL_ICM'!F11+'SC GAM_ICM'!D11</f>
        <v>0</v>
      </c>
      <c r="G70" s="24">
        <f>'YRL CAPITAL_ICM'!I11+'SC GAM_ICM'!F11</f>
        <v>0</v>
      </c>
      <c r="H70" s="24">
        <f>'YRL CAPITAL_ICM'!G11</f>
        <v>0</v>
      </c>
      <c r="I70" s="24">
        <f>'YRL CAPITAL_ICM'!H11+'SC GAM_ICM'!E11</f>
        <v>0</v>
      </c>
      <c r="J70" s="25">
        <f>'YRL CAPITAL_ICM'!K11+'SC GAM_ICM'!G11</f>
        <v>0</v>
      </c>
      <c r="K70" s="1">
        <f>'YRL CAPITAL_ICM'!L11+'SC GAM_ICM'!H11</f>
        <v>0</v>
      </c>
      <c r="L70" s="3"/>
      <c r="M70" s="173"/>
      <c r="N70" s="173"/>
    </row>
    <row r="71" spans="1:14" s="21" customFormat="1" x14ac:dyDescent="0.25">
      <c r="A71" s="45">
        <v>43327</v>
      </c>
      <c r="B71" s="24">
        <f>'YRL CAPITAL_ICM'!B12+'SC GAM_ICM'!B12</f>
        <v>0</v>
      </c>
      <c r="C71" s="24">
        <f>'YRL CAPITAL_ICM'!C12+'SC GAM_ICM'!C12</f>
        <v>0</v>
      </c>
      <c r="D71" s="24">
        <f>'YRL CAPITAL_ICM'!D12</f>
        <v>0</v>
      </c>
      <c r="E71" s="24">
        <f>'YRL CAPITAL_ICM'!E12</f>
        <v>0</v>
      </c>
      <c r="F71" s="24">
        <f>'YRL CAPITAL_ICM'!F12+'SC GAM_ICM'!D12</f>
        <v>0</v>
      </c>
      <c r="G71" s="24">
        <f>'YRL CAPITAL_ICM'!I12+'SC GAM_ICM'!F12</f>
        <v>0</v>
      </c>
      <c r="H71" s="24">
        <f>'YRL CAPITAL_ICM'!G12</f>
        <v>0</v>
      </c>
      <c r="I71" s="24">
        <f>'YRL CAPITAL_ICM'!H12+'SC GAM_ICM'!E12</f>
        <v>0</v>
      </c>
      <c r="J71" s="25">
        <f>'YRL CAPITAL_ICM'!K12+'SC GAM_ICM'!G12</f>
        <v>0</v>
      </c>
      <c r="K71" s="1">
        <f>'YRL CAPITAL_ICM'!L12+'SC GAM_ICM'!H12</f>
        <v>0</v>
      </c>
      <c r="L71" s="2"/>
      <c r="M71" s="173"/>
      <c r="N71" s="173"/>
    </row>
    <row r="72" spans="1:14" s="21" customFormat="1" x14ac:dyDescent="0.25">
      <c r="A72" s="45">
        <v>43328</v>
      </c>
      <c r="B72" s="24">
        <f>'YRL CAPITAL_ICM'!B13+'SC GAM_ICM'!B13</f>
        <v>0</v>
      </c>
      <c r="C72" s="24">
        <f>'YRL CAPITAL_ICM'!C13+'SC GAM_ICM'!C13</f>
        <v>0</v>
      </c>
      <c r="D72" s="24">
        <f>'YRL CAPITAL_ICM'!D13</f>
        <v>0</v>
      </c>
      <c r="E72" s="24">
        <f>'YRL CAPITAL_ICM'!E13</f>
        <v>0</v>
      </c>
      <c r="F72" s="24">
        <f>'YRL CAPITAL_ICM'!F13+'SC GAM_ICM'!D13</f>
        <v>0</v>
      </c>
      <c r="G72" s="24">
        <f>'YRL CAPITAL_ICM'!I13+'SC GAM_ICM'!F13</f>
        <v>0</v>
      </c>
      <c r="H72" s="24">
        <f>'YRL CAPITAL_ICM'!G13</f>
        <v>0</v>
      </c>
      <c r="I72" s="24">
        <f>'YRL CAPITAL_ICM'!H13+'SC GAM_ICM'!E13</f>
        <v>0</v>
      </c>
      <c r="J72" s="25">
        <f>'YRL CAPITAL_ICM'!K13+'SC GAM_ICM'!G13</f>
        <v>0</v>
      </c>
      <c r="K72" s="1">
        <f>'YRL CAPITAL_ICM'!L13+'SC GAM_ICM'!H13</f>
        <v>0</v>
      </c>
      <c r="L72" s="2"/>
      <c r="M72" s="173"/>
      <c r="N72" s="173"/>
    </row>
    <row r="73" spans="1:14" s="21" customFormat="1" x14ac:dyDescent="0.25">
      <c r="A73" s="45">
        <v>43329</v>
      </c>
      <c r="B73" s="24">
        <f>'YRL CAPITAL_ICM'!B14+'SC GAM_ICM'!B14</f>
        <v>0</v>
      </c>
      <c r="C73" s="24">
        <f>'YRL CAPITAL_ICM'!C14+'SC GAM_ICM'!C14</f>
        <v>0</v>
      </c>
      <c r="D73" s="24">
        <f>'YRL CAPITAL_ICM'!D14</f>
        <v>0</v>
      </c>
      <c r="E73" s="24">
        <f>'YRL CAPITAL_ICM'!E14</f>
        <v>0</v>
      </c>
      <c r="F73" s="24">
        <f>'YRL CAPITAL_ICM'!F14+'SC GAM_ICM'!D14</f>
        <v>0</v>
      </c>
      <c r="G73" s="24">
        <f>'YRL CAPITAL_ICM'!I14+'SC GAM_ICM'!F14</f>
        <v>0</v>
      </c>
      <c r="H73" s="24">
        <f>'YRL CAPITAL_ICM'!G14</f>
        <v>0</v>
      </c>
      <c r="I73" s="24">
        <f>'YRL CAPITAL_ICM'!H14+'SC GAM_ICM'!E14</f>
        <v>0</v>
      </c>
      <c r="J73" s="25">
        <f>'YRL CAPITAL_ICM'!K14+'SC GAM_ICM'!G14</f>
        <v>0</v>
      </c>
      <c r="K73" s="1">
        <f>'YRL CAPITAL_ICM'!L14+'SC GAM_ICM'!H14</f>
        <v>0</v>
      </c>
      <c r="L73" s="3"/>
      <c r="M73" s="173"/>
      <c r="N73" s="173"/>
    </row>
    <row r="74" spans="1:14" s="21" customFormat="1" x14ac:dyDescent="0.25">
      <c r="A74" s="45">
        <v>43332</v>
      </c>
      <c r="B74" s="24">
        <f>'YRL CAPITAL_ICM'!B15+'SC GAM_ICM'!B15</f>
        <v>0</v>
      </c>
      <c r="C74" s="24">
        <f>'YRL CAPITAL_ICM'!C15+'SC GAM_ICM'!C15</f>
        <v>0</v>
      </c>
      <c r="D74" s="24">
        <f>'YRL CAPITAL_ICM'!D15</f>
        <v>0</v>
      </c>
      <c r="E74" s="24">
        <f>'YRL CAPITAL_ICM'!E15</f>
        <v>0</v>
      </c>
      <c r="F74" s="24">
        <f>'YRL CAPITAL_ICM'!F15+'SC GAM_ICM'!D15</f>
        <v>0</v>
      </c>
      <c r="G74" s="24">
        <f>'YRL CAPITAL_ICM'!I15+'SC GAM_ICM'!F15</f>
        <v>0</v>
      </c>
      <c r="H74" s="24">
        <f>'YRL CAPITAL_ICM'!G15</f>
        <v>0</v>
      </c>
      <c r="I74" s="24">
        <f>'YRL CAPITAL_ICM'!H15+'SC GAM_ICM'!E15</f>
        <v>0</v>
      </c>
      <c r="J74" s="25">
        <f>'YRL CAPITAL_ICM'!K15+'SC GAM_ICM'!G15</f>
        <v>0</v>
      </c>
      <c r="K74" s="1">
        <f>'YRL CAPITAL_ICM'!L15+'SC GAM_ICM'!H15</f>
        <v>0</v>
      </c>
      <c r="L74" s="2"/>
      <c r="M74" s="173"/>
      <c r="N74" s="173"/>
    </row>
    <row r="75" spans="1:14" s="21" customFormat="1" x14ac:dyDescent="0.25">
      <c r="A75" s="45">
        <v>43333</v>
      </c>
      <c r="B75" s="24">
        <f>'YRL CAPITAL_ICM'!B16+'SC GAM_ICM'!B16</f>
        <v>0</v>
      </c>
      <c r="C75" s="24">
        <f>'YRL CAPITAL_ICM'!C16+'SC GAM_ICM'!C16</f>
        <v>0</v>
      </c>
      <c r="D75" s="24">
        <f>'YRL CAPITAL_ICM'!D16</f>
        <v>0</v>
      </c>
      <c r="E75" s="24">
        <f>'YRL CAPITAL_ICM'!E16</f>
        <v>0</v>
      </c>
      <c r="F75" s="24">
        <f>'YRL CAPITAL_ICM'!F16+'SC GAM_ICM'!D16</f>
        <v>0</v>
      </c>
      <c r="G75" s="24">
        <f>'YRL CAPITAL_ICM'!I16+'SC GAM_ICM'!F16</f>
        <v>0</v>
      </c>
      <c r="H75" s="24">
        <f>'YRL CAPITAL_ICM'!G16</f>
        <v>0</v>
      </c>
      <c r="I75" s="24">
        <f>'YRL CAPITAL_ICM'!H16+'SC GAM_ICM'!E16</f>
        <v>0</v>
      </c>
      <c r="J75" s="25">
        <f>'YRL CAPITAL_ICM'!K16+'SC GAM_ICM'!G16</f>
        <v>0</v>
      </c>
      <c r="K75" s="1">
        <f>'YRL CAPITAL_ICM'!L16+'SC GAM_ICM'!H16</f>
        <v>0</v>
      </c>
      <c r="L75" s="2"/>
      <c r="M75" s="173"/>
      <c r="N75" s="173"/>
    </row>
    <row r="76" spans="1:14" s="21" customFormat="1" x14ac:dyDescent="0.25">
      <c r="A76" s="45">
        <v>43334</v>
      </c>
      <c r="B76" s="24">
        <f>'YRL CAPITAL_ICM'!B17+'SC GAM_ICM'!B17</f>
        <v>0</v>
      </c>
      <c r="C76" s="24">
        <f>'YRL CAPITAL_ICM'!C17+'SC GAM_ICM'!C17</f>
        <v>0</v>
      </c>
      <c r="D76" s="24">
        <f>'YRL CAPITAL_ICM'!D17</f>
        <v>0</v>
      </c>
      <c r="E76" s="24">
        <f>'YRL CAPITAL_ICM'!E17</f>
        <v>0</v>
      </c>
      <c r="F76" s="24">
        <f>'YRL CAPITAL_ICM'!F17+'SC GAM_ICM'!D17</f>
        <v>0</v>
      </c>
      <c r="G76" s="24">
        <f>'YRL CAPITAL_ICM'!I17+'SC GAM_ICM'!F17</f>
        <v>0</v>
      </c>
      <c r="H76" s="24">
        <f>'YRL CAPITAL_ICM'!G17</f>
        <v>0</v>
      </c>
      <c r="I76" s="24">
        <f>'YRL CAPITAL_ICM'!H17+'SC GAM_ICM'!E17</f>
        <v>0</v>
      </c>
      <c r="J76" s="25">
        <f>'YRL CAPITAL_ICM'!K17+'SC GAM_ICM'!G17</f>
        <v>0</v>
      </c>
      <c r="K76" s="1">
        <f>'YRL CAPITAL_ICM'!L17+'SC GAM_ICM'!H17</f>
        <v>0</v>
      </c>
      <c r="L76" s="2"/>
      <c r="M76" s="173"/>
      <c r="N76" s="173"/>
    </row>
    <row r="77" spans="1:14" s="21" customFormat="1" x14ac:dyDescent="0.25">
      <c r="A77" s="45">
        <v>43335</v>
      </c>
      <c r="B77" s="24">
        <f>'YRL CAPITAL_ICM'!B18+'SC GAM_ICM'!B18</f>
        <v>0</v>
      </c>
      <c r="C77" s="24">
        <f>'YRL CAPITAL_ICM'!C18+'SC GAM_ICM'!C18</f>
        <v>0</v>
      </c>
      <c r="D77" s="24">
        <f>'YRL CAPITAL_ICM'!D18</f>
        <v>0</v>
      </c>
      <c r="E77" s="24">
        <f>'YRL CAPITAL_ICM'!E18</f>
        <v>0</v>
      </c>
      <c r="F77" s="24">
        <f>'YRL CAPITAL_ICM'!F18+'SC GAM_ICM'!D18</f>
        <v>0</v>
      </c>
      <c r="G77" s="24">
        <f>'YRL CAPITAL_ICM'!I18+'SC GAM_ICM'!F18</f>
        <v>0</v>
      </c>
      <c r="H77" s="24">
        <f>'YRL CAPITAL_ICM'!G18</f>
        <v>0</v>
      </c>
      <c r="I77" s="24">
        <f>'YRL CAPITAL_ICM'!H18+'SC GAM_ICM'!E18</f>
        <v>0</v>
      </c>
      <c r="J77" s="25">
        <f>'YRL CAPITAL_ICM'!K18+'SC GAM_ICM'!G18</f>
        <v>0</v>
      </c>
      <c r="K77" s="1">
        <f>'YRL CAPITAL_ICM'!L18+'SC GAM_ICM'!H18</f>
        <v>0</v>
      </c>
      <c r="L77" s="2"/>
      <c r="M77" s="173"/>
      <c r="N77" s="173"/>
    </row>
    <row r="78" spans="1:14" s="21" customFormat="1" x14ac:dyDescent="0.25">
      <c r="A78" s="45">
        <v>43336</v>
      </c>
      <c r="B78" s="24">
        <f>'YRL CAPITAL_ICM'!B19+'SC GAM_ICM'!B19</f>
        <v>0</v>
      </c>
      <c r="C78" s="24">
        <f>'YRL CAPITAL_ICM'!C19+'SC GAM_ICM'!C19</f>
        <v>0</v>
      </c>
      <c r="D78" s="24">
        <f>'YRL CAPITAL_ICM'!D19</f>
        <v>0</v>
      </c>
      <c r="E78" s="24">
        <f>'YRL CAPITAL_ICM'!E19</f>
        <v>0</v>
      </c>
      <c r="F78" s="24">
        <f>'YRL CAPITAL_ICM'!F19+'SC GAM_ICM'!D19</f>
        <v>0</v>
      </c>
      <c r="G78" s="24">
        <f>'YRL CAPITAL_ICM'!I19+'SC GAM_ICM'!F19</f>
        <v>0</v>
      </c>
      <c r="H78" s="24">
        <f>'YRL CAPITAL_ICM'!G19</f>
        <v>0</v>
      </c>
      <c r="I78" s="24">
        <f>'YRL CAPITAL_ICM'!H19+'SC GAM_ICM'!E19</f>
        <v>0</v>
      </c>
      <c r="J78" s="25">
        <f>'YRL CAPITAL_ICM'!K19+'SC GAM_ICM'!G19</f>
        <v>0</v>
      </c>
      <c r="K78" s="1">
        <f>'YRL CAPITAL_ICM'!L19+'SC GAM_ICM'!H19</f>
        <v>0</v>
      </c>
      <c r="L78" s="2"/>
      <c r="M78" s="173"/>
      <c r="N78" s="173"/>
    </row>
    <row r="79" spans="1:14" s="21" customFormat="1" x14ac:dyDescent="0.25">
      <c r="A79" s="45">
        <v>43339</v>
      </c>
      <c r="B79" s="24">
        <f>'YRL CAPITAL_ICM'!B20+'SC GAM_ICM'!B20</f>
        <v>0</v>
      </c>
      <c r="C79" s="24">
        <f>'YRL CAPITAL_ICM'!C20+'SC GAM_ICM'!C20</f>
        <v>0</v>
      </c>
      <c r="D79" s="24">
        <f>'YRL CAPITAL_ICM'!D20</f>
        <v>0</v>
      </c>
      <c r="E79" s="24">
        <f>'YRL CAPITAL_ICM'!E20</f>
        <v>0</v>
      </c>
      <c r="F79" s="24">
        <f>'YRL CAPITAL_ICM'!F20+'SC GAM_ICM'!D20</f>
        <v>0</v>
      </c>
      <c r="G79" s="24">
        <f>'YRL CAPITAL_ICM'!I20+'SC GAM_ICM'!F20</f>
        <v>0</v>
      </c>
      <c r="H79" s="24">
        <f>'YRL CAPITAL_ICM'!G20</f>
        <v>0</v>
      </c>
      <c r="I79" s="24">
        <f>'YRL CAPITAL_ICM'!H20+'SC GAM_ICM'!E20</f>
        <v>0</v>
      </c>
      <c r="J79" s="25">
        <f>'YRL CAPITAL_ICM'!K20+'SC GAM_ICM'!G20</f>
        <v>0</v>
      </c>
      <c r="K79" s="1">
        <f>'YRL CAPITAL_ICM'!L20+'SC GAM_ICM'!H20</f>
        <v>0</v>
      </c>
      <c r="L79" s="2"/>
      <c r="M79" s="173"/>
      <c r="N79" s="173"/>
    </row>
    <row r="80" spans="1:14" s="21" customFormat="1" x14ac:dyDescent="0.25">
      <c r="A80" s="45">
        <v>43340</v>
      </c>
      <c r="B80" s="24">
        <f>'YRL CAPITAL_ICM'!B21+'SC GAM_ICM'!B21</f>
        <v>0</v>
      </c>
      <c r="C80" s="24">
        <f>'YRL CAPITAL_ICM'!C21+'SC GAM_ICM'!C21</f>
        <v>0</v>
      </c>
      <c r="D80" s="24">
        <f>'YRL CAPITAL_ICM'!D21</f>
        <v>0</v>
      </c>
      <c r="E80" s="24">
        <f>'YRL CAPITAL_ICM'!E21</f>
        <v>0</v>
      </c>
      <c r="F80" s="24">
        <f>'YRL CAPITAL_ICM'!F21+'SC GAM_ICM'!D21</f>
        <v>0</v>
      </c>
      <c r="G80" s="24">
        <f>'YRL CAPITAL_ICM'!I21+'SC GAM_ICM'!F21</f>
        <v>0</v>
      </c>
      <c r="H80" s="24">
        <f>'YRL CAPITAL_ICM'!G21</f>
        <v>0</v>
      </c>
      <c r="I80" s="24">
        <f>'YRL CAPITAL_ICM'!H21+'SC GAM_ICM'!E21</f>
        <v>0</v>
      </c>
      <c r="J80" s="25">
        <f>'YRL CAPITAL_ICM'!K21+'SC GAM_ICM'!G21</f>
        <v>0</v>
      </c>
      <c r="K80" s="1">
        <f>'YRL CAPITAL_ICM'!L21+'SC GAM_ICM'!H21</f>
        <v>0</v>
      </c>
      <c r="L80" s="2"/>
      <c r="M80" s="173"/>
      <c r="N80" s="173"/>
    </row>
    <row r="81" spans="1:21" s="21" customFormat="1" x14ac:dyDescent="0.25">
      <c r="A81" s="45">
        <v>43341</v>
      </c>
      <c r="B81" s="24">
        <f>'YRL CAPITAL_ICM'!B22+'SC GAM_ICM'!B22</f>
        <v>0</v>
      </c>
      <c r="C81" s="24">
        <f>'YRL CAPITAL_ICM'!C22+'SC GAM_ICM'!C22</f>
        <v>0</v>
      </c>
      <c r="D81" s="24">
        <f>'YRL CAPITAL_ICM'!D22</f>
        <v>0</v>
      </c>
      <c r="E81" s="24">
        <f>'YRL CAPITAL_ICM'!E22</f>
        <v>0</v>
      </c>
      <c r="F81" s="24">
        <f>'YRL CAPITAL_ICM'!F22+'SC GAM_ICM'!D22</f>
        <v>0</v>
      </c>
      <c r="G81" s="24">
        <f>'YRL CAPITAL_ICM'!I22+'SC GAM_ICM'!F22</f>
        <v>0</v>
      </c>
      <c r="H81" s="24">
        <f>'YRL CAPITAL_ICM'!G22</f>
        <v>0</v>
      </c>
      <c r="I81" s="24">
        <f>'YRL CAPITAL_ICM'!H22+'SC GAM_ICM'!E22</f>
        <v>0</v>
      </c>
      <c r="J81" s="25">
        <f>'YRL CAPITAL_ICM'!K22+'SC GAM_ICM'!G22</f>
        <v>0</v>
      </c>
      <c r="K81" s="1">
        <f>'YRL CAPITAL_ICM'!L22+'SC GAM_ICM'!H22</f>
        <v>0</v>
      </c>
      <c r="L81" s="2"/>
      <c r="M81" s="173"/>
      <c r="N81" s="173"/>
    </row>
    <row r="82" spans="1:21" s="21" customFormat="1" x14ac:dyDescent="0.25">
      <c r="A82" s="45">
        <v>43342</v>
      </c>
      <c r="B82" s="24">
        <f>'YRL CAPITAL_ICM'!B23+'SC GAM_ICM'!B23</f>
        <v>0</v>
      </c>
      <c r="C82" s="24">
        <f>'YRL CAPITAL_ICM'!C23+'SC GAM_ICM'!C23</f>
        <v>0</v>
      </c>
      <c r="D82" s="24">
        <f>'YRL CAPITAL_ICM'!D23</f>
        <v>0</v>
      </c>
      <c r="E82" s="24">
        <f>'YRL CAPITAL_ICM'!E23</f>
        <v>0</v>
      </c>
      <c r="F82" s="24">
        <f>'YRL CAPITAL_ICM'!F23+'SC GAM_ICM'!D23</f>
        <v>0</v>
      </c>
      <c r="G82" s="24">
        <f>'YRL CAPITAL_ICM'!I23+'SC GAM_ICM'!F23</f>
        <v>0</v>
      </c>
      <c r="H82" s="24">
        <f>'YRL CAPITAL_ICM'!G23</f>
        <v>0</v>
      </c>
      <c r="I82" s="24">
        <f>'YRL CAPITAL_ICM'!H23+'SC GAM_ICM'!E23</f>
        <v>0</v>
      </c>
      <c r="J82" s="25">
        <f>'YRL CAPITAL_ICM'!K23+'SC GAM_ICM'!G23</f>
        <v>0</v>
      </c>
      <c r="K82" s="1">
        <f>'YRL CAPITAL_ICM'!L23+'SC GAM_ICM'!H23</f>
        <v>0</v>
      </c>
      <c r="L82" s="2"/>
      <c r="M82" s="173"/>
      <c r="N82" s="173"/>
    </row>
    <row r="83" spans="1:21" s="21" customFormat="1" x14ac:dyDescent="0.25">
      <c r="A83" s="45">
        <v>43343</v>
      </c>
      <c r="B83" s="24">
        <f>'YRL CAPITAL_ICM'!B25+'SC GAM_ICM'!B25</f>
        <v>0</v>
      </c>
      <c r="C83" s="24">
        <f>'YRL CAPITAL_ICM'!C25+'SC GAM_ICM'!C25</f>
        <v>0</v>
      </c>
      <c r="D83" s="24">
        <f>'YRL CAPITAL_ICM'!D25</f>
        <v>0</v>
      </c>
      <c r="E83" s="24">
        <f>'YRL CAPITAL_ICM'!E25</f>
        <v>0</v>
      </c>
      <c r="F83" s="24">
        <f>'YRL CAPITAL_ICM'!F25+'SC GAM_ICM'!D25</f>
        <v>0</v>
      </c>
      <c r="G83" s="24">
        <f>'YRL CAPITAL_ICM'!I25+'SC GAM_ICM'!F25</f>
        <v>0</v>
      </c>
      <c r="H83" s="24">
        <f>'YRL CAPITAL_ICM'!G25</f>
        <v>0</v>
      </c>
      <c r="I83" s="24">
        <f>'YRL CAPITAL_ICM'!H25+'SC GAM_ICM'!E25</f>
        <v>0</v>
      </c>
      <c r="J83" s="25">
        <f>'YRL CAPITAL_ICM'!K25+'SC GAM_ICM'!G25</f>
        <v>0</v>
      </c>
      <c r="K83" s="1">
        <f>'YRL CAPITAL_ICM'!L25+'SC GAM_ICM'!H25</f>
        <v>0</v>
      </c>
      <c r="L83" s="2"/>
      <c r="M83" s="173"/>
      <c r="N83" s="173"/>
    </row>
    <row r="84" spans="1:21" s="21" customFormat="1" ht="15.75" x14ac:dyDescent="0.25">
      <c r="A84" s="4" t="s">
        <v>3</v>
      </c>
      <c r="B84" s="89">
        <f t="shared" ref="B84:L84" si="4">SUM(B61:B82)</f>
        <v>0</v>
      </c>
      <c r="C84" s="89">
        <f t="shared" si="4"/>
        <v>0</v>
      </c>
      <c r="D84" s="89">
        <f t="shared" si="4"/>
        <v>0</v>
      </c>
      <c r="E84" s="89">
        <f t="shared" si="4"/>
        <v>0</v>
      </c>
      <c r="F84" s="89">
        <f t="shared" si="4"/>
        <v>0</v>
      </c>
      <c r="G84" s="89">
        <f t="shared" si="4"/>
        <v>0</v>
      </c>
      <c r="H84" s="89">
        <f t="shared" si="4"/>
        <v>0</v>
      </c>
      <c r="I84" s="89">
        <f t="shared" si="4"/>
        <v>0</v>
      </c>
      <c r="J84" s="90">
        <f t="shared" si="4"/>
        <v>0</v>
      </c>
      <c r="K84" s="167">
        <f t="shared" si="4"/>
        <v>0</v>
      </c>
      <c r="L84" s="170">
        <f t="shared" si="4"/>
        <v>0</v>
      </c>
      <c r="M84" s="173"/>
      <c r="N84" s="173"/>
      <c r="O84" s="173"/>
      <c r="P84" s="173"/>
      <c r="Q84" s="173"/>
      <c r="R84" s="173"/>
    </row>
    <row r="85" spans="1:21" s="21" customFormat="1" ht="15.75" x14ac:dyDescent="0.25">
      <c r="A85" s="93" t="s">
        <v>12</v>
      </c>
      <c r="B85" s="90">
        <f>(B84*8.54)</f>
        <v>0</v>
      </c>
      <c r="C85" s="90">
        <f>(C84*8.5)</f>
        <v>0</v>
      </c>
      <c r="D85" s="90">
        <f>(D84*7.86)</f>
        <v>0</v>
      </c>
      <c r="E85" s="90">
        <f>(E84*8.55)</f>
        <v>0</v>
      </c>
      <c r="F85" s="90">
        <f>(F84*6)</f>
        <v>0</v>
      </c>
      <c r="G85" s="90">
        <f>(G84*11.42)</f>
        <v>0</v>
      </c>
      <c r="H85" s="90">
        <f>H84*6.3</f>
        <v>0</v>
      </c>
      <c r="I85" s="90">
        <f>I84*7.8</f>
        <v>0</v>
      </c>
      <c r="J85" s="90">
        <f>SUM(B85:I85)</f>
        <v>0</v>
      </c>
      <c r="K85" s="167"/>
      <c r="L85" s="170"/>
      <c r="M85" s="173"/>
      <c r="N85" s="173"/>
      <c r="O85" s="173"/>
      <c r="P85" s="173"/>
      <c r="Q85" s="173"/>
      <c r="R85" s="173"/>
    </row>
    <row r="86" spans="1:21" s="21" customFormat="1" ht="15.75" x14ac:dyDescent="0.25">
      <c r="A86" s="58" t="s">
        <v>53</v>
      </c>
      <c r="B86" s="61"/>
      <c r="C86" s="61"/>
      <c r="D86" s="61"/>
      <c r="E86" s="61"/>
      <c r="F86" s="61"/>
      <c r="G86" s="61"/>
      <c r="H86" s="61"/>
      <c r="I86" s="61"/>
      <c r="J86" s="61"/>
      <c r="K86" s="62"/>
    </row>
    <row r="87" spans="1:21" s="6" customFormat="1" ht="15.75" x14ac:dyDescent="0.25">
      <c r="A87" s="120"/>
      <c r="B87" s="121"/>
      <c r="C87" s="121"/>
      <c r="D87" s="121"/>
      <c r="E87" s="121"/>
      <c r="F87" s="122"/>
      <c r="G87" s="122"/>
      <c r="H87" s="122"/>
      <c r="I87" s="122"/>
      <c r="J87" s="122"/>
      <c r="K87" s="122"/>
      <c r="L87" s="123"/>
    </row>
    <row r="88" spans="1:21" s="6" customFormat="1" ht="15.75" x14ac:dyDescent="0.25">
      <c r="A88" s="120"/>
      <c r="B88" s="121"/>
      <c r="C88" s="121"/>
      <c r="D88" s="121"/>
      <c r="E88" s="121"/>
      <c r="F88" s="122"/>
      <c r="G88" s="122"/>
      <c r="H88" s="122"/>
      <c r="I88" s="122"/>
      <c r="J88" s="122"/>
      <c r="K88" s="122"/>
      <c r="L88" s="123"/>
    </row>
    <row r="89" spans="1:21" ht="18.75" x14ac:dyDescent="0.25">
      <c r="A89" s="152">
        <v>43313</v>
      </c>
      <c r="B89" s="152"/>
      <c r="C89" s="152"/>
      <c r="D89" s="152"/>
      <c r="E89" s="152"/>
      <c r="F89" s="201"/>
      <c r="G89" s="201"/>
      <c r="H89" s="201"/>
      <c r="I89" s="201"/>
      <c r="J89" s="201"/>
      <c r="K89" s="115"/>
      <c r="N89" s="173"/>
      <c r="O89" s="11"/>
      <c r="P89" s="173"/>
      <c r="U89" s="23"/>
    </row>
    <row r="90" spans="1:21" ht="15.75" x14ac:dyDescent="0.25">
      <c r="A90" s="81" t="s">
        <v>62</v>
      </c>
      <c r="B90" s="73" t="s">
        <v>1</v>
      </c>
      <c r="C90" s="73" t="s">
        <v>2</v>
      </c>
      <c r="D90" s="73" t="s">
        <v>12</v>
      </c>
      <c r="E90" s="104" t="s">
        <v>74</v>
      </c>
      <c r="F90" s="108"/>
      <c r="G90" s="108"/>
      <c r="H90" s="108"/>
      <c r="I90" s="108"/>
      <c r="J90" s="115"/>
      <c r="K90" s="108"/>
      <c r="N90" s="173"/>
      <c r="O90" s="23"/>
      <c r="P90" s="23"/>
      <c r="Q90" s="23"/>
      <c r="R90" s="23"/>
      <c r="S90" s="23"/>
      <c r="T90" s="23"/>
      <c r="U90" s="23"/>
    </row>
    <row r="91" spans="1:21" x14ac:dyDescent="0.25">
      <c r="A91" s="45">
        <v>43313</v>
      </c>
      <c r="B91" s="82">
        <v>31.2</v>
      </c>
      <c r="C91" s="82">
        <v>11</v>
      </c>
      <c r="D91" s="83">
        <v>-93.11</v>
      </c>
      <c r="E91" s="107" t="e">
        <f t="shared" ref="E91:E112" si="5">B91-K3</f>
        <v>#VALUE!</v>
      </c>
      <c r="F91" s="108"/>
      <c r="G91" s="108"/>
      <c r="H91" s="108"/>
      <c r="I91" s="108"/>
      <c r="J91" s="115"/>
      <c r="K91" s="108"/>
      <c r="N91" s="173"/>
      <c r="O91" s="23"/>
      <c r="P91" s="23"/>
      <c r="Q91" s="23"/>
      <c r="R91" s="23"/>
      <c r="S91" s="23"/>
      <c r="T91" s="23"/>
      <c r="U91" s="23"/>
    </row>
    <row r="92" spans="1:21" ht="15.75" x14ac:dyDescent="0.25">
      <c r="A92" s="45">
        <v>43314</v>
      </c>
      <c r="B92" s="107">
        <v>50.4</v>
      </c>
      <c r="C92" s="82">
        <v>27</v>
      </c>
      <c r="D92" s="77">
        <v>565.20000000000005</v>
      </c>
      <c r="E92" s="107" t="e">
        <f t="shared" si="5"/>
        <v>#VALUE!</v>
      </c>
      <c r="F92" s="173"/>
      <c r="G92" s="173"/>
      <c r="H92" s="108"/>
      <c r="I92" s="173"/>
      <c r="K92" s="173"/>
      <c r="N92" s="173"/>
      <c r="P92" s="23"/>
      <c r="Q92" s="23"/>
      <c r="R92" s="23"/>
      <c r="S92" s="23"/>
      <c r="T92" s="23"/>
      <c r="U92" s="23"/>
    </row>
    <row r="93" spans="1:21" ht="15.75" x14ac:dyDescent="0.25">
      <c r="A93" s="45">
        <v>43315</v>
      </c>
      <c r="B93" s="1">
        <v>-243.5</v>
      </c>
      <c r="C93" s="82">
        <v>33</v>
      </c>
      <c r="D93" s="77">
        <v>-2038.59</v>
      </c>
      <c r="E93" s="107" t="e">
        <f t="shared" si="5"/>
        <v>#VALUE!</v>
      </c>
      <c r="F93" s="173"/>
      <c r="G93" s="173"/>
      <c r="H93" s="108"/>
      <c r="I93" s="173"/>
      <c r="K93" s="173"/>
      <c r="N93" s="173"/>
      <c r="P93" s="23"/>
      <c r="Q93" s="23"/>
      <c r="R93" s="23"/>
      <c r="S93" s="23"/>
      <c r="T93" s="23"/>
      <c r="U93" s="23"/>
    </row>
    <row r="94" spans="1:21" ht="15.75" x14ac:dyDescent="0.25">
      <c r="A94" s="45">
        <v>43318</v>
      </c>
      <c r="B94" s="1">
        <v>20.9</v>
      </c>
      <c r="C94" s="82">
        <v>11</v>
      </c>
      <c r="D94" s="77">
        <v>-28.81</v>
      </c>
      <c r="E94" s="107" t="e">
        <f t="shared" si="5"/>
        <v>#VALUE!</v>
      </c>
      <c r="F94" s="173"/>
      <c r="G94" s="173"/>
      <c r="H94" s="108"/>
      <c r="I94" s="173"/>
      <c r="K94" s="173"/>
      <c r="N94" s="173"/>
      <c r="P94" s="23"/>
      <c r="Q94" s="23"/>
      <c r="R94" s="23"/>
      <c r="S94" s="23"/>
      <c r="T94" s="23"/>
      <c r="U94" s="23"/>
    </row>
    <row r="95" spans="1:21" ht="15.75" x14ac:dyDescent="0.25">
      <c r="A95" s="45">
        <v>43319</v>
      </c>
      <c r="B95" s="1">
        <v>8.6999999999999993</v>
      </c>
      <c r="C95" s="98">
        <v>6</v>
      </c>
      <c r="D95" s="77">
        <v>83.77</v>
      </c>
      <c r="E95" s="107" t="e">
        <f t="shared" si="5"/>
        <v>#VALUE!</v>
      </c>
      <c r="F95" s="173"/>
      <c r="G95" s="173"/>
      <c r="H95" s="108"/>
      <c r="I95" s="173"/>
      <c r="K95" s="173"/>
      <c r="N95" s="173"/>
      <c r="P95" s="23"/>
      <c r="Q95" s="23"/>
      <c r="R95" s="23"/>
      <c r="S95" s="23"/>
      <c r="T95" s="23"/>
      <c r="U95" s="23"/>
    </row>
    <row r="96" spans="1:21" ht="15.75" x14ac:dyDescent="0.25">
      <c r="A96" s="45">
        <v>43320</v>
      </c>
      <c r="B96" s="1">
        <v>-68.3</v>
      </c>
      <c r="C96" s="98">
        <v>26</v>
      </c>
      <c r="D96" s="77">
        <v>-707.06</v>
      </c>
      <c r="E96" s="107" t="e">
        <f t="shared" si="5"/>
        <v>#VALUE!</v>
      </c>
      <c r="F96" s="173"/>
      <c r="G96" s="173"/>
      <c r="H96" s="108"/>
      <c r="I96" s="173"/>
      <c r="K96" s="173"/>
      <c r="N96" s="173"/>
      <c r="P96" s="23"/>
      <c r="Q96" s="23"/>
      <c r="R96" s="23"/>
      <c r="S96" s="23"/>
      <c r="T96" s="23"/>
      <c r="U96" s="23"/>
    </row>
    <row r="97" spans="1:21" ht="15.75" x14ac:dyDescent="0.25">
      <c r="A97" s="45">
        <v>43321</v>
      </c>
      <c r="B97" s="1">
        <v>-185.6</v>
      </c>
      <c r="C97" s="82">
        <v>12</v>
      </c>
      <c r="D97" s="77">
        <v>-1501.42</v>
      </c>
      <c r="E97" s="107" t="e">
        <f t="shared" si="5"/>
        <v>#VALUE!</v>
      </c>
      <c r="F97" s="173"/>
      <c r="G97" s="173"/>
      <c r="H97" s="108"/>
      <c r="I97" s="173"/>
      <c r="K97" s="173"/>
      <c r="N97" s="173"/>
      <c r="P97" s="23"/>
      <c r="Q97" s="23"/>
      <c r="R97" s="23"/>
      <c r="S97" s="23"/>
      <c r="T97" s="23"/>
      <c r="U97" s="23"/>
    </row>
    <row r="98" spans="1:21" ht="15.75" x14ac:dyDescent="0.25">
      <c r="A98" s="45">
        <v>43322</v>
      </c>
      <c r="B98" s="1">
        <v>442.3</v>
      </c>
      <c r="C98" s="82">
        <v>40</v>
      </c>
      <c r="D98" s="77">
        <v>3969.78</v>
      </c>
      <c r="E98" s="107" t="e">
        <f t="shared" si="5"/>
        <v>#VALUE!</v>
      </c>
      <c r="F98" s="173"/>
      <c r="G98" s="173"/>
      <c r="H98" s="108"/>
      <c r="I98" s="173"/>
      <c r="K98" s="173"/>
      <c r="N98" s="173"/>
      <c r="P98" s="23"/>
      <c r="Q98" s="23"/>
      <c r="R98" s="23"/>
      <c r="S98" s="23"/>
      <c r="T98" s="23"/>
      <c r="U98" s="23"/>
    </row>
    <row r="99" spans="1:21" ht="15.75" x14ac:dyDescent="0.25">
      <c r="A99" s="45">
        <v>43325</v>
      </c>
      <c r="B99" s="1">
        <v>241</v>
      </c>
      <c r="C99" s="82">
        <v>15</v>
      </c>
      <c r="D99" s="77">
        <v>2011.64</v>
      </c>
      <c r="E99" s="107" t="e">
        <f t="shared" si="5"/>
        <v>#VALUE!</v>
      </c>
      <c r="F99" s="173"/>
      <c r="G99" s="173"/>
      <c r="H99" s="108"/>
      <c r="I99" s="173"/>
      <c r="K99" s="173"/>
      <c r="N99" s="173"/>
      <c r="P99" s="23"/>
      <c r="Q99" s="23"/>
      <c r="R99" s="23"/>
      <c r="S99" s="23"/>
      <c r="T99" s="23"/>
      <c r="U99" s="23"/>
    </row>
    <row r="100" spans="1:21" ht="15.75" x14ac:dyDescent="0.25">
      <c r="A100" s="45">
        <v>43326</v>
      </c>
      <c r="B100" s="57">
        <v>-36</v>
      </c>
      <c r="C100" s="98">
        <v>12</v>
      </c>
      <c r="D100" s="77">
        <v>-319.8</v>
      </c>
      <c r="E100" s="107" t="e">
        <f t="shared" si="5"/>
        <v>#VALUE!</v>
      </c>
      <c r="F100" s="173"/>
      <c r="G100" s="173"/>
      <c r="H100" s="108"/>
      <c r="I100" s="173"/>
      <c r="K100" s="173"/>
      <c r="N100" s="173"/>
      <c r="P100" s="23"/>
      <c r="Q100" s="23"/>
      <c r="R100" s="23"/>
      <c r="S100" s="23"/>
      <c r="T100" s="23"/>
      <c r="U100" s="23"/>
    </row>
    <row r="101" spans="1:21" ht="15.75" x14ac:dyDescent="0.25">
      <c r="A101" s="45">
        <v>43327</v>
      </c>
      <c r="B101" s="1">
        <v>110.4</v>
      </c>
      <c r="C101" s="82">
        <v>19</v>
      </c>
      <c r="D101" s="77">
        <v>989.75</v>
      </c>
      <c r="E101" s="107" t="e">
        <f t="shared" si="5"/>
        <v>#VALUE!</v>
      </c>
      <c r="F101" s="173"/>
      <c r="G101" s="173"/>
      <c r="H101" s="108"/>
      <c r="I101" s="173"/>
      <c r="K101" s="173"/>
      <c r="N101" s="173"/>
      <c r="P101" s="23"/>
      <c r="Q101" s="23"/>
      <c r="R101" s="23"/>
      <c r="S101" s="23"/>
      <c r="T101" s="23"/>
      <c r="U101" s="23"/>
    </row>
    <row r="102" spans="1:21" ht="15.75" x14ac:dyDescent="0.25">
      <c r="A102" s="45">
        <v>43328</v>
      </c>
      <c r="B102" s="1">
        <v>-231.6</v>
      </c>
      <c r="C102" s="82">
        <v>17</v>
      </c>
      <c r="D102" s="77">
        <v>-1679.22</v>
      </c>
      <c r="E102" s="107" t="e">
        <f t="shared" si="5"/>
        <v>#VALUE!</v>
      </c>
      <c r="F102" s="173"/>
      <c r="G102" s="173"/>
      <c r="H102" s="108"/>
      <c r="I102" s="173"/>
      <c r="K102" s="173"/>
      <c r="N102" s="173"/>
      <c r="P102" s="23"/>
      <c r="Q102" s="23"/>
      <c r="R102" s="23"/>
      <c r="S102" s="23"/>
      <c r="T102" s="23"/>
      <c r="U102" s="23"/>
    </row>
    <row r="103" spans="1:21" ht="15.75" x14ac:dyDescent="0.25">
      <c r="A103" s="45">
        <v>43329</v>
      </c>
      <c r="B103" s="57">
        <v>-256.7</v>
      </c>
      <c r="C103" s="98">
        <v>19</v>
      </c>
      <c r="D103" s="77">
        <v>-2219.19</v>
      </c>
      <c r="E103" s="107" t="e">
        <f t="shared" si="5"/>
        <v>#VALUE!</v>
      </c>
      <c r="F103" s="173"/>
      <c r="G103" s="173"/>
      <c r="H103" s="108"/>
      <c r="I103" s="173"/>
      <c r="K103" s="173"/>
      <c r="N103" s="173"/>
      <c r="P103" s="23"/>
      <c r="Q103" s="23"/>
      <c r="R103" s="23"/>
      <c r="S103" s="23"/>
      <c r="T103" s="23"/>
      <c r="U103" s="23"/>
    </row>
    <row r="104" spans="1:21" ht="15.75" x14ac:dyDescent="0.25">
      <c r="A104" s="45">
        <v>43332</v>
      </c>
      <c r="B104" s="1">
        <v>-97.7</v>
      </c>
      <c r="C104" s="82">
        <v>13</v>
      </c>
      <c r="D104" s="77">
        <v>-724.89</v>
      </c>
      <c r="E104" s="107" t="e">
        <f t="shared" si="5"/>
        <v>#VALUE!</v>
      </c>
      <c r="F104" s="173"/>
      <c r="G104" s="173"/>
      <c r="H104" s="108"/>
      <c r="I104" s="173"/>
      <c r="K104" s="173"/>
      <c r="N104" s="173"/>
      <c r="P104" s="23"/>
      <c r="Q104" s="23"/>
      <c r="R104" s="23"/>
      <c r="S104" s="23"/>
      <c r="T104" s="23"/>
      <c r="U104" s="23"/>
    </row>
    <row r="105" spans="1:21" ht="15.75" x14ac:dyDescent="0.25">
      <c r="A105" s="45">
        <v>43333</v>
      </c>
      <c r="B105" s="1">
        <v>-299.7</v>
      </c>
      <c r="C105" s="82">
        <v>29</v>
      </c>
      <c r="D105" s="77">
        <v>-2539.3200000000002</v>
      </c>
      <c r="E105" s="107">
        <f t="shared" si="5"/>
        <v>74.400000000000034</v>
      </c>
      <c r="F105" s="173"/>
      <c r="G105" s="173"/>
      <c r="H105" s="108"/>
      <c r="I105" s="173"/>
      <c r="K105" s="173"/>
      <c r="N105" s="173"/>
      <c r="P105" s="23"/>
      <c r="Q105" s="23"/>
      <c r="R105" s="23"/>
      <c r="S105" s="23"/>
      <c r="T105" s="23"/>
      <c r="U105" s="23"/>
    </row>
    <row r="106" spans="1:21" ht="15.75" x14ac:dyDescent="0.25">
      <c r="A106" s="45">
        <v>43334</v>
      </c>
      <c r="B106" s="1">
        <v>-49.7</v>
      </c>
      <c r="C106" s="82">
        <v>22</v>
      </c>
      <c r="D106" s="77">
        <v>-225.02</v>
      </c>
      <c r="E106" s="107">
        <f t="shared" si="5"/>
        <v>-45.8</v>
      </c>
      <c r="F106" s="173"/>
      <c r="G106" s="173"/>
      <c r="H106" s="108"/>
      <c r="I106" s="173"/>
      <c r="K106" s="173"/>
      <c r="N106" s="173"/>
      <c r="P106" s="23"/>
      <c r="Q106" s="23"/>
      <c r="R106" s="23"/>
      <c r="S106" s="23"/>
      <c r="T106" s="23"/>
      <c r="U106" s="23"/>
    </row>
    <row r="107" spans="1:21" ht="15.75" x14ac:dyDescent="0.25">
      <c r="A107" s="45">
        <v>43335</v>
      </c>
      <c r="B107" s="1">
        <v>0</v>
      </c>
      <c r="C107" s="82">
        <v>0</v>
      </c>
      <c r="D107" s="77">
        <v>0</v>
      </c>
      <c r="E107" s="107">
        <f t="shared" si="5"/>
        <v>182.39999999999998</v>
      </c>
      <c r="F107" s="173"/>
      <c r="G107" s="173"/>
      <c r="H107" s="108"/>
      <c r="I107" s="173"/>
      <c r="K107" s="173"/>
      <c r="N107" s="173"/>
      <c r="P107" s="23"/>
      <c r="Q107" s="23"/>
      <c r="R107" s="23"/>
      <c r="S107" s="23"/>
      <c r="T107" s="23"/>
      <c r="U107" s="23"/>
    </row>
    <row r="108" spans="1:21" ht="15.75" x14ac:dyDescent="0.25">
      <c r="A108" s="45">
        <v>43336</v>
      </c>
      <c r="B108" s="1">
        <v>0</v>
      </c>
      <c r="C108" s="82">
        <v>0</v>
      </c>
      <c r="D108" s="77">
        <v>0</v>
      </c>
      <c r="E108" s="107">
        <f t="shared" si="5"/>
        <v>-40.599999999999994</v>
      </c>
      <c r="F108" s="173"/>
      <c r="G108" s="173"/>
      <c r="H108" s="108"/>
      <c r="I108" s="173"/>
      <c r="K108" s="173"/>
      <c r="N108" s="173"/>
      <c r="P108" s="23"/>
      <c r="Q108" s="23"/>
      <c r="R108" s="23"/>
      <c r="S108" s="23"/>
      <c r="T108" s="23"/>
      <c r="U108" s="23"/>
    </row>
    <row r="109" spans="1:21" ht="15.75" x14ac:dyDescent="0.25">
      <c r="A109" s="45">
        <v>43339</v>
      </c>
      <c r="B109" s="1">
        <v>0</v>
      </c>
      <c r="C109" s="82">
        <v>0</v>
      </c>
      <c r="D109" s="77">
        <v>0</v>
      </c>
      <c r="E109" s="107">
        <f t="shared" si="5"/>
        <v>0</v>
      </c>
      <c r="F109" s="173"/>
      <c r="G109" s="173"/>
      <c r="H109" s="108"/>
      <c r="I109" s="173"/>
      <c r="K109" s="173"/>
      <c r="N109" s="173"/>
      <c r="P109" s="23"/>
      <c r="Q109" s="23"/>
      <c r="R109" s="23"/>
      <c r="S109" s="23"/>
      <c r="T109" s="23"/>
      <c r="U109" s="23"/>
    </row>
    <row r="110" spans="1:21" ht="15.75" x14ac:dyDescent="0.25">
      <c r="A110" s="45">
        <v>43340</v>
      </c>
      <c r="B110" s="1">
        <v>0</v>
      </c>
      <c r="C110" s="82">
        <v>0</v>
      </c>
      <c r="D110" s="77">
        <v>0</v>
      </c>
      <c r="E110" s="107">
        <f t="shared" si="5"/>
        <v>0</v>
      </c>
      <c r="F110" s="173"/>
      <c r="G110" s="173"/>
      <c r="H110" s="108"/>
      <c r="I110" s="173"/>
      <c r="K110" s="173"/>
      <c r="N110" s="173"/>
      <c r="P110" s="23"/>
      <c r="Q110" s="23"/>
      <c r="R110" s="23"/>
      <c r="S110" s="23"/>
      <c r="T110" s="23"/>
      <c r="U110" s="23"/>
    </row>
    <row r="111" spans="1:21" ht="15.75" x14ac:dyDescent="0.25">
      <c r="A111" s="45">
        <v>43341</v>
      </c>
      <c r="B111" s="1">
        <v>0</v>
      </c>
      <c r="C111" s="82">
        <v>0</v>
      </c>
      <c r="D111" s="77">
        <v>0</v>
      </c>
      <c r="E111" s="107">
        <f t="shared" si="5"/>
        <v>0</v>
      </c>
      <c r="F111" s="173"/>
      <c r="G111" s="173"/>
      <c r="H111" s="108"/>
      <c r="I111" s="173"/>
      <c r="K111" s="173"/>
      <c r="N111" s="173"/>
      <c r="P111" s="23"/>
      <c r="Q111" s="23"/>
      <c r="R111" s="23"/>
      <c r="S111" s="23"/>
      <c r="T111" s="23"/>
      <c r="U111" s="23"/>
    </row>
    <row r="112" spans="1:21" ht="15.75" x14ac:dyDescent="0.25">
      <c r="A112" s="45">
        <v>43342</v>
      </c>
      <c r="B112" s="1">
        <v>0</v>
      </c>
      <c r="C112" s="82">
        <v>0</v>
      </c>
      <c r="D112" s="77">
        <v>0</v>
      </c>
      <c r="E112" s="107">
        <f t="shared" si="5"/>
        <v>0</v>
      </c>
      <c r="F112" s="173"/>
      <c r="G112" s="173"/>
      <c r="H112" s="108"/>
      <c r="I112" s="173"/>
      <c r="K112" s="173"/>
      <c r="N112" s="173"/>
      <c r="P112" s="23"/>
      <c r="Q112" s="23"/>
      <c r="R112" s="23"/>
      <c r="S112" s="23"/>
      <c r="T112" s="23"/>
      <c r="U112" s="23"/>
    </row>
    <row r="113" spans="1:30" ht="15.75" x14ac:dyDescent="0.25">
      <c r="A113" s="45">
        <v>43343</v>
      </c>
      <c r="B113" s="1">
        <v>0</v>
      </c>
      <c r="C113" s="82">
        <v>0</v>
      </c>
      <c r="D113" s="77">
        <v>0</v>
      </c>
      <c r="E113" s="107" t="e">
        <f>B113-K26</f>
        <v>#VALUE!</v>
      </c>
      <c r="F113" s="173"/>
      <c r="G113" s="173"/>
      <c r="H113" s="108"/>
      <c r="I113" s="173"/>
      <c r="K113" s="173"/>
      <c r="N113" s="173"/>
      <c r="P113" s="23"/>
      <c r="Q113" s="23"/>
      <c r="R113" s="23"/>
      <c r="S113" s="23"/>
      <c r="T113" s="23"/>
      <c r="U113" s="23"/>
    </row>
    <row r="114" spans="1:30" ht="15.75" x14ac:dyDescent="0.25">
      <c r="A114" s="63" t="s">
        <v>3</v>
      </c>
      <c r="B114" s="60">
        <f>SUM(B91:B113)</f>
        <v>-563.90000000000009</v>
      </c>
      <c r="C114" s="60">
        <f>SUM(C91:C113)</f>
        <v>312</v>
      </c>
      <c r="D114" s="77">
        <f>SUM(D91:D113)</f>
        <v>-4456.2900000000009</v>
      </c>
      <c r="E114" s="195" t="e">
        <f>SUM(E91:E112)</f>
        <v>#VALUE!</v>
      </c>
      <c r="F114" s="173"/>
      <c r="G114" s="173"/>
      <c r="H114" s="108"/>
      <c r="I114" s="173"/>
      <c r="K114" s="173"/>
      <c r="N114" s="173"/>
      <c r="P114" s="23"/>
      <c r="Q114" s="23"/>
      <c r="R114" s="23"/>
      <c r="S114" s="23"/>
      <c r="T114" s="23"/>
      <c r="U114" s="23"/>
    </row>
    <row r="115" spans="1:30" x14ac:dyDescent="0.25">
      <c r="A115" s="63" t="s">
        <v>75</v>
      </c>
      <c r="C115" s="173"/>
      <c r="D115" s="173"/>
      <c r="E115" s="11" t="e">
        <f>AVERAGE(E91:E98)</f>
        <v>#VALUE!</v>
      </c>
      <c r="F115" s="173"/>
      <c r="G115" s="173"/>
      <c r="H115" s="23"/>
      <c r="I115" s="23"/>
    </row>
    <row r="119" spans="1:30" x14ac:dyDescent="0.25">
      <c r="A119" s="130" t="s">
        <v>17</v>
      </c>
      <c r="B119" s="130" t="s">
        <v>18</v>
      </c>
      <c r="C119" s="130" t="s">
        <v>19</v>
      </c>
      <c r="D119" s="130" t="s">
        <v>20</v>
      </c>
      <c r="E119" s="130" t="s">
        <v>21</v>
      </c>
      <c r="F119" s="130" t="s">
        <v>22</v>
      </c>
      <c r="G119" s="130" t="s">
        <v>23</v>
      </c>
      <c r="H119" s="130" t="s">
        <v>24</v>
      </c>
      <c r="I119" s="130" t="s">
        <v>25</v>
      </c>
      <c r="J119" s="130" t="s">
        <v>26</v>
      </c>
      <c r="K119" s="130" t="s">
        <v>27</v>
      </c>
      <c r="L119" s="130" t="s">
        <v>28</v>
      </c>
      <c r="M119" s="130" t="s">
        <v>29</v>
      </c>
      <c r="N119" s="130" t="s">
        <v>30</v>
      </c>
      <c r="O119" s="130" t="s">
        <v>49</v>
      </c>
      <c r="P119" s="130" t="s">
        <v>31</v>
      </c>
      <c r="Q119" s="130"/>
      <c r="R119" s="130"/>
      <c r="S119" s="130"/>
      <c r="T119" s="130"/>
      <c r="U119" s="130"/>
      <c r="V119" s="130"/>
      <c r="W119" s="130"/>
      <c r="X119" s="130"/>
      <c r="Y119" s="130"/>
      <c r="Z119" s="130"/>
      <c r="AA119" s="130"/>
      <c r="AB119" s="130"/>
      <c r="AC119" s="130"/>
      <c r="AD119" s="130"/>
    </row>
  </sheetData>
  <mergeCells count="6">
    <mergeCell ref="A1:M1"/>
    <mergeCell ref="M31:M32"/>
    <mergeCell ref="J31:J32"/>
    <mergeCell ref="K31:K32"/>
    <mergeCell ref="L31:L32"/>
    <mergeCell ref="K26:K27"/>
  </mergeCells>
  <conditionalFormatting sqref="J29:K29 J33:K33 J34:J53 B33:I54 K34:K54 B56:K56 B18:D23 B3:I17 E18:I25 B26:I26 M3:M25 K3:K26 M28 K28 B28:I28">
    <cfRule type="cellIs" dxfId="928" priority="220" operator="lessThan">
      <formula>0</formula>
    </cfRule>
    <cfRule type="cellIs" dxfId="927" priority="221" operator="greaterThan">
      <formula>0</formula>
    </cfRule>
  </conditionalFormatting>
  <conditionalFormatting sqref="J34:J53 J33:L33 B33:I54 K34:L54 L33:L54 B56:L56 J61:J82 J83:K83 I61:I83 B18:D23 B3:I17 E18:I25 B26:I26 M3:M25 L3:M3 M28 K3:L26 K28 B28:I28">
    <cfRule type="cellIs" dxfId="926" priority="215" operator="equal">
      <formula>0</formula>
    </cfRule>
  </conditionalFormatting>
  <conditionalFormatting sqref="B115">
    <cfRule type="cellIs" dxfId="925" priority="206" operator="lessThan">
      <formula>0</formula>
    </cfRule>
    <cfRule type="cellIs" dxfId="924" priority="207" operator="greaterThan">
      <formula>0</formula>
    </cfRule>
  </conditionalFormatting>
  <conditionalFormatting sqref="N4:N7 N9:N12 N14:N17 N19:N24">
    <cfRule type="cellIs" dxfId="923" priority="178" operator="lessThan">
      <formula>0</formula>
    </cfRule>
  </conditionalFormatting>
  <conditionalFormatting sqref="J57:K57">
    <cfRule type="cellIs" dxfId="922" priority="169" operator="lessThan">
      <formula>0</formula>
    </cfRule>
    <cfRule type="cellIs" dxfId="921" priority="170" operator="greaterThan">
      <formula>0</formula>
    </cfRule>
  </conditionalFormatting>
  <conditionalFormatting sqref="L33:L54">
    <cfRule type="cellIs" dxfId="920" priority="166" operator="equal">
      <formula>0</formula>
    </cfRule>
  </conditionalFormatting>
  <conditionalFormatting sqref="J33:K33 J34:J53 K34:K54">
    <cfRule type="cellIs" dxfId="919" priority="165" operator="equal">
      <formula>0</formula>
    </cfRule>
  </conditionalFormatting>
  <conditionalFormatting sqref="J33:K33 J56:K56 J34:J53 K34:K54">
    <cfRule type="cellIs" dxfId="918" priority="167" operator="lessThan">
      <formula>0</formula>
    </cfRule>
  </conditionalFormatting>
  <conditionalFormatting sqref="B24:D25">
    <cfRule type="cellIs" dxfId="917" priority="154" operator="lessThan">
      <formula>0</formula>
    </cfRule>
    <cfRule type="cellIs" dxfId="916" priority="155" operator="greaterThan">
      <formula>0</formula>
    </cfRule>
  </conditionalFormatting>
  <conditionalFormatting sqref="B24:D25">
    <cfRule type="cellIs" dxfId="915" priority="153" operator="equal">
      <formula>0</formula>
    </cfRule>
  </conditionalFormatting>
  <conditionalFormatting sqref="N24 F115 B91:B114">
    <cfRule type="cellIs" dxfId="914" priority="152" operator="greaterThan">
      <formula>0</formula>
    </cfRule>
  </conditionalFormatting>
  <conditionalFormatting sqref="K24:K25">
    <cfRule type="cellIs" dxfId="913" priority="149" operator="equal">
      <formula>0</formula>
    </cfRule>
  </conditionalFormatting>
  <conditionalFormatting sqref="K24:K25">
    <cfRule type="cellIs" dxfId="912" priority="145" operator="lessThan">
      <formula>0</formula>
    </cfRule>
  </conditionalFormatting>
  <conditionalFormatting sqref="J54">
    <cfRule type="cellIs" dxfId="911" priority="140" operator="lessThan">
      <formula>0</formula>
    </cfRule>
    <cfRule type="cellIs" dxfId="910" priority="141" operator="greaterThan">
      <formula>0</formula>
    </cfRule>
  </conditionalFormatting>
  <conditionalFormatting sqref="J54">
    <cfRule type="cellIs" dxfId="909" priority="139" operator="equal">
      <formula>0</formula>
    </cfRule>
  </conditionalFormatting>
  <conditionalFormatting sqref="J54">
    <cfRule type="cellIs" dxfId="908" priority="136" operator="equal">
      <formula>0</formula>
    </cfRule>
  </conditionalFormatting>
  <conditionalFormatting sqref="J54">
    <cfRule type="cellIs" dxfId="907" priority="138" operator="lessThan">
      <formula>0</formula>
    </cfRule>
  </conditionalFormatting>
  <conditionalFormatting sqref="K61:K82 K84:K85">
    <cfRule type="cellIs" dxfId="906" priority="119" operator="lessThan">
      <formula>0</formula>
    </cfRule>
    <cfRule type="cellIs" dxfId="905" priority="120" operator="greaterThan">
      <formula>0</formula>
    </cfRule>
  </conditionalFormatting>
  <conditionalFormatting sqref="K71:L74 J61:L70 B61:F82 K61:K73 L75:L81 J75:K82">
    <cfRule type="cellIs" dxfId="904" priority="118" operator="equal">
      <formula>0</formula>
    </cfRule>
  </conditionalFormatting>
  <conditionalFormatting sqref="B91:B114 D91:D114">
    <cfRule type="cellIs" dxfId="903" priority="125" operator="lessThan">
      <formula>0</formula>
    </cfRule>
  </conditionalFormatting>
  <conditionalFormatting sqref="D91:D114">
    <cfRule type="cellIs" dxfId="902" priority="124" operator="greaterThan">
      <formula>0</formula>
    </cfRule>
  </conditionalFormatting>
  <conditionalFormatting sqref="M33:M54 M56">
    <cfRule type="cellIs" dxfId="901" priority="123" operator="lessThan">
      <formula>0</formula>
    </cfRule>
  </conditionalFormatting>
  <conditionalFormatting sqref="E91:E112 E114">
    <cfRule type="cellIs" dxfId="900" priority="122" operator="lessThan">
      <formula>0</formula>
    </cfRule>
  </conditionalFormatting>
  <conditionalFormatting sqref="E91:E112">
    <cfRule type="cellIs" dxfId="899" priority="121" operator="greaterThan">
      <formula>0</formula>
    </cfRule>
  </conditionalFormatting>
  <conditionalFormatting sqref="J84:J85">
    <cfRule type="cellIs" dxfId="898" priority="114" operator="lessThan">
      <formula>0</formula>
    </cfRule>
    <cfRule type="cellIs" dxfId="897" priority="115" operator="greaterThan">
      <formula>0</formula>
    </cfRule>
  </conditionalFormatting>
  <conditionalFormatting sqref="G61:G82">
    <cfRule type="cellIs" dxfId="896" priority="78" operator="lessThan">
      <formula>0</formula>
    </cfRule>
    <cfRule type="cellIs" dxfId="895" priority="79" operator="greaterThan">
      <formula>0</formula>
    </cfRule>
  </conditionalFormatting>
  <conditionalFormatting sqref="B61:E82 J61:J82">
    <cfRule type="cellIs" dxfId="894" priority="116" operator="lessThan">
      <formula>0</formula>
    </cfRule>
    <cfRule type="cellIs" dxfId="893" priority="117" operator="greaterThan">
      <formula>0</formula>
    </cfRule>
  </conditionalFormatting>
  <conditionalFormatting sqref="B84:E84">
    <cfRule type="cellIs" dxfId="892" priority="112" operator="lessThan">
      <formula>0</formula>
    </cfRule>
    <cfRule type="cellIs" dxfId="891" priority="113" operator="greaterThan">
      <formula>0</formula>
    </cfRule>
  </conditionalFormatting>
  <conditionalFormatting sqref="F61:F82">
    <cfRule type="cellIs" dxfId="890" priority="110" operator="lessThan">
      <formula>0</formula>
    </cfRule>
    <cfRule type="cellIs" dxfId="889" priority="111" operator="greaterThan">
      <formula>0</formula>
    </cfRule>
  </conditionalFormatting>
  <conditionalFormatting sqref="F84">
    <cfRule type="cellIs" dxfId="888" priority="108" operator="lessThan">
      <formula>0</formula>
    </cfRule>
    <cfRule type="cellIs" dxfId="887" priority="109" operator="greaterThan">
      <formula>0</formula>
    </cfRule>
  </conditionalFormatting>
  <conditionalFormatting sqref="I61:I82">
    <cfRule type="cellIs" dxfId="886" priority="106" operator="lessThan">
      <formula>0</formula>
    </cfRule>
    <cfRule type="cellIs" dxfId="885" priority="107" operator="greaterThan">
      <formula>0</formula>
    </cfRule>
  </conditionalFormatting>
  <conditionalFormatting sqref="I84:I85">
    <cfRule type="cellIs" dxfId="884" priority="104" operator="lessThan">
      <formula>0</formula>
    </cfRule>
    <cfRule type="cellIs" dxfId="883" priority="105" operator="greaterThan">
      <formula>0</formula>
    </cfRule>
  </conditionalFormatting>
  <conditionalFormatting sqref="L82">
    <cfRule type="cellIs" dxfId="882" priority="101" operator="equal">
      <formula>0</formula>
    </cfRule>
  </conditionalFormatting>
  <conditionalFormatting sqref="B82:E82">
    <cfRule type="cellIs" dxfId="881" priority="99" operator="lessThan">
      <formula>0</formula>
    </cfRule>
    <cfRule type="cellIs" dxfId="880" priority="100" operator="greaterThan">
      <formula>0</formula>
    </cfRule>
  </conditionalFormatting>
  <conditionalFormatting sqref="F82">
    <cfRule type="cellIs" dxfId="879" priority="97" operator="lessThan">
      <formula>0</formula>
    </cfRule>
    <cfRule type="cellIs" dxfId="878" priority="98" operator="greaterThan">
      <formula>0</formula>
    </cfRule>
  </conditionalFormatting>
  <conditionalFormatting sqref="I82">
    <cfRule type="cellIs" dxfId="877" priority="95" operator="lessThan">
      <formula>0</formula>
    </cfRule>
    <cfRule type="cellIs" dxfId="876" priority="96" operator="greaterThan">
      <formula>0</formula>
    </cfRule>
  </conditionalFormatting>
  <conditionalFormatting sqref="H61:H82">
    <cfRule type="cellIs" dxfId="875" priority="94" operator="equal">
      <formula>0</formula>
    </cfRule>
  </conditionalFormatting>
  <conditionalFormatting sqref="H61:H82">
    <cfRule type="cellIs" dxfId="874" priority="92" operator="lessThan">
      <formula>0</formula>
    </cfRule>
    <cfRule type="cellIs" dxfId="873" priority="93" operator="greaterThan">
      <formula>0</formula>
    </cfRule>
  </conditionalFormatting>
  <conditionalFormatting sqref="H84:H85">
    <cfRule type="cellIs" dxfId="872" priority="90" operator="lessThan">
      <formula>0</formula>
    </cfRule>
    <cfRule type="cellIs" dxfId="871" priority="91" operator="greaterThan">
      <formula>0</formula>
    </cfRule>
  </conditionalFormatting>
  <conditionalFormatting sqref="H82">
    <cfRule type="cellIs" dxfId="870" priority="88" operator="lessThan">
      <formula>0</formula>
    </cfRule>
    <cfRule type="cellIs" dxfId="869" priority="89" operator="greaterThan">
      <formula>0</formula>
    </cfRule>
  </conditionalFormatting>
  <conditionalFormatting sqref="G61:G82">
    <cfRule type="cellIs" dxfId="868" priority="80" operator="equal">
      <formula>0</formula>
    </cfRule>
  </conditionalFormatting>
  <conditionalFormatting sqref="G84">
    <cfRule type="cellIs" dxfId="867" priority="76" operator="lessThan">
      <formula>0</formula>
    </cfRule>
    <cfRule type="cellIs" dxfId="866" priority="77" operator="greaterThan">
      <formula>0</formula>
    </cfRule>
  </conditionalFormatting>
  <conditionalFormatting sqref="G82">
    <cfRule type="cellIs" dxfId="865" priority="74" operator="lessThan">
      <formula>0</formula>
    </cfRule>
    <cfRule type="cellIs" dxfId="864" priority="75" operator="greaterThan">
      <formula>0</formula>
    </cfRule>
  </conditionalFormatting>
  <conditionalFormatting sqref="B85:D85">
    <cfRule type="cellIs" dxfId="863" priority="72" operator="lessThan">
      <formula>0</formula>
    </cfRule>
    <cfRule type="cellIs" dxfId="862" priority="73" operator="greaterThan">
      <formula>0</formula>
    </cfRule>
  </conditionalFormatting>
  <conditionalFormatting sqref="E85">
    <cfRule type="cellIs" dxfId="861" priority="70" operator="lessThan">
      <formula>0</formula>
    </cfRule>
    <cfRule type="cellIs" dxfId="860" priority="71" operator="greaterThan">
      <formula>0</formula>
    </cfRule>
  </conditionalFormatting>
  <conditionalFormatting sqref="F85">
    <cfRule type="cellIs" dxfId="859" priority="68" operator="lessThan">
      <formula>0</formula>
    </cfRule>
    <cfRule type="cellIs" dxfId="858" priority="69" operator="greaterThan">
      <formula>0</formula>
    </cfRule>
  </conditionalFormatting>
  <conditionalFormatting sqref="G85">
    <cfRule type="cellIs" dxfId="857" priority="66" operator="lessThan">
      <formula>0</formula>
    </cfRule>
    <cfRule type="cellIs" dxfId="856" priority="67" operator="greaterThan">
      <formula>0</formula>
    </cfRule>
  </conditionalFormatting>
  <conditionalFormatting sqref="L119">
    <cfRule type="cellIs" dxfId="855" priority="62" operator="lessThan">
      <formula>0</formula>
    </cfRule>
    <cfRule type="cellIs" dxfId="854" priority="63" operator="greaterThan">
      <formula>0</formula>
    </cfRule>
  </conditionalFormatting>
  <conditionalFormatting sqref="M26">
    <cfRule type="cellIs" dxfId="853" priority="60" operator="lessThan">
      <formula>0</formula>
    </cfRule>
    <cfRule type="cellIs" dxfId="852" priority="61" operator="greaterThan">
      <formula>0</formula>
    </cfRule>
  </conditionalFormatting>
  <conditionalFormatting sqref="M26">
    <cfRule type="cellIs" dxfId="851" priority="59" operator="equal">
      <formula>0</formula>
    </cfRule>
  </conditionalFormatting>
  <conditionalFormatting sqref="M26">
    <cfRule type="cellIs" dxfId="850" priority="57" operator="equal">
      <formula>0</formula>
    </cfRule>
  </conditionalFormatting>
  <conditionalFormatting sqref="N25">
    <cfRule type="cellIs" dxfId="849" priority="58" operator="lessThan">
      <formula>0</formula>
    </cfRule>
  </conditionalFormatting>
  <conditionalFormatting sqref="N25">
    <cfRule type="cellIs" dxfId="848" priority="53" operator="greaterThan">
      <formula>0</formula>
    </cfRule>
  </conditionalFormatting>
  <conditionalFormatting sqref="K26">
    <cfRule type="cellIs" dxfId="847" priority="51" operator="equal">
      <formula>0</formula>
    </cfRule>
  </conditionalFormatting>
  <conditionalFormatting sqref="K26">
    <cfRule type="cellIs" dxfId="846" priority="50" operator="lessThan">
      <formula>0</formula>
    </cfRule>
  </conditionalFormatting>
  <conditionalFormatting sqref="B55:I55 K55">
    <cfRule type="cellIs" dxfId="845" priority="48" operator="lessThan">
      <formula>0</formula>
    </cfRule>
    <cfRule type="cellIs" dxfId="844" priority="49" operator="greaterThan">
      <formula>0</formula>
    </cfRule>
  </conditionalFormatting>
  <conditionalFormatting sqref="B55:I55 K55:L55">
    <cfRule type="cellIs" dxfId="843" priority="47" operator="equal">
      <formula>0</formula>
    </cfRule>
  </conditionalFormatting>
  <conditionalFormatting sqref="L55">
    <cfRule type="cellIs" dxfId="842" priority="45" operator="equal">
      <formula>0</formula>
    </cfRule>
  </conditionalFormatting>
  <conditionalFormatting sqref="K55">
    <cfRule type="cellIs" dxfId="841" priority="44" operator="equal">
      <formula>0</formula>
    </cfRule>
  </conditionalFormatting>
  <conditionalFormatting sqref="K55">
    <cfRule type="cellIs" dxfId="840" priority="46" operator="lessThan">
      <formula>0</formula>
    </cfRule>
  </conditionalFormatting>
  <conditionalFormatting sqref="J55">
    <cfRule type="cellIs" dxfId="839" priority="42" operator="lessThan">
      <formula>0</formula>
    </cfRule>
    <cfRule type="cellIs" dxfId="838" priority="43" operator="greaterThan">
      <formula>0</formula>
    </cfRule>
  </conditionalFormatting>
  <conditionalFormatting sqref="J55">
    <cfRule type="cellIs" dxfId="837" priority="41" operator="equal">
      <formula>0</formula>
    </cfRule>
  </conditionalFormatting>
  <conditionalFormatting sqref="J55">
    <cfRule type="cellIs" dxfId="836" priority="39" operator="equal">
      <formula>0</formula>
    </cfRule>
  </conditionalFormatting>
  <conditionalFormatting sqref="J55">
    <cfRule type="cellIs" dxfId="835" priority="40" operator="lessThan">
      <formula>0</formula>
    </cfRule>
  </conditionalFormatting>
  <conditionalFormatting sqref="M55">
    <cfRule type="cellIs" dxfId="834" priority="38" operator="lessThan">
      <formula>0</formula>
    </cfRule>
  </conditionalFormatting>
  <conditionalFormatting sqref="K83">
    <cfRule type="cellIs" dxfId="833" priority="36" operator="lessThan">
      <formula>0</formula>
    </cfRule>
    <cfRule type="cellIs" dxfId="832" priority="37" operator="greaterThan">
      <formula>0</formula>
    </cfRule>
  </conditionalFormatting>
  <conditionalFormatting sqref="B83:F83">
    <cfRule type="cellIs" dxfId="831" priority="35" operator="equal">
      <formula>0</formula>
    </cfRule>
  </conditionalFormatting>
  <conditionalFormatting sqref="B83:E83 J83">
    <cfRule type="cellIs" dxfId="830" priority="33" operator="lessThan">
      <formula>0</formula>
    </cfRule>
    <cfRule type="cellIs" dxfId="829" priority="34" operator="greaterThan">
      <formula>0</formula>
    </cfRule>
  </conditionalFormatting>
  <conditionalFormatting sqref="F83">
    <cfRule type="cellIs" dxfId="828" priority="31" operator="lessThan">
      <formula>0</formula>
    </cfRule>
    <cfRule type="cellIs" dxfId="827" priority="32" operator="greaterThan">
      <formula>0</formula>
    </cfRule>
  </conditionalFormatting>
  <conditionalFormatting sqref="I83">
    <cfRule type="cellIs" dxfId="826" priority="29" operator="lessThan">
      <formula>0</formula>
    </cfRule>
    <cfRule type="cellIs" dxfId="825" priority="30" operator="greaterThan">
      <formula>0</formula>
    </cfRule>
  </conditionalFormatting>
  <conditionalFormatting sqref="L83">
    <cfRule type="cellIs" dxfId="824" priority="28" operator="equal">
      <formula>0</formula>
    </cfRule>
  </conditionalFormatting>
  <conditionalFormatting sqref="B83:E83">
    <cfRule type="cellIs" dxfId="823" priority="26" operator="lessThan">
      <formula>0</formula>
    </cfRule>
    <cfRule type="cellIs" dxfId="822" priority="27" operator="greaterThan">
      <formula>0</formula>
    </cfRule>
  </conditionalFormatting>
  <conditionalFormatting sqref="F83">
    <cfRule type="cellIs" dxfId="821" priority="24" operator="lessThan">
      <formula>0</formula>
    </cfRule>
    <cfRule type="cellIs" dxfId="820" priority="25" operator="greaterThan">
      <formula>0</formula>
    </cfRule>
  </conditionalFormatting>
  <conditionalFormatting sqref="I83">
    <cfRule type="cellIs" dxfId="819" priority="22" operator="lessThan">
      <formula>0</formula>
    </cfRule>
    <cfRule type="cellIs" dxfId="818" priority="23" operator="greaterThan">
      <formula>0</formula>
    </cfRule>
  </conditionalFormatting>
  <conditionalFormatting sqref="H83">
    <cfRule type="cellIs" dxfId="817" priority="21" operator="equal">
      <formula>0</formula>
    </cfRule>
  </conditionalFormatting>
  <conditionalFormatting sqref="H83">
    <cfRule type="cellIs" dxfId="816" priority="19" operator="lessThan">
      <formula>0</formula>
    </cfRule>
    <cfRule type="cellIs" dxfId="815" priority="20" operator="greaterThan">
      <formula>0</formula>
    </cfRule>
  </conditionalFormatting>
  <conditionalFormatting sqref="H83">
    <cfRule type="cellIs" dxfId="814" priority="17" operator="lessThan">
      <formula>0</formula>
    </cfRule>
    <cfRule type="cellIs" dxfId="813" priority="18" operator="greaterThan">
      <formula>0</formula>
    </cfRule>
  </conditionalFormatting>
  <conditionalFormatting sqref="G83">
    <cfRule type="cellIs" dxfId="812" priority="13" operator="equal">
      <formula>0</formula>
    </cfRule>
  </conditionalFormatting>
  <conditionalFormatting sqref="G83">
    <cfRule type="cellIs" dxfId="811" priority="11" operator="lessThan">
      <formula>0</formula>
    </cfRule>
    <cfRule type="cellIs" dxfId="810" priority="12" operator="greaterThan">
      <formula>0</formula>
    </cfRule>
  </conditionalFormatting>
  <conditionalFormatting sqref="G83">
    <cfRule type="cellIs" dxfId="809" priority="9" operator="lessThan">
      <formula>0</formula>
    </cfRule>
    <cfRule type="cellIs" dxfId="808" priority="10" operator="greaterThan">
      <formula>0</formula>
    </cfRule>
  </conditionalFormatting>
  <conditionalFormatting sqref="E113">
    <cfRule type="cellIs" dxfId="807" priority="5" operator="lessThan">
      <formula>0</formula>
    </cfRule>
  </conditionalFormatting>
  <conditionalFormatting sqref="E113">
    <cfRule type="cellIs" dxfId="806" priority="4" operator="greaterThan">
      <formula>0</formula>
    </cfRule>
  </conditionalFormatting>
  <conditionalFormatting sqref="J3:J26 J28">
    <cfRule type="cellIs" dxfId="805" priority="2" operator="lessThan">
      <formula>0</formula>
    </cfRule>
    <cfRule type="cellIs" dxfId="804" priority="3" operator="greaterThan">
      <formula>0</formula>
    </cfRule>
  </conditionalFormatting>
  <conditionalFormatting sqref="J3:J26 J28">
    <cfRule type="cellIs" dxfId="803" priority="1" operator="equal">
      <formula>0</formula>
    </cfRule>
  </conditionalFormatting>
  <pageMargins left="0.25" right="0.25" top="0.75" bottom="0.75" header="0.3" footer="0.3"/>
  <pageSetup paperSize="9" scale="19" fitToHeight="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U56"/>
  <sheetViews>
    <sheetView topLeftCell="A22" workbookViewId="0">
      <selection activeCell="I57" sqref="I57"/>
    </sheetView>
  </sheetViews>
  <sheetFormatPr baseColWidth="10" defaultRowHeight="15" x14ac:dyDescent="0.25"/>
  <cols>
    <col min="1" max="1" width="24.7109375" style="21" customWidth="1"/>
    <col min="2" max="2" width="22.28515625" style="22" bestFit="1" customWidth="1"/>
    <col min="3" max="3" width="17.7109375" style="21" customWidth="1"/>
    <col min="4" max="4" width="15.5703125" style="21" customWidth="1"/>
    <col min="5" max="6" width="16.5703125" style="21" bestFit="1" customWidth="1"/>
    <col min="7" max="7" width="15.5703125" style="21" customWidth="1"/>
    <col min="8" max="8" width="23.140625" style="21" customWidth="1"/>
    <col min="9" max="9" width="19.7109375" style="21" customWidth="1"/>
    <col min="10" max="10" width="18.42578125" style="21" bestFit="1" customWidth="1"/>
    <col min="11" max="11" width="28.5703125" style="21" customWidth="1"/>
    <col min="12" max="12" width="15.5703125" style="21" customWidth="1"/>
    <col min="13" max="13" width="11.42578125" style="21"/>
    <col min="14" max="14" width="27" style="21" customWidth="1"/>
    <col min="15" max="15" width="11.28515625" style="21" customWidth="1"/>
    <col min="16" max="16384" width="11.42578125" style="21"/>
  </cols>
  <sheetData>
    <row r="1" spans="1:15" ht="15.75" x14ac:dyDescent="0.25">
      <c r="A1" s="49" t="s">
        <v>61</v>
      </c>
      <c r="B1" s="36" t="s">
        <v>10</v>
      </c>
      <c r="C1" s="34" t="s">
        <v>13</v>
      </c>
      <c r="D1" s="39" t="s">
        <v>11</v>
      </c>
      <c r="E1" s="35" t="s">
        <v>16</v>
      </c>
      <c r="F1" s="32" t="s">
        <v>14</v>
      </c>
      <c r="G1" s="34" t="s">
        <v>55</v>
      </c>
      <c r="H1" s="92" t="s">
        <v>15</v>
      </c>
      <c r="I1" s="87" t="s">
        <v>56</v>
      </c>
      <c r="J1" s="35" t="s">
        <v>54</v>
      </c>
      <c r="K1" s="37" t="s">
        <v>12</v>
      </c>
      <c r="L1" s="37" t="s">
        <v>9</v>
      </c>
      <c r="M1" s="37" t="s">
        <v>2</v>
      </c>
      <c r="N1" s="5"/>
      <c r="O1" s="5"/>
    </row>
    <row r="2" spans="1:15" x14ac:dyDescent="0.25">
      <c r="A2" s="45">
        <v>43313</v>
      </c>
      <c r="B2" s="46"/>
      <c r="C2" s="46"/>
      <c r="D2" s="46"/>
      <c r="E2" s="46"/>
      <c r="F2" s="46"/>
      <c r="G2" s="46"/>
      <c r="H2" s="46"/>
      <c r="I2" s="46"/>
      <c r="J2" s="46"/>
      <c r="K2" s="25">
        <f t="shared" ref="K2:K23" si="0">(B2*8.6)+(C2*8.6)+(D2*7.86)+(E2*8.55)+(F2*6)+(G2*6.47)+(H2*7.8)+(I2*11.42)+(J2*6.49)</f>
        <v>0</v>
      </c>
      <c r="L2" s="1">
        <f t="shared" ref="L2:L22" si="1">SUM(B2:J2)</f>
        <v>0</v>
      </c>
      <c r="M2" s="2"/>
      <c r="N2" s="5"/>
      <c r="O2" s="5"/>
    </row>
    <row r="3" spans="1:15" x14ac:dyDescent="0.25">
      <c r="A3" s="45">
        <v>43314</v>
      </c>
      <c r="B3" s="24"/>
      <c r="C3" s="24"/>
      <c r="D3" s="24"/>
      <c r="E3" s="24"/>
      <c r="F3" s="24"/>
      <c r="G3" s="24"/>
      <c r="H3" s="24"/>
      <c r="I3" s="24"/>
      <c r="J3" s="24"/>
      <c r="K3" s="25">
        <f t="shared" si="0"/>
        <v>0</v>
      </c>
      <c r="L3" s="1">
        <f t="shared" si="1"/>
        <v>0</v>
      </c>
      <c r="M3" s="2"/>
      <c r="N3" s="5"/>
      <c r="O3" s="5"/>
    </row>
    <row r="4" spans="1:15" x14ac:dyDescent="0.25">
      <c r="A4" s="45">
        <v>43315</v>
      </c>
      <c r="B4" s="24"/>
      <c r="C4" s="24"/>
      <c r="D4" s="24"/>
      <c r="E4" s="24"/>
      <c r="F4" s="24"/>
      <c r="G4" s="24"/>
      <c r="H4" s="24"/>
      <c r="I4" s="24"/>
      <c r="J4" s="24"/>
      <c r="K4" s="25">
        <f t="shared" si="0"/>
        <v>0</v>
      </c>
      <c r="L4" s="1">
        <f t="shared" si="1"/>
        <v>0</v>
      </c>
      <c r="M4" s="2"/>
      <c r="N4" s="5"/>
      <c r="O4" s="5"/>
    </row>
    <row r="5" spans="1:15" x14ac:dyDescent="0.25">
      <c r="A5" s="45">
        <v>43318</v>
      </c>
      <c r="B5" s="24"/>
      <c r="C5" s="24"/>
      <c r="D5" s="24"/>
      <c r="E5" s="24"/>
      <c r="F5" s="24"/>
      <c r="G5" s="24"/>
      <c r="H5" s="24"/>
      <c r="I5" s="24"/>
      <c r="J5" s="24"/>
      <c r="K5" s="25">
        <f t="shared" si="0"/>
        <v>0</v>
      </c>
      <c r="L5" s="1">
        <f t="shared" si="1"/>
        <v>0</v>
      </c>
      <c r="M5" s="2"/>
      <c r="N5" s="5"/>
      <c r="O5" s="5"/>
    </row>
    <row r="6" spans="1:15" x14ac:dyDescent="0.25">
      <c r="A6" s="45">
        <v>43319</v>
      </c>
      <c r="B6" s="24"/>
      <c r="C6" s="24"/>
      <c r="D6" s="24"/>
      <c r="E6" s="24"/>
      <c r="F6" s="24"/>
      <c r="G6" s="24"/>
      <c r="H6" s="24"/>
      <c r="I6" s="24"/>
      <c r="J6" s="24"/>
      <c r="K6" s="25">
        <f t="shared" si="0"/>
        <v>0</v>
      </c>
      <c r="L6" s="1">
        <f t="shared" si="1"/>
        <v>0</v>
      </c>
      <c r="M6" s="3"/>
      <c r="N6" s="5"/>
      <c r="O6" s="5"/>
    </row>
    <row r="7" spans="1:15" x14ac:dyDescent="0.25">
      <c r="A7" s="45">
        <v>43320</v>
      </c>
      <c r="B7" s="24"/>
      <c r="C7" s="24"/>
      <c r="D7" s="24"/>
      <c r="E7" s="24"/>
      <c r="F7" s="24"/>
      <c r="G7" s="24"/>
      <c r="H7" s="24"/>
      <c r="I7" s="24"/>
      <c r="J7" s="24"/>
      <c r="K7" s="25">
        <f t="shared" si="0"/>
        <v>0</v>
      </c>
      <c r="L7" s="1">
        <f t="shared" si="1"/>
        <v>0</v>
      </c>
      <c r="M7" s="3"/>
      <c r="N7" s="5"/>
      <c r="O7" s="5"/>
    </row>
    <row r="8" spans="1:15" x14ac:dyDescent="0.25">
      <c r="A8" s="45">
        <v>43321</v>
      </c>
      <c r="B8" s="24"/>
      <c r="C8" s="24"/>
      <c r="D8" s="24"/>
      <c r="E8" s="24"/>
      <c r="F8" s="24"/>
      <c r="G8" s="24"/>
      <c r="H8" s="24"/>
      <c r="I8" s="24"/>
      <c r="J8" s="24"/>
      <c r="K8" s="25">
        <f t="shared" si="0"/>
        <v>0</v>
      </c>
      <c r="L8" s="1">
        <f t="shared" si="1"/>
        <v>0</v>
      </c>
      <c r="M8" s="2"/>
      <c r="N8" s="5"/>
      <c r="O8" s="5"/>
    </row>
    <row r="9" spans="1:15" x14ac:dyDescent="0.25">
      <c r="A9" s="45">
        <v>43322</v>
      </c>
      <c r="B9" s="24"/>
      <c r="C9" s="24"/>
      <c r="D9" s="24"/>
      <c r="E9" s="24"/>
      <c r="F9" s="24"/>
      <c r="G9" s="24"/>
      <c r="H9" s="24"/>
      <c r="I9" s="24"/>
      <c r="J9" s="24"/>
      <c r="K9" s="25">
        <f t="shared" si="0"/>
        <v>0</v>
      </c>
      <c r="L9" s="1">
        <f t="shared" si="1"/>
        <v>0</v>
      </c>
      <c r="M9" s="2"/>
      <c r="N9" s="5"/>
      <c r="O9" s="5"/>
    </row>
    <row r="10" spans="1:15" x14ac:dyDescent="0.25">
      <c r="A10" s="45">
        <v>43325</v>
      </c>
      <c r="B10" s="24"/>
      <c r="C10" s="24"/>
      <c r="D10" s="24"/>
      <c r="E10" s="24"/>
      <c r="F10" s="24"/>
      <c r="G10" s="24"/>
      <c r="H10" s="24"/>
      <c r="I10" s="24"/>
      <c r="J10" s="24"/>
      <c r="K10" s="25">
        <f t="shared" si="0"/>
        <v>0</v>
      </c>
      <c r="L10" s="1">
        <f t="shared" si="1"/>
        <v>0</v>
      </c>
      <c r="M10" s="2"/>
      <c r="N10" s="5"/>
      <c r="O10" s="5"/>
    </row>
    <row r="11" spans="1:15" x14ac:dyDescent="0.25">
      <c r="A11" s="45">
        <v>43326</v>
      </c>
      <c r="B11" s="24"/>
      <c r="C11" s="24"/>
      <c r="D11" s="24"/>
      <c r="E11" s="24"/>
      <c r="F11" s="24"/>
      <c r="G11" s="24"/>
      <c r="H11" s="24"/>
      <c r="I11" s="24"/>
      <c r="J11" s="24"/>
      <c r="K11" s="25">
        <f t="shared" si="0"/>
        <v>0</v>
      </c>
      <c r="L11" s="1">
        <f t="shared" si="1"/>
        <v>0</v>
      </c>
      <c r="M11" s="3"/>
      <c r="N11" s="5"/>
      <c r="O11" s="5"/>
    </row>
    <row r="12" spans="1:15" x14ac:dyDescent="0.25">
      <c r="A12" s="45">
        <v>43327</v>
      </c>
      <c r="B12" s="24"/>
      <c r="C12" s="24"/>
      <c r="D12" s="24"/>
      <c r="E12" s="24"/>
      <c r="F12" s="24"/>
      <c r="G12" s="24"/>
      <c r="H12" s="24"/>
      <c r="I12" s="24"/>
      <c r="J12" s="24"/>
      <c r="K12" s="25">
        <f t="shared" si="0"/>
        <v>0</v>
      </c>
      <c r="L12" s="1">
        <f t="shared" si="1"/>
        <v>0</v>
      </c>
      <c r="M12" s="2"/>
      <c r="N12" s="5"/>
      <c r="O12" s="5"/>
    </row>
    <row r="13" spans="1:15" x14ac:dyDescent="0.25">
      <c r="A13" s="45">
        <v>43328</v>
      </c>
      <c r="B13" s="24"/>
      <c r="C13" s="24"/>
      <c r="D13" s="24"/>
      <c r="E13" s="24"/>
      <c r="F13" s="24"/>
      <c r="G13" s="24"/>
      <c r="H13" s="24"/>
      <c r="I13" s="24"/>
      <c r="J13" s="24"/>
      <c r="K13" s="25">
        <f t="shared" si="0"/>
        <v>0</v>
      </c>
      <c r="L13" s="1">
        <f t="shared" si="1"/>
        <v>0</v>
      </c>
      <c r="M13" s="2"/>
      <c r="N13" s="5"/>
      <c r="O13" s="5"/>
    </row>
    <row r="14" spans="1:15" x14ac:dyDescent="0.25">
      <c r="A14" s="45">
        <v>43329</v>
      </c>
      <c r="B14" s="24"/>
      <c r="C14" s="24"/>
      <c r="D14" s="24"/>
      <c r="E14" s="24"/>
      <c r="F14" s="24"/>
      <c r="G14" s="24"/>
      <c r="H14" s="24"/>
      <c r="I14" s="24"/>
      <c r="J14" s="24"/>
      <c r="K14" s="25">
        <f t="shared" si="0"/>
        <v>0</v>
      </c>
      <c r="L14" s="1">
        <f t="shared" si="1"/>
        <v>0</v>
      </c>
      <c r="M14" s="3"/>
      <c r="N14" s="5"/>
      <c r="O14" s="5"/>
    </row>
    <row r="15" spans="1:15" x14ac:dyDescent="0.25">
      <c r="A15" s="45">
        <v>43332</v>
      </c>
      <c r="B15" s="24"/>
      <c r="C15" s="24"/>
      <c r="D15" s="24"/>
      <c r="E15" s="24"/>
      <c r="F15" s="24"/>
      <c r="G15" s="24"/>
      <c r="H15" s="24"/>
      <c r="I15" s="24"/>
      <c r="J15" s="24"/>
      <c r="K15" s="25">
        <f t="shared" si="0"/>
        <v>0</v>
      </c>
      <c r="L15" s="1">
        <f t="shared" si="1"/>
        <v>0</v>
      </c>
      <c r="M15" s="2"/>
      <c r="N15" s="5"/>
      <c r="O15" s="5"/>
    </row>
    <row r="16" spans="1:15" x14ac:dyDescent="0.25">
      <c r="A16" s="45">
        <v>43333</v>
      </c>
      <c r="B16" s="24"/>
      <c r="C16" s="24"/>
      <c r="D16" s="24"/>
      <c r="E16" s="24"/>
      <c r="F16" s="24"/>
      <c r="G16" s="24"/>
      <c r="H16" s="24"/>
      <c r="I16" s="24"/>
      <c r="J16" s="24"/>
      <c r="K16" s="25">
        <f t="shared" si="0"/>
        <v>0</v>
      </c>
      <c r="L16" s="1">
        <f t="shared" si="1"/>
        <v>0</v>
      </c>
      <c r="M16" s="2"/>
      <c r="N16" s="5"/>
      <c r="O16" s="5"/>
    </row>
    <row r="17" spans="1:21" x14ac:dyDescent="0.25">
      <c r="A17" s="45">
        <v>43334</v>
      </c>
      <c r="B17" s="24"/>
      <c r="C17" s="24"/>
      <c r="D17" s="24"/>
      <c r="E17" s="24"/>
      <c r="F17" s="24"/>
      <c r="G17" s="24"/>
      <c r="H17" s="24"/>
      <c r="I17" s="24"/>
      <c r="J17" s="24"/>
      <c r="K17" s="25">
        <f t="shared" si="0"/>
        <v>0</v>
      </c>
      <c r="L17" s="1">
        <f t="shared" si="1"/>
        <v>0</v>
      </c>
      <c r="M17" s="2"/>
      <c r="N17" s="5"/>
      <c r="O17" s="5"/>
    </row>
    <row r="18" spans="1:21" x14ac:dyDescent="0.25">
      <c r="A18" s="45">
        <v>43335</v>
      </c>
      <c r="B18" s="24"/>
      <c r="C18" s="24"/>
      <c r="D18" s="24"/>
      <c r="E18" s="24"/>
      <c r="F18" s="24"/>
      <c r="G18" s="24"/>
      <c r="H18" s="24"/>
      <c r="I18" s="24"/>
      <c r="J18" s="24"/>
      <c r="K18" s="25">
        <f t="shared" si="0"/>
        <v>0</v>
      </c>
      <c r="L18" s="1">
        <f t="shared" si="1"/>
        <v>0</v>
      </c>
      <c r="M18" s="2"/>
      <c r="N18" s="5"/>
      <c r="O18" s="5"/>
    </row>
    <row r="19" spans="1:21" x14ac:dyDescent="0.25">
      <c r="A19" s="45">
        <v>43336</v>
      </c>
      <c r="B19" s="24"/>
      <c r="C19" s="24"/>
      <c r="D19" s="24"/>
      <c r="E19" s="24"/>
      <c r="F19" s="24"/>
      <c r="G19" s="24"/>
      <c r="H19" s="24"/>
      <c r="I19" s="24"/>
      <c r="J19" s="24"/>
      <c r="K19" s="25">
        <f t="shared" si="0"/>
        <v>0</v>
      </c>
      <c r="L19" s="1">
        <f t="shared" si="1"/>
        <v>0</v>
      </c>
      <c r="M19" s="2"/>
      <c r="N19" s="5"/>
      <c r="O19" s="5"/>
    </row>
    <row r="20" spans="1:21" x14ac:dyDescent="0.25">
      <c r="A20" s="45">
        <v>43339</v>
      </c>
      <c r="B20" s="24"/>
      <c r="C20" s="24"/>
      <c r="D20" s="24"/>
      <c r="E20" s="24"/>
      <c r="F20" s="24"/>
      <c r="G20" s="24"/>
      <c r="H20" s="24"/>
      <c r="I20" s="24"/>
      <c r="J20" s="24"/>
      <c r="K20" s="25">
        <f t="shared" si="0"/>
        <v>0</v>
      </c>
      <c r="L20" s="1">
        <f t="shared" si="1"/>
        <v>0</v>
      </c>
      <c r="M20" s="2"/>
      <c r="N20" s="5"/>
      <c r="O20" s="5"/>
    </row>
    <row r="21" spans="1:21" x14ac:dyDescent="0.25">
      <c r="A21" s="45">
        <v>43340</v>
      </c>
      <c r="B21" s="24"/>
      <c r="C21" s="24"/>
      <c r="D21" s="24"/>
      <c r="E21" s="24"/>
      <c r="F21" s="24"/>
      <c r="G21" s="24"/>
      <c r="H21" s="24"/>
      <c r="I21" s="24"/>
      <c r="J21" s="24"/>
      <c r="K21" s="25">
        <f t="shared" si="0"/>
        <v>0</v>
      </c>
      <c r="L21" s="1">
        <f t="shared" si="1"/>
        <v>0</v>
      </c>
      <c r="M21" s="2"/>
      <c r="N21" s="5"/>
      <c r="O21" s="5"/>
    </row>
    <row r="22" spans="1:21" x14ac:dyDescent="0.25">
      <c r="A22" s="45">
        <v>43341</v>
      </c>
      <c r="B22" s="24"/>
      <c r="C22" s="24"/>
      <c r="D22" s="24"/>
      <c r="E22" s="24"/>
      <c r="F22" s="24"/>
      <c r="G22" s="24"/>
      <c r="H22" s="24"/>
      <c r="I22" s="24"/>
      <c r="J22" s="24"/>
      <c r="K22" s="25">
        <f t="shared" si="0"/>
        <v>0</v>
      </c>
      <c r="L22" s="1">
        <f t="shared" si="1"/>
        <v>0</v>
      </c>
      <c r="M22" s="2"/>
      <c r="N22" s="5"/>
      <c r="O22" s="5"/>
    </row>
    <row r="23" spans="1:21" x14ac:dyDescent="0.25">
      <c r="A23" s="45">
        <v>43342</v>
      </c>
      <c r="B23" s="24"/>
      <c r="C23" s="24"/>
      <c r="D23" s="24"/>
      <c r="E23" s="24"/>
      <c r="F23" s="24"/>
      <c r="G23" s="24"/>
      <c r="H23" s="24"/>
      <c r="I23" s="24"/>
      <c r="J23" s="24"/>
      <c r="K23" s="25">
        <f t="shared" si="0"/>
        <v>0</v>
      </c>
      <c r="L23" s="1">
        <f>SUM(B23:J23)</f>
        <v>0</v>
      </c>
      <c r="M23" s="2"/>
      <c r="N23" s="5"/>
      <c r="O23" s="5"/>
    </row>
    <row r="24" spans="1:21" x14ac:dyDescent="0.25">
      <c r="A24" s="45">
        <v>43343</v>
      </c>
      <c r="B24" s="24"/>
      <c r="C24" s="24"/>
      <c r="D24" s="24"/>
      <c r="E24" s="24"/>
      <c r="F24" s="24"/>
      <c r="G24" s="24"/>
      <c r="H24" s="24"/>
      <c r="I24" s="24"/>
      <c r="J24" s="24"/>
      <c r="K24" s="25">
        <f>(B24*8.6)+(C24*8.6)+(D24*7.86)+(E24*8.55)+(F24*6)+(G24*6.47)+(H24*7.8)+(I24*11.42)+(J24*6.49)</f>
        <v>0</v>
      </c>
      <c r="L24" s="1">
        <f>SUM(B24:J24)</f>
        <v>0</v>
      </c>
      <c r="M24" s="2"/>
      <c r="N24" s="5"/>
      <c r="O24" s="5"/>
    </row>
    <row r="25" spans="1:21" ht="15.75" x14ac:dyDescent="0.25">
      <c r="A25" s="4" t="s">
        <v>9</v>
      </c>
      <c r="B25" s="89">
        <f t="shared" ref="B25:K25" si="2">SUM(B2:B22)</f>
        <v>0</v>
      </c>
      <c r="C25" s="89">
        <f t="shared" si="2"/>
        <v>0</v>
      </c>
      <c r="D25" s="89">
        <f t="shared" si="2"/>
        <v>0</v>
      </c>
      <c r="E25" s="89">
        <f t="shared" si="2"/>
        <v>0</v>
      </c>
      <c r="F25" s="89">
        <f t="shared" si="2"/>
        <v>0</v>
      </c>
      <c r="G25" s="89">
        <f t="shared" si="2"/>
        <v>0</v>
      </c>
      <c r="H25" s="89">
        <f t="shared" si="2"/>
        <v>0</v>
      </c>
      <c r="I25" s="89">
        <f t="shared" si="2"/>
        <v>0</v>
      </c>
      <c r="J25" s="89">
        <f t="shared" si="2"/>
        <v>0</v>
      </c>
      <c r="K25" s="90">
        <f t="shared" si="2"/>
        <v>0</v>
      </c>
      <c r="L25" s="91">
        <f>SUM(L2:L23)</f>
        <v>0</v>
      </c>
      <c r="M25" s="214">
        <f>SUM(M2:M22)</f>
        <v>0</v>
      </c>
      <c r="N25" s="5"/>
      <c r="O25" s="5"/>
    </row>
    <row r="26" spans="1:21" ht="15.75" x14ac:dyDescent="0.25">
      <c r="A26" s="93" t="s">
        <v>12</v>
      </c>
      <c r="B26" s="90">
        <f>(B25*8.6)</f>
        <v>0</v>
      </c>
      <c r="C26" s="90">
        <f>(C25*8.6)</f>
        <v>0</v>
      </c>
      <c r="D26" s="90">
        <f>(D25*7.86)</f>
        <v>0</v>
      </c>
      <c r="E26" s="90">
        <f>(E25*8.55)</f>
        <v>0</v>
      </c>
      <c r="F26" s="90">
        <f>(F25*6)</f>
        <v>0</v>
      </c>
      <c r="G26" s="90">
        <f>(G25*6.47)</f>
        <v>0</v>
      </c>
      <c r="H26" s="90">
        <f>(H25*7.8)</f>
        <v>0</v>
      </c>
      <c r="I26" s="90">
        <f>(I25*11.42)</f>
        <v>0</v>
      </c>
      <c r="J26" s="90">
        <f>(J25*6.49)</f>
        <v>0</v>
      </c>
      <c r="K26" s="90">
        <f>SUM(B26:J26)</f>
        <v>0</v>
      </c>
      <c r="L26" s="91"/>
      <c r="M26" s="215"/>
      <c r="N26" s="5"/>
      <c r="O26" s="5"/>
      <c r="P26" s="5"/>
      <c r="Q26" s="5"/>
      <c r="R26" s="5"/>
    </row>
    <row r="27" spans="1:21" x14ac:dyDescent="0.25">
      <c r="A27" s="58" t="s">
        <v>53</v>
      </c>
      <c r="B27" s="80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</row>
    <row r="29" spans="1:21" s="23" customFormat="1" ht="18.75" x14ac:dyDescent="0.25">
      <c r="A29" s="212" t="s">
        <v>65</v>
      </c>
      <c r="B29" s="212"/>
      <c r="C29" s="212"/>
      <c r="D29" s="212"/>
      <c r="E29" s="212"/>
      <c r="F29" s="212"/>
      <c r="G29" s="212"/>
      <c r="H29" s="212"/>
      <c r="I29" s="212"/>
      <c r="J29" s="213"/>
      <c r="K29" s="213"/>
      <c r="L29" s="213"/>
      <c r="M29" s="213"/>
      <c r="N29" s="106"/>
      <c r="O29" s="5"/>
      <c r="P29" s="11"/>
      <c r="Q29" s="5"/>
      <c r="R29" s="5"/>
      <c r="S29" s="5"/>
      <c r="T29" s="5"/>
      <c r="U29" s="5"/>
    </row>
    <row r="30" spans="1:21" s="23" customFormat="1" ht="15.75" x14ac:dyDescent="0.25">
      <c r="A30" s="13" t="s">
        <v>8</v>
      </c>
      <c r="B30" s="12" t="s">
        <v>367</v>
      </c>
      <c r="C30" s="14" t="s">
        <v>371</v>
      </c>
      <c r="D30" s="16" t="s">
        <v>5</v>
      </c>
      <c r="E30" s="18" t="s">
        <v>6</v>
      </c>
      <c r="F30" s="19" t="s">
        <v>0</v>
      </c>
      <c r="G30" s="47" t="s">
        <v>48</v>
      </c>
      <c r="H30" s="88" t="s">
        <v>57</v>
      </c>
      <c r="I30" s="101" t="s">
        <v>9</v>
      </c>
      <c r="J30" s="101" t="s">
        <v>12</v>
      </c>
      <c r="K30" s="102" t="s">
        <v>2</v>
      </c>
      <c r="L30" s="104" t="s">
        <v>63</v>
      </c>
      <c r="M30" s="5"/>
      <c r="N30" s="11"/>
      <c r="O30" s="5"/>
      <c r="P30" s="5"/>
      <c r="Q30" s="5"/>
      <c r="R30" s="5"/>
      <c r="S30" s="5"/>
    </row>
    <row r="31" spans="1:21" s="23" customFormat="1" x14ac:dyDescent="0.25">
      <c r="A31" s="45">
        <v>43313</v>
      </c>
      <c r="B31" s="24">
        <f>A!D30</f>
        <v>0</v>
      </c>
      <c r="C31" s="24">
        <f>'B '!E30</f>
        <v>45</v>
      </c>
      <c r="D31" s="24">
        <f>D!D30</f>
        <v>-35.5</v>
      </c>
      <c r="E31" s="24">
        <f>'E '!D30</f>
        <v>0</v>
      </c>
      <c r="F31" s="24">
        <f>G!F30</f>
        <v>0</v>
      </c>
      <c r="G31" s="24">
        <f>H!E30</f>
        <v>-32.4</v>
      </c>
      <c r="H31" s="24"/>
      <c r="I31" s="1">
        <f t="shared" ref="I31:I52" si="3">SUM(B31:H31)</f>
        <v>-22.9</v>
      </c>
      <c r="J31" s="56">
        <f>A!F30+'B '!G30+D!F30+'E '!F30+G!H30+H!G30</f>
        <v>-195.66200000000003</v>
      </c>
      <c r="K31" s="2">
        <f>A!E30+'B '!F30+D!E30+'E '!E30+G!G30+H!F30</f>
        <v>8</v>
      </c>
      <c r="L31" s="103" t="e">
        <f>A!G30+'B '!H30+D!G30+'E '!G30+G!I30+H!H30</f>
        <v>#VALUE!</v>
      </c>
      <c r="M31" s="11"/>
      <c r="N31" s="11"/>
      <c r="O31" s="5"/>
      <c r="P31" s="5"/>
      <c r="Q31" s="5"/>
      <c r="R31" s="5"/>
      <c r="S31" s="5"/>
    </row>
    <row r="32" spans="1:21" s="23" customFormat="1" x14ac:dyDescent="0.25">
      <c r="A32" s="45">
        <v>43314</v>
      </c>
      <c r="B32" s="24">
        <f>A!D31</f>
        <v>0</v>
      </c>
      <c r="C32" s="24">
        <f>'B '!E31</f>
        <v>0</v>
      </c>
      <c r="D32" s="24">
        <f>D!D31</f>
        <v>8.3000000000000007</v>
      </c>
      <c r="E32" s="24">
        <f>'E '!D31</f>
        <v>0</v>
      </c>
      <c r="F32" s="24">
        <f>G!F31</f>
        <v>141.69999999999999</v>
      </c>
      <c r="G32" s="24">
        <f>H!E31</f>
        <v>9.3000000000000007</v>
      </c>
      <c r="H32" s="24"/>
      <c r="I32" s="1">
        <f t="shared" si="3"/>
        <v>159.30000000000001</v>
      </c>
      <c r="J32" s="56">
        <f>A!F31+'B '!G31+D!F31+'E '!F31+G!H31+H!G31</f>
        <v>1369.98</v>
      </c>
      <c r="K32" s="2">
        <f>A!E31+'B '!F31+D!E31+'E '!E31+G!G31+H!F31</f>
        <v>8</v>
      </c>
      <c r="L32" s="107" t="e">
        <f>A!G31+'B '!H31+D!G31+'E '!G31+G!I31+H!H31</f>
        <v>#VALUE!</v>
      </c>
      <c r="M32" s="5"/>
      <c r="N32" s="11"/>
      <c r="O32" s="5"/>
      <c r="P32" s="5"/>
      <c r="Q32" s="5"/>
      <c r="R32" s="5"/>
      <c r="S32" s="5"/>
    </row>
    <row r="33" spans="1:19" s="23" customFormat="1" x14ac:dyDescent="0.25">
      <c r="A33" s="45">
        <v>43315</v>
      </c>
      <c r="B33" s="24">
        <f>A!D32</f>
        <v>0</v>
      </c>
      <c r="C33" s="24">
        <f>'B '!E32</f>
        <v>0</v>
      </c>
      <c r="D33" s="24">
        <f>D!D32</f>
        <v>-58.2</v>
      </c>
      <c r="E33" s="24">
        <f>'E '!D32</f>
        <v>0</v>
      </c>
      <c r="F33" s="24">
        <f>G!F32</f>
        <v>0.19999999999999929</v>
      </c>
      <c r="G33" s="24">
        <f>H!E32</f>
        <v>97.3</v>
      </c>
      <c r="H33" s="24"/>
      <c r="I33" s="1">
        <f t="shared" si="3"/>
        <v>39.299999999999997</v>
      </c>
      <c r="J33" s="56">
        <f>A!F32+'B '!G32+D!F32+'E '!F32+G!H32+H!G32</f>
        <v>350.97999999999996</v>
      </c>
      <c r="K33" s="2">
        <f>A!E32+'B '!F32+D!E32+'E '!E32+G!G32+H!F32</f>
        <v>13</v>
      </c>
      <c r="L33" s="107" t="e">
        <f>A!G32+'B '!H32+D!G32+'E '!G32+G!I32+H!H32</f>
        <v>#VALUE!</v>
      </c>
      <c r="M33" s="5"/>
      <c r="N33" s="11"/>
      <c r="O33" s="5"/>
      <c r="P33" s="5"/>
      <c r="Q33" s="5"/>
      <c r="R33" s="5"/>
      <c r="S33" s="5"/>
    </row>
    <row r="34" spans="1:19" s="23" customFormat="1" x14ac:dyDescent="0.25">
      <c r="A34" s="45">
        <v>43318</v>
      </c>
      <c r="B34" s="24">
        <f>A!D33</f>
        <v>0</v>
      </c>
      <c r="C34" s="24">
        <f>'B '!E33</f>
        <v>0</v>
      </c>
      <c r="D34" s="24">
        <f>D!D33</f>
        <v>-17.899999999999999</v>
      </c>
      <c r="E34" s="24">
        <f>'E '!D33</f>
        <v>0</v>
      </c>
      <c r="F34" s="24">
        <f>G!F33</f>
        <v>13.4</v>
      </c>
      <c r="G34" s="24">
        <f>H!E33</f>
        <v>35.6</v>
      </c>
      <c r="H34" s="24"/>
      <c r="I34" s="1">
        <f t="shared" si="3"/>
        <v>31.1</v>
      </c>
      <c r="J34" s="56">
        <f>A!F33+'B '!G33+D!F33+'E '!F33+G!H33+H!G33</f>
        <v>259.61599999999999</v>
      </c>
      <c r="K34" s="2">
        <f>A!E33+'B '!F33+D!E33+'E '!E33+G!G33+H!F33</f>
        <v>7</v>
      </c>
      <c r="L34" s="107" t="e">
        <f>A!G33+'B '!H33+D!G33+'E '!G33+G!I33+H!H33</f>
        <v>#VALUE!</v>
      </c>
      <c r="M34" s="5"/>
      <c r="N34" s="11"/>
      <c r="O34" s="5"/>
      <c r="P34" s="5"/>
      <c r="Q34" s="5"/>
      <c r="R34" s="5"/>
      <c r="S34" s="5"/>
    </row>
    <row r="35" spans="1:19" s="23" customFormat="1" x14ac:dyDescent="0.25">
      <c r="A35" s="45">
        <v>43319</v>
      </c>
      <c r="B35" s="24">
        <f>A!D34</f>
        <v>0</v>
      </c>
      <c r="C35" s="24">
        <f>'B '!E34</f>
        <v>0</v>
      </c>
      <c r="D35" s="24">
        <f>D!D34</f>
        <v>1.1999999999999993</v>
      </c>
      <c r="E35" s="24">
        <f>'E '!D34</f>
        <v>0</v>
      </c>
      <c r="F35" s="24">
        <f>G!F34</f>
        <v>0</v>
      </c>
      <c r="G35" s="24">
        <f>H!E34</f>
        <v>1.5</v>
      </c>
      <c r="H35" s="24"/>
      <c r="I35" s="1">
        <f t="shared" si="3"/>
        <v>2.6999999999999993</v>
      </c>
      <c r="J35" s="56">
        <f>A!F34+'B '!G34+D!F34+'E '!F34+G!H34+H!G34</f>
        <v>31.655999999999985</v>
      </c>
      <c r="K35" s="2">
        <f>A!E34+'B '!F34+D!E34+'E '!E34+G!G34+H!F34</f>
        <v>5</v>
      </c>
      <c r="L35" s="107" t="e">
        <f>A!G34+'B '!H34+D!G34+'E '!G34+G!I34+H!H34</f>
        <v>#VALUE!</v>
      </c>
      <c r="M35" s="5"/>
      <c r="N35" s="11"/>
      <c r="O35" s="5"/>
      <c r="P35" s="5"/>
      <c r="Q35" s="5"/>
      <c r="R35" s="5"/>
      <c r="S35" s="5"/>
    </row>
    <row r="36" spans="1:19" s="23" customFormat="1" x14ac:dyDescent="0.25">
      <c r="A36" s="45">
        <v>43320</v>
      </c>
      <c r="B36" s="24">
        <f>A!D35</f>
        <v>0</v>
      </c>
      <c r="C36" s="24">
        <f>'B '!E35</f>
        <v>0</v>
      </c>
      <c r="D36" s="24">
        <f>D!D35</f>
        <v>35.6</v>
      </c>
      <c r="E36" s="24">
        <f>'E '!D35</f>
        <v>0</v>
      </c>
      <c r="F36" s="24">
        <f>G!F35</f>
        <v>-90.3</v>
      </c>
      <c r="G36" s="24">
        <f>H!E35</f>
        <v>-63.9</v>
      </c>
      <c r="H36" s="24"/>
      <c r="I36" s="1">
        <f t="shared" si="3"/>
        <v>-118.6</v>
      </c>
      <c r="J36" s="56">
        <f>A!F35+'B '!G35+D!F35+'E '!F35+G!H35+H!G35</f>
        <v>-1006.116</v>
      </c>
      <c r="K36" s="2">
        <f>A!E35+'B '!F35+D!E35+'E '!E35+G!G35+H!F35</f>
        <v>11</v>
      </c>
      <c r="L36" s="107" t="e">
        <f>A!G35+'B '!H35+D!G35+'E '!G35+G!I35+H!H35</f>
        <v>#VALUE!</v>
      </c>
      <c r="M36" s="5"/>
      <c r="N36" s="11"/>
      <c r="O36" s="5"/>
      <c r="P36" s="5"/>
      <c r="Q36" s="5"/>
      <c r="R36" s="5"/>
      <c r="S36" s="5"/>
    </row>
    <row r="37" spans="1:19" s="23" customFormat="1" x14ac:dyDescent="0.25">
      <c r="A37" s="45">
        <v>43321</v>
      </c>
      <c r="B37" s="24">
        <f>A!D36</f>
        <v>0</v>
      </c>
      <c r="C37" s="24">
        <f>'B '!E36</f>
        <v>0</v>
      </c>
      <c r="D37" s="24">
        <f>D!D36</f>
        <v>-36.6</v>
      </c>
      <c r="E37" s="24">
        <f>'E '!D36</f>
        <v>0</v>
      </c>
      <c r="F37" s="24">
        <f>G!F36</f>
        <v>10.7</v>
      </c>
      <c r="G37" s="24">
        <f>H!E36</f>
        <v>-123.6</v>
      </c>
      <c r="H37" s="24"/>
      <c r="I37" s="1">
        <f t="shared" si="3"/>
        <v>-149.5</v>
      </c>
      <c r="J37" s="56">
        <f>A!F36+'B '!G36+D!F36+'E '!F36+G!H36+H!G36</f>
        <v>-1274.5259999999998</v>
      </c>
      <c r="K37" s="2">
        <f>A!E36+'B '!F36+D!E36+'E '!E36+G!G36+H!F36</f>
        <v>10</v>
      </c>
      <c r="L37" s="107" t="e">
        <f>A!G36+'B '!H36+D!G36+'E '!G36+G!I36+H!H36</f>
        <v>#VALUE!</v>
      </c>
      <c r="M37" s="5"/>
      <c r="N37" s="11"/>
      <c r="O37" s="5"/>
      <c r="P37" s="5"/>
      <c r="Q37" s="5"/>
      <c r="R37" s="5"/>
      <c r="S37" s="5"/>
    </row>
    <row r="38" spans="1:19" s="23" customFormat="1" x14ac:dyDescent="0.25">
      <c r="A38" s="45">
        <v>43322</v>
      </c>
      <c r="B38" s="24">
        <f>A!D37</f>
        <v>193.4</v>
      </c>
      <c r="C38" s="24">
        <f>'B '!E37</f>
        <v>0</v>
      </c>
      <c r="D38" s="24">
        <f>D!D37</f>
        <v>-103.5</v>
      </c>
      <c r="E38" s="24">
        <f>'E '!D37</f>
        <v>0</v>
      </c>
      <c r="F38" s="24">
        <f>G!F37</f>
        <v>147.80000000000001</v>
      </c>
      <c r="G38" s="24">
        <f>H!E37</f>
        <v>69.099999999999994</v>
      </c>
      <c r="H38" s="24"/>
      <c r="I38" s="1">
        <f t="shared" si="3"/>
        <v>306.8</v>
      </c>
      <c r="J38" s="56">
        <f>A!F37+'B '!G37+D!F37+'E '!F37+G!H37+H!G37</f>
        <v>2273.16</v>
      </c>
      <c r="K38" s="2">
        <f>A!E37+'B '!F37+D!E37+'E '!E37+G!G37+H!F37</f>
        <v>16</v>
      </c>
      <c r="L38" s="107" t="e">
        <f>A!G37+'B '!H37+D!G37+'E '!G37+G!I37+H!H37</f>
        <v>#VALUE!</v>
      </c>
      <c r="M38" s="5"/>
      <c r="N38" s="11"/>
      <c r="O38" s="5"/>
      <c r="P38" s="5"/>
      <c r="Q38" s="5"/>
      <c r="R38" s="5"/>
      <c r="S38" s="5"/>
    </row>
    <row r="39" spans="1:19" s="23" customFormat="1" x14ac:dyDescent="0.25">
      <c r="A39" s="45">
        <v>43325</v>
      </c>
      <c r="B39" s="24">
        <f>A!D38</f>
        <v>0</v>
      </c>
      <c r="C39" s="24">
        <f>'B '!E38</f>
        <v>0</v>
      </c>
      <c r="D39" s="24">
        <f>D!D38</f>
        <v>-64.300000000000011</v>
      </c>
      <c r="E39" s="24">
        <f>'E '!D38</f>
        <v>0</v>
      </c>
      <c r="F39" s="24">
        <f>G!F38</f>
        <v>37.4</v>
      </c>
      <c r="G39" s="24">
        <f>H!E38</f>
        <v>173.8</v>
      </c>
      <c r="H39" s="24"/>
      <c r="I39" s="1">
        <f t="shared" si="3"/>
        <v>146.9</v>
      </c>
      <c r="J39" s="56">
        <f>A!F38+'B '!G38+D!F38+'E '!F38+G!H38+H!G38</f>
        <v>1262.0899999999999</v>
      </c>
      <c r="K39" s="2">
        <f>A!E38+'B '!F38+D!E38+'E '!E38+G!G38+H!F38</f>
        <v>15</v>
      </c>
      <c r="L39" s="107" t="e">
        <f>A!G38+'B '!H38+D!G38+'E '!G38+G!I38+H!H38</f>
        <v>#VALUE!</v>
      </c>
      <c r="M39" s="5"/>
      <c r="N39" s="11"/>
      <c r="O39" s="5"/>
      <c r="P39" s="5"/>
      <c r="Q39" s="5"/>
      <c r="R39" s="5"/>
      <c r="S39" s="5"/>
    </row>
    <row r="40" spans="1:19" s="23" customFormat="1" x14ac:dyDescent="0.25">
      <c r="A40" s="45">
        <v>43326</v>
      </c>
      <c r="B40" s="24">
        <f>A!D39</f>
        <v>0</v>
      </c>
      <c r="C40" s="24">
        <f>'B '!E39</f>
        <v>0</v>
      </c>
      <c r="D40" s="24">
        <f>D!D39</f>
        <v>33.199999999999996</v>
      </c>
      <c r="E40" s="24">
        <f>'E '!D39</f>
        <v>0</v>
      </c>
      <c r="F40" s="24">
        <f>G!F39</f>
        <v>23.8</v>
      </c>
      <c r="G40" s="24">
        <f>H!E39</f>
        <v>-6.1000000000000014</v>
      </c>
      <c r="H40" s="24"/>
      <c r="I40" s="1">
        <f t="shared" si="3"/>
        <v>50.9</v>
      </c>
      <c r="J40" s="56">
        <f>A!F39+'B '!G39+D!F39+'E '!F39+G!H39+H!G39</f>
        <v>450.4679999999999</v>
      </c>
      <c r="K40" s="2">
        <f>A!E39+'B '!F39+D!E39+'E '!E39+G!G39+H!F39</f>
        <v>8</v>
      </c>
      <c r="L40" s="107" t="e">
        <f>A!G39+'B '!H39+D!G39+'E '!G39+G!I39+H!H39</f>
        <v>#VALUE!</v>
      </c>
      <c r="M40" s="5"/>
      <c r="N40" s="11"/>
      <c r="O40" s="5"/>
      <c r="P40" s="5"/>
      <c r="Q40" s="5"/>
      <c r="R40" s="5"/>
      <c r="S40" s="5"/>
    </row>
    <row r="41" spans="1:19" s="23" customFormat="1" x14ac:dyDescent="0.25">
      <c r="A41" s="45">
        <v>43327</v>
      </c>
      <c r="B41" s="24">
        <f>A!D40</f>
        <v>24.8</v>
      </c>
      <c r="C41" s="24">
        <f>'B '!E40</f>
        <v>0</v>
      </c>
      <c r="D41" s="24">
        <f>D!D40</f>
        <v>-18.899999999999999</v>
      </c>
      <c r="E41" s="24">
        <f>'E '!D40</f>
        <v>0</v>
      </c>
      <c r="F41" s="24">
        <f>G!F40</f>
        <v>9.8000000000000007</v>
      </c>
      <c r="G41" s="24">
        <f>H!E40</f>
        <v>114</v>
      </c>
      <c r="H41" s="24"/>
      <c r="I41" s="1">
        <f t="shared" si="3"/>
        <v>129.69999999999999</v>
      </c>
      <c r="J41" s="56">
        <f>A!F40+'B '!G40+D!F40+'E '!F40+G!H40+H!G40</f>
        <v>1113.598</v>
      </c>
      <c r="K41" s="2">
        <f>A!E40+'B '!F40+D!E40+'E '!E40+G!G40+H!F40</f>
        <v>19</v>
      </c>
      <c r="L41" s="107" t="e">
        <f>A!G40+'B '!H40+D!G40+'E '!G40+G!I40+H!H40</f>
        <v>#VALUE!</v>
      </c>
      <c r="M41" s="5"/>
      <c r="N41" s="11"/>
      <c r="O41" s="5"/>
      <c r="P41" s="5"/>
      <c r="Q41" s="5"/>
      <c r="R41" s="5"/>
      <c r="S41" s="5"/>
    </row>
    <row r="42" spans="1:19" s="23" customFormat="1" x14ac:dyDescent="0.25">
      <c r="A42" s="45">
        <v>43328</v>
      </c>
      <c r="B42" s="24">
        <f>A!D41</f>
        <v>0</v>
      </c>
      <c r="C42" s="24">
        <f>'B '!E41</f>
        <v>0</v>
      </c>
      <c r="D42" s="24">
        <f>D!D41</f>
        <v>1.8000000000000007</v>
      </c>
      <c r="E42" s="24">
        <f>'E '!D41</f>
        <v>0</v>
      </c>
      <c r="F42" s="24">
        <f>G!F41</f>
        <v>-66</v>
      </c>
      <c r="G42" s="24">
        <f>H!E41</f>
        <v>-18.100000000000001</v>
      </c>
      <c r="H42" s="24"/>
      <c r="I42" s="1">
        <f t="shared" si="3"/>
        <v>-82.300000000000011</v>
      </c>
      <c r="J42" s="56">
        <f>A!F41+'B '!G41+D!F41+'E '!F41+G!H41+H!G41</f>
        <v>-707.33600000000001</v>
      </c>
      <c r="K42" s="2">
        <f>A!E41+'B '!F41+D!E41+'E '!E41+G!G41+H!F41</f>
        <v>10</v>
      </c>
      <c r="L42" s="107" t="e">
        <f>A!G41+'B '!H41+D!G41+'E '!G41+G!I41+H!H41</f>
        <v>#VALUE!</v>
      </c>
      <c r="M42" s="5"/>
      <c r="N42" s="11"/>
      <c r="O42" s="5"/>
      <c r="P42" s="5"/>
      <c r="Q42" s="5"/>
      <c r="R42" s="5"/>
      <c r="S42" s="5"/>
    </row>
    <row r="43" spans="1:19" s="23" customFormat="1" x14ac:dyDescent="0.25">
      <c r="A43" s="45">
        <v>43329</v>
      </c>
      <c r="B43" s="24">
        <f>A!D42</f>
        <v>0</v>
      </c>
      <c r="C43" s="24">
        <f>'B '!E42</f>
        <v>-34</v>
      </c>
      <c r="D43" s="24">
        <f>D!D42</f>
        <v>4.7999999999999972</v>
      </c>
      <c r="E43" s="24">
        <f>'E '!D42</f>
        <v>0</v>
      </c>
      <c r="F43" s="24">
        <f>G!F42</f>
        <v>-79.099999999999994</v>
      </c>
      <c r="G43" s="24">
        <f>H!E42</f>
        <v>-20.100000000000001</v>
      </c>
      <c r="H43" s="24"/>
      <c r="I43" s="1">
        <f t="shared" si="3"/>
        <v>-128.4</v>
      </c>
      <c r="J43" s="56">
        <f>A!F42+'B '!G42+D!F42+'E '!F42+G!H42+H!G42</f>
        <v>-1101.1059999999998</v>
      </c>
      <c r="K43" s="2">
        <f>A!E42+'B '!F42+D!E42+'E '!E42+G!G42+H!F42</f>
        <v>8</v>
      </c>
      <c r="L43" s="107" t="e">
        <f>A!G42+'B '!H42+D!G42+'E '!G42+G!I42+H!H42</f>
        <v>#VALUE!</v>
      </c>
      <c r="M43" s="5"/>
      <c r="N43" s="11"/>
      <c r="O43" s="5"/>
      <c r="P43" s="5"/>
      <c r="Q43" s="5"/>
      <c r="R43" s="5"/>
      <c r="S43" s="5"/>
    </row>
    <row r="44" spans="1:19" s="23" customFormat="1" x14ac:dyDescent="0.25">
      <c r="A44" s="45">
        <v>43332</v>
      </c>
      <c r="B44" s="24">
        <f>A!D43</f>
        <v>0</v>
      </c>
      <c r="C44" s="24">
        <f>'B '!E43</f>
        <v>-59.9</v>
      </c>
      <c r="D44" s="24">
        <f>D!D43</f>
        <v>-32.6</v>
      </c>
      <c r="E44" s="24">
        <f>'E '!D43</f>
        <v>0</v>
      </c>
      <c r="F44" s="24">
        <f>G!F43</f>
        <v>29.1</v>
      </c>
      <c r="G44" s="24">
        <f>H!E43</f>
        <v>-32.5</v>
      </c>
      <c r="H44" s="24"/>
      <c r="I44" s="1">
        <f t="shared" si="3"/>
        <v>-95.9</v>
      </c>
      <c r="J44" s="56">
        <f>A!F43+'B '!G43+D!F43+'E '!F43+G!H43+H!G43</f>
        <v>-703.1160000000001</v>
      </c>
      <c r="K44" s="2">
        <f>A!E43+'B '!F43+D!E43+'E '!E43+G!G43+H!F43</f>
        <v>12</v>
      </c>
      <c r="L44" s="107" t="e">
        <f>A!G43+'B '!H43+D!G43+'E '!G43+G!I43+H!H43</f>
        <v>#VALUE!</v>
      </c>
      <c r="M44" s="5"/>
      <c r="N44" s="11"/>
      <c r="O44" s="5"/>
      <c r="P44" s="5"/>
      <c r="Q44" s="5"/>
      <c r="R44" s="5"/>
      <c r="S44" s="5"/>
    </row>
    <row r="45" spans="1:19" s="23" customFormat="1" x14ac:dyDescent="0.25">
      <c r="A45" s="45">
        <v>43333</v>
      </c>
      <c r="B45" s="24">
        <f>A!D44</f>
        <v>0</v>
      </c>
      <c r="C45" s="24">
        <f>'B '!E44</f>
        <v>0</v>
      </c>
      <c r="D45" s="24">
        <f>D!D44</f>
        <v>0</v>
      </c>
      <c r="E45" s="24">
        <f>'E '!D44</f>
        <v>0</v>
      </c>
      <c r="F45" s="24">
        <f>G!F44</f>
        <v>-11.299999999999997</v>
      </c>
      <c r="G45" s="24">
        <f>H!E44</f>
        <v>-197.8</v>
      </c>
      <c r="H45" s="24"/>
      <c r="I45" s="1">
        <f t="shared" si="3"/>
        <v>-209.10000000000002</v>
      </c>
      <c r="J45" s="56">
        <f>A!F44+'B '!G44+D!F44+'E '!F44+G!H44+H!G44</f>
        <v>-1746.46</v>
      </c>
      <c r="K45" s="2" t="e">
        <f>A!E44+'B '!F44+D!E44+'E '!E44+G!G44+H!F44</f>
        <v>#VALUE!</v>
      </c>
      <c r="L45" s="107" t="e">
        <f>A!G44+'B '!H44+D!G44+'E '!G44+G!I44+H!H44</f>
        <v>#VALUE!</v>
      </c>
      <c r="M45" s="5"/>
      <c r="N45" s="11"/>
      <c r="O45" s="5"/>
      <c r="P45" s="5"/>
      <c r="Q45" s="5"/>
      <c r="R45" s="5"/>
      <c r="S45" s="5"/>
    </row>
    <row r="46" spans="1:19" s="23" customFormat="1" x14ac:dyDescent="0.25">
      <c r="A46" s="45">
        <v>43334</v>
      </c>
      <c r="B46" s="24">
        <f>A!D45</f>
        <v>-90</v>
      </c>
      <c r="C46" s="24">
        <f>'B '!E45</f>
        <v>0</v>
      </c>
      <c r="D46" s="24">
        <f>D!D45</f>
        <v>0</v>
      </c>
      <c r="E46" s="24">
        <f>'E '!D45</f>
        <v>0</v>
      </c>
      <c r="F46" s="24">
        <f>G!F45</f>
        <v>53.699999999999996</v>
      </c>
      <c r="G46" s="24">
        <f>H!E45</f>
        <v>72.599999999999994</v>
      </c>
      <c r="H46" s="24"/>
      <c r="I46" s="1">
        <f t="shared" si="3"/>
        <v>36.29999999999999</v>
      </c>
      <c r="J46" s="56">
        <f>A!F45+'B '!G45+D!F45+'E '!F45+G!H45+H!G45</f>
        <v>490.38</v>
      </c>
      <c r="K46" s="2" t="e">
        <f>A!E45+'B '!F45+D!E45+'E '!E45+G!G45+H!F45</f>
        <v>#VALUE!</v>
      </c>
      <c r="L46" s="107" t="e">
        <f>A!G45+'B '!H45+D!G45+'E '!G45+G!I45+H!H45</f>
        <v>#VALUE!</v>
      </c>
      <c r="M46" s="5"/>
      <c r="N46" s="11"/>
      <c r="O46" s="5"/>
      <c r="P46" s="5"/>
      <c r="Q46" s="5"/>
      <c r="R46" s="5"/>
      <c r="S46" s="5"/>
    </row>
    <row r="47" spans="1:19" s="23" customFormat="1" x14ac:dyDescent="0.25">
      <c r="A47" s="45">
        <v>43335</v>
      </c>
      <c r="B47" s="24">
        <f>A!D46</f>
        <v>0</v>
      </c>
      <c r="C47" s="24">
        <f>'B '!E46</f>
        <v>0</v>
      </c>
      <c r="D47" s="24">
        <f>D!D46</f>
        <v>0</v>
      </c>
      <c r="E47" s="24">
        <f>'E '!D46</f>
        <v>0</v>
      </c>
      <c r="F47" s="24">
        <f>G!F46</f>
        <v>-2.9000000000000021</v>
      </c>
      <c r="G47" s="24">
        <f>H!E46</f>
        <v>-48.6</v>
      </c>
      <c r="H47" s="24"/>
      <c r="I47" s="1">
        <f t="shared" si="3"/>
        <v>-51.5</v>
      </c>
      <c r="J47" s="56">
        <f>A!F46+'B '!G46+D!F46+'E '!F46+G!H46+H!G46</f>
        <v>-443.95</v>
      </c>
      <c r="K47" s="2" t="e">
        <f>A!E46+'B '!F46+D!E46+'E '!E46+G!G46+H!F46</f>
        <v>#VALUE!</v>
      </c>
      <c r="L47" s="107" t="e">
        <f>A!G46+'B '!H46+D!G46+'E '!G46+G!I46+H!H46</f>
        <v>#VALUE!</v>
      </c>
      <c r="M47" s="5"/>
      <c r="N47" s="11"/>
      <c r="O47" s="5"/>
      <c r="P47" s="5"/>
      <c r="Q47" s="5"/>
      <c r="R47" s="5"/>
      <c r="S47" s="5"/>
    </row>
    <row r="48" spans="1:19" s="23" customFormat="1" x14ac:dyDescent="0.25">
      <c r="A48" s="45">
        <v>43336</v>
      </c>
      <c r="B48" s="24">
        <f>A!D47</f>
        <v>0</v>
      </c>
      <c r="C48" s="24">
        <f>'B '!E47</f>
        <v>0</v>
      </c>
      <c r="D48" s="24">
        <f>D!D47</f>
        <v>0</v>
      </c>
      <c r="E48" s="24">
        <f>'E '!D47</f>
        <v>0</v>
      </c>
      <c r="F48" s="24">
        <f>G!F47</f>
        <v>-175.10000000000002</v>
      </c>
      <c r="G48" s="24">
        <f>H!E47</f>
        <v>-2.5</v>
      </c>
      <c r="H48" s="24"/>
      <c r="I48" s="1">
        <f t="shared" si="3"/>
        <v>-177.60000000000002</v>
      </c>
      <c r="J48" s="56">
        <f>A!F47+'B '!G47+D!F47+'E '!F47+G!H47+H!G47</f>
        <v>-1520.0240000000001</v>
      </c>
      <c r="K48" s="2" t="e">
        <f>A!E47+'B '!F47+D!E47+'E '!E47+G!G47+H!F47</f>
        <v>#VALUE!</v>
      </c>
      <c r="L48" s="107" t="e">
        <f>A!G47+'B '!H47+D!G47+'E '!G47+G!I47+H!H47</f>
        <v>#VALUE!</v>
      </c>
      <c r="M48" s="5"/>
      <c r="N48" s="11"/>
      <c r="O48" s="5"/>
      <c r="P48" s="5"/>
      <c r="Q48" s="5"/>
      <c r="R48" s="5"/>
      <c r="S48" s="5"/>
    </row>
    <row r="49" spans="1:20" s="23" customFormat="1" x14ac:dyDescent="0.25">
      <c r="A49" s="45">
        <v>43339</v>
      </c>
      <c r="B49" s="24">
        <f>A!D48</f>
        <v>0</v>
      </c>
      <c r="C49" s="24">
        <f>'B '!E48</f>
        <v>0</v>
      </c>
      <c r="D49" s="24">
        <f>D!D48</f>
        <v>0</v>
      </c>
      <c r="E49" s="24">
        <f>'E '!D48</f>
        <v>0</v>
      </c>
      <c r="F49" s="24">
        <f>G!F48</f>
        <v>0</v>
      </c>
      <c r="G49" s="24">
        <f>H!E48</f>
        <v>0</v>
      </c>
      <c r="H49" s="24"/>
      <c r="I49" s="1">
        <f t="shared" si="3"/>
        <v>0</v>
      </c>
      <c r="J49" s="56">
        <f>A!F48+'B '!G48+D!F48+'E '!F48+G!H48+H!G48</f>
        <v>0</v>
      </c>
      <c r="K49" s="2" t="e">
        <f>A!E48+'B '!F48+D!E48+'E '!E48+G!G48+H!F48</f>
        <v>#VALUE!</v>
      </c>
      <c r="L49" s="107" t="e">
        <f>A!G48+'B '!H48+D!G48+'E '!G48+G!I48+H!H48</f>
        <v>#VALUE!</v>
      </c>
      <c r="M49" s="5"/>
      <c r="N49" s="11"/>
      <c r="O49" s="5"/>
      <c r="P49" s="5"/>
      <c r="Q49" s="5"/>
      <c r="R49" s="5"/>
      <c r="S49" s="5"/>
    </row>
    <row r="50" spans="1:20" s="23" customFormat="1" x14ac:dyDescent="0.25">
      <c r="A50" s="45">
        <v>43340</v>
      </c>
      <c r="B50" s="24">
        <f>A!D49</f>
        <v>0</v>
      </c>
      <c r="C50" s="24">
        <f>'B '!E49</f>
        <v>0</v>
      </c>
      <c r="D50" s="24">
        <f>D!D49</f>
        <v>0</v>
      </c>
      <c r="E50" s="24">
        <f>'E '!D49</f>
        <v>0</v>
      </c>
      <c r="F50" s="24">
        <f>G!F49</f>
        <v>0</v>
      </c>
      <c r="G50" s="24">
        <f>H!E49</f>
        <v>0</v>
      </c>
      <c r="H50" s="24"/>
      <c r="I50" s="1">
        <f t="shared" si="3"/>
        <v>0</v>
      </c>
      <c r="J50" s="56">
        <f>A!F49+'B '!G49+D!F49+'E '!F49+G!H49+H!G49</f>
        <v>0</v>
      </c>
      <c r="K50" s="2" t="e">
        <f>A!E49+'B '!F49+D!E49+'E '!E49+G!G49+H!F49</f>
        <v>#VALUE!</v>
      </c>
      <c r="L50" s="107" t="e">
        <f>A!G49+'B '!H49+D!G49+'E '!G49+G!I49+H!H49</f>
        <v>#VALUE!</v>
      </c>
      <c r="M50" s="5"/>
      <c r="N50" s="11"/>
      <c r="O50" s="5"/>
      <c r="P50" s="5"/>
      <c r="Q50" s="5"/>
      <c r="R50" s="5"/>
      <c r="S50" s="5"/>
    </row>
    <row r="51" spans="1:20" s="23" customFormat="1" x14ac:dyDescent="0.25">
      <c r="A51" s="45">
        <v>43341</v>
      </c>
      <c r="B51" s="24">
        <f>A!D50</f>
        <v>0</v>
      </c>
      <c r="C51" s="24">
        <f>'B '!E50</f>
        <v>0</v>
      </c>
      <c r="D51" s="24">
        <f>D!D50</f>
        <v>0</v>
      </c>
      <c r="E51" s="24">
        <f>'E '!D50</f>
        <v>0</v>
      </c>
      <c r="F51" s="24">
        <f>G!F50</f>
        <v>0</v>
      </c>
      <c r="G51" s="24">
        <f>H!E50</f>
        <v>0</v>
      </c>
      <c r="H51" s="24"/>
      <c r="I51" s="1">
        <f t="shared" si="3"/>
        <v>0</v>
      </c>
      <c r="J51" s="56">
        <f>A!F50+'B '!G50+D!F50+'E '!F50+G!H50+H!G50</f>
        <v>0</v>
      </c>
      <c r="K51" s="2" t="e">
        <f>A!E50+'B '!F50+D!E50+'E '!E50+G!G50+H!F50</f>
        <v>#VALUE!</v>
      </c>
      <c r="L51" s="107" t="e">
        <f>A!G50+'B '!H50+D!G50+'E '!G50+G!I50+H!H50</f>
        <v>#VALUE!</v>
      </c>
      <c r="M51" s="5"/>
      <c r="N51" s="11"/>
      <c r="O51" s="5"/>
      <c r="P51" s="5"/>
      <c r="Q51" s="5"/>
      <c r="R51" s="5"/>
      <c r="S51" s="5"/>
    </row>
    <row r="52" spans="1:20" s="23" customFormat="1" x14ac:dyDescent="0.25">
      <c r="A52" s="45">
        <v>43342</v>
      </c>
      <c r="B52" s="24">
        <f>A!D51</f>
        <v>0</v>
      </c>
      <c r="C52" s="24">
        <f>'B '!E51</f>
        <v>0</v>
      </c>
      <c r="D52" s="24">
        <f>D!D51</f>
        <v>0</v>
      </c>
      <c r="E52" s="24">
        <f>'E '!D51</f>
        <v>0</v>
      </c>
      <c r="F52" s="24">
        <f>G!F51</f>
        <v>0</v>
      </c>
      <c r="G52" s="24">
        <f>H!E51</f>
        <v>0</v>
      </c>
      <c r="H52" s="24"/>
      <c r="I52" s="1">
        <f t="shared" si="3"/>
        <v>0</v>
      </c>
      <c r="J52" s="56">
        <f>A!F51+'B '!G51+D!F51+'E '!F51+G!H51+H!G51</f>
        <v>0</v>
      </c>
      <c r="K52" s="2" t="e">
        <f>A!E51+'B '!F51+D!E51+'E '!E51+G!G51+H!F51</f>
        <v>#VALUE!</v>
      </c>
      <c r="L52" s="107" t="e">
        <f>A!G51+'B '!H51+D!G51+'E '!G51+G!I51+H!H51</f>
        <v>#VALUE!</v>
      </c>
      <c r="M52" s="5"/>
      <c r="N52" s="11"/>
      <c r="O52" s="5"/>
      <c r="P52" s="5"/>
      <c r="Q52" s="5"/>
      <c r="R52" s="5"/>
      <c r="S52" s="5"/>
    </row>
    <row r="53" spans="1:20" s="23" customFormat="1" x14ac:dyDescent="0.25">
      <c r="A53" s="45">
        <v>43343</v>
      </c>
      <c r="B53" s="24">
        <f>A!D52</f>
        <v>0</v>
      </c>
      <c r="C53" s="24">
        <f>'B '!E53</f>
        <v>-48.9</v>
      </c>
      <c r="D53" s="24">
        <f>D!D52</f>
        <v>0</v>
      </c>
      <c r="E53" s="24">
        <f>'E '!D52</f>
        <v>0</v>
      </c>
      <c r="F53" s="24">
        <f>G!F52</f>
        <v>0</v>
      </c>
      <c r="G53" s="24">
        <f>H!E52</f>
        <v>0</v>
      </c>
      <c r="H53" s="24"/>
      <c r="I53" s="1">
        <f>SUM(B53:H53)</f>
        <v>-48.9</v>
      </c>
      <c r="J53" s="56">
        <f>A!F52+'B '!G53+D!F52+'E '!F52+G!H52+H!G52</f>
        <v>-297.89000000000004</v>
      </c>
      <c r="K53" s="2" t="e">
        <f>A!E52+'B '!F53+D!E52+'E '!E52+G!G52+H!F52</f>
        <v>#VALUE!</v>
      </c>
      <c r="L53" s="107" t="e">
        <f>A!G52+'B '!H53+D!G52+'E '!G52+G!I52+H!H52</f>
        <v>#VALUE!</v>
      </c>
      <c r="M53" s="5"/>
      <c r="N53" s="11"/>
      <c r="O53" s="5"/>
      <c r="P53" s="5"/>
      <c r="Q53" s="5"/>
      <c r="R53" s="5"/>
      <c r="S53" s="5"/>
    </row>
    <row r="54" spans="1:20" s="23" customFormat="1" ht="15.75" x14ac:dyDescent="0.25">
      <c r="A54" s="20" t="s">
        <v>3</v>
      </c>
      <c r="B54" s="76">
        <f t="shared" ref="B54:I54" si="4">SUM(B31:B51)</f>
        <v>128.20000000000002</v>
      </c>
      <c r="C54" s="76">
        <f t="shared" si="4"/>
        <v>-48.9</v>
      </c>
      <c r="D54" s="76">
        <f t="shared" si="4"/>
        <v>-282.59999999999997</v>
      </c>
      <c r="E54" s="76">
        <f t="shared" si="4"/>
        <v>0</v>
      </c>
      <c r="F54" s="76">
        <f t="shared" si="4"/>
        <v>42.899999999999949</v>
      </c>
      <c r="G54" s="76">
        <f t="shared" si="4"/>
        <v>27.599999999999987</v>
      </c>
      <c r="H54" s="76">
        <f t="shared" si="4"/>
        <v>0</v>
      </c>
      <c r="I54" s="100">
        <f t="shared" si="4"/>
        <v>-132.80000000000004</v>
      </c>
      <c r="J54" s="77">
        <f>SUM(J31:J52)</f>
        <v>-1096.3680000000004</v>
      </c>
      <c r="K54" s="75" t="e">
        <f>SUM(K31:K52)</f>
        <v>#VALUE!</v>
      </c>
      <c r="L54" s="100" t="e">
        <f>SUM(L31:L52)</f>
        <v>#VALUE!</v>
      </c>
      <c r="M54" s="5"/>
      <c r="N54" s="11"/>
      <c r="O54" s="5"/>
      <c r="P54" s="5"/>
      <c r="Q54" s="5"/>
      <c r="R54" s="5"/>
      <c r="S54" s="5"/>
    </row>
    <row r="55" spans="1:20" s="23" customFormat="1" ht="15.75" x14ac:dyDescent="0.25">
      <c r="A55" s="58" t="s">
        <v>53</v>
      </c>
      <c r="B55" s="78"/>
      <c r="C55" s="78"/>
      <c r="D55" s="78"/>
      <c r="E55" s="78"/>
      <c r="F55" s="78"/>
      <c r="G55" s="78"/>
      <c r="H55" s="78"/>
      <c r="I55" s="78"/>
      <c r="J55" s="78"/>
      <c r="K55" s="79">
        <f>SUM(B55:G55)</f>
        <v>0</v>
      </c>
      <c r="L55" s="5"/>
      <c r="M55" s="106"/>
      <c r="N55" s="5"/>
      <c r="O55" s="11"/>
      <c r="P55" s="5"/>
      <c r="Q55" s="5"/>
      <c r="R55" s="5"/>
      <c r="S55" s="5"/>
      <c r="T55" s="5"/>
    </row>
    <row r="56" spans="1:20" s="5" customFormat="1" ht="15.75" x14ac:dyDescent="0.25">
      <c r="A56" s="111"/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9"/>
      <c r="M56" s="110"/>
      <c r="O56" s="106"/>
      <c r="Q56" s="11"/>
    </row>
  </sheetData>
  <sortState ref="A55:AD225">
    <sortCondition ref="A55:A225"/>
  </sortState>
  <mergeCells count="2">
    <mergeCell ref="A29:M29"/>
    <mergeCell ref="M25:M26"/>
  </mergeCells>
  <conditionalFormatting sqref="K25:K26 K56:L56 I55:J55 B31:G52 L229:L491 B54:G54">
    <cfRule type="cellIs" dxfId="802" priority="111" operator="lessThan">
      <formula>0</formula>
    </cfRule>
    <cfRule type="cellIs" dxfId="801" priority="112" operator="greaterThan">
      <formula>0</formula>
    </cfRule>
  </conditionalFormatting>
  <conditionalFormatting sqref="L2:L22 L25:L26">
    <cfRule type="cellIs" dxfId="800" priority="119" operator="lessThan">
      <formula>0</formula>
    </cfRule>
    <cfRule type="cellIs" dxfId="799" priority="120" operator="greaterThan">
      <formula>0</formula>
    </cfRule>
  </conditionalFormatting>
  <conditionalFormatting sqref="B2:F22 H2:H22 K2:M2 B31:G52 L3:M22 K2:K23 B54:G54">
    <cfRule type="cellIs" dxfId="798" priority="116" operator="equal">
      <formula>0</formula>
    </cfRule>
  </conditionalFormatting>
  <conditionalFormatting sqref="B2:E22 K2:K23">
    <cfRule type="cellIs" dxfId="797" priority="114" operator="lessThan">
      <formula>0</formula>
    </cfRule>
    <cfRule type="cellIs" dxfId="796" priority="115" operator="greaterThan">
      <formula>0</formula>
    </cfRule>
  </conditionalFormatting>
  <conditionalFormatting sqref="B25:E25 B26:J26">
    <cfRule type="cellIs" dxfId="795" priority="109" operator="lessThan">
      <formula>0</formula>
    </cfRule>
    <cfRule type="cellIs" dxfId="794" priority="110" operator="greaterThan">
      <formula>0</formula>
    </cfRule>
  </conditionalFormatting>
  <conditionalFormatting sqref="F2:F22">
    <cfRule type="cellIs" dxfId="793" priority="107" operator="lessThan">
      <formula>0</formula>
    </cfRule>
    <cfRule type="cellIs" dxfId="792" priority="108" operator="greaterThan">
      <formula>0</formula>
    </cfRule>
  </conditionalFormatting>
  <conditionalFormatting sqref="F25">
    <cfRule type="cellIs" dxfId="791" priority="104" operator="lessThan">
      <formula>0</formula>
    </cfRule>
    <cfRule type="cellIs" dxfId="790" priority="105" operator="greaterThan">
      <formula>0</formula>
    </cfRule>
  </conditionalFormatting>
  <conditionalFormatting sqref="H2:H22">
    <cfRule type="cellIs" dxfId="789" priority="102" operator="lessThan">
      <formula>0</formula>
    </cfRule>
    <cfRule type="cellIs" dxfId="788" priority="103" operator="greaterThan">
      <formula>0</formula>
    </cfRule>
  </conditionalFormatting>
  <conditionalFormatting sqref="H25">
    <cfRule type="cellIs" dxfId="787" priority="99" operator="lessThan">
      <formula>0</formula>
    </cfRule>
    <cfRule type="cellIs" dxfId="786" priority="100" operator="greaterThan">
      <formula>0</formula>
    </cfRule>
  </conditionalFormatting>
  <conditionalFormatting sqref="J2:J22">
    <cfRule type="cellIs" dxfId="785" priority="96" operator="equal">
      <formula>0</formula>
    </cfRule>
  </conditionalFormatting>
  <conditionalFormatting sqref="J2:J22">
    <cfRule type="cellIs" dxfId="784" priority="94" operator="lessThan">
      <formula>0</formula>
    </cfRule>
    <cfRule type="cellIs" dxfId="783" priority="95" operator="greaterThan">
      <formula>0</formula>
    </cfRule>
  </conditionalFormatting>
  <conditionalFormatting sqref="J25">
    <cfRule type="cellIs" dxfId="782" priority="92" operator="lessThan">
      <formula>0</formula>
    </cfRule>
    <cfRule type="cellIs" dxfId="781" priority="93" operator="greaterThan">
      <formula>0</formula>
    </cfRule>
  </conditionalFormatting>
  <conditionalFormatting sqref="G2:G22">
    <cfRule type="cellIs" dxfId="780" priority="91" operator="equal">
      <formula>0</formula>
    </cfRule>
  </conditionalFormatting>
  <conditionalFormatting sqref="G2:G22">
    <cfRule type="cellIs" dxfId="779" priority="89" operator="lessThan">
      <formula>0</formula>
    </cfRule>
    <cfRule type="cellIs" dxfId="778" priority="90" operator="greaterThan">
      <formula>0</formula>
    </cfRule>
  </conditionalFormatting>
  <conditionalFormatting sqref="G25">
    <cfRule type="cellIs" dxfId="777" priority="87" operator="lessThan">
      <formula>0</formula>
    </cfRule>
    <cfRule type="cellIs" dxfId="776" priority="88" operator="greaterThan">
      <formula>0</formula>
    </cfRule>
  </conditionalFormatting>
  <conditionalFormatting sqref="I2:I22">
    <cfRule type="cellIs" dxfId="775" priority="86" operator="equal">
      <formula>0</formula>
    </cfRule>
  </conditionalFormatting>
  <conditionalFormatting sqref="I2:I22">
    <cfRule type="cellIs" dxfId="774" priority="84" operator="lessThan">
      <formula>0</formula>
    </cfRule>
    <cfRule type="cellIs" dxfId="773" priority="85" operator="greaterThan">
      <formula>0</formula>
    </cfRule>
  </conditionalFormatting>
  <conditionalFormatting sqref="I25">
    <cfRule type="cellIs" dxfId="772" priority="82" operator="lessThan">
      <formula>0</formula>
    </cfRule>
    <cfRule type="cellIs" dxfId="771" priority="83" operator="greaterThan">
      <formula>0</formula>
    </cfRule>
  </conditionalFormatting>
  <conditionalFormatting sqref="L23">
    <cfRule type="cellIs" dxfId="770" priority="80" operator="lessThan">
      <formula>0</formula>
    </cfRule>
    <cfRule type="cellIs" dxfId="769" priority="81" operator="greaterThan">
      <formula>0</formula>
    </cfRule>
  </conditionalFormatting>
  <conditionalFormatting sqref="B23:F23 H23 L23:M23">
    <cfRule type="cellIs" dxfId="768" priority="77" operator="equal">
      <formula>0</formula>
    </cfRule>
  </conditionalFormatting>
  <conditionalFormatting sqref="B23:E23">
    <cfRule type="cellIs" dxfId="767" priority="75" operator="lessThan">
      <formula>0</formula>
    </cfRule>
    <cfRule type="cellIs" dxfId="766" priority="76" operator="greaterThan">
      <formula>0</formula>
    </cfRule>
  </conditionalFormatting>
  <conditionalFormatting sqref="F23">
    <cfRule type="cellIs" dxfId="765" priority="73" operator="lessThan">
      <formula>0</formula>
    </cfRule>
    <cfRule type="cellIs" dxfId="764" priority="74" operator="greaterThan">
      <formula>0</formula>
    </cfRule>
  </conditionalFormatting>
  <conditionalFormatting sqref="H23">
    <cfRule type="cellIs" dxfId="763" priority="71" operator="lessThan">
      <formula>0</formula>
    </cfRule>
    <cfRule type="cellIs" dxfId="762" priority="72" operator="greaterThan">
      <formula>0</formula>
    </cfRule>
  </conditionalFormatting>
  <conditionalFormatting sqref="J23">
    <cfRule type="cellIs" dxfId="761" priority="70" operator="equal">
      <formula>0</formula>
    </cfRule>
  </conditionalFormatting>
  <conditionalFormatting sqref="J23">
    <cfRule type="cellIs" dxfId="760" priority="68" operator="lessThan">
      <formula>0</formula>
    </cfRule>
    <cfRule type="cellIs" dxfId="759" priority="69" operator="greaterThan">
      <formula>0</formula>
    </cfRule>
  </conditionalFormatting>
  <conditionalFormatting sqref="G23">
    <cfRule type="cellIs" dxfId="758" priority="67" operator="equal">
      <formula>0</formula>
    </cfRule>
  </conditionalFormatting>
  <conditionalFormatting sqref="G23">
    <cfRule type="cellIs" dxfId="757" priority="65" operator="lessThan">
      <formula>0</formula>
    </cfRule>
    <cfRule type="cellIs" dxfId="756" priority="66" operator="greaterThan">
      <formula>0</formula>
    </cfRule>
  </conditionalFormatting>
  <conditionalFormatting sqref="I23">
    <cfRule type="cellIs" dxfId="755" priority="64" operator="equal">
      <formula>0</formula>
    </cfRule>
  </conditionalFormatting>
  <conditionalFormatting sqref="I23">
    <cfRule type="cellIs" dxfId="754" priority="62" operator="lessThan">
      <formula>0</formula>
    </cfRule>
    <cfRule type="cellIs" dxfId="753" priority="63" operator="greaterThan">
      <formula>0</formula>
    </cfRule>
  </conditionalFormatting>
  <conditionalFormatting sqref="I31:J31 I54:J54 I32:I51 J32:J52">
    <cfRule type="cellIs" dxfId="752" priority="60" operator="lessThan">
      <formula>0</formula>
    </cfRule>
    <cfRule type="cellIs" dxfId="751" priority="61" operator="greaterThan">
      <formula>0</formula>
    </cfRule>
  </conditionalFormatting>
  <conditionalFormatting sqref="I54:K54 I32:I51 I31:K31 J32:K52">
    <cfRule type="cellIs" dxfId="750" priority="59" operator="equal">
      <formula>0</formula>
    </cfRule>
  </conditionalFormatting>
  <conditionalFormatting sqref="K31:K52">
    <cfRule type="cellIs" dxfId="749" priority="55" operator="equal">
      <formula>0</formula>
    </cfRule>
  </conditionalFormatting>
  <conditionalFormatting sqref="I31:J31 I32:I51 J32:J52">
    <cfRule type="cellIs" dxfId="748" priority="54" operator="equal">
      <formula>0</formula>
    </cfRule>
  </conditionalFormatting>
  <conditionalFormatting sqref="I31:J31 I54:J54 I32:I51 J32:J52">
    <cfRule type="cellIs" dxfId="747" priority="56" operator="lessThan">
      <formula>0</formula>
    </cfRule>
  </conditionalFormatting>
  <conditionalFormatting sqref="H31:H51 H54">
    <cfRule type="cellIs" dxfId="746" priority="52" operator="lessThan">
      <formula>0</formula>
    </cfRule>
    <cfRule type="cellIs" dxfId="745" priority="53" operator="greaterThan">
      <formula>0</formula>
    </cfRule>
  </conditionalFormatting>
  <conditionalFormatting sqref="H31:H51 H54">
    <cfRule type="cellIs" dxfId="744" priority="51" operator="equal">
      <formula>0</formula>
    </cfRule>
  </conditionalFormatting>
  <conditionalFormatting sqref="I52">
    <cfRule type="cellIs" dxfId="743" priority="49" operator="lessThan">
      <formula>0</formula>
    </cfRule>
    <cfRule type="cellIs" dxfId="742" priority="50" operator="greaterThan">
      <formula>0</formula>
    </cfRule>
  </conditionalFormatting>
  <conditionalFormatting sqref="I52">
    <cfRule type="cellIs" dxfId="741" priority="48" operator="equal">
      <formula>0</formula>
    </cfRule>
  </conditionalFormatting>
  <conditionalFormatting sqref="I52">
    <cfRule type="cellIs" dxfId="740" priority="46" operator="equal">
      <formula>0</formula>
    </cfRule>
  </conditionalFormatting>
  <conditionalFormatting sqref="I52">
    <cfRule type="cellIs" dxfId="739" priority="47" operator="lessThan">
      <formula>0</formula>
    </cfRule>
  </conditionalFormatting>
  <conditionalFormatting sqref="H52">
    <cfRule type="cellIs" dxfId="738" priority="44" operator="lessThan">
      <formula>0</formula>
    </cfRule>
    <cfRule type="cellIs" dxfId="737" priority="45" operator="greaterThan">
      <formula>0</formula>
    </cfRule>
  </conditionalFormatting>
  <conditionalFormatting sqref="H52">
    <cfRule type="cellIs" dxfId="736" priority="43" operator="equal">
      <formula>0</formula>
    </cfRule>
  </conditionalFormatting>
  <conditionalFormatting sqref="L31:L52 L54">
    <cfRule type="cellIs" dxfId="735" priority="42" operator="lessThan">
      <formula>0</formula>
    </cfRule>
  </conditionalFormatting>
  <conditionalFormatting sqref="K24">
    <cfRule type="cellIs" dxfId="734" priority="39" operator="equal">
      <formula>0</formula>
    </cfRule>
  </conditionalFormatting>
  <conditionalFormatting sqref="K24">
    <cfRule type="cellIs" dxfId="733" priority="37" operator="lessThan">
      <formula>0</formula>
    </cfRule>
    <cfRule type="cellIs" dxfId="732" priority="38" operator="greaterThan">
      <formula>0</formula>
    </cfRule>
  </conditionalFormatting>
  <conditionalFormatting sqref="L24">
    <cfRule type="cellIs" dxfId="731" priority="35" operator="lessThan">
      <formula>0</formula>
    </cfRule>
    <cfRule type="cellIs" dxfId="730" priority="36" operator="greaterThan">
      <formula>0</formula>
    </cfRule>
  </conditionalFormatting>
  <conditionalFormatting sqref="B24:F24 H24 L24:M24">
    <cfRule type="cellIs" dxfId="729" priority="34" operator="equal">
      <formula>0</formula>
    </cfRule>
  </conditionalFormatting>
  <conditionalFormatting sqref="B24:E24">
    <cfRule type="cellIs" dxfId="728" priority="32" operator="lessThan">
      <formula>0</formula>
    </cfRule>
    <cfRule type="cellIs" dxfId="727" priority="33" operator="greaterThan">
      <formula>0</formula>
    </cfRule>
  </conditionalFormatting>
  <conditionalFormatting sqref="F24">
    <cfRule type="cellIs" dxfId="726" priority="30" operator="lessThan">
      <formula>0</formula>
    </cfRule>
    <cfRule type="cellIs" dxfId="725" priority="31" operator="greaterThan">
      <formula>0</formula>
    </cfRule>
  </conditionalFormatting>
  <conditionalFormatting sqref="H24">
    <cfRule type="cellIs" dxfId="724" priority="28" operator="lessThan">
      <formula>0</formula>
    </cfRule>
    <cfRule type="cellIs" dxfId="723" priority="29" operator="greaterThan">
      <formula>0</formula>
    </cfRule>
  </conditionalFormatting>
  <conditionalFormatting sqref="J24">
    <cfRule type="cellIs" dxfId="722" priority="27" operator="equal">
      <formula>0</formula>
    </cfRule>
  </conditionalFormatting>
  <conditionalFormatting sqref="J24">
    <cfRule type="cellIs" dxfId="721" priority="25" operator="lessThan">
      <formula>0</formula>
    </cfRule>
    <cfRule type="cellIs" dxfId="720" priority="26" operator="greaterThan">
      <formula>0</formula>
    </cfRule>
  </conditionalFormatting>
  <conditionalFormatting sqref="G24">
    <cfRule type="cellIs" dxfId="719" priority="24" operator="equal">
      <formula>0</formula>
    </cfRule>
  </conditionalFormatting>
  <conditionalFormatting sqref="G24">
    <cfRule type="cellIs" dxfId="718" priority="22" operator="lessThan">
      <formula>0</formula>
    </cfRule>
    <cfRule type="cellIs" dxfId="717" priority="23" operator="greaterThan">
      <formula>0</formula>
    </cfRule>
  </conditionalFormatting>
  <conditionalFormatting sqref="I24">
    <cfRule type="cellIs" dxfId="716" priority="21" operator="equal">
      <formula>0</formula>
    </cfRule>
  </conditionalFormatting>
  <conditionalFormatting sqref="I24">
    <cfRule type="cellIs" dxfId="715" priority="19" operator="lessThan">
      <formula>0</formula>
    </cfRule>
    <cfRule type="cellIs" dxfId="714" priority="20" operator="greaterThan">
      <formula>0</formula>
    </cfRule>
  </conditionalFormatting>
  <conditionalFormatting sqref="B53:G53">
    <cfRule type="cellIs" dxfId="713" priority="16" operator="lessThan">
      <formula>0</formula>
    </cfRule>
    <cfRule type="cellIs" dxfId="712" priority="17" operator="greaterThan">
      <formula>0</formula>
    </cfRule>
  </conditionalFormatting>
  <conditionalFormatting sqref="B53:G53">
    <cfRule type="cellIs" dxfId="711" priority="18" operator="equal">
      <formula>0</formula>
    </cfRule>
  </conditionalFormatting>
  <conditionalFormatting sqref="J53">
    <cfRule type="cellIs" dxfId="710" priority="14" operator="lessThan">
      <formula>0</formula>
    </cfRule>
    <cfRule type="cellIs" dxfId="709" priority="15" operator="greaterThan">
      <formula>0</formula>
    </cfRule>
  </conditionalFormatting>
  <conditionalFormatting sqref="J53:K53">
    <cfRule type="cellIs" dxfId="708" priority="13" operator="equal">
      <formula>0</formula>
    </cfRule>
  </conditionalFormatting>
  <conditionalFormatting sqref="K53">
    <cfRule type="cellIs" dxfId="707" priority="11" operator="equal">
      <formula>0</formula>
    </cfRule>
  </conditionalFormatting>
  <conditionalFormatting sqref="J53">
    <cfRule type="cellIs" dxfId="706" priority="10" operator="equal">
      <formula>0</formula>
    </cfRule>
  </conditionalFormatting>
  <conditionalFormatting sqref="J53">
    <cfRule type="cellIs" dxfId="705" priority="12" operator="lessThan">
      <formula>0</formula>
    </cfRule>
  </conditionalFormatting>
  <conditionalFormatting sqref="I53">
    <cfRule type="cellIs" dxfId="704" priority="8" operator="lessThan">
      <formula>0</formula>
    </cfRule>
    <cfRule type="cellIs" dxfId="703" priority="9" operator="greaterThan">
      <formula>0</formula>
    </cfRule>
  </conditionalFormatting>
  <conditionalFormatting sqref="I53">
    <cfRule type="cellIs" dxfId="702" priority="7" operator="equal">
      <formula>0</formula>
    </cfRule>
  </conditionalFormatting>
  <conditionalFormatting sqref="I53">
    <cfRule type="cellIs" dxfId="701" priority="5" operator="equal">
      <formula>0</formula>
    </cfRule>
  </conditionalFormatting>
  <conditionalFormatting sqref="I53">
    <cfRule type="cellIs" dxfId="700" priority="6" operator="lessThan">
      <formula>0</formula>
    </cfRule>
  </conditionalFormatting>
  <conditionalFormatting sqref="H53">
    <cfRule type="cellIs" dxfId="699" priority="3" operator="lessThan">
      <formula>0</formula>
    </cfRule>
    <cfRule type="cellIs" dxfId="698" priority="4" operator="greaterThan">
      <formula>0</formula>
    </cfRule>
  </conditionalFormatting>
  <conditionalFormatting sqref="H53">
    <cfRule type="cellIs" dxfId="697" priority="2" operator="equal">
      <formula>0</formula>
    </cfRule>
  </conditionalFormatting>
  <conditionalFormatting sqref="L53">
    <cfRule type="cellIs" dxfId="696" priority="1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U55"/>
  <sheetViews>
    <sheetView topLeftCell="A22" workbookViewId="0">
      <selection activeCell="F47" sqref="F47"/>
    </sheetView>
  </sheetViews>
  <sheetFormatPr baseColWidth="10" defaultRowHeight="15" x14ac:dyDescent="0.25"/>
  <cols>
    <col min="1" max="1" width="24.7109375" style="21" customWidth="1"/>
    <col min="2" max="2" width="17.85546875" style="22" customWidth="1"/>
    <col min="3" max="3" width="21.7109375" style="21" customWidth="1"/>
    <col min="4" max="4" width="18.5703125" style="21" customWidth="1"/>
    <col min="5" max="7" width="18.42578125" style="21" bestFit="1" customWidth="1"/>
    <col min="8" max="8" width="23.140625" style="21" customWidth="1"/>
    <col min="9" max="9" width="19.7109375" style="21" customWidth="1"/>
    <col min="10" max="10" width="18.42578125" style="21" bestFit="1" customWidth="1"/>
    <col min="11" max="11" width="28.5703125" style="21" customWidth="1"/>
    <col min="12" max="12" width="15.5703125" style="21" customWidth="1"/>
    <col min="13" max="13" width="11.42578125" style="21"/>
    <col min="14" max="14" width="27" style="21" customWidth="1"/>
    <col min="15" max="15" width="11.28515625" style="21" customWidth="1"/>
    <col min="16" max="16384" width="11.42578125" style="21"/>
  </cols>
  <sheetData>
    <row r="1" spans="1:11" ht="15.75" x14ac:dyDescent="0.25">
      <c r="A1" s="49" t="s">
        <v>60</v>
      </c>
      <c r="B1" s="36" t="s">
        <v>10</v>
      </c>
      <c r="C1" s="34" t="s">
        <v>13</v>
      </c>
      <c r="D1" s="32" t="s">
        <v>14</v>
      </c>
      <c r="E1" s="92" t="s">
        <v>15</v>
      </c>
      <c r="F1" s="87" t="s">
        <v>56</v>
      </c>
      <c r="G1" s="37" t="s">
        <v>12</v>
      </c>
      <c r="H1" s="37" t="s">
        <v>9</v>
      </c>
      <c r="I1" s="37" t="s">
        <v>2</v>
      </c>
      <c r="J1" s="5"/>
      <c r="K1" s="5"/>
    </row>
    <row r="2" spans="1:11" x14ac:dyDescent="0.25">
      <c r="A2" s="45">
        <v>43313</v>
      </c>
      <c r="B2" s="46"/>
      <c r="C2" s="46"/>
      <c r="D2" s="46"/>
      <c r="E2" s="46"/>
      <c r="F2" s="46"/>
      <c r="G2" s="25">
        <f>(B2*8.6)+(C2*8.6)+(D2*6)+(E2*7.8)+(F2*11.42)</f>
        <v>0</v>
      </c>
      <c r="H2" s="1">
        <f t="shared" ref="H2:H23" si="0">SUM(B2:F2)</f>
        <v>0</v>
      </c>
      <c r="I2" s="2"/>
      <c r="J2" s="5"/>
      <c r="K2" s="5"/>
    </row>
    <row r="3" spans="1:11" x14ac:dyDescent="0.25">
      <c r="A3" s="45">
        <v>43314</v>
      </c>
      <c r="B3" s="24"/>
      <c r="C3" s="24"/>
      <c r="D3" s="24"/>
      <c r="E3" s="24"/>
      <c r="F3" s="24"/>
      <c r="G3" s="25">
        <f t="shared" ref="G3:G23" si="1">(B3*8.6)+(C3*8.6)+(D3*6)+(E3*7.8)+(F3*11.42)</f>
        <v>0</v>
      </c>
      <c r="H3" s="1">
        <f t="shared" si="0"/>
        <v>0</v>
      </c>
      <c r="I3" s="2"/>
      <c r="J3" s="5"/>
      <c r="K3" s="5"/>
    </row>
    <row r="4" spans="1:11" x14ac:dyDescent="0.25">
      <c r="A4" s="45">
        <v>43315</v>
      </c>
      <c r="B4" s="24"/>
      <c r="C4" s="24"/>
      <c r="D4" s="24"/>
      <c r="E4" s="24"/>
      <c r="F4" s="24"/>
      <c r="G4" s="25">
        <f t="shared" si="1"/>
        <v>0</v>
      </c>
      <c r="H4" s="1">
        <f t="shared" si="0"/>
        <v>0</v>
      </c>
      <c r="I4" s="2"/>
      <c r="J4" s="5"/>
      <c r="K4" s="5"/>
    </row>
    <row r="5" spans="1:11" x14ac:dyDescent="0.25">
      <c r="A5" s="45">
        <v>43318</v>
      </c>
      <c r="B5" s="24"/>
      <c r="C5" s="24"/>
      <c r="D5" s="24"/>
      <c r="E5" s="24"/>
      <c r="F5" s="24"/>
      <c r="G5" s="25">
        <f t="shared" si="1"/>
        <v>0</v>
      </c>
      <c r="H5" s="1">
        <f t="shared" si="0"/>
        <v>0</v>
      </c>
      <c r="I5" s="2"/>
      <c r="J5" s="5"/>
      <c r="K5" s="5"/>
    </row>
    <row r="6" spans="1:11" x14ac:dyDescent="0.25">
      <c r="A6" s="45">
        <v>43319</v>
      </c>
      <c r="B6" s="24"/>
      <c r="C6" s="24"/>
      <c r="D6" s="24"/>
      <c r="E6" s="24"/>
      <c r="F6" s="24"/>
      <c r="G6" s="25">
        <f t="shared" si="1"/>
        <v>0</v>
      </c>
      <c r="H6" s="1">
        <f t="shared" si="0"/>
        <v>0</v>
      </c>
      <c r="I6" s="3"/>
      <c r="J6" s="5"/>
      <c r="K6" s="5"/>
    </row>
    <row r="7" spans="1:11" x14ac:dyDescent="0.25">
      <c r="A7" s="45">
        <v>43320</v>
      </c>
      <c r="B7" s="24"/>
      <c r="C7" s="24"/>
      <c r="D7" s="24"/>
      <c r="E7" s="24"/>
      <c r="F7" s="24"/>
      <c r="G7" s="25">
        <f t="shared" si="1"/>
        <v>0</v>
      </c>
      <c r="H7" s="1">
        <f t="shared" si="0"/>
        <v>0</v>
      </c>
      <c r="I7" s="3"/>
      <c r="J7" s="5"/>
      <c r="K7" s="5"/>
    </row>
    <row r="8" spans="1:11" x14ac:dyDescent="0.25">
      <c r="A8" s="45">
        <v>43321</v>
      </c>
      <c r="B8" s="24"/>
      <c r="C8" s="24"/>
      <c r="D8" s="24"/>
      <c r="E8" s="24"/>
      <c r="F8" s="24"/>
      <c r="G8" s="25">
        <f t="shared" si="1"/>
        <v>0</v>
      </c>
      <c r="H8" s="1">
        <f t="shared" si="0"/>
        <v>0</v>
      </c>
      <c r="I8" s="2"/>
      <c r="J8" s="5"/>
      <c r="K8" s="5"/>
    </row>
    <row r="9" spans="1:11" x14ac:dyDescent="0.25">
      <c r="A9" s="45">
        <v>43322</v>
      </c>
      <c r="B9" s="24"/>
      <c r="C9" s="24"/>
      <c r="D9" s="24"/>
      <c r="E9" s="24"/>
      <c r="F9" s="24"/>
      <c r="G9" s="25">
        <f t="shared" si="1"/>
        <v>0</v>
      </c>
      <c r="H9" s="1">
        <f t="shared" si="0"/>
        <v>0</v>
      </c>
      <c r="I9" s="2"/>
      <c r="J9" s="5"/>
      <c r="K9" s="5"/>
    </row>
    <row r="10" spans="1:11" x14ac:dyDescent="0.25">
      <c r="A10" s="45">
        <v>43325</v>
      </c>
      <c r="B10" s="24"/>
      <c r="C10" s="24"/>
      <c r="D10" s="24"/>
      <c r="E10" s="24"/>
      <c r="F10" s="24"/>
      <c r="G10" s="25">
        <f t="shared" si="1"/>
        <v>0</v>
      </c>
      <c r="H10" s="1">
        <f t="shared" si="0"/>
        <v>0</v>
      </c>
      <c r="I10" s="2"/>
      <c r="J10" s="5"/>
      <c r="K10" s="5"/>
    </row>
    <row r="11" spans="1:11" x14ac:dyDescent="0.25">
      <c r="A11" s="45">
        <v>43326</v>
      </c>
      <c r="B11" s="24"/>
      <c r="C11" s="24"/>
      <c r="D11" s="24"/>
      <c r="E11" s="24"/>
      <c r="F11" s="24"/>
      <c r="G11" s="25">
        <f t="shared" si="1"/>
        <v>0</v>
      </c>
      <c r="H11" s="1">
        <f t="shared" si="0"/>
        <v>0</v>
      </c>
      <c r="I11" s="3"/>
      <c r="J11" s="5"/>
      <c r="K11" s="5"/>
    </row>
    <row r="12" spans="1:11" x14ac:dyDescent="0.25">
      <c r="A12" s="45">
        <v>43327</v>
      </c>
      <c r="B12" s="24"/>
      <c r="C12" s="24"/>
      <c r="D12" s="24"/>
      <c r="E12" s="24"/>
      <c r="F12" s="24"/>
      <c r="G12" s="25">
        <f t="shared" si="1"/>
        <v>0</v>
      </c>
      <c r="H12" s="1">
        <f t="shared" si="0"/>
        <v>0</v>
      </c>
      <c r="I12" s="2"/>
      <c r="J12" s="5"/>
      <c r="K12" s="5"/>
    </row>
    <row r="13" spans="1:11" x14ac:dyDescent="0.25">
      <c r="A13" s="45">
        <v>43328</v>
      </c>
      <c r="B13" s="24"/>
      <c r="C13" s="24"/>
      <c r="D13" s="24"/>
      <c r="E13" s="24"/>
      <c r="F13" s="24"/>
      <c r="G13" s="25">
        <f t="shared" si="1"/>
        <v>0</v>
      </c>
      <c r="H13" s="1">
        <f t="shared" si="0"/>
        <v>0</v>
      </c>
      <c r="I13" s="2"/>
      <c r="J13" s="5"/>
      <c r="K13" s="5"/>
    </row>
    <row r="14" spans="1:11" x14ac:dyDescent="0.25">
      <c r="A14" s="45">
        <v>43329</v>
      </c>
      <c r="B14" s="24"/>
      <c r="C14" s="24"/>
      <c r="D14" s="24"/>
      <c r="E14" s="24"/>
      <c r="F14" s="24"/>
      <c r="G14" s="25">
        <f t="shared" si="1"/>
        <v>0</v>
      </c>
      <c r="H14" s="1">
        <f t="shared" si="0"/>
        <v>0</v>
      </c>
      <c r="I14" s="3"/>
      <c r="J14" s="5"/>
      <c r="K14" s="5"/>
    </row>
    <row r="15" spans="1:11" x14ac:dyDescent="0.25">
      <c r="A15" s="45">
        <v>43332</v>
      </c>
      <c r="B15" s="24"/>
      <c r="C15" s="24"/>
      <c r="D15" s="24"/>
      <c r="E15" s="24"/>
      <c r="F15" s="24"/>
      <c r="G15" s="25">
        <f t="shared" si="1"/>
        <v>0</v>
      </c>
      <c r="H15" s="1">
        <f t="shared" si="0"/>
        <v>0</v>
      </c>
      <c r="I15" s="2"/>
      <c r="J15" s="5"/>
      <c r="K15" s="5"/>
    </row>
    <row r="16" spans="1:11" x14ac:dyDescent="0.25">
      <c r="A16" s="45">
        <v>43333</v>
      </c>
      <c r="B16" s="24"/>
      <c r="C16" s="24"/>
      <c r="D16" s="24"/>
      <c r="E16" s="24"/>
      <c r="F16" s="24"/>
      <c r="G16" s="25">
        <f t="shared" si="1"/>
        <v>0</v>
      </c>
      <c r="H16" s="1">
        <f t="shared" si="0"/>
        <v>0</v>
      </c>
      <c r="I16" s="2"/>
      <c r="J16" s="5"/>
      <c r="K16" s="5"/>
    </row>
    <row r="17" spans="1:21" x14ac:dyDescent="0.25">
      <c r="A17" s="45">
        <v>43334</v>
      </c>
      <c r="B17" s="24"/>
      <c r="C17" s="24"/>
      <c r="D17" s="24"/>
      <c r="E17" s="24"/>
      <c r="F17" s="24"/>
      <c r="G17" s="25">
        <f t="shared" si="1"/>
        <v>0</v>
      </c>
      <c r="H17" s="1">
        <f t="shared" si="0"/>
        <v>0</v>
      </c>
      <c r="I17" s="2"/>
      <c r="J17" s="5"/>
      <c r="K17" s="5"/>
    </row>
    <row r="18" spans="1:21" x14ac:dyDescent="0.25">
      <c r="A18" s="45">
        <v>43335</v>
      </c>
      <c r="B18" s="24"/>
      <c r="C18" s="24"/>
      <c r="D18" s="24"/>
      <c r="E18" s="24"/>
      <c r="F18" s="24"/>
      <c r="G18" s="25">
        <f t="shared" si="1"/>
        <v>0</v>
      </c>
      <c r="H18" s="1">
        <f t="shared" si="0"/>
        <v>0</v>
      </c>
      <c r="I18" s="2"/>
      <c r="J18" s="5"/>
      <c r="K18" s="5"/>
    </row>
    <row r="19" spans="1:21" x14ac:dyDescent="0.25">
      <c r="A19" s="45">
        <v>43336</v>
      </c>
      <c r="B19" s="24"/>
      <c r="C19" s="24"/>
      <c r="D19" s="24"/>
      <c r="E19" s="24"/>
      <c r="F19" s="24"/>
      <c r="G19" s="25">
        <f t="shared" si="1"/>
        <v>0</v>
      </c>
      <c r="H19" s="1">
        <f t="shared" si="0"/>
        <v>0</v>
      </c>
      <c r="I19" s="2"/>
      <c r="J19" s="5"/>
      <c r="K19" s="5"/>
    </row>
    <row r="20" spans="1:21" x14ac:dyDescent="0.25">
      <c r="A20" s="45">
        <v>43339</v>
      </c>
      <c r="B20" s="24"/>
      <c r="C20" s="24"/>
      <c r="D20" s="24"/>
      <c r="E20" s="24"/>
      <c r="F20" s="24"/>
      <c r="G20" s="25">
        <f t="shared" si="1"/>
        <v>0</v>
      </c>
      <c r="H20" s="1">
        <f t="shared" si="0"/>
        <v>0</v>
      </c>
      <c r="I20" s="2"/>
      <c r="J20" s="5"/>
      <c r="K20" s="5"/>
    </row>
    <row r="21" spans="1:21" x14ac:dyDescent="0.25">
      <c r="A21" s="45">
        <v>43340</v>
      </c>
      <c r="B21" s="24"/>
      <c r="C21" s="24"/>
      <c r="D21" s="24"/>
      <c r="E21" s="24"/>
      <c r="F21" s="24"/>
      <c r="G21" s="25">
        <f t="shared" si="1"/>
        <v>0</v>
      </c>
      <c r="H21" s="1">
        <f t="shared" si="0"/>
        <v>0</v>
      </c>
      <c r="I21" s="2"/>
      <c r="J21" s="5"/>
      <c r="K21" s="5"/>
    </row>
    <row r="22" spans="1:21" x14ac:dyDescent="0.25">
      <c r="A22" s="45">
        <v>43341</v>
      </c>
      <c r="B22" s="24"/>
      <c r="C22" s="24"/>
      <c r="D22" s="24"/>
      <c r="E22" s="24"/>
      <c r="F22" s="24"/>
      <c r="G22" s="25">
        <f t="shared" si="1"/>
        <v>0</v>
      </c>
      <c r="H22" s="1">
        <f t="shared" si="0"/>
        <v>0</v>
      </c>
      <c r="I22" s="2"/>
      <c r="J22" s="5"/>
      <c r="K22" s="5"/>
    </row>
    <row r="23" spans="1:21" x14ac:dyDescent="0.25">
      <c r="A23" s="45">
        <v>43342</v>
      </c>
      <c r="B23" s="24"/>
      <c r="C23" s="24"/>
      <c r="D23" s="24"/>
      <c r="E23" s="24"/>
      <c r="F23" s="24"/>
      <c r="G23" s="25">
        <f t="shared" si="1"/>
        <v>0</v>
      </c>
      <c r="H23" s="1">
        <f t="shared" si="0"/>
        <v>0</v>
      </c>
      <c r="I23" s="2"/>
      <c r="J23" s="5"/>
      <c r="K23" s="5"/>
    </row>
    <row r="24" spans="1:21" x14ac:dyDescent="0.25">
      <c r="A24" s="45">
        <v>43343</v>
      </c>
      <c r="B24" s="24"/>
      <c r="C24" s="24"/>
      <c r="D24" s="24"/>
      <c r="E24" s="24"/>
      <c r="F24" s="24"/>
      <c r="G24" s="25">
        <f>(B24*8.6)+(C24*8.6)+(D24*6)+(E24*7.8)+(F24*11.42)</f>
        <v>0</v>
      </c>
      <c r="H24" s="1">
        <f>SUM(B24:F24)</f>
        <v>0</v>
      </c>
      <c r="I24" s="2"/>
      <c r="J24" s="5"/>
      <c r="K24" s="5"/>
    </row>
    <row r="25" spans="1:21" ht="15.75" x14ac:dyDescent="0.25">
      <c r="A25" s="4" t="s">
        <v>9</v>
      </c>
      <c r="B25" s="89">
        <f>SUM(B2:B22)</f>
        <v>0</v>
      </c>
      <c r="C25" s="89">
        <f>SUM(C2:C22)</f>
        <v>0</v>
      </c>
      <c r="D25" s="89">
        <f>SUM(D2:D22)</f>
        <v>0</v>
      </c>
      <c r="E25" s="89">
        <f>SUM(E2:E22)</f>
        <v>0</v>
      </c>
      <c r="F25" s="89">
        <f>SUM(F2:F22)</f>
        <v>0</v>
      </c>
      <c r="G25" s="90">
        <f>SUM(G2:G23)</f>
        <v>0</v>
      </c>
      <c r="H25" s="96">
        <f>SUM(H2:H23)</f>
        <v>0</v>
      </c>
      <c r="I25" s="214">
        <f>SUM(I2:I22)</f>
        <v>0</v>
      </c>
      <c r="J25" s="5"/>
      <c r="K25" s="5"/>
    </row>
    <row r="26" spans="1:21" ht="15.75" x14ac:dyDescent="0.25">
      <c r="A26" s="93" t="s">
        <v>12</v>
      </c>
      <c r="B26" s="90">
        <f>(B25*8.6)</f>
        <v>0</v>
      </c>
      <c r="C26" s="90">
        <f>(C25*8.6)</f>
        <v>0</v>
      </c>
      <c r="D26" s="90">
        <f>(D25*6)</f>
        <v>0</v>
      </c>
      <c r="E26" s="90">
        <f>(E25*7.8)</f>
        <v>0</v>
      </c>
      <c r="F26" s="90">
        <f>(F25*11.42)</f>
        <v>0</v>
      </c>
      <c r="G26" s="90">
        <f>SUM(B26:F26)</f>
        <v>0</v>
      </c>
      <c r="H26" s="96"/>
      <c r="I26" s="215"/>
      <c r="J26" s="5"/>
      <c r="K26" s="5"/>
      <c r="L26" s="5"/>
      <c r="M26" s="5"/>
      <c r="N26" s="5"/>
    </row>
    <row r="27" spans="1:21" x14ac:dyDescent="0.25">
      <c r="A27" s="58" t="s">
        <v>53</v>
      </c>
      <c r="B27" s="80"/>
      <c r="C27" s="52"/>
      <c r="D27" s="52"/>
      <c r="E27" s="52"/>
      <c r="F27" s="52"/>
      <c r="G27" s="52"/>
      <c r="H27" s="52"/>
      <c r="I27" s="52"/>
    </row>
    <row r="29" spans="1:21" s="23" customFormat="1" ht="18.75" x14ac:dyDescent="0.25">
      <c r="A29" s="212" t="s">
        <v>66</v>
      </c>
      <c r="B29" s="212"/>
      <c r="C29" s="212"/>
      <c r="D29" s="212"/>
      <c r="E29" s="212"/>
      <c r="F29" s="212"/>
      <c r="G29" s="212"/>
      <c r="H29" s="212"/>
      <c r="I29" s="212"/>
      <c r="J29" s="213"/>
      <c r="K29" s="213"/>
      <c r="L29" s="213"/>
      <c r="M29" s="213"/>
      <c r="N29" s="106"/>
      <c r="O29" s="5"/>
      <c r="P29" s="11"/>
      <c r="Q29" s="5"/>
      <c r="R29" s="5"/>
      <c r="S29" s="5"/>
      <c r="T29" s="5"/>
      <c r="U29" s="5"/>
    </row>
    <row r="30" spans="1:21" s="23" customFormat="1" ht="15.75" x14ac:dyDescent="0.25">
      <c r="A30" s="13" t="s">
        <v>8</v>
      </c>
      <c r="B30" s="15" t="s">
        <v>4</v>
      </c>
      <c r="C30" s="17" t="s">
        <v>7</v>
      </c>
      <c r="D30" s="14" t="s">
        <v>371</v>
      </c>
      <c r="E30" s="101" t="s">
        <v>9</v>
      </c>
      <c r="F30" s="101" t="s">
        <v>12</v>
      </c>
      <c r="G30" s="102" t="s">
        <v>2</v>
      </c>
      <c r="H30" s="104" t="s">
        <v>63</v>
      </c>
      <c r="I30" s="5"/>
      <c r="J30" s="11"/>
      <c r="K30" s="5"/>
      <c r="L30" s="5"/>
      <c r="M30" s="5"/>
      <c r="N30" s="5"/>
      <c r="O30" s="5"/>
    </row>
    <row r="31" spans="1:21" s="23" customFormat="1" x14ac:dyDescent="0.25">
      <c r="A31" s="45">
        <v>43313</v>
      </c>
      <c r="B31" s="24">
        <f>'C '!G30</f>
        <v>72</v>
      </c>
      <c r="C31" s="24">
        <f>'F '!D30</f>
        <v>0</v>
      </c>
      <c r="D31" s="24">
        <f>'B '!E30</f>
        <v>45</v>
      </c>
      <c r="E31" s="1">
        <f t="shared" ref="E31:E53" si="2">SUM(B31:C31)</f>
        <v>72</v>
      </c>
      <c r="F31" s="56">
        <f>'C '!I30+'F '!F30+'B '!G30</f>
        <v>911.25</v>
      </c>
      <c r="G31" s="2">
        <f>'C '!H30+'F '!E30</f>
        <v>2</v>
      </c>
      <c r="H31" s="103">
        <f>'C '!J30+'F '!G30</f>
        <v>-74.100000000000009</v>
      </c>
      <c r="I31" s="11"/>
      <c r="J31" s="11"/>
      <c r="K31" s="5"/>
      <c r="L31" s="5"/>
      <c r="M31" s="5"/>
      <c r="N31" s="5"/>
      <c r="O31" s="5"/>
    </row>
    <row r="32" spans="1:21" s="23" customFormat="1" x14ac:dyDescent="0.25">
      <c r="A32" s="45">
        <v>43314</v>
      </c>
      <c r="B32" s="24">
        <f>'C '!G31</f>
        <v>-154.6</v>
      </c>
      <c r="C32" s="24">
        <f>'F '!D31</f>
        <v>8.3000000000000007</v>
      </c>
      <c r="D32" s="24">
        <f>'B '!E3</f>
        <v>0</v>
      </c>
      <c r="E32" s="1">
        <f t="shared" si="2"/>
        <v>-146.29999999999998</v>
      </c>
      <c r="F32" s="56">
        <f>'C '!I31+'F '!F31+'B '!G31</f>
        <v>-1359.9819999999997</v>
      </c>
      <c r="G32" s="2">
        <f>'C '!H31+'F '!E31</f>
        <v>24</v>
      </c>
      <c r="H32" s="107">
        <f>'C '!J31+'F '!G31</f>
        <v>-54.400000000000006</v>
      </c>
      <c r="I32" s="5"/>
      <c r="J32" s="11"/>
      <c r="K32" s="5"/>
      <c r="L32" s="5"/>
      <c r="M32" s="5"/>
      <c r="N32" s="5"/>
      <c r="O32" s="5"/>
    </row>
    <row r="33" spans="1:15" s="23" customFormat="1" x14ac:dyDescent="0.25">
      <c r="A33" s="45">
        <v>43315</v>
      </c>
      <c r="B33" s="24">
        <f>'C '!G32</f>
        <v>-27.7</v>
      </c>
      <c r="C33" s="24">
        <f>'F '!D32</f>
        <v>-155.9</v>
      </c>
      <c r="D33" s="24">
        <f>'B '!E4</f>
        <v>0</v>
      </c>
      <c r="E33" s="1">
        <f t="shared" si="2"/>
        <v>-183.6</v>
      </c>
      <c r="F33" s="56">
        <f>'C '!I32+'F '!F32+'B '!G32</f>
        <v>-1578.96</v>
      </c>
      <c r="G33" s="2">
        <f>'C '!H32+'F '!E32</f>
        <v>14</v>
      </c>
      <c r="H33" s="107">
        <f>'C '!J32+'F '!G32</f>
        <v>-55.300000000000011</v>
      </c>
      <c r="I33" s="5"/>
      <c r="J33" s="11"/>
      <c r="K33" s="5"/>
      <c r="L33" s="5"/>
      <c r="M33" s="5"/>
      <c r="N33" s="5"/>
      <c r="O33" s="5"/>
    </row>
    <row r="34" spans="1:15" s="23" customFormat="1" x14ac:dyDescent="0.25">
      <c r="A34" s="45">
        <v>43318</v>
      </c>
      <c r="B34" s="24">
        <f>'C '!G33</f>
        <v>0</v>
      </c>
      <c r="C34" s="24">
        <f>'F '!D33</f>
        <v>-2.9</v>
      </c>
      <c r="D34" s="24">
        <f>'B '!E5</f>
        <v>0</v>
      </c>
      <c r="E34" s="1">
        <f t="shared" si="2"/>
        <v>-2.9</v>
      </c>
      <c r="F34" s="56">
        <f>'C '!I33+'F '!F33+'B '!G33</f>
        <v>-24.939999999999998</v>
      </c>
      <c r="G34" s="2">
        <f>'C '!H33+'F '!E33</f>
        <v>1</v>
      </c>
      <c r="H34" s="107">
        <f>'C '!J33+'F '!G33</f>
        <v>18.899999999999999</v>
      </c>
      <c r="I34" s="5"/>
      <c r="J34" s="11"/>
      <c r="K34" s="5"/>
      <c r="L34" s="5"/>
      <c r="M34" s="5"/>
      <c r="N34" s="5"/>
      <c r="O34" s="5"/>
    </row>
    <row r="35" spans="1:15" s="23" customFormat="1" x14ac:dyDescent="0.25">
      <c r="A35" s="45">
        <v>43319</v>
      </c>
      <c r="B35" s="24">
        <f>'C '!G34</f>
        <v>0</v>
      </c>
      <c r="C35" s="24">
        <f>'F '!D34</f>
        <v>0</v>
      </c>
      <c r="D35" s="24">
        <f>'B '!E6</f>
        <v>0</v>
      </c>
      <c r="E35" s="1">
        <f t="shared" si="2"/>
        <v>0</v>
      </c>
      <c r="F35" s="56">
        <f>'C '!I34+'F '!F34+'B '!G34</f>
        <v>0</v>
      </c>
      <c r="G35" s="2">
        <f>'C '!H34+'F '!E34</f>
        <v>0</v>
      </c>
      <c r="H35" s="107">
        <f>'C '!J34+'F '!G34</f>
        <v>-5.5</v>
      </c>
      <c r="I35" s="5"/>
      <c r="J35" s="11"/>
      <c r="K35" s="5"/>
      <c r="L35" s="5"/>
      <c r="M35" s="5"/>
      <c r="N35" s="5"/>
      <c r="O35" s="5"/>
    </row>
    <row r="36" spans="1:15" s="23" customFormat="1" x14ac:dyDescent="0.25">
      <c r="A36" s="45">
        <v>43320</v>
      </c>
      <c r="B36" s="24">
        <f>'C '!G35</f>
        <v>351</v>
      </c>
      <c r="C36" s="24">
        <f>'F '!D35</f>
        <v>-13</v>
      </c>
      <c r="D36" s="24">
        <f>'B '!E7</f>
        <v>-42.3</v>
      </c>
      <c r="E36" s="1">
        <f t="shared" si="2"/>
        <v>338</v>
      </c>
      <c r="F36" s="56">
        <f>'C '!I35+'F '!F35+'B '!G35</f>
        <v>2625.9999999999995</v>
      </c>
      <c r="G36" s="2">
        <f>'C '!H35+'F '!E35</f>
        <v>16</v>
      </c>
      <c r="H36" s="107">
        <f>'C '!J35+'F '!G35</f>
        <v>-23.099999999999987</v>
      </c>
      <c r="I36" s="5"/>
      <c r="J36" s="11"/>
      <c r="K36" s="5"/>
      <c r="L36" s="5"/>
      <c r="M36" s="5"/>
      <c r="N36" s="5"/>
      <c r="O36" s="5"/>
    </row>
    <row r="37" spans="1:15" s="23" customFormat="1" x14ac:dyDescent="0.25">
      <c r="A37" s="45">
        <v>43321</v>
      </c>
      <c r="B37" s="24">
        <f>'C '!G36</f>
        <v>0</v>
      </c>
      <c r="C37" s="24">
        <f>'F '!D36</f>
        <v>0</v>
      </c>
      <c r="D37" s="24">
        <f>'B '!E8</f>
        <v>-34.700000000000003</v>
      </c>
      <c r="E37" s="1">
        <f t="shared" si="2"/>
        <v>0</v>
      </c>
      <c r="F37" s="56">
        <f>'C '!I36+'F '!F36+'B '!G36</f>
        <v>0</v>
      </c>
      <c r="G37" s="2">
        <f>'C '!H36+'F '!E36</f>
        <v>0</v>
      </c>
      <c r="H37" s="107">
        <f>'C '!J36+'F '!G36</f>
        <v>-356.9</v>
      </c>
      <c r="I37" s="5"/>
      <c r="J37" s="11"/>
      <c r="K37" s="5"/>
      <c r="L37" s="5"/>
      <c r="M37" s="5"/>
      <c r="N37" s="5"/>
      <c r="O37" s="5"/>
    </row>
    <row r="38" spans="1:15" s="23" customFormat="1" x14ac:dyDescent="0.25">
      <c r="A38" s="45">
        <v>43322</v>
      </c>
      <c r="B38" s="24">
        <f>'C '!G37</f>
        <v>-108.4</v>
      </c>
      <c r="C38" s="24">
        <f>'F '!D37</f>
        <v>435.6</v>
      </c>
      <c r="D38" s="24">
        <f>'B '!E9</f>
        <v>0</v>
      </c>
      <c r="E38" s="1">
        <f t="shared" si="2"/>
        <v>327.20000000000005</v>
      </c>
      <c r="F38" s="56">
        <f>'C '!I37+'F '!F37+'B '!G37</f>
        <v>3163.5599999999995</v>
      </c>
      <c r="G38" s="2">
        <f>'C '!H37+'F '!E37</f>
        <v>27</v>
      </c>
      <c r="H38" s="107">
        <f>'C '!J37+'F '!G37</f>
        <v>-50.09999999999998</v>
      </c>
      <c r="I38" s="5"/>
      <c r="J38" s="11"/>
      <c r="K38" s="5"/>
      <c r="L38" s="5"/>
      <c r="M38" s="5"/>
      <c r="N38" s="5"/>
      <c r="O38" s="5"/>
    </row>
    <row r="39" spans="1:15" s="23" customFormat="1" x14ac:dyDescent="0.25">
      <c r="A39" s="45">
        <v>43325</v>
      </c>
      <c r="B39" s="24">
        <f>'C '!G38</f>
        <v>0</v>
      </c>
      <c r="C39" s="24">
        <f>'F '!D38</f>
        <v>0</v>
      </c>
      <c r="D39" s="24">
        <f>'B '!E10</f>
        <v>0</v>
      </c>
      <c r="E39" s="1">
        <f t="shared" si="2"/>
        <v>0</v>
      </c>
      <c r="F39" s="56">
        <f>'C '!I38+'F '!F38+'B '!G38</f>
        <v>0</v>
      </c>
      <c r="G39" s="2">
        <f>'C '!H38+'F '!E38</f>
        <v>0</v>
      </c>
      <c r="H39" s="107">
        <f>'C '!J38+'F '!G38</f>
        <v>0</v>
      </c>
      <c r="I39" s="5"/>
      <c r="J39" s="11"/>
      <c r="K39" s="5"/>
      <c r="L39" s="5"/>
      <c r="M39" s="5"/>
      <c r="N39" s="5"/>
      <c r="O39" s="5"/>
    </row>
    <row r="40" spans="1:15" s="23" customFormat="1" x14ac:dyDescent="0.25">
      <c r="A40" s="45">
        <v>43326</v>
      </c>
      <c r="B40" s="24">
        <f>'C '!G39</f>
        <v>0</v>
      </c>
      <c r="C40" s="24">
        <f>'F '!D39</f>
        <v>-61.3</v>
      </c>
      <c r="D40" s="24">
        <f>'B '!E11</f>
        <v>0</v>
      </c>
      <c r="E40" s="1">
        <f t="shared" si="2"/>
        <v>-61.3</v>
      </c>
      <c r="F40" s="56">
        <f>'C '!I39+'F '!F39+'B '!G39</f>
        <v>-527.17999999999995</v>
      </c>
      <c r="G40" s="2">
        <f>'C '!H39+'F '!E39</f>
        <v>4</v>
      </c>
      <c r="H40" s="107">
        <f>'C '!J39+'F '!G39</f>
        <v>-4.5999999999999943</v>
      </c>
      <c r="I40" s="5"/>
      <c r="J40" s="11"/>
      <c r="K40" s="5"/>
      <c r="L40" s="5"/>
      <c r="M40" s="5"/>
      <c r="N40" s="5"/>
      <c r="O40" s="5"/>
    </row>
    <row r="41" spans="1:15" s="23" customFormat="1" x14ac:dyDescent="0.25">
      <c r="A41" s="45">
        <v>43327</v>
      </c>
      <c r="B41" s="24">
        <f>'C '!G40</f>
        <v>0</v>
      </c>
      <c r="C41" s="24">
        <f>'F '!D40</f>
        <v>0</v>
      </c>
      <c r="D41" s="24">
        <f>'B '!E12</f>
        <v>0</v>
      </c>
      <c r="E41" s="1">
        <f t="shared" si="2"/>
        <v>0</v>
      </c>
      <c r="F41" s="56">
        <f>'C '!I40+'F '!F40+'B '!G40</f>
        <v>0</v>
      </c>
      <c r="G41" s="2">
        <f>'C '!H40+'F '!E40</f>
        <v>0</v>
      </c>
      <c r="H41" s="107">
        <f>'C '!J40+'F '!G40</f>
        <v>0</v>
      </c>
      <c r="I41" s="5"/>
      <c r="J41" s="11"/>
      <c r="K41" s="5"/>
      <c r="L41" s="5"/>
      <c r="M41" s="5"/>
      <c r="N41" s="5"/>
      <c r="O41" s="5"/>
    </row>
    <row r="42" spans="1:15" s="23" customFormat="1" x14ac:dyDescent="0.25">
      <c r="A42" s="45">
        <v>43328</v>
      </c>
      <c r="B42" s="24">
        <f>'C '!G41</f>
        <v>-110.4</v>
      </c>
      <c r="C42" s="24">
        <f>'F '!D41</f>
        <v>-15.6</v>
      </c>
      <c r="D42" s="24">
        <f>'B '!E13</f>
        <v>0</v>
      </c>
      <c r="E42" s="1">
        <f t="shared" si="2"/>
        <v>-126</v>
      </c>
      <c r="F42" s="56">
        <f>'C '!I41+'F '!F41+'B '!G41</f>
        <v>-796.56000000000006</v>
      </c>
      <c r="G42" s="2">
        <f>'C '!H41+'F '!E41</f>
        <v>8</v>
      </c>
      <c r="H42" s="107">
        <f>'C '!J41+'F '!G41</f>
        <v>-9</v>
      </c>
      <c r="I42" s="5"/>
      <c r="J42" s="11"/>
      <c r="K42" s="5"/>
      <c r="L42" s="5"/>
      <c r="M42" s="5"/>
      <c r="N42" s="5"/>
      <c r="O42" s="5"/>
    </row>
    <row r="43" spans="1:15" s="23" customFormat="1" x14ac:dyDescent="0.25">
      <c r="A43" s="45">
        <v>43329</v>
      </c>
      <c r="B43" s="24">
        <f>'C '!G42</f>
        <v>-13.8</v>
      </c>
      <c r="C43" s="24">
        <f>'F '!D42</f>
        <v>-91.2</v>
      </c>
      <c r="D43" s="24">
        <f>'B '!E14</f>
        <v>-31.2</v>
      </c>
      <c r="E43" s="1">
        <f t="shared" si="2"/>
        <v>-105</v>
      </c>
      <c r="F43" s="56">
        <f>'C '!I42+'F '!F42+'B '!G42</f>
        <v>-1167.18</v>
      </c>
      <c r="G43" s="2">
        <f>'C '!H42+'F '!E42</f>
        <v>12</v>
      </c>
      <c r="H43" s="107">
        <f>'C '!J42+'F '!G42</f>
        <v>-14.30000000000001</v>
      </c>
      <c r="I43" s="5"/>
      <c r="J43" s="11"/>
      <c r="K43" s="5"/>
      <c r="L43" s="5"/>
      <c r="M43" s="5"/>
      <c r="N43" s="5"/>
      <c r="O43" s="5"/>
    </row>
    <row r="44" spans="1:15" s="23" customFormat="1" x14ac:dyDescent="0.25">
      <c r="A44" s="45">
        <v>43332</v>
      </c>
      <c r="B44" s="24">
        <f>'C '!G43</f>
        <v>0</v>
      </c>
      <c r="C44" s="24">
        <f>'F '!D43</f>
        <v>18.399999999999999</v>
      </c>
      <c r="D44" s="24">
        <f>'B '!E15</f>
        <v>-58</v>
      </c>
      <c r="E44" s="1">
        <f t="shared" si="2"/>
        <v>18.399999999999999</v>
      </c>
      <c r="F44" s="56">
        <f>'C '!I43+'F '!F43+'B '!G43</f>
        <v>-225.12000000000003</v>
      </c>
      <c r="G44" s="2">
        <f>'C '!H43+'F '!E43</f>
        <v>1</v>
      </c>
      <c r="H44" s="107">
        <f>'C '!J43+'F '!G43</f>
        <v>-1.3000000000000007</v>
      </c>
      <c r="I44" s="5"/>
      <c r="J44" s="11"/>
      <c r="K44" s="5"/>
      <c r="L44" s="5"/>
      <c r="M44" s="5"/>
      <c r="N44" s="5"/>
      <c r="O44" s="5"/>
    </row>
    <row r="45" spans="1:15" s="23" customFormat="1" x14ac:dyDescent="0.25">
      <c r="A45" s="45">
        <v>43333</v>
      </c>
      <c r="B45" s="24">
        <f>'C '!G44</f>
        <v>-90</v>
      </c>
      <c r="C45" s="24">
        <f>'F '!D44</f>
        <v>-160.30000000000001</v>
      </c>
      <c r="D45" s="24">
        <f>'B '!E16</f>
        <v>0</v>
      </c>
      <c r="E45" s="1">
        <f t="shared" si="2"/>
        <v>-250.3</v>
      </c>
      <c r="F45" s="56">
        <f>'C '!I44+'F '!F44+'B '!G44</f>
        <v>-2152.58</v>
      </c>
      <c r="G45" s="2">
        <f>'C '!H44+'F '!E44</f>
        <v>14</v>
      </c>
      <c r="H45" s="107">
        <f>'C '!J44+'F '!G44</f>
        <v>-68.700000000000017</v>
      </c>
      <c r="I45" s="5"/>
      <c r="J45" s="11"/>
      <c r="K45" s="5"/>
      <c r="L45" s="5"/>
      <c r="M45" s="5"/>
      <c r="N45" s="5"/>
      <c r="O45" s="5"/>
    </row>
    <row r="46" spans="1:15" s="23" customFormat="1" x14ac:dyDescent="0.25">
      <c r="A46" s="45">
        <v>43334</v>
      </c>
      <c r="B46" s="24">
        <f>'C '!G45</f>
        <v>0</v>
      </c>
      <c r="C46" s="24">
        <f>'F '!D45</f>
        <v>-44</v>
      </c>
      <c r="D46" s="24">
        <f>'B '!E17</f>
        <v>0</v>
      </c>
      <c r="E46" s="1">
        <f t="shared" si="2"/>
        <v>-44</v>
      </c>
      <c r="F46" s="56">
        <f>'C '!I45+'F '!F45+'B '!G45</f>
        <v>-378.4</v>
      </c>
      <c r="G46" s="2">
        <f>'C '!H45+'F '!E45</f>
        <v>5</v>
      </c>
      <c r="H46" s="107">
        <f>'C '!J45+'F '!G45</f>
        <v>-5.7999999999999972</v>
      </c>
      <c r="I46" s="5"/>
      <c r="J46" s="11"/>
      <c r="K46" s="5"/>
      <c r="L46" s="5"/>
      <c r="M46" s="5"/>
      <c r="N46" s="5"/>
      <c r="O46" s="5"/>
    </row>
    <row r="47" spans="1:15" s="23" customFormat="1" x14ac:dyDescent="0.25">
      <c r="A47" s="45">
        <v>43335</v>
      </c>
      <c r="B47" s="24">
        <f>'C '!G46</f>
        <v>-3.3</v>
      </c>
      <c r="C47" s="24">
        <f>'F '!D46</f>
        <v>-49</v>
      </c>
      <c r="D47" s="24">
        <f>'B '!E18</f>
        <v>0</v>
      </c>
      <c r="E47" s="1">
        <f t="shared" si="2"/>
        <v>-52.3</v>
      </c>
      <c r="F47" s="56">
        <f>'C '!I46+'F '!F46+'B '!G46</f>
        <v>-449.78</v>
      </c>
      <c r="G47" s="2">
        <f>'C '!H46+'F '!E46</f>
        <v>4</v>
      </c>
      <c r="H47" s="107">
        <f>'C '!J46+'F '!G46</f>
        <v>-42.4</v>
      </c>
      <c r="I47" s="5"/>
      <c r="J47" s="11"/>
      <c r="K47" s="5"/>
      <c r="L47" s="5"/>
      <c r="M47" s="5"/>
      <c r="N47" s="5"/>
      <c r="O47" s="5"/>
    </row>
    <row r="48" spans="1:15" s="23" customFormat="1" x14ac:dyDescent="0.25">
      <c r="A48" s="45">
        <v>43336</v>
      </c>
      <c r="B48" s="24">
        <f>'C '!G47</f>
        <v>-50.4</v>
      </c>
      <c r="C48" s="24">
        <f>'F '!D47</f>
        <v>0</v>
      </c>
      <c r="D48" s="24">
        <f>'B '!E19</f>
        <v>265.7</v>
      </c>
      <c r="E48" s="1">
        <f t="shared" si="2"/>
        <v>-50.4</v>
      </c>
      <c r="F48" s="56">
        <f>'C '!I47+'F '!F47+'B '!G47</f>
        <v>-433.43999999999994</v>
      </c>
      <c r="G48" s="2">
        <f>'C '!H47+'F '!E47</f>
        <v>5</v>
      </c>
      <c r="H48" s="107">
        <f>'C '!J47+'F '!G47</f>
        <v>37.1</v>
      </c>
      <c r="I48" s="5"/>
      <c r="J48" s="11"/>
      <c r="K48" s="5"/>
      <c r="L48" s="5"/>
      <c r="M48" s="5"/>
      <c r="N48" s="5"/>
      <c r="O48" s="5"/>
    </row>
    <row r="49" spans="1:16" s="23" customFormat="1" x14ac:dyDescent="0.25">
      <c r="A49" s="45">
        <v>43339</v>
      </c>
      <c r="B49" s="24">
        <f>'C '!G48</f>
        <v>0</v>
      </c>
      <c r="C49" s="24">
        <f>'F '!D48</f>
        <v>0</v>
      </c>
      <c r="D49" s="24">
        <f>'B '!E20</f>
        <v>0</v>
      </c>
      <c r="E49" s="1">
        <f t="shared" si="2"/>
        <v>0</v>
      </c>
      <c r="F49" s="56">
        <f>'C '!I48+'F '!F48+'B '!G48</f>
        <v>0</v>
      </c>
      <c r="G49" s="2">
        <f>'C '!H48+'F '!E48</f>
        <v>0</v>
      </c>
      <c r="H49" s="107">
        <f>'C '!J48+'F '!G48</f>
        <v>0</v>
      </c>
      <c r="I49" s="5"/>
      <c r="J49" s="11"/>
      <c r="K49" s="5"/>
      <c r="L49" s="5"/>
      <c r="M49" s="5"/>
      <c r="N49" s="5"/>
      <c r="O49" s="5"/>
    </row>
    <row r="50" spans="1:16" s="23" customFormat="1" x14ac:dyDescent="0.25">
      <c r="A50" s="45">
        <v>43340</v>
      </c>
      <c r="B50" s="24">
        <f>'C '!G49</f>
        <v>0</v>
      </c>
      <c r="C50" s="24">
        <f>'F '!D49</f>
        <v>0</v>
      </c>
      <c r="D50" s="24">
        <f>'B '!E21</f>
        <v>0</v>
      </c>
      <c r="E50" s="1">
        <f t="shared" si="2"/>
        <v>0</v>
      </c>
      <c r="F50" s="56">
        <f>'C '!I49+'F '!F49+'B '!G49</f>
        <v>0</v>
      </c>
      <c r="G50" s="2">
        <f>'C '!H49+'F '!E49</f>
        <v>0</v>
      </c>
      <c r="H50" s="107">
        <f>'C '!J49+'F '!G49</f>
        <v>0</v>
      </c>
      <c r="I50" s="5"/>
      <c r="J50" s="11"/>
      <c r="K50" s="5"/>
      <c r="L50" s="5"/>
      <c r="M50" s="5"/>
      <c r="N50" s="5"/>
      <c r="O50" s="5"/>
    </row>
    <row r="51" spans="1:16" s="23" customFormat="1" x14ac:dyDescent="0.25">
      <c r="A51" s="45">
        <v>43341</v>
      </c>
      <c r="B51" s="24">
        <f>'C '!G50</f>
        <v>0</v>
      </c>
      <c r="C51" s="24">
        <f>'F '!D50</f>
        <v>0</v>
      </c>
      <c r="D51" s="24">
        <f>'B '!E22</f>
        <v>0</v>
      </c>
      <c r="E51" s="1">
        <f t="shared" si="2"/>
        <v>0</v>
      </c>
      <c r="F51" s="56">
        <f>'C '!I50+'F '!F50+'B '!G50</f>
        <v>0</v>
      </c>
      <c r="G51" s="2">
        <f>'C '!H50+'F '!E50</f>
        <v>0</v>
      </c>
      <c r="H51" s="107">
        <f>'C '!J50+'F '!G50</f>
        <v>0</v>
      </c>
      <c r="I51" s="5"/>
      <c r="J51" s="11"/>
      <c r="K51" s="5"/>
      <c r="L51" s="5"/>
      <c r="M51" s="5"/>
      <c r="N51" s="5"/>
      <c r="O51" s="5"/>
    </row>
    <row r="52" spans="1:16" s="23" customFormat="1" x14ac:dyDescent="0.25">
      <c r="A52" s="45">
        <v>43342</v>
      </c>
      <c r="B52" s="24">
        <f>'C '!G51</f>
        <v>0</v>
      </c>
      <c r="C52" s="24">
        <f>'F '!D51</f>
        <v>0</v>
      </c>
      <c r="D52" s="24">
        <f>'B '!E23</f>
        <v>0</v>
      </c>
      <c r="E52" s="1">
        <f t="shared" si="2"/>
        <v>0</v>
      </c>
      <c r="F52" s="56">
        <f>'C '!I51+'F '!F51+'B '!G51</f>
        <v>0</v>
      </c>
      <c r="G52" s="2">
        <f>'C '!H51+'F '!E51</f>
        <v>0</v>
      </c>
      <c r="H52" s="107">
        <f>'C '!J51+'F '!G51</f>
        <v>0</v>
      </c>
      <c r="I52" s="5"/>
      <c r="J52" s="11"/>
      <c r="K52" s="5"/>
      <c r="L52" s="5"/>
      <c r="M52" s="5"/>
      <c r="N52" s="5"/>
      <c r="O52" s="5"/>
    </row>
    <row r="53" spans="1:16" s="23" customFormat="1" x14ac:dyDescent="0.25">
      <c r="A53" s="45">
        <v>43343</v>
      </c>
      <c r="B53" s="24">
        <f>'C '!G52</f>
        <v>0</v>
      </c>
      <c r="C53" s="24">
        <f>'F '!D52</f>
        <v>0</v>
      </c>
      <c r="D53" s="24">
        <f>'B '!E24</f>
        <v>0</v>
      </c>
      <c r="E53" s="1">
        <f t="shared" si="2"/>
        <v>0</v>
      </c>
      <c r="F53" s="56">
        <f>'C '!I52+'F '!F52+'B '!G52</f>
        <v>0</v>
      </c>
      <c r="G53" s="2">
        <f>'C '!H52+'F '!E52</f>
        <v>0</v>
      </c>
      <c r="H53" s="107">
        <f>'C '!J52+'F '!G52</f>
        <v>0</v>
      </c>
      <c r="I53" s="5"/>
      <c r="J53" s="11"/>
      <c r="K53" s="5"/>
      <c r="L53" s="5"/>
      <c r="M53" s="5"/>
      <c r="N53" s="5"/>
      <c r="O53" s="5"/>
    </row>
    <row r="54" spans="1:16" s="23" customFormat="1" ht="15.75" x14ac:dyDescent="0.25">
      <c r="A54" s="20" t="s">
        <v>3</v>
      </c>
      <c r="B54" s="76">
        <f>SUM(B31:B51)</f>
        <v>-135.60000000000002</v>
      </c>
      <c r="C54" s="76">
        <f>SUM(C31:C51)</f>
        <v>-130.9</v>
      </c>
      <c r="D54" s="76">
        <f>SUM(D31:D51)</f>
        <v>144.5</v>
      </c>
      <c r="E54" s="100">
        <f>SUM(E31:E51)</f>
        <v>-266.49999999999989</v>
      </c>
      <c r="F54" s="77">
        <f>SUM(F31:F52)</f>
        <v>-2393.3120000000004</v>
      </c>
      <c r="G54" s="75">
        <f>SUM(G31:G52)</f>
        <v>137</v>
      </c>
      <c r="H54" s="100">
        <f>SUM(H31:H52)</f>
        <v>-709.49999999999989</v>
      </c>
      <c r="I54" s="5"/>
      <c r="J54" s="11"/>
      <c r="K54" s="5"/>
      <c r="L54" s="5"/>
      <c r="M54" s="5"/>
      <c r="N54" s="5"/>
      <c r="O54" s="5"/>
    </row>
    <row r="55" spans="1:16" s="23" customFormat="1" ht="15.75" x14ac:dyDescent="0.25">
      <c r="A55" s="58" t="s">
        <v>53</v>
      </c>
      <c r="B55" s="78"/>
      <c r="C55" s="78"/>
      <c r="D55" s="78"/>
      <c r="E55" s="78"/>
      <c r="F55" s="78"/>
      <c r="G55" s="79">
        <f>SUM(B55:C55)</f>
        <v>0</v>
      </c>
      <c r="H55" s="5"/>
      <c r="I55" s="106"/>
      <c r="J55" s="5"/>
      <c r="K55" s="11"/>
      <c r="L55" s="5"/>
      <c r="M55" s="5"/>
      <c r="N55" s="5"/>
      <c r="O55" s="5"/>
      <c r="P55" s="5"/>
    </row>
  </sheetData>
  <mergeCells count="2">
    <mergeCell ref="I25:I26"/>
    <mergeCell ref="A29:M29"/>
  </mergeCells>
  <conditionalFormatting sqref="G25:G26 B26:F26 L56:L417 B31:C54">
    <cfRule type="cellIs" dxfId="695" priority="101" operator="lessThan">
      <formula>0</formula>
    </cfRule>
    <cfRule type="cellIs" dxfId="694" priority="102" operator="greaterThan">
      <formula>0</formula>
    </cfRule>
  </conditionalFormatting>
  <conditionalFormatting sqref="H2:H22 H25:H26">
    <cfRule type="cellIs" dxfId="693" priority="108" operator="lessThan">
      <formula>0</formula>
    </cfRule>
    <cfRule type="cellIs" dxfId="692" priority="109" operator="greaterThan">
      <formula>0</formula>
    </cfRule>
  </conditionalFormatting>
  <conditionalFormatting sqref="E2:E22 G2:I2 B2:D23 H3:I22 G3:G23 B31:C54">
    <cfRule type="cellIs" dxfId="691" priority="105" operator="equal">
      <formula>0</formula>
    </cfRule>
  </conditionalFormatting>
  <conditionalFormatting sqref="B2:C22 G2:G23">
    <cfRule type="cellIs" dxfId="690" priority="103" operator="lessThan">
      <formula>0</formula>
    </cfRule>
    <cfRule type="cellIs" dxfId="689" priority="104" operator="greaterThan">
      <formula>0</formula>
    </cfRule>
  </conditionalFormatting>
  <conditionalFormatting sqref="B25:C25">
    <cfRule type="cellIs" dxfId="688" priority="99" operator="lessThan">
      <formula>0</formula>
    </cfRule>
    <cfRule type="cellIs" dxfId="687" priority="100" operator="greaterThan">
      <formula>0</formula>
    </cfRule>
  </conditionalFormatting>
  <conditionalFormatting sqref="D2:D22">
    <cfRule type="cellIs" dxfId="686" priority="97" operator="lessThan">
      <formula>0</formula>
    </cfRule>
    <cfRule type="cellIs" dxfId="685" priority="98" operator="greaterThan">
      <formula>0</formula>
    </cfRule>
  </conditionalFormatting>
  <conditionalFormatting sqref="D25">
    <cfRule type="cellIs" dxfId="684" priority="95" operator="lessThan">
      <formula>0</formula>
    </cfRule>
    <cfRule type="cellIs" dxfId="683" priority="96" operator="greaterThan">
      <formula>0</formula>
    </cfRule>
  </conditionalFormatting>
  <conditionalFormatting sqref="E2:E22">
    <cfRule type="cellIs" dxfId="682" priority="93" operator="lessThan">
      <formula>0</formula>
    </cfRule>
    <cfRule type="cellIs" dxfId="681" priority="94" operator="greaterThan">
      <formula>0</formula>
    </cfRule>
  </conditionalFormatting>
  <conditionalFormatting sqref="E25">
    <cfRule type="cellIs" dxfId="680" priority="91" operator="lessThan">
      <formula>0</formula>
    </cfRule>
    <cfRule type="cellIs" dxfId="679" priority="92" operator="greaterThan">
      <formula>0</formula>
    </cfRule>
  </conditionalFormatting>
  <conditionalFormatting sqref="F2:F22">
    <cfRule type="cellIs" dxfId="678" priority="78" operator="equal">
      <formula>0</formula>
    </cfRule>
  </conditionalFormatting>
  <conditionalFormatting sqref="F2:F22">
    <cfRule type="cellIs" dxfId="677" priority="76" operator="lessThan">
      <formula>0</formula>
    </cfRule>
    <cfRule type="cellIs" dxfId="676" priority="77" operator="greaterThan">
      <formula>0</formula>
    </cfRule>
  </conditionalFormatting>
  <conditionalFormatting sqref="F25">
    <cfRule type="cellIs" dxfId="675" priority="74" operator="lessThan">
      <formula>0</formula>
    </cfRule>
    <cfRule type="cellIs" dxfId="674" priority="75" operator="greaterThan">
      <formula>0</formula>
    </cfRule>
  </conditionalFormatting>
  <conditionalFormatting sqref="H23">
    <cfRule type="cellIs" dxfId="673" priority="72" operator="lessThan">
      <formula>0</formula>
    </cfRule>
    <cfRule type="cellIs" dxfId="672" priority="73" operator="greaterThan">
      <formula>0</formula>
    </cfRule>
  </conditionalFormatting>
  <conditionalFormatting sqref="E23 H23:I23">
    <cfRule type="cellIs" dxfId="671" priority="69" operator="equal">
      <formula>0</formula>
    </cfRule>
  </conditionalFormatting>
  <conditionalFormatting sqref="B23:C23">
    <cfRule type="cellIs" dxfId="670" priority="67" operator="lessThan">
      <formula>0</formula>
    </cfRule>
    <cfRule type="cellIs" dxfId="669" priority="68" operator="greaterThan">
      <formula>0</formula>
    </cfRule>
  </conditionalFormatting>
  <conditionalFormatting sqref="D23">
    <cfRule type="cellIs" dxfId="668" priority="65" operator="lessThan">
      <formula>0</formula>
    </cfRule>
    <cfRule type="cellIs" dxfId="667" priority="66" operator="greaterThan">
      <formula>0</formula>
    </cfRule>
  </conditionalFormatting>
  <conditionalFormatting sqref="E23">
    <cfRule type="cellIs" dxfId="666" priority="63" operator="lessThan">
      <formula>0</formula>
    </cfRule>
    <cfRule type="cellIs" dxfId="665" priority="64" operator="greaterThan">
      <formula>0</formula>
    </cfRule>
  </conditionalFormatting>
  <conditionalFormatting sqref="F23">
    <cfRule type="cellIs" dxfId="664" priority="56" operator="equal">
      <formula>0</formula>
    </cfRule>
  </conditionalFormatting>
  <conditionalFormatting sqref="F23">
    <cfRule type="cellIs" dxfId="663" priority="54" operator="lessThan">
      <formula>0</formula>
    </cfRule>
    <cfRule type="cellIs" dxfId="662" priority="55" operator="greaterThan">
      <formula>0</formula>
    </cfRule>
  </conditionalFormatting>
  <conditionalFormatting sqref="E31:F31 E54:F54 E32:E51 F32:F53">
    <cfRule type="cellIs" dxfId="661" priority="52" operator="lessThan">
      <formula>0</formula>
    </cfRule>
    <cfRule type="cellIs" dxfId="660" priority="53" operator="greaterThan">
      <formula>0</formula>
    </cfRule>
  </conditionalFormatting>
  <conditionalFormatting sqref="E54:G54 E32:E51 E31:G31 G32:G52 F32:F53">
    <cfRule type="cellIs" dxfId="659" priority="51" operator="equal">
      <formula>0</formula>
    </cfRule>
  </conditionalFormatting>
  <conditionalFormatting sqref="E55:F55">
    <cfRule type="cellIs" dxfId="658" priority="49" operator="lessThan">
      <formula>0</formula>
    </cfRule>
    <cfRule type="cellIs" dxfId="657" priority="50" operator="greaterThan">
      <formula>0</formula>
    </cfRule>
  </conditionalFormatting>
  <conditionalFormatting sqref="G31:G52">
    <cfRule type="cellIs" dxfId="656" priority="47" operator="equal">
      <formula>0</formula>
    </cfRule>
  </conditionalFormatting>
  <conditionalFormatting sqref="E31:F31 E32:E51 F32:F53">
    <cfRule type="cellIs" dxfId="655" priority="46" operator="equal">
      <formula>0</formula>
    </cfRule>
  </conditionalFormatting>
  <conditionalFormatting sqref="E31:F31 E54:F54 E32:E51 F32:F53">
    <cfRule type="cellIs" dxfId="654" priority="48" operator="lessThan">
      <formula>0</formula>
    </cfRule>
  </conditionalFormatting>
  <conditionalFormatting sqref="E52">
    <cfRule type="cellIs" dxfId="653" priority="41" operator="lessThan">
      <formula>0</formula>
    </cfRule>
    <cfRule type="cellIs" dxfId="652" priority="42" operator="greaterThan">
      <formula>0</formula>
    </cfRule>
  </conditionalFormatting>
  <conditionalFormatting sqref="E52">
    <cfRule type="cellIs" dxfId="651" priority="40" operator="equal">
      <formula>0</formula>
    </cfRule>
  </conditionalFormatting>
  <conditionalFormatting sqref="E52">
    <cfRule type="cellIs" dxfId="650" priority="38" operator="equal">
      <formula>0</formula>
    </cfRule>
  </conditionalFormatting>
  <conditionalFormatting sqref="E52">
    <cfRule type="cellIs" dxfId="649" priority="39" operator="lessThan">
      <formula>0</formula>
    </cfRule>
  </conditionalFormatting>
  <conditionalFormatting sqref="H31:H52 H54">
    <cfRule type="cellIs" dxfId="648" priority="34" operator="lessThan">
      <formula>0</formula>
    </cfRule>
  </conditionalFormatting>
  <conditionalFormatting sqref="B24:D24 G24">
    <cfRule type="cellIs" dxfId="647" priority="33" operator="equal">
      <formula>0</formula>
    </cfRule>
  </conditionalFormatting>
  <conditionalFormatting sqref="G24">
    <cfRule type="cellIs" dxfId="646" priority="31" operator="lessThan">
      <formula>0</formula>
    </cfRule>
    <cfRule type="cellIs" dxfId="645" priority="32" operator="greaterThan">
      <formula>0</formula>
    </cfRule>
  </conditionalFormatting>
  <conditionalFormatting sqref="H24">
    <cfRule type="cellIs" dxfId="644" priority="29" operator="lessThan">
      <formula>0</formula>
    </cfRule>
    <cfRule type="cellIs" dxfId="643" priority="30" operator="greaterThan">
      <formula>0</formula>
    </cfRule>
  </conditionalFormatting>
  <conditionalFormatting sqref="E24 H24:I24">
    <cfRule type="cellIs" dxfId="642" priority="28" operator="equal">
      <formula>0</formula>
    </cfRule>
  </conditionalFormatting>
  <conditionalFormatting sqref="B24:C24">
    <cfRule type="cellIs" dxfId="641" priority="26" operator="lessThan">
      <formula>0</formula>
    </cfRule>
    <cfRule type="cellIs" dxfId="640" priority="27" operator="greaterThan">
      <formula>0</formula>
    </cfRule>
  </conditionalFormatting>
  <conditionalFormatting sqref="D24">
    <cfRule type="cellIs" dxfId="639" priority="24" operator="lessThan">
      <formula>0</formula>
    </cfRule>
    <cfRule type="cellIs" dxfId="638" priority="25" operator="greaterThan">
      <formula>0</formula>
    </cfRule>
  </conditionalFormatting>
  <conditionalFormatting sqref="E24">
    <cfRule type="cellIs" dxfId="637" priority="22" operator="lessThan">
      <formula>0</formula>
    </cfRule>
    <cfRule type="cellIs" dxfId="636" priority="23" operator="greaterThan">
      <formula>0</formula>
    </cfRule>
  </conditionalFormatting>
  <conditionalFormatting sqref="F24">
    <cfRule type="cellIs" dxfId="635" priority="21" operator="equal">
      <formula>0</formula>
    </cfRule>
  </conditionalFormatting>
  <conditionalFormatting sqref="F24">
    <cfRule type="cellIs" dxfId="634" priority="19" operator="lessThan">
      <formula>0</formula>
    </cfRule>
    <cfRule type="cellIs" dxfId="633" priority="20" operator="greaterThan">
      <formula>0</formula>
    </cfRule>
  </conditionalFormatting>
  <conditionalFormatting sqref="G53">
    <cfRule type="cellIs" dxfId="632" priority="13" operator="equal">
      <formula>0</formula>
    </cfRule>
  </conditionalFormatting>
  <conditionalFormatting sqref="G53">
    <cfRule type="cellIs" dxfId="631" priority="11" operator="equal">
      <formula>0</formula>
    </cfRule>
  </conditionalFormatting>
  <conditionalFormatting sqref="E53">
    <cfRule type="cellIs" dxfId="630" priority="8" operator="lessThan">
      <formula>0</formula>
    </cfRule>
    <cfRule type="cellIs" dxfId="629" priority="9" operator="greaterThan">
      <formula>0</formula>
    </cfRule>
  </conditionalFormatting>
  <conditionalFormatting sqref="E53">
    <cfRule type="cellIs" dxfId="628" priority="7" operator="equal">
      <formula>0</formula>
    </cfRule>
  </conditionalFormatting>
  <conditionalFormatting sqref="E53">
    <cfRule type="cellIs" dxfId="627" priority="5" operator="equal">
      <formula>0</formula>
    </cfRule>
  </conditionalFormatting>
  <conditionalFormatting sqref="E53">
    <cfRule type="cellIs" dxfId="626" priority="6" operator="lessThan">
      <formula>0</formula>
    </cfRule>
  </conditionalFormatting>
  <conditionalFormatting sqref="H53">
    <cfRule type="cellIs" dxfId="625" priority="4" operator="lessThan">
      <formula>0</formula>
    </cfRule>
  </conditionalFormatting>
  <conditionalFormatting sqref="D31:D54">
    <cfRule type="cellIs" dxfId="624" priority="1" operator="lessThan">
      <formula>0</formula>
    </cfRule>
    <cfRule type="cellIs" dxfId="623" priority="2" operator="greaterThan">
      <formula>0</formula>
    </cfRule>
  </conditionalFormatting>
  <conditionalFormatting sqref="D31:D54">
    <cfRule type="cellIs" dxfId="622" priority="3" operator="equal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AC195"/>
  <sheetViews>
    <sheetView workbookViewId="0">
      <selection activeCell="F14" sqref="F14"/>
    </sheetView>
  </sheetViews>
  <sheetFormatPr baseColWidth="10" defaultRowHeight="15" x14ac:dyDescent="0.25"/>
  <cols>
    <col min="1" max="1" width="24.7109375" style="21" customWidth="1"/>
    <col min="2" max="2" width="17.85546875" style="22" customWidth="1"/>
    <col min="3" max="7" width="15.5703125" style="21" customWidth="1"/>
    <col min="8" max="8" width="23.140625" style="21" customWidth="1"/>
    <col min="9" max="9" width="19.7109375" style="21" customWidth="1"/>
    <col min="10" max="10" width="17.42578125" style="21" customWidth="1"/>
    <col min="11" max="11" width="28.5703125" style="21" customWidth="1"/>
    <col min="12" max="13" width="11.42578125" style="21"/>
    <col min="14" max="14" width="27" style="21" customWidth="1"/>
    <col min="15" max="15" width="14.7109375" style="21" bestFit="1" customWidth="1"/>
    <col min="16" max="16384" width="11.42578125" style="21"/>
  </cols>
  <sheetData>
    <row r="1" spans="1:15" ht="15.75" x14ac:dyDescent="0.25">
      <c r="A1" s="97" t="s">
        <v>62</v>
      </c>
      <c r="B1" s="66" t="s">
        <v>10</v>
      </c>
      <c r="C1" s="69" t="s">
        <v>13</v>
      </c>
      <c r="D1" s="67" t="s">
        <v>11</v>
      </c>
      <c r="E1" s="73" t="s">
        <v>16</v>
      </c>
      <c r="F1" s="72" t="s">
        <v>14</v>
      </c>
      <c r="G1" s="117" t="s">
        <v>56</v>
      </c>
      <c r="H1" s="70" t="s">
        <v>55</v>
      </c>
      <c r="I1" s="73" t="s">
        <v>15</v>
      </c>
      <c r="J1" s="116" t="s">
        <v>54</v>
      </c>
      <c r="K1" s="70" t="s">
        <v>12</v>
      </c>
      <c r="L1" s="70" t="s">
        <v>9</v>
      </c>
      <c r="M1" s="70" t="s">
        <v>2</v>
      </c>
      <c r="N1" s="5"/>
      <c r="O1" s="5"/>
    </row>
    <row r="2" spans="1:15" x14ac:dyDescent="0.25">
      <c r="A2" s="45">
        <v>43313</v>
      </c>
      <c r="B2" s="46"/>
      <c r="C2" s="46"/>
      <c r="D2" s="46"/>
      <c r="E2" s="46"/>
      <c r="F2" s="46"/>
      <c r="G2" s="46"/>
      <c r="H2" s="46"/>
      <c r="I2" s="46"/>
      <c r="J2" s="46"/>
      <c r="K2" s="25">
        <f>(B2*8.56)+(C2*8.58)+(D2*7.64)+(E2*8.55)+(F2*6.5)+(G2*11.3)+(H2*6.11)+(I2*7.8)+(J2*7.03)</f>
        <v>0</v>
      </c>
      <c r="L2" s="1">
        <f t="shared" ref="L2:L23" si="0">SUM(B2:I2)</f>
        <v>0</v>
      </c>
      <c r="M2" s="2"/>
      <c r="N2" s="5"/>
      <c r="O2" s="5"/>
    </row>
    <row r="3" spans="1:15" x14ac:dyDescent="0.25">
      <c r="A3" s="45">
        <v>43314</v>
      </c>
      <c r="B3" s="24"/>
      <c r="C3" s="24"/>
      <c r="D3" s="24"/>
      <c r="E3" s="24"/>
      <c r="F3" s="24"/>
      <c r="G3" s="24"/>
      <c r="H3" s="24"/>
      <c r="I3" s="24"/>
      <c r="J3" s="24"/>
      <c r="K3" s="25">
        <f t="shared" ref="K3:K23" si="1">(B3*8.56)+(C3*8.58)+(D3*7.64)+(E3*8.55)+(F3*6.5)+(G3*11.3)+(H3*6.11)+(I3*7.8)+(J3*7.03)</f>
        <v>0</v>
      </c>
      <c r="L3" s="1">
        <f t="shared" si="0"/>
        <v>0</v>
      </c>
      <c r="M3" s="2"/>
      <c r="N3" s="5"/>
      <c r="O3" s="5"/>
    </row>
    <row r="4" spans="1:15" x14ac:dyDescent="0.25">
      <c r="A4" s="45">
        <v>43315</v>
      </c>
      <c r="B4" s="24"/>
      <c r="C4" s="24"/>
      <c r="D4" s="24"/>
      <c r="E4" s="24"/>
      <c r="F4" s="24"/>
      <c r="G4" s="24"/>
      <c r="H4" s="24"/>
      <c r="I4" s="24"/>
      <c r="J4" s="24"/>
      <c r="K4" s="25">
        <f t="shared" si="1"/>
        <v>0</v>
      </c>
      <c r="L4" s="1">
        <f t="shared" si="0"/>
        <v>0</v>
      </c>
      <c r="M4" s="2"/>
      <c r="N4" s="5"/>
      <c r="O4" s="5"/>
    </row>
    <row r="5" spans="1:15" x14ac:dyDescent="0.25">
      <c r="A5" s="45">
        <v>43318</v>
      </c>
      <c r="B5" s="24"/>
      <c r="C5" s="24"/>
      <c r="D5" s="24"/>
      <c r="E5" s="24"/>
      <c r="F5" s="24"/>
      <c r="G5" s="24"/>
      <c r="H5" s="24"/>
      <c r="I5" s="24"/>
      <c r="J5" s="24"/>
      <c r="K5" s="25">
        <f t="shared" si="1"/>
        <v>0</v>
      </c>
      <c r="L5" s="1">
        <f t="shared" si="0"/>
        <v>0</v>
      </c>
      <c r="M5" s="2"/>
      <c r="N5" s="5"/>
      <c r="O5" s="5"/>
    </row>
    <row r="6" spans="1:15" x14ac:dyDescent="0.25">
      <c r="A6" s="45">
        <v>43319</v>
      </c>
      <c r="B6" s="24"/>
      <c r="C6" s="24"/>
      <c r="D6" s="24"/>
      <c r="E6" s="24"/>
      <c r="F6" s="24"/>
      <c r="G6" s="24"/>
      <c r="H6" s="24"/>
      <c r="I6" s="24"/>
      <c r="J6" s="24"/>
      <c r="K6" s="25">
        <f t="shared" si="1"/>
        <v>0</v>
      </c>
      <c r="L6" s="1">
        <f t="shared" si="0"/>
        <v>0</v>
      </c>
      <c r="M6" s="3"/>
      <c r="N6" s="5"/>
      <c r="O6" s="5"/>
    </row>
    <row r="7" spans="1:15" x14ac:dyDescent="0.25">
      <c r="A7" s="45">
        <v>43320</v>
      </c>
      <c r="B7" s="24"/>
      <c r="C7" s="24"/>
      <c r="D7" s="24"/>
      <c r="E7" s="24"/>
      <c r="F7" s="24"/>
      <c r="G7" s="24"/>
      <c r="H7" s="24"/>
      <c r="I7" s="24"/>
      <c r="J7" s="24"/>
      <c r="K7" s="25">
        <f t="shared" si="1"/>
        <v>0</v>
      </c>
      <c r="L7" s="1">
        <f t="shared" si="0"/>
        <v>0</v>
      </c>
      <c r="M7" s="3"/>
      <c r="N7" s="5"/>
      <c r="O7" s="5"/>
    </row>
    <row r="8" spans="1:15" x14ac:dyDescent="0.25">
      <c r="A8" s="45">
        <v>43321</v>
      </c>
      <c r="B8" s="24"/>
      <c r="C8" s="24"/>
      <c r="D8" s="24"/>
      <c r="E8" s="24"/>
      <c r="F8" s="24"/>
      <c r="G8" s="24"/>
      <c r="H8" s="24"/>
      <c r="I8" s="24"/>
      <c r="J8" s="24"/>
      <c r="K8" s="25">
        <f t="shared" si="1"/>
        <v>0</v>
      </c>
      <c r="L8" s="1">
        <f t="shared" si="0"/>
        <v>0</v>
      </c>
      <c r="M8" s="2"/>
      <c r="N8" s="5"/>
      <c r="O8" s="5"/>
    </row>
    <row r="9" spans="1:15" x14ac:dyDescent="0.25">
      <c r="A9" s="45">
        <v>43322</v>
      </c>
      <c r="B9" s="24"/>
      <c r="C9" s="24"/>
      <c r="D9" s="24"/>
      <c r="E9" s="24"/>
      <c r="F9" s="24"/>
      <c r="G9" s="24"/>
      <c r="H9" s="24"/>
      <c r="I9" s="24"/>
      <c r="J9" s="24"/>
      <c r="K9" s="25">
        <f t="shared" si="1"/>
        <v>0</v>
      </c>
      <c r="L9" s="1">
        <f t="shared" si="0"/>
        <v>0</v>
      </c>
      <c r="M9" s="2"/>
      <c r="N9" s="5"/>
      <c r="O9" s="5"/>
    </row>
    <row r="10" spans="1:15" x14ac:dyDescent="0.25">
      <c r="A10" s="45">
        <v>43325</v>
      </c>
      <c r="B10" s="24"/>
      <c r="C10" s="24"/>
      <c r="D10" s="24"/>
      <c r="E10" s="24"/>
      <c r="F10" s="24"/>
      <c r="G10" s="24"/>
      <c r="H10" s="24"/>
      <c r="I10" s="24"/>
      <c r="J10" s="24"/>
      <c r="K10" s="25">
        <f t="shared" si="1"/>
        <v>0</v>
      </c>
      <c r="L10" s="1">
        <f t="shared" si="0"/>
        <v>0</v>
      </c>
      <c r="M10" s="2"/>
      <c r="N10" s="5"/>
      <c r="O10" s="5"/>
    </row>
    <row r="11" spans="1:15" x14ac:dyDescent="0.25">
      <c r="A11" s="45">
        <v>43326</v>
      </c>
      <c r="B11" s="24"/>
      <c r="C11" s="24"/>
      <c r="D11" s="24"/>
      <c r="E11" s="24"/>
      <c r="F11" s="24"/>
      <c r="G11" s="24"/>
      <c r="H11" s="24"/>
      <c r="I11" s="24"/>
      <c r="J11" s="24"/>
      <c r="K11" s="25">
        <f t="shared" si="1"/>
        <v>0</v>
      </c>
      <c r="L11" s="1">
        <f t="shared" si="0"/>
        <v>0</v>
      </c>
      <c r="M11" s="3"/>
      <c r="N11" s="5"/>
      <c r="O11" s="5"/>
    </row>
    <row r="12" spans="1:15" x14ac:dyDescent="0.25">
      <c r="A12" s="45">
        <v>43327</v>
      </c>
      <c r="B12" s="24"/>
      <c r="C12" s="24"/>
      <c r="D12" s="24"/>
      <c r="E12" s="24"/>
      <c r="F12" s="24"/>
      <c r="G12" s="24"/>
      <c r="H12" s="24"/>
      <c r="I12" s="24"/>
      <c r="J12" s="24"/>
      <c r="K12" s="25">
        <f t="shared" si="1"/>
        <v>0</v>
      </c>
      <c r="L12" s="1">
        <f t="shared" si="0"/>
        <v>0</v>
      </c>
      <c r="M12" s="2"/>
      <c r="N12" s="5"/>
      <c r="O12" s="5"/>
    </row>
    <row r="13" spans="1:15" x14ac:dyDescent="0.25">
      <c r="A13" s="45">
        <v>43328</v>
      </c>
      <c r="B13" s="24"/>
      <c r="C13" s="24"/>
      <c r="D13" s="24"/>
      <c r="E13" s="24"/>
      <c r="F13" s="24"/>
      <c r="G13" s="24"/>
      <c r="H13" s="24"/>
      <c r="I13" s="24"/>
      <c r="J13" s="24"/>
      <c r="K13" s="25">
        <f t="shared" si="1"/>
        <v>0</v>
      </c>
      <c r="L13" s="1">
        <f t="shared" si="0"/>
        <v>0</v>
      </c>
      <c r="M13" s="2"/>
      <c r="N13" s="5"/>
      <c r="O13" s="5"/>
    </row>
    <row r="14" spans="1:15" x14ac:dyDescent="0.25">
      <c r="A14" s="45">
        <v>43329</v>
      </c>
      <c r="B14" s="24"/>
      <c r="C14" s="24"/>
      <c r="D14" s="24"/>
      <c r="E14" s="24"/>
      <c r="F14" s="24"/>
      <c r="G14" s="24"/>
      <c r="H14" s="24"/>
      <c r="I14" s="24"/>
      <c r="J14" s="24"/>
      <c r="K14" s="25">
        <f t="shared" si="1"/>
        <v>0</v>
      </c>
      <c r="L14" s="1">
        <f t="shared" si="0"/>
        <v>0</v>
      </c>
      <c r="M14" s="3"/>
      <c r="N14" s="5"/>
      <c r="O14" s="5"/>
    </row>
    <row r="15" spans="1:15" x14ac:dyDescent="0.25">
      <c r="A15" s="45">
        <v>43332</v>
      </c>
      <c r="B15" s="24"/>
      <c r="C15" s="24"/>
      <c r="D15" s="24"/>
      <c r="E15" s="24"/>
      <c r="F15" s="24"/>
      <c r="G15" s="24"/>
      <c r="H15" s="24"/>
      <c r="I15" s="24"/>
      <c r="J15" s="24"/>
      <c r="K15" s="25">
        <f t="shared" si="1"/>
        <v>0</v>
      </c>
      <c r="L15" s="1">
        <f t="shared" si="0"/>
        <v>0</v>
      </c>
      <c r="M15" s="2"/>
      <c r="N15" s="5"/>
      <c r="O15" s="5"/>
    </row>
    <row r="16" spans="1:15" x14ac:dyDescent="0.25">
      <c r="A16" s="45">
        <v>43333</v>
      </c>
      <c r="B16" s="24"/>
      <c r="C16" s="24"/>
      <c r="D16" s="24"/>
      <c r="E16" s="24"/>
      <c r="F16" s="24"/>
      <c r="G16" s="24"/>
      <c r="H16" s="24"/>
      <c r="I16" s="24"/>
      <c r="J16" s="24"/>
      <c r="K16" s="25">
        <f t="shared" si="1"/>
        <v>0</v>
      </c>
      <c r="L16" s="1">
        <f t="shared" si="0"/>
        <v>0</v>
      </c>
      <c r="M16" s="2"/>
      <c r="N16" s="5"/>
      <c r="O16" s="5"/>
    </row>
    <row r="17" spans="1:29" x14ac:dyDescent="0.25">
      <c r="A17" s="45">
        <v>43334</v>
      </c>
      <c r="B17" s="24"/>
      <c r="C17" s="24"/>
      <c r="D17" s="24"/>
      <c r="E17" s="24"/>
      <c r="F17" s="24"/>
      <c r="G17" s="24"/>
      <c r="H17" s="24"/>
      <c r="I17" s="24"/>
      <c r="J17" s="24"/>
      <c r="K17" s="25">
        <f t="shared" si="1"/>
        <v>0</v>
      </c>
      <c r="L17" s="1">
        <f t="shared" si="0"/>
        <v>0</v>
      </c>
      <c r="M17" s="2"/>
      <c r="N17" s="5"/>
      <c r="O17" s="5"/>
    </row>
    <row r="18" spans="1:29" x14ac:dyDescent="0.25">
      <c r="A18" s="45">
        <v>43335</v>
      </c>
      <c r="B18" s="24"/>
      <c r="C18" s="24"/>
      <c r="D18" s="24"/>
      <c r="E18" s="24"/>
      <c r="F18" s="24"/>
      <c r="G18" s="24"/>
      <c r="H18" s="24"/>
      <c r="I18" s="24"/>
      <c r="J18" s="24"/>
      <c r="K18" s="25">
        <f t="shared" si="1"/>
        <v>0</v>
      </c>
      <c r="L18" s="1">
        <f t="shared" si="0"/>
        <v>0</v>
      </c>
      <c r="M18" s="2"/>
      <c r="N18" s="5"/>
      <c r="O18" s="5"/>
    </row>
    <row r="19" spans="1:29" x14ac:dyDescent="0.25">
      <c r="A19" s="45">
        <v>43336</v>
      </c>
      <c r="B19" s="24"/>
      <c r="C19" s="24"/>
      <c r="D19" s="24"/>
      <c r="E19" s="24"/>
      <c r="F19" s="24"/>
      <c r="G19" s="24"/>
      <c r="H19" s="24"/>
      <c r="I19" s="24"/>
      <c r="J19" s="24"/>
      <c r="K19" s="25">
        <f t="shared" si="1"/>
        <v>0</v>
      </c>
      <c r="L19" s="1">
        <f t="shared" si="0"/>
        <v>0</v>
      </c>
      <c r="M19" s="2"/>
      <c r="N19" s="5"/>
      <c r="O19" s="5"/>
    </row>
    <row r="20" spans="1:29" x14ac:dyDescent="0.25">
      <c r="A20" s="45">
        <v>43339</v>
      </c>
      <c r="B20" s="24"/>
      <c r="C20" s="24"/>
      <c r="D20" s="24"/>
      <c r="E20" s="24"/>
      <c r="F20" s="24"/>
      <c r="G20" s="24"/>
      <c r="H20" s="24"/>
      <c r="I20" s="24"/>
      <c r="J20" s="24"/>
      <c r="K20" s="25">
        <f t="shared" si="1"/>
        <v>0</v>
      </c>
      <c r="L20" s="1">
        <f t="shared" si="0"/>
        <v>0</v>
      </c>
      <c r="M20" s="2"/>
      <c r="N20" s="5"/>
      <c r="O20" s="5"/>
    </row>
    <row r="21" spans="1:29" x14ac:dyDescent="0.25">
      <c r="A21" s="45">
        <v>43340</v>
      </c>
      <c r="B21" s="24"/>
      <c r="C21" s="24"/>
      <c r="D21" s="24"/>
      <c r="E21" s="24"/>
      <c r="F21" s="24"/>
      <c r="G21" s="24"/>
      <c r="H21" s="24"/>
      <c r="I21" s="24"/>
      <c r="J21" s="24"/>
      <c r="K21" s="25">
        <f t="shared" si="1"/>
        <v>0</v>
      </c>
      <c r="L21" s="1">
        <f t="shared" si="0"/>
        <v>0</v>
      </c>
      <c r="M21" s="2"/>
      <c r="N21" s="5"/>
      <c r="O21" s="5"/>
    </row>
    <row r="22" spans="1:29" x14ac:dyDescent="0.25">
      <c r="A22" s="45">
        <v>43341</v>
      </c>
      <c r="B22" s="24"/>
      <c r="C22" s="24"/>
      <c r="D22" s="24"/>
      <c r="E22" s="24"/>
      <c r="F22" s="24"/>
      <c r="G22" s="24"/>
      <c r="H22" s="24"/>
      <c r="I22" s="24"/>
      <c r="J22" s="24"/>
      <c r="K22" s="25">
        <f t="shared" si="1"/>
        <v>0</v>
      </c>
      <c r="L22" s="1">
        <f t="shared" si="0"/>
        <v>0</v>
      </c>
      <c r="M22" s="2"/>
      <c r="N22" s="5"/>
      <c r="O22" s="5"/>
    </row>
    <row r="23" spans="1:29" x14ac:dyDescent="0.25">
      <c r="A23" s="45">
        <v>43342</v>
      </c>
      <c r="B23" s="24"/>
      <c r="C23" s="24"/>
      <c r="D23" s="24"/>
      <c r="E23" s="24"/>
      <c r="F23" s="24"/>
      <c r="G23" s="24"/>
      <c r="H23" s="24"/>
      <c r="I23" s="24"/>
      <c r="J23" s="24"/>
      <c r="K23" s="25">
        <f t="shared" si="1"/>
        <v>0</v>
      </c>
      <c r="L23" s="1">
        <f t="shared" si="0"/>
        <v>0</v>
      </c>
      <c r="M23" s="2"/>
      <c r="N23" s="5"/>
      <c r="O23" s="5"/>
    </row>
    <row r="24" spans="1:29" x14ac:dyDescent="0.25">
      <c r="A24" s="45">
        <v>43343</v>
      </c>
      <c r="B24" s="24"/>
      <c r="C24" s="24"/>
      <c r="D24" s="24"/>
      <c r="E24" s="24"/>
      <c r="F24" s="24"/>
      <c r="G24" s="24"/>
      <c r="H24" s="24"/>
      <c r="I24" s="24"/>
      <c r="J24" s="24"/>
      <c r="K24" s="25">
        <f>(B24*8.56)+(C24*8.58)+(D24*7.64)+(E24*8.55)+(F24*6.5)+(G24*11.3)+(H24*6.11)+(I24*7.8)+(J24*7.03)</f>
        <v>0</v>
      </c>
      <c r="L24" s="1">
        <f>SUM(B24:I24)</f>
        <v>0</v>
      </c>
      <c r="M24" s="2"/>
      <c r="N24" s="5"/>
      <c r="O24" s="5"/>
    </row>
    <row r="25" spans="1:29" ht="15.75" x14ac:dyDescent="0.25">
      <c r="A25" s="4" t="s">
        <v>3</v>
      </c>
      <c r="B25" s="89">
        <f t="shared" ref="B25:M25" si="2">SUM(B2:B23)</f>
        <v>0</v>
      </c>
      <c r="C25" s="89">
        <f t="shared" si="2"/>
        <v>0</v>
      </c>
      <c r="D25" s="89">
        <f t="shared" si="2"/>
        <v>0</v>
      </c>
      <c r="E25" s="89">
        <f t="shared" si="2"/>
        <v>0</v>
      </c>
      <c r="F25" s="89">
        <f t="shared" si="2"/>
        <v>0</v>
      </c>
      <c r="G25" s="89">
        <f t="shared" si="2"/>
        <v>0</v>
      </c>
      <c r="H25" s="89">
        <f t="shared" si="2"/>
        <v>0</v>
      </c>
      <c r="I25" s="89">
        <f t="shared" si="2"/>
        <v>0</v>
      </c>
      <c r="J25" s="89">
        <f t="shared" si="2"/>
        <v>0</v>
      </c>
      <c r="K25" s="90">
        <f t="shared" si="2"/>
        <v>0</v>
      </c>
      <c r="L25" s="95">
        <f t="shared" si="2"/>
        <v>0</v>
      </c>
      <c r="M25" s="94">
        <f t="shared" si="2"/>
        <v>0</v>
      </c>
      <c r="N25" s="5"/>
      <c r="O25" s="5"/>
      <c r="P25" s="5"/>
      <c r="Q25" s="5"/>
      <c r="R25" s="5"/>
      <c r="S25" s="5"/>
    </row>
    <row r="26" spans="1:29" ht="15.75" x14ac:dyDescent="0.25">
      <c r="A26" s="93" t="s">
        <v>12</v>
      </c>
      <c r="B26" s="90">
        <f>(B25*8.54)</f>
        <v>0</v>
      </c>
      <c r="C26" s="90">
        <f>(C25*8.5)</f>
        <v>0</v>
      </c>
      <c r="D26" s="90">
        <f>(D25*6.5)</f>
        <v>0</v>
      </c>
      <c r="E26" s="90">
        <f>(E25*8.55)</f>
        <v>0</v>
      </c>
      <c r="F26" s="90">
        <f>(F25*6.5)</f>
        <v>0</v>
      </c>
      <c r="G26" s="90">
        <f>(G25*11.42)</f>
        <v>0</v>
      </c>
      <c r="H26" s="89"/>
      <c r="I26" s="89"/>
      <c r="J26" s="89"/>
      <c r="K26" s="90"/>
      <c r="L26" s="95"/>
      <c r="M26" s="94"/>
      <c r="N26" s="5"/>
      <c r="O26" s="5"/>
      <c r="P26" s="5"/>
      <c r="Q26" s="5"/>
      <c r="R26" s="5"/>
      <c r="S26" s="5"/>
    </row>
    <row r="27" spans="1:29" ht="15.75" x14ac:dyDescent="0.25">
      <c r="A27" s="58" t="s">
        <v>53</v>
      </c>
      <c r="B27" s="61">
        <v>97</v>
      </c>
      <c r="C27" s="61">
        <v>31</v>
      </c>
      <c r="D27" s="61">
        <v>28</v>
      </c>
      <c r="E27" s="61">
        <v>3</v>
      </c>
      <c r="F27" s="61">
        <v>1</v>
      </c>
      <c r="G27" s="61">
        <v>2</v>
      </c>
      <c r="H27" s="61">
        <v>1</v>
      </c>
      <c r="I27" s="61"/>
      <c r="J27" s="61"/>
      <c r="K27" s="61"/>
      <c r="L27" s="62"/>
    </row>
    <row r="28" spans="1:29" ht="15.75" thickBot="1" x14ac:dyDescent="0.3"/>
    <row r="29" spans="1:29" s="119" customFormat="1" x14ac:dyDescent="0.25">
      <c r="A29" s="118" t="s">
        <v>17</v>
      </c>
      <c r="B29" s="119" t="s">
        <v>18</v>
      </c>
      <c r="C29" s="119" t="s">
        <v>19</v>
      </c>
      <c r="D29" s="119" t="s">
        <v>20</v>
      </c>
      <c r="E29" s="119" t="s">
        <v>21</v>
      </c>
      <c r="F29" s="119" t="s">
        <v>22</v>
      </c>
      <c r="G29" s="119" t="s">
        <v>23</v>
      </c>
      <c r="H29" s="119" t="s">
        <v>24</v>
      </c>
      <c r="I29" s="119" t="s">
        <v>25</v>
      </c>
      <c r="J29" s="119" t="s">
        <v>26</v>
      </c>
      <c r="K29" s="119" t="s">
        <v>27</v>
      </c>
      <c r="L29" s="119" t="s">
        <v>28</v>
      </c>
      <c r="M29" s="119" t="s">
        <v>29</v>
      </c>
      <c r="N29" s="119" t="s">
        <v>30</v>
      </c>
      <c r="O29" s="119" t="s">
        <v>49</v>
      </c>
      <c r="P29" s="119" t="s">
        <v>31</v>
      </c>
      <c r="Q29" s="119" t="s">
        <v>32</v>
      </c>
      <c r="R29" s="119" t="s">
        <v>33</v>
      </c>
      <c r="S29" s="119" t="s">
        <v>34</v>
      </c>
      <c r="T29" s="119" t="s">
        <v>35</v>
      </c>
      <c r="U29" s="119" t="s">
        <v>36</v>
      </c>
      <c r="V29" s="119" t="s">
        <v>50</v>
      </c>
      <c r="W29" s="119" t="s">
        <v>38</v>
      </c>
      <c r="X29" s="119" t="s">
        <v>51</v>
      </c>
      <c r="Y29" s="119" t="s">
        <v>40</v>
      </c>
      <c r="Z29" s="119" t="s">
        <v>41</v>
      </c>
      <c r="AA29" s="119" t="s">
        <v>42</v>
      </c>
      <c r="AB29" s="119" t="s">
        <v>52</v>
      </c>
    </row>
    <row r="30" spans="1:29" s="23" customFormat="1" x14ac:dyDescent="0.25">
      <c r="A30" s="43">
        <v>43138.175000000003</v>
      </c>
      <c r="B30" s="43">
        <v>43138.338888888888</v>
      </c>
      <c r="C30" s="23" t="s">
        <v>11</v>
      </c>
      <c r="D30" s="23" t="s">
        <v>46</v>
      </c>
      <c r="E30" s="23">
        <v>1</v>
      </c>
      <c r="F30" s="23">
        <v>110.705</v>
      </c>
      <c r="G30" s="23">
        <v>0</v>
      </c>
      <c r="H30" s="23">
        <v>110.93</v>
      </c>
      <c r="I30" s="23">
        <v>110.705</v>
      </c>
      <c r="J30" s="23">
        <v>0</v>
      </c>
      <c r="K30" s="23">
        <v>0</v>
      </c>
      <c r="L30" s="23">
        <v>-22.5</v>
      </c>
      <c r="M30" s="23">
        <v>-174.55</v>
      </c>
      <c r="N30" s="23">
        <v>-0.17</v>
      </c>
      <c r="O30" s="23" t="s">
        <v>76</v>
      </c>
      <c r="P30" s="23">
        <v>57434642</v>
      </c>
      <c r="Q30" s="23" t="s">
        <v>77</v>
      </c>
      <c r="R30" s="23">
        <v>0</v>
      </c>
      <c r="S30" s="23" t="s">
        <v>45</v>
      </c>
      <c r="T30" s="23">
        <v>26.5</v>
      </c>
      <c r="U30" s="23">
        <v>26.53</v>
      </c>
      <c r="V30" s="23">
        <v>0</v>
      </c>
      <c r="W30" s="23">
        <v>0</v>
      </c>
      <c r="X30" s="23">
        <v>-26.5</v>
      </c>
      <c r="Y30" s="23">
        <v>-205.64</v>
      </c>
      <c r="Z30" s="23">
        <v>0</v>
      </c>
      <c r="AA30" s="23">
        <v>15.1</v>
      </c>
      <c r="AB30" s="23">
        <v>-22.5</v>
      </c>
      <c r="AC30" s="23">
        <v>-174.6</v>
      </c>
    </row>
    <row r="31" spans="1:29" s="23" customFormat="1" x14ac:dyDescent="0.25">
      <c r="A31" s="43">
        <v>43138.339583333334</v>
      </c>
      <c r="B31" s="43">
        <v>43138.676388888889</v>
      </c>
      <c r="C31" s="23" t="s">
        <v>11</v>
      </c>
      <c r="D31" s="23" t="s">
        <v>44</v>
      </c>
      <c r="E31" s="23">
        <v>1</v>
      </c>
      <c r="F31" s="23">
        <v>110.922</v>
      </c>
      <c r="G31" s="23">
        <v>0</v>
      </c>
      <c r="H31" s="23">
        <v>110.682</v>
      </c>
      <c r="I31" s="23">
        <v>110.923</v>
      </c>
      <c r="J31" s="23">
        <v>0</v>
      </c>
      <c r="K31" s="23">
        <v>0</v>
      </c>
      <c r="L31" s="23">
        <v>-24.1</v>
      </c>
      <c r="M31" s="23">
        <v>-187.27</v>
      </c>
      <c r="N31" s="23">
        <v>-0.19</v>
      </c>
      <c r="O31" s="23" t="s">
        <v>76</v>
      </c>
      <c r="P31" s="23">
        <v>57438988</v>
      </c>
      <c r="Q31" s="23" t="s">
        <v>78</v>
      </c>
      <c r="R31" s="23">
        <v>0</v>
      </c>
      <c r="S31" s="23" t="s">
        <v>45</v>
      </c>
      <c r="T31" s="23">
        <v>24.1</v>
      </c>
      <c r="U31" s="23">
        <v>24.15</v>
      </c>
      <c r="V31" s="23">
        <v>0</v>
      </c>
      <c r="W31" s="23">
        <v>0</v>
      </c>
      <c r="X31" s="23">
        <v>-24.1</v>
      </c>
      <c r="Y31" s="23">
        <v>-187.25700000000001</v>
      </c>
      <c r="Z31" s="23">
        <v>0</v>
      </c>
      <c r="AA31" s="23">
        <v>0</v>
      </c>
      <c r="AB31" s="23">
        <v>-24.1</v>
      </c>
      <c r="AC31" s="23">
        <v>-187.26</v>
      </c>
    </row>
    <row r="32" spans="1:29" s="23" customFormat="1" x14ac:dyDescent="0.25">
      <c r="A32" s="43">
        <v>43138.625694444447</v>
      </c>
      <c r="B32" s="43">
        <v>43138.775000000001</v>
      </c>
      <c r="C32" s="23" t="s">
        <v>10</v>
      </c>
      <c r="D32" s="23" t="s">
        <v>44</v>
      </c>
      <c r="E32" s="23">
        <v>1</v>
      </c>
      <c r="F32" s="23">
        <v>1.1652800000000001</v>
      </c>
      <c r="G32" s="23">
        <v>0</v>
      </c>
      <c r="H32" s="23">
        <v>1.16231</v>
      </c>
      <c r="I32" s="23">
        <v>1.1606700000000001</v>
      </c>
      <c r="J32" s="23">
        <v>0</v>
      </c>
      <c r="K32" s="23">
        <v>0</v>
      </c>
      <c r="L32" s="23">
        <v>16.399999999999999</v>
      </c>
      <c r="M32" s="23">
        <v>141.30000000000001</v>
      </c>
      <c r="N32" s="23">
        <v>0.14000000000000001</v>
      </c>
      <c r="P32" s="23">
        <v>57451165</v>
      </c>
      <c r="Q32" s="23" t="s">
        <v>79</v>
      </c>
      <c r="R32" s="23">
        <v>100</v>
      </c>
      <c r="S32" s="23" t="s">
        <v>80</v>
      </c>
      <c r="T32" s="23">
        <v>19.100000000000001</v>
      </c>
      <c r="U32" s="23">
        <v>0.03</v>
      </c>
      <c r="V32" s="23">
        <v>31.6</v>
      </c>
      <c r="W32" s="23">
        <v>272.392</v>
      </c>
      <c r="X32" s="23">
        <v>0</v>
      </c>
      <c r="Y32" s="23">
        <v>0</v>
      </c>
      <c r="Z32" s="23">
        <v>100</v>
      </c>
      <c r="AA32" s="23">
        <v>51.9</v>
      </c>
      <c r="AB32" s="23">
        <v>-15.2</v>
      </c>
      <c r="AC32" s="23">
        <v>-131.02000000000001</v>
      </c>
    </row>
    <row r="33" spans="1:29" s="23" customFormat="1" x14ac:dyDescent="0.25">
      <c r="A33" s="43">
        <v>43138.677083333336</v>
      </c>
      <c r="B33" s="43">
        <v>43166.447916666664</v>
      </c>
      <c r="C33" s="23" t="s">
        <v>10</v>
      </c>
      <c r="D33" s="23" t="s">
        <v>44</v>
      </c>
      <c r="E33" s="23">
        <v>1</v>
      </c>
      <c r="F33" s="23">
        <v>1.1679900000000001</v>
      </c>
      <c r="G33" s="23">
        <v>1.1298699999999999</v>
      </c>
      <c r="H33" s="23">
        <v>1.1599999999999999</v>
      </c>
      <c r="I33" s="23">
        <v>1.16649</v>
      </c>
      <c r="J33" s="23">
        <v>0</v>
      </c>
      <c r="K33" s="23">
        <v>3.8</v>
      </c>
      <c r="L33" s="23">
        <v>-64.900000000000006</v>
      </c>
      <c r="M33" s="23">
        <v>-552.57000000000005</v>
      </c>
      <c r="N33" s="23">
        <v>-0.55000000000000004</v>
      </c>
      <c r="P33" s="23">
        <v>57454984</v>
      </c>
      <c r="Q33" s="23" t="s">
        <v>81</v>
      </c>
      <c r="R33" s="23">
        <v>0.5</v>
      </c>
      <c r="S33" s="23" t="s">
        <v>82</v>
      </c>
      <c r="T33" s="23">
        <v>72.400000000000006</v>
      </c>
      <c r="U33" s="23">
        <v>769.23</v>
      </c>
      <c r="V33" s="23">
        <v>0.1</v>
      </c>
      <c r="W33" s="23">
        <v>0.85699999999999998</v>
      </c>
      <c r="X33" s="23">
        <v>-72.3</v>
      </c>
      <c r="Y33" s="23">
        <v>-619.61099999999999</v>
      </c>
      <c r="Z33" s="23">
        <v>0.1</v>
      </c>
      <c r="AA33" s="23">
        <v>10.199999999999999</v>
      </c>
      <c r="AB33" s="23">
        <v>-65</v>
      </c>
      <c r="AC33" s="23">
        <v>-557.04999999999995</v>
      </c>
    </row>
    <row r="34" spans="1:29" s="23" customFormat="1" x14ac:dyDescent="0.25">
      <c r="A34" s="43">
        <v>43138.677083333336</v>
      </c>
      <c r="B34" s="43">
        <v>43138.9375</v>
      </c>
      <c r="C34" s="23" t="s">
        <v>10</v>
      </c>
      <c r="D34" s="23" t="s">
        <v>44</v>
      </c>
      <c r="E34" s="23">
        <v>1</v>
      </c>
      <c r="F34" s="23">
        <v>0</v>
      </c>
      <c r="G34" s="23">
        <v>0</v>
      </c>
      <c r="H34" s="23">
        <v>1.16001</v>
      </c>
      <c r="I34" s="23">
        <v>1.16229</v>
      </c>
      <c r="J34" s="23">
        <v>0</v>
      </c>
      <c r="K34" s="23">
        <v>0</v>
      </c>
      <c r="L34" s="23">
        <v>-22.8</v>
      </c>
      <c r="M34" s="23">
        <v>-196.16</v>
      </c>
      <c r="N34" s="23">
        <v>-0.2</v>
      </c>
      <c r="P34" s="23">
        <v>57455014</v>
      </c>
      <c r="Q34" s="23" t="s">
        <v>83</v>
      </c>
      <c r="R34" s="23">
        <v>0.3</v>
      </c>
      <c r="S34" s="23" t="s">
        <v>84</v>
      </c>
      <c r="T34" s="23">
        <v>23</v>
      </c>
      <c r="U34" s="23">
        <v>114.94</v>
      </c>
      <c r="V34" s="23">
        <v>0.2</v>
      </c>
      <c r="W34" s="23">
        <v>1.72</v>
      </c>
      <c r="X34" s="23">
        <v>-22.8</v>
      </c>
      <c r="Y34" s="23">
        <v>-196.07999999999899</v>
      </c>
      <c r="Z34" s="23">
        <v>0.9</v>
      </c>
      <c r="AA34" s="23">
        <v>0</v>
      </c>
      <c r="AB34" s="23">
        <v>-23</v>
      </c>
      <c r="AC34" s="23">
        <v>-197.8</v>
      </c>
    </row>
    <row r="35" spans="1:29" s="23" customFormat="1" x14ac:dyDescent="0.25">
      <c r="A35" s="43">
        <v>43138.677083333336</v>
      </c>
      <c r="B35" s="43">
        <v>43138.746527777781</v>
      </c>
      <c r="C35" s="23" t="s">
        <v>10</v>
      </c>
      <c r="D35" s="23" t="s">
        <v>44</v>
      </c>
      <c r="E35" s="23">
        <v>1</v>
      </c>
      <c r="F35" s="23">
        <v>0</v>
      </c>
      <c r="G35" s="23">
        <v>0</v>
      </c>
      <c r="H35" s="23">
        <v>1.1599999999999999</v>
      </c>
      <c r="I35" s="23">
        <v>1.16191</v>
      </c>
      <c r="J35" s="23">
        <v>0</v>
      </c>
      <c r="K35" s="23">
        <v>0</v>
      </c>
      <c r="L35" s="23">
        <v>-19.100000000000001</v>
      </c>
      <c r="M35" s="23">
        <v>-164.38</v>
      </c>
      <c r="N35" s="23">
        <v>-0.16</v>
      </c>
      <c r="P35" s="23">
        <v>57455017</v>
      </c>
      <c r="Q35" s="23" t="s">
        <v>85</v>
      </c>
      <c r="R35" s="23">
        <v>0</v>
      </c>
      <c r="S35" s="23" t="s">
        <v>45</v>
      </c>
      <c r="T35" s="23">
        <v>19.100000000000001</v>
      </c>
      <c r="U35" s="23">
        <v>19.12</v>
      </c>
      <c r="V35" s="23">
        <v>0</v>
      </c>
      <c r="W35" s="23">
        <v>0</v>
      </c>
      <c r="X35" s="23">
        <v>-19.100000000000001</v>
      </c>
      <c r="Y35" s="23">
        <v>-164.45099999999999</v>
      </c>
      <c r="Z35" s="23">
        <v>0</v>
      </c>
      <c r="AA35" s="23">
        <v>0</v>
      </c>
      <c r="AB35" s="23">
        <v>-19.100000000000001</v>
      </c>
      <c r="AC35" s="23">
        <v>-164.45</v>
      </c>
    </row>
    <row r="36" spans="1:29" s="23" customFormat="1" x14ac:dyDescent="0.25">
      <c r="A36" s="43">
        <v>43138.913888888892</v>
      </c>
      <c r="B36" s="43">
        <v>43166.126388888886</v>
      </c>
      <c r="C36" s="23" t="s">
        <v>10</v>
      </c>
      <c r="D36" s="23" t="s">
        <v>44</v>
      </c>
      <c r="E36" s="23">
        <v>1</v>
      </c>
      <c r="F36" s="23">
        <v>1.1654</v>
      </c>
      <c r="G36" s="23">
        <v>1.141</v>
      </c>
      <c r="H36" s="23">
        <v>1.16082</v>
      </c>
      <c r="I36" s="23">
        <v>1.1639600000000001</v>
      </c>
      <c r="J36" s="23">
        <v>0</v>
      </c>
      <c r="K36" s="23">
        <v>3.8</v>
      </c>
      <c r="L36" s="23">
        <v>-31.4</v>
      </c>
      <c r="M36" s="23">
        <v>-265.97000000000003</v>
      </c>
      <c r="N36" s="23">
        <v>-0.27</v>
      </c>
      <c r="P36" s="23">
        <v>57465246</v>
      </c>
      <c r="Q36" s="23" t="s">
        <v>86</v>
      </c>
      <c r="R36" s="23">
        <v>0</v>
      </c>
      <c r="S36" s="23" t="s">
        <v>45</v>
      </c>
      <c r="T36" s="23">
        <v>35.4</v>
      </c>
      <c r="U36" s="23">
        <v>35.46</v>
      </c>
      <c r="V36" s="23">
        <v>0</v>
      </c>
      <c r="W36" s="23">
        <v>0</v>
      </c>
      <c r="X36" s="23">
        <v>-35.4</v>
      </c>
      <c r="Y36" s="23">
        <v>-304.08599999999899</v>
      </c>
      <c r="Z36" s="23">
        <v>0</v>
      </c>
      <c r="AA36" s="23">
        <v>11.3</v>
      </c>
      <c r="AB36" s="23">
        <v>-31.4</v>
      </c>
      <c r="AC36" s="23">
        <v>-269.73</v>
      </c>
    </row>
    <row r="37" spans="1:29" s="23" customFormat="1" x14ac:dyDescent="0.25">
      <c r="A37" s="43">
        <v>43138.929861111108</v>
      </c>
      <c r="B37" s="43">
        <v>43166.126388888886</v>
      </c>
      <c r="C37" s="23" t="s">
        <v>16</v>
      </c>
      <c r="D37" s="23" t="s">
        <v>44</v>
      </c>
      <c r="E37" s="23">
        <v>1</v>
      </c>
      <c r="F37" s="23">
        <v>0.73573</v>
      </c>
      <c r="G37" s="23">
        <v>0.72702999999999995</v>
      </c>
      <c r="H37" s="23">
        <v>0.73260000000000003</v>
      </c>
      <c r="I37" s="23">
        <v>0.73387000000000002</v>
      </c>
      <c r="J37" s="23">
        <v>0</v>
      </c>
      <c r="K37" s="23">
        <v>-1.98</v>
      </c>
      <c r="L37" s="23">
        <v>-12.7</v>
      </c>
      <c r="M37" s="23">
        <v>-111.09</v>
      </c>
      <c r="N37" s="23">
        <v>-0.11</v>
      </c>
      <c r="P37" s="23">
        <v>57465941</v>
      </c>
      <c r="Q37" s="23" t="s">
        <v>87</v>
      </c>
      <c r="R37" s="23">
        <v>0</v>
      </c>
      <c r="S37" s="23" t="s">
        <v>45</v>
      </c>
      <c r="T37" s="23">
        <v>16.3</v>
      </c>
      <c r="U37" s="23">
        <v>16.309999999999999</v>
      </c>
      <c r="V37" s="23">
        <v>0</v>
      </c>
      <c r="W37" s="23">
        <v>0</v>
      </c>
      <c r="X37" s="23">
        <v>-16.3</v>
      </c>
      <c r="Y37" s="23">
        <v>-140.017</v>
      </c>
      <c r="Z37" s="23">
        <v>0</v>
      </c>
      <c r="AA37" s="23">
        <v>22.1</v>
      </c>
      <c r="AB37" s="23">
        <v>-12.7</v>
      </c>
      <c r="AC37" s="23">
        <v>-109.09</v>
      </c>
    </row>
    <row r="38" spans="1:29" s="23" customFormat="1" x14ac:dyDescent="0.25">
      <c r="A38" s="43">
        <v>43138.966666666667</v>
      </c>
      <c r="B38" s="43">
        <v>43166.179861111108</v>
      </c>
      <c r="C38" s="23" t="s">
        <v>55</v>
      </c>
      <c r="D38" s="23" t="s">
        <v>46</v>
      </c>
      <c r="E38" s="23">
        <v>1</v>
      </c>
      <c r="F38" s="23">
        <v>1.31467</v>
      </c>
      <c r="G38" s="23">
        <v>1.33087</v>
      </c>
      <c r="H38" s="23">
        <v>1.3190299999999999</v>
      </c>
      <c r="I38" s="23">
        <v>1.3192200000000001</v>
      </c>
      <c r="J38" s="23">
        <v>0</v>
      </c>
      <c r="K38" s="23">
        <v>-0.78</v>
      </c>
      <c r="L38" s="23">
        <v>1.9</v>
      </c>
      <c r="M38" s="23">
        <v>11.61</v>
      </c>
      <c r="N38" s="23">
        <v>0.01</v>
      </c>
      <c r="P38" s="23">
        <v>57467827</v>
      </c>
      <c r="Q38" s="23" t="s">
        <v>88</v>
      </c>
      <c r="R38" s="23">
        <v>57.4</v>
      </c>
      <c r="S38" s="23" t="s">
        <v>89</v>
      </c>
      <c r="T38" s="23">
        <v>20.2</v>
      </c>
      <c r="U38" s="23">
        <v>0.38</v>
      </c>
      <c r="V38" s="23">
        <v>16.600000000000001</v>
      </c>
      <c r="W38" s="23">
        <v>108.232</v>
      </c>
      <c r="X38" s="23">
        <v>-6.3</v>
      </c>
      <c r="Y38" s="23">
        <v>-41.075999999999901</v>
      </c>
      <c r="Z38" s="23">
        <v>72.5</v>
      </c>
      <c r="AA38" s="23">
        <v>35.799999999999997</v>
      </c>
      <c r="AB38" s="23">
        <v>-14.7</v>
      </c>
      <c r="AC38" s="23">
        <v>-95.84</v>
      </c>
    </row>
    <row r="39" spans="1:29" s="23" customFormat="1" x14ac:dyDescent="0.25">
      <c r="A39" s="43">
        <v>43138.96875</v>
      </c>
      <c r="B39" s="43">
        <v>43166.027083333334</v>
      </c>
      <c r="C39" s="23" t="s">
        <v>13</v>
      </c>
      <c r="D39" s="23" t="s">
        <v>44</v>
      </c>
      <c r="E39" s="23">
        <v>1</v>
      </c>
      <c r="F39" s="23">
        <v>1.3205499999999999</v>
      </c>
      <c r="G39" s="23">
        <v>1.30905</v>
      </c>
      <c r="H39" s="23">
        <v>1.3138700000000001</v>
      </c>
      <c r="I39" s="23">
        <v>1.3146100000000001</v>
      </c>
      <c r="J39" s="23">
        <v>0</v>
      </c>
      <c r="K39" s="23">
        <v>1.3</v>
      </c>
      <c r="L39" s="23">
        <v>-7.4</v>
      </c>
      <c r="M39" s="23">
        <v>-62.28</v>
      </c>
      <c r="N39" s="23">
        <v>-0.06</v>
      </c>
      <c r="P39" s="23">
        <v>57468942</v>
      </c>
      <c r="Q39" s="23" t="s">
        <v>90</v>
      </c>
      <c r="R39" s="23">
        <v>0</v>
      </c>
      <c r="S39" s="23" t="s">
        <v>45</v>
      </c>
      <c r="T39" s="23">
        <v>7.4</v>
      </c>
      <c r="U39" s="23">
        <v>7.4</v>
      </c>
      <c r="V39" s="23">
        <v>0</v>
      </c>
      <c r="W39" s="23">
        <v>0</v>
      </c>
      <c r="X39" s="23">
        <v>-7.4</v>
      </c>
      <c r="Y39" s="23">
        <v>-63.566000000000003</v>
      </c>
      <c r="Z39" s="23">
        <v>0</v>
      </c>
      <c r="AA39" s="23">
        <v>0</v>
      </c>
      <c r="AB39" s="23">
        <v>-7.4</v>
      </c>
      <c r="AC39" s="23">
        <v>-63.57</v>
      </c>
    </row>
    <row r="40" spans="1:29" s="23" customFormat="1" x14ac:dyDescent="0.25">
      <c r="A40" s="43">
        <v>43138.97152777778</v>
      </c>
      <c r="B40" s="43">
        <v>43166.129166666666</v>
      </c>
      <c r="C40" s="23" t="s">
        <v>14</v>
      </c>
      <c r="D40" s="23" t="s">
        <v>44</v>
      </c>
      <c r="E40" s="23">
        <v>1</v>
      </c>
      <c r="F40" s="23">
        <v>1.5926</v>
      </c>
      <c r="G40" s="23">
        <v>1.5849800000000001</v>
      </c>
      <c r="H40" s="23">
        <v>1.58636</v>
      </c>
      <c r="I40" s="23">
        <v>1.58667</v>
      </c>
      <c r="J40" s="23">
        <v>0</v>
      </c>
      <c r="K40" s="23">
        <v>2.91</v>
      </c>
      <c r="L40" s="23">
        <v>-3.1</v>
      </c>
      <c r="M40" s="23">
        <v>-16.63</v>
      </c>
      <c r="N40" s="23">
        <v>-0.02</v>
      </c>
      <c r="P40" s="23">
        <v>57469176</v>
      </c>
      <c r="Q40" s="23" t="s">
        <v>91</v>
      </c>
      <c r="R40" s="23">
        <v>91.7</v>
      </c>
      <c r="S40" s="23" t="s">
        <v>92</v>
      </c>
      <c r="T40" s="23">
        <v>16.399999999999999</v>
      </c>
      <c r="U40" s="23">
        <v>0.28000000000000003</v>
      </c>
      <c r="V40" s="23">
        <v>13.3</v>
      </c>
      <c r="W40" s="23">
        <v>83.79</v>
      </c>
      <c r="X40" s="23">
        <v>-3.7</v>
      </c>
      <c r="Y40" s="23">
        <v>-23.31</v>
      </c>
      <c r="Z40" s="23">
        <v>78.2</v>
      </c>
      <c r="AA40" s="23">
        <v>3.5</v>
      </c>
      <c r="AB40" s="23">
        <v>-16.399999999999999</v>
      </c>
      <c r="AC40" s="23">
        <v>-103.32</v>
      </c>
    </row>
    <row r="41" spans="1:29" s="23" customFormat="1" x14ac:dyDescent="0.25">
      <c r="A41" s="43">
        <v>43138.993750000001</v>
      </c>
      <c r="B41" s="43">
        <v>43197.415972222225</v>
      </c>
      <c r="C41" s="23" t="s">
        <v>10</v>
      </c>
      <c r="D41" s="23" t="s">
        <v>44</v>
      </c>
      <c r="E41" s="23">
        <v>1</v>
      </c>
      <c r="F41" s="23">
        <v>1.1681600000000001</v>
      </c>
      <c r="G41" s="23">
        <v>1.1606000000000001</v>
      </c>
      <c r="H41" s="23">
        <v>1.1635</v>
      </c>
      <c r="I41" s="23">
        <v>1.1681699999999999</v>
      </c>
      <c r="J41" s="23">
        <v>0</v>
      </c>
      <c r="K41" s="23">
        <v>7.6</v>
      </c>
      <c r="L41" s="23">
        <v>-46.7</v>
      </c>
      <c r="M41" s="23">
        <v>-392.17</v>
      </c>
      <c r="N41" s="23">
        <v>-0.39</v>
      </c>
      <c r="O41" s="23" t="s">
        <v>76</v>
      </c>
      <c r="P41" s="23">
        <v>57470086</v>
      </c>
      <c r="Q41" s="23" t="s">
        <v>93</v>
      </c>
      <c r="R41" s="23">
        <v>12.5</v>
      </c>
      <c r="S41" s="23" t="s">
        <v>94</v>
      </c>
      <c r="T41" s="23">
        <v>60.2</v>
      </c>
      <c r="U41" s="23">
        <v>3.46</v>
      </c>
      <c r="V41" s="23">
        <v>13.5</v>
      </c>
      <c r="W41" s="23">
        <v>115.56</v>
      </c>
      <c r="X41" s="23">
        <v>-46.7</v>
      </c>
      <c r="Y41" s="23">
        <v>-399.75200000000001</v>
      </c>
      <c r="Z41" s="23">
        <v>22.4</v>
      </c>
      <c r="AA41" s="23">
        <v>0</v>
      </c>
      <c r="AB41" s="23">
        <v>-60.2</v>
      </c>
      <c r="AC41" s="23">
        <v>-515.30999999999995</v>
      </c>
    </row>
    <row r="42" spans="1:29" s="23" customFormat="1" x14ac:dyDescent="0.25">
      <c r="A42" s="43">
        <v>43166.000694444447</v>
      </c>
      <c r="B42" s="43">
        <v>43258.414583333331</v>
      </c>
      <c r="C42" s="23" t="s">
        <v>10</v>
      </c>
      <c r="D42" s="23" t="s">
        <v>44</v>
      </c>
      <c r="E42" s="23">
        <v>1</v>
      </c>
      <c r="F42" s="23">
        <v>1.1724000000000001</v>
      </c>
      <c r="G42" s="23">
        <v>0</v>
      </c>
      <c r="H42" s="23">
        <v>1.16378</v>
      </c>
      <c r="I42" s="23">
        <v>1.17241</v>
      </c>
      <c r="J42" s="23">
        <v>0</v>
      </c>
      <c r="K42" s="23">
        <v>11.39</v>
      </c>
      <c r="L42" s="23">
        <v>-86.3</v>
      </c>
      <c r="M42" s="23">
        <v>-724.7</v>
      </c>
      <c r="N42" s="23">
        <v>-0.74</v>
      </c>
      <c r="O42" s="23" t="s">
        <v>76</v>
      </c>
      <c r="P42" s="23">
        <v>57470367</v>
      </c>
      <c r="Q42" s="23" t="s">
        <v>95</v>
      </c>
      <c r="R42" s="23">
        <v>7.5</v>
      </c>
      <c r="S42" s="23" t="s">
        <v>96</v>
      </c>
      <c r="T42" s="23">
        <v>102.6</v>
      </c>
      <c r="U42" s="23">
        <v>5.3</v>
      </c>
      <c r="V42" s="23">
        <v>16.3</v>
      </c>
      <c r="W42" s="23">
        <v>139.03899999999999</v>
      </c>
      <c r="X42" s="23">
        <v>-86.3</v>
      </c>
      <c r="Y42" s="23">
        <v>-736.13899999999899</v>
      </c>
      <c r="Z42" s="23">
        <v>15.9</v>
      </c>
      <c r="AA42" s="23">
        <v>0</v>
      </c>
      <c r="AB42" s="23">
        <v>-102.6</v>
      </c>
      <c r="AC42" s="23">
        <v>-875.18</v>
      </c>
    </row>
    <row r="43" spans="1:29" s="23" customFormat="1" x14ac:dyDescent="0.25">
      <c r="A43" s="43">
        <v>43166.193055555559</v>
      </c>
      <c r="B43" s="43">
        <v>43166.775694444441</v>
      </c>
      <c r="C43" s="23" t="s">
        <v>11</v>
      </c>
      <c r="D43" s="23" t="s">
        <v>44</v>
      </c>
      <c r="E43" s="23">
        <v>1</v>
      </c>
      <c r="F43" s="23">
        <v>111.13500000000001</v>
      </c>
      <c r="G43" s="23">
        <v>0</v>
      </c>
      <c r="H43" s="23">
        <v>110.855</v>
      </c>
      <c r="I43" s="23">
        <v>110.57899999999999</v>
      </c>
      <c r="J43" s="23">
        <v>0</v>
      </c>
      <c r="K43" s="23">
        <v>0</v>
      </c>
      <c r="L43" s="23">
        <v>27.6</v>
      </c>
      <c r="M43" s="23">
        <v>214.11</v>
      </c>
      <c r="N43" s="23">
        <v>0.22</v>
      </c>
      <c r="P43" s="23">
        <v>57476440</v>
      </c>
      <c r="Q43" s="23" t="s">
        <v>97</v>
      </c>
      <c r="R43" s="23">
        <v>58.6</v>
      </c>
      <c r="S43" s="23" t="s">
        <v>98</v>
      </c>
      <c r="T43" s="23">
        <v>30.7</v>
      </c>
      <c r="U43" s="23">
        <v>0.75</v>
      </c>
      <c r="V43" s="23">
        <v>34.9</v>
      </c>
      <c r="W43" s="23">
        <v>270.82399999999899</v>
      </c>
      <c r="X43" s="23">
        <v>-26.2</v>
      </c>
      <c r="Y43" s="23">
        <v>-203.31199999999899</v>
      </c>
      <c r="Z43" s="23">
        <v>57.1</v>
      </c>
      <c r="AA43" s="23">
        <v>88.1</v>
      </c>
      <c r="AB43" s="23">
        <v>-7.3</v>
      </c>
      <c r="AC43" s="23">
        <v>-56.65</v>
      </c>
    </row>
    <row r="44" spans="1:29" s="23" customFormat="1" x14ac:dyDescent="0.25">
      <c r="A44" s="43">
        <v>43166.678472222222</v>
      </c>
      <c r="B44" s="43">
        <v>43166.788888888892</v>
      </c>
      <c r="C44" s="23" t="s">
        <v>10</v>
      </c>
      <c r="D44" s="23" t="s">
        <v>44</v>
      </c>
      <c r="E44" s="23">
        <v>1</v>
      </c>
      <c r="F44" s="23">
        <v>1.1673199999999999</v>
      </c>
      <c r="G44" s="23">
        <v>0</v>
      </c>
      <c r="H44" s="23">
        <v>1.16418</v>
      </c>
      <c r="I44" s="23">
        <v>1.1656599999999999</v>
      </c>
      <c r="J44" s="23">
        <v>0</v>
      </c>
      <c r="K44" s="23">
        <v>0</v>
      </c>
      <c r="L44" s="23">
        <v>-14.8</v>
      </c>
      <c r="M44" s="23">
        <v>-126.97</v>
      </c>
      <c r="N44" s="23">
        <v>-0.13</v>
      </c>
      <c r="P44" s="23">
        <v>57499988</v>
      </c>
      <c r="Q44" s="23" t="s">
        <v>99</v>
      </c>
      <c r="R44" s="23">
        <v>0</v>
      </c>
      <c r="S44" s="23" t="s">
        <v>45</v>
      </c>
      <c r="T44" s="23">
        <v>14.8</v>
      </c>
      <c r="U44" s="23">
        <v>14.81</v>
      </c>
      <c r="V44" s="23">
        <v>0</v>
      </c>
      <c r="W44" s="23">
        <v>0</v>
      </c>
      <c r="X44" s="23">
        <v>-14.8</v>
      </c>
      <c r="Y44" s="23">
        <v>-126.98399999999999</v>
      </c>
      <c r="Z44" s="23">
        <v>0</v>
      </c>
      <c r="AA44" s="23">
        <v>0</v>
      </c>
      <c r="AB44" s="23">
        <v>-14.8</v>
      </c>
      <c r="AC44" s="23">
        <v>-126.98</v>
      </c>
    </row>
    <row r="45" spans="1:29" s="23" customFormat="1" x14ac:dyDescent="0.25">
      <c r="A45" s="43">
        <v>43166.708333333336</v>
      </c>
      <c r="B45" s="43">
        <v>43197.163194444445</v>
      </c>
      <c r="C45" s="23" t="s">
        <v>13</v>
      </c>
      <c r="D45" s="23" t="s">
        <v>46</v>
      </c>
      <c r="E45" s="23">
        <v>1</v>
      </c>
      <c r="F45" s="23">
        <v>1.31243</v>
      </c>
      <c r="G45" s="23">
        <v>1.4177299999999999</v>
      </c>
      <c r="H45" s="23">
        <v>1.3178700000000001</v>
      </c>
      <c r="I45" s="23">
        <v>1.3202799999999999</v>
      </c>
      <c r="J45" s="23">
        <v>0</v>
      </c>
      <c r="K45" s="23">
        <v>-6.63</v>
      </c>
      <c r="L45" s="23">
        <v>24.1</v>
      </c>
      <c r="M45" s="23">
        <v>199.93</v>
      </c>
      <c r="N45" s="23">
        <v>0.2</v>
      </c>
      <c r="P45" s="23">
        <v>57501282</v>
      </c>
      <c r="Q45" s="23" t="s">
        <v>100</v>
      </c>
      <c r="R45" s="23">
        <v>90.6</v>
      </c>
      <c r="S45" s="23" t="s">
        <v>101</v>
      </c>
      <c r="T45" s="23">
        <v>12.3</v>
      </c>
      <c r="U45" s="23">
        <v>0.26</v>
      </c>
      <c r="V45" s="23">
        <v>36.4</v>
      </c>
      <c r="W45" s="23">
        <v>311.94799999999998</v>
      </c>
      <c r="X45" s="23">
        <v>-9.3000000000000007</v>
      </c>
      <c r="Y45" s="23">
        <v>-79.700999999999993</v>
      </c>
      <c r="Z45" s="23">
        <v>79.599999999999994</v>
      </c>
      <c r="AA45" s="23">
        <v>73.099999999999994</v>
      </c>
      <c r="AB45" s="23">
        <v>-12.3</v>
      </c>
      <c r="AC45" s="23">
        <v>-105.41</v>
      </c>
    </row>
    <row r="46" spans="1:29" s="23" customFormat="1" x14ac:dyDescent="0.25">
      <c r="A46" s="43">
        <v>43166.973611111112</v>
      </c>
      <c r="B46" s="43">
        <v>43197.132638888892</v>
      </c>
      <c r="C46" s="23" t="s">
        <v>54</v>
      </c>
      <c r="D46" s="23" t="s">
        <v>44</v>
      </c>
      <c r="E46" s="23">
        <v>1</v>
      </c>
      <c r="F46" s="23">
        <v>1.7401199999999999</v>
      </c>
      <c r="G46" s="23">
        <v>1.7241200000000001</v>
      </c>
      <c r="H46" s="23">
        <v>1.73393</v>
      </c>
      <c r="I46" s="23">
        <v>1.7343599999999999</v>
      </c>
      <c r="J46" s="23">
        <v>0</v>
      </c>
      <c r="K46" s="23">
        <v>-2.17</v>
      </c>
      <c r="L46" s="23">
        <v>-4.3</v>
      </c>
      <c r="M46" s="23">
        <v>-30.23</v>
      </c>
      <c r="N46" s="23">
        <v>-0.03</v>
      </c>
      <c r="P46" s="23">
        <v>57510393</v>
      </c>
      <c r="Q46" s="23" t="s">
        <v>102</v>
      </c>
      <c r="R46" s="23">
        <v>88.3</v>
      </c>
      <c r="S46" s="23" t="s">
        <v>103</v>
      </c>
      <c r="T46" s="23">
        <v>10.5</v>
      </c>
      <c r="U46" s="23">
        <v>0.69</v>
      </c>
      <c r="V46" s="23">
        <v>6.2</v>
      </c>
      <c r="W46" s="23">
        <v>40.485999999999997</v>
      </c>
      <c r="X46" s="23">
        <v>-4.3</v>
      </c>
      <c r="Y46" s="23">
        <v>-28.079000000000001</v>
      </c>
      <c r="Z46" s="23">
        <v>59</v>
      </c>
      <c r="AA46" s="23">
        <v>0</v>
      </c>
      <c r="AB46" s="23">
        <v>-10.5</v>
      </c>
      <c r="AC46" s="23">
        <v>-68.56</v>
      </c>
    </row>
    <row r="47" spans="1:29" s="23" customFormat="1" x14ac:dyDescent="0.25">
      <c r="A47" s="43">
        <v>43197.291666666664</v>
      </c>
      <c r="B47" s="43">
        <v>43197.791666666664</v>
      </c>
      <c r="C47" s="23" t="s">
        <v>11</v>
      </c>
      <c r="D47" s="23" t="s">
        <v>46</v>
      </c>
      <c r="E47" s="23">
        <v>1</v>
      </c>
      <c r="F47" s="23">
        <v>110.27800000000001</v>
      </c>
      <c r="G47" s="23">
        <v>0</v>
      </c>
      <c r="H47" s="23">
        <v>110.46299999999999</v>
      </c>
      <c r="I47" s="23">
        <v>110.5</v>
      </c>
      <c r="J47" s="23">
        <v>0</v>
      </c>
      <c r="K47" s="23">
        <v>0</v>
      </c>
      <c r="L47" s="23">
        <v>3.7</v>
      </c>
      <c r="M47" s="23">
        <v>28.76</v>
      </c>
      <c r="N47" s="23">
        <v>0.03</v>
      </c>
      <c r="P47" s="23">
        <v>57520219</v>
      </c>
      <c r="Q47" s="23" t="s">
        <v>104</v>
      </c>
      <c r="R47" s="23">
        <v>84.4</v>
      </c>
      <c r="S47" s="23" t="s">
        <v>105</v>
      </c>
      <c r="T47" s="23">
        <v>13.6</v>
      </c>
      <c r="U47" s="23">
        <v>1.3</v>
      </c>
      <c r="V47" s="23">
        <v>8.8000000000000007</v>
      </c>
      <c r="W47" s="23">
        <v>68.376000000000005</v>
      </c>
      <c r="X47" s="23">
        <v>-11.4</v>
      </c>
      <c r="Y47" s="23">
        <v>-88.578000000000003</v>
      </c>
      <c r="Z47" s="23">
        <v>43.6</v>
      </c>
      <c r="AA47" s="23">
        <v>74.8</v>
      </c>
      <c r="AB47" s="23">
        <v>-5.0999999999999996</v>
      </c>
      <c r="AC47" s="23">
        <v>-39.630000000000003</v>
      </c>
    </row>
    <row r="48" spans="1:29" s="23" customFormat="1" x14ac:dyDescent="0.25">
      <c r="A48" s="43">
        <v>43197.46875</v>
      </c>
      <c r="B48" s="43">
        <v>43197.8125</v>
      </c>
      <c r="C48" s="23" t="s">
        <v>10</v>
      </c>
      <c r="D48" s="23" t="s">
        <v>44</v>
      </c>
      <c r="E48" s="23">
        <v>1</v>
      </c>
      <c r="F48" s="23">
        <v>0</v>
      </c>
      <c r="G48" s="23">
        <v>0</v>
      </c>
      <c r="H48" s="23">
        <v>1.16394</v>
      </c>
      <c r="I48" s="23">
        <v>1.16625</v>
      </c>
      <c r="J48" s="23">
        <v>0</v>
      </c>
      <c r="K48" s="23">
        <v>0</v>
      </c>
      <c r="L48" s="23">
        <v>-23.1</v>
      </c>
      <c r="M48" s="23">
        <v>-198.07</v>
      </c>
      <c r="N48" s="23">
        <v>-0.2</v>
      </c>
      <c r="P48" s="23">
        <v>57527008</v>
      </c>
      <c r="Q48" s="23" t="s">
        <v>106</v>
      </c>
      <c r="R48" s="23">
        <v>13.6</v>
      </c>
      <c r="S48" s="23" t="s">
        <v>107</v>
      </c>
      <c r="T48" s="23">
        <v>41.2</v>
      </c>
      <c r="U48" s="23">
        <v>5.87</v>
      </c>
      <c r="V48" s="23">
        <v>6</v>
      </c>
      <c r="W48" s="23">
        <v>51.42</v>
      </c>
      <c r="X48" s="23">
        <v>-35.200000000000003</v>
      </c>
      <c r="Y48" s="23">
        <v>-301.66399999999999</v>
      </c>
      <c r="Z48" s="23">
        <v>14.6</v>
      </c>
      <c r="AA48" s="23">
        <v>29.4</v>
      </c>
      <c r="AB48" s="23">
        <v>-29.1</v>
      </c>
      <c r="AC48" s="23">
        <v>-249.39</v>
      </c>
    </row>
    <row r="49" spans="1:29" s="23" customFormat="1" x14ac:dyDescent="0.25">
      <c r="A49" s="43">
        <v>43197.526388888888</v>
      </c>
      <c r="B49" s="43">
        <v>43197.779861111114</v>
      </c>
      <c r="C49" s="23" t="s">
        <v>10</v>
      </c>
      <c r="D49" s="23" t="s">
        <v>44</v>
      </c>
      <c r="E49" s="23">
        <v>1</v>
      </c>
      <c r="F49" s="23">
        <v>1.16798</v>
      </c>
      <c r="G49" s="23">
        <v>0</v>
      </c>
      <c r="H49" s="23">
        <v>1.1634899999999999</v>
      </c>
      <c r="I49" s="23">
        <v>1.1640600000000001</v>
      </c>
      <c r="J49" s="23">
        <v>0</v>
      </c>
      <c r="K49" s="23">
        <v>0</v>
      </c>
      <c r="L49" s="23">
        <v>-5.7</v>
      </c>
      <c r="M49" s="23">
        <v>-48.97</v>
      </c>
      <c r="N49" s="23">
        <v>-0.05</v>
      </c>
      <c r="P49" s="23">
        <v>57530126</v>
      </c>
      <c r="Q49" s="23" t="s">
        <v>108</v>
      </c>
      <c r="R49" s="23">
        <v>0</v>
      </c>
      <c r="S49" s="23" t="s">
        <v>45</v>
      </c>
      <c r="T49" s="23">
        <v>39.700000000000003</v>
      </c>
      <c r="U49" s="23">
        <v>39.840000000000003</v>
      </c>
      <c r="V49" s="23">
        <v>0</v>
      </c>
      <c r="W49" s="23">
        <v>0</v>
      </c>
      <c r="X49" s="23">
        <v>-39.700000000000003</v>
      </c>
      <c r="Y49" s="23">
        <v>-341.02300000000002</v>
      </c>
      <c r="Z49" s="23">
        <v>0</v>
      </c>
      <c r="AA49" s="23">
        <v>85.6</v>
      </c>
      <c r="AB49" s="23">
        <v>-5.7</v>
      </c>
      <c r="AC49" s="23">
        <v>-48.96</v>
      </c>
    </row>
    <row r="50" spans="1:29" s="23" customFormat="1" x14ac:dyDescent="0.25">
      <c r="A50" s="43">
        <v>43197.606249999997</v>
      </c>
      <c r="B50" s="43">
        <v>43197.8125</v>
      </c>
      <c r="C50" s="23" t="s">
        <v>10</v>
      </c>
      <c r="D50" s="23" t="s">
        <v>44</v>
      </c>
      <c r="E50" s="23">
        <v>1</v>
      </c>
      <c r="F50" s="23">
        <v>0</v>
      </c>
      <c r="G50" s="23">
        <v>0</v>
      </c>
      <c r="H50" s="23">
        <v>1.1637599999999999</v>
      </c>
      <c r="I50" s="23">
        <v>1.1662600000000001</v>
      </c>
      <c r="J50" s="23">
        <v>0</v>
      </c>
      <c r="K50" s="23">
        <v>0</v>
      </c>
      <c r="L50" s="23">
        <v>-25</v>
      </c>
      <c r="M50" s="23">
        <v>-214.36</v>
      </c>
      <c r="N50" s="23">
        <v>-0.22</v>
      </c>
      <c r="O50" s="23" t="s">
        <v>109</v>
      </c>
      <c r="P50" s="23">
        <v>57532965</v>
      </c>
      <c r="Q50" s="23" t="s">
        <v>110</v>
      </c>
      <c r="R50" s="23">
        <v>0.4</v>
      </c>
      <c r="S50" s="23" t="s">
        <v>84</v>
      </c>
      <c r="T50" s="23">
        <v>37.5</v>
      </c>
      <c r="U50" s="23">
        <v>74.069999999999993</v>
      </c>
      <c r="V50" s="23">
        <v>0.5</v>
      </c>
      <c r="W50" s="23">
        <v>4.2850000000000001</v>
      </c>
      <c r="X50" s="23">
        <v>-37</v>
      </c>
      <c r="Y50" s="23">
        <v>-317.08999999999997</v>
      </c>
      <c r="Z50" s="23">
        <v>1.3</v>
      </c>
      <c r="AA50" s="23">
        <v>32</v>
      </c>
      <c r="AB50" s="23">
        <v>-25.5</v>
      </c>
      <c r="AC50" s="23">
        <v>-218.53</v>
      </c>
    </row>
    <row r="51" spans="1:29" s="23" customFormat="1" x14ac:dyDescent="0.25">
      <c r="A51" s="43">
        <v>43197.745833333334</v>
      </c>
      <c r="B51" s="43">
        <v>43227.375</v>
      </c>
      <c r="C51" s="23" t="s">
        <v>10</v>
      </c>
      <c r="D51" s="23" t="s">
        <v>44</v>
      </c>
      <c r="E51" s="23">
        <v>1</v>
      </c>
      <c r="F51" s="23">
        <v>1.16981</v>
      </c>
      <c r="G51" s="23">
        <v>1.1565399999999999</v>
      </c>
      <c r="H51" s="23">
        <v>1.16429</v>
      </c>
      <c r="I51" s="23">
        <v>1.1698</v>
      </c>
      <c r="J51" s="23">
        <v>0</v>
      </c>
      <c r="K51" s="23">
        <v>3.8</v>
      </c>
      <c r="L51" s="23">
        <v>-55.1</v>
      </c>
      <c r="M51" s="23">
        <v>-467.22</v>
      </c>
      <c r="N51" s="23">
        <v>-0.48</v>
      </c>
      <c r="O51" s="23" t="s">
        <v>111</v>
      </c>
      <c r="P51" s="23">
        <v>57536710</v>
      </c>
      <c r="Q51" s="23" t="s">
        <v>112</v>
      </c>
      <c r="R51" s="23">
        <v>0</v>
      </c>
      <c r="S51" s="23" t="s">
        <v>45</v>
      </c>
      <c r="T51" s="23">
        <v>66.8</v>
      </c>
      <c r="U51" s="23">
        <v>67.11</v>
      </c>
      <c r="V51" s="23">
        <v>0</v>
      </c>
      <c r="W51" s="23">
        <v>0</v>
      </c>
      <c r="X51" s="23">
        <v>-66.8</v>
      </c>
      <c r="Y51" s="23">
        <v>-571.14</v>
      </c>
      <c r="Z51" s="23">
        <v>0</v>
      </c>
      <c r="AA51" s="23">
        <v>17.5</v>
      </c>
      <c r="AB51" s="23">
        <v>-55.1</v>
      </c>
      <c r="AC51" s="23">
        <v>-471.11</v>
      </c>
    </row>
    <row r="52" spans="1:29" s="23" customFormat="1" x14ac:dyDescent="0.25">
      <c r="A52" s="43">
        <v>43197.822916666664</v>
      </c>
      <c r="B52" s="43">
        <v>43197.940972222219</v>
      </c>
      <c r="C52" s="23" t="s">
        <v>10</v>
      </c>
      <c r="D52" s="23" t="s">
        <v>46</v>
      </c>
      <c r="E52" s="23">
        <v>1</v>
      </c>
      <c r="F52" s="23">
        <v>0</v>
      </c>
      <c r="G52" s="23">
        <v>0</v>
      </c>
      <c r="H52" s="23">
        <v>1.1666399999999999</v>
      </c>
      <c r="I52" s="23">
        <v>1.16611</v>
      </c>
      <c r="J52" s="23">
        <v>0</v>
      </c>
      <c r="K52" s="23">
        <v>0</v>
      </c>
      <c r="L52" s="23">
        <v>-5.3</v>
      </c>
      <c r="M52" s="23">
        <v>-45.45</v>
      </c>
      <c r="N52" s="23">
        <v>-0.05</v>
      </c>
      <c r="O52" s="23" t="s">
        <v>109</v>
      </c>
      <c r="P52" s="23">
        <v>57539721</v>
      </c>
      <c r="Q52" s="23" t="s">
        <v>113</v>
      </c>
      <c r="R52" s="23">
        <v>0</v>
      </c>
      <c r="S52" s="23" t="s">
        <v>45</v>
      </c>
      <c r="T52" s="23">
        <v>14.1</v>
      </c>
      <c r="U52" s="23">
        <v>14.1</v>
      </c>
      <c r="V52" s="23">
        <v>0</v>
      </c>
      <c r="W52" s="23">
        <v>0</v>
      </c>
      <c r="X52" s="23">
        <v>-14.1</v>
      </c>
      <c r="Y52" s="23">
        <v>-120.97799999999999</v>
      </c>
      <c r="Z52" s="23">
        <v>0</v>
      </c>
      <c r="AA52" s="23">
        <v>62.4</v>
      </c>
      <c r="AB52" s="23">
        <v>-5.3</v>
      </c>
      <c r="AC52" s="23">
        <v>-45.47</v>
      </c>
    </row>
    <row r="53" spans="1:29" s="23" customFormat="1" x14ac:dyDescent="0.25">
      <c r="A53" s="43">
        <v>43197.826388888891</v>
      </c>
      <c r="B53" s="43">
        <v>43197.947916666664</v>
      </c>
      <c r="C53" s="23" t="s">
        <v>10</v>
      </c>
      <c r="D53" s="23" t="s">
        <v>46</v>
      </c>
      <c r="E53" s="23">
        <v>1</v>
      </c>
      <c r="F53" s="23">
        <v>0</v>
      </c>
      <c r="G53" s="23">
        <v>0</v>
      </c>
      <c r="H53" s="23">
        <v>1.1669400000000001</v>
      </c>
      <c r="I53" s="23">
        <v>1.1658599999999999</v>
      </c>
      <c r="J53" s="23">
        <v>0</v>
      </c>
      <c r="K53" s="23">
        <v>0</v>
      </c>
      <c r="L53" s="23">
        <v>-10.8</v>
      </c>
      <c r="M53" s="23">
        <v>-92.64</v>
      </c>
      <c r="N53" s="23">
        <v>-0.09</v>
      </c>
      <c r="O53" s="23" t="s">
        <v>109</v>
      </c>
      <c r="P53" s="23">
        <v>57539790</v>
      </c>
      <c r="Q53" s="23" t="s">
        <v>114</v>
      </c>
      <c r="R53" s="23">
        <v>0</v>
      </c>
      <c r="S53" s="23" t="s">
        <v>45</v>
      </c>
      <c r="T53" s="23">
        <v>17.100000000000001</v>
      </c>
      <c r="U53" s="23">
        <v>17.12</v>
      </c>
      <c r="V53" s="23">
        <v>0</v>
      </c>
      <c r="W53" s="23">
        <v>0</v>
      </c>
      <c r="X53" s="23">
        <v>-17.100000000000001</v>
      </c>
      <c r="Y53" s="23">
        <v>-146.71799999999999</v>
      </c>
      <c r="Z53" s="23">
        <v>0</v>
      </c>
      <c r="AA53" s="23">
        <v>36.799999999999997</v>
      </c>
      <c r="AB53" s="23">
        <v>-10.8</v>
      </c>
      <c r="AC53" s="23">
        <v>-92.66</v>
      </c>
    </row>
    <row r="54" spans="1:29" s="23" customFormat="1" x14ac:dyDescent="0.25">
      <c r="A54" s="43">
        <v>43197.829861111109</v>
      </c>
      <c r="B54" s="43">
        <v>43197.954861111109</v>
      </c>
      <c r="C54" s="23" t="s">
        <v>10</v>
      </c>
      <c r="D54" s="23" t="s">
        <v>46</v>
      </c>
      <c r="E54" s="23">
        <v>1</v>
      </c>
      <c r="F54" s="23">
        <v>0</v>
      </c>
      <c r="G54" s="23">
        <v>0</v>
      </c>
      <c r="H54" s="23">
        <v>1.1674199999999999</v>
      </c>
      <c r="I54" s="23">
        <v>1.1654599999999999</v>
      </c>
      <c r="J54" s="23">
        <v>0</v>
      </c>
      <c r="K54" s="23">
        <v>0</v>
      </c>
      <c r="L54" s="23">
        <v>-19.600000000000001</v>
      </c>
      <c r="M54" s="23">
        <v>-168.17</v>
      </c>
      <c r="N54" s="23">
        <v>-0.17</v>
      </c>
      <c r="O54" s="23" t="s">
        <v>109</v>
      </c>
      <c r="P54" s="23">
        <v>57539988</v>
      </c>
      <c r="Q54" s="23" t="s">
        <v>115</v>
      </c>
      <c r="R54" s="23">
        <v>0</v>
      </c>
      <c r="S54" s="23" t="s">
        <v>45</v>
      </c>
      <c r="T54" s="23">
        <v>21.9</v>
      </c>
      <c r="U54" s="23">
        <v>21.93</v>
      </c>
      <c r="V54" s="23">
        <v>0</v>
      </c>
      <c r="W54" s="23">
        <v>0</v>
      </c>
      <c r="X54" s="23">
        <v>-21.9</v>
      </c>
      <c r="Y54" s="23">
        <v>-187.90199999999999</v>
      </c>
      <c r="Z54" s="23">
        <v>0</v>
      </c>
      <c r="AA54" s="23">
        <v>10.5</v>
      </c>
      <c r="AB54" s="23">
        <v>-19.600000000000001</v>
      </c>
      <c r="AC54" s="23">
        <v>-168.17</v>
      </c>
    </row>
    <row r="55" spans="1:29" s="23" customFormat="1" x14ac:dyDescent="0.25">
      <c r="A55" s="43">
        <v>43197.829861111109</v>
      </c>
      <c r="B55" s="43">
        <v>43197.951388888891</v>
      </c>
      <c r="C55" s="23" t="s">
        <v>10</v>
      </c>
      <c r="D55" s="23" t="s">
        <v>46</v>
      </c>
      <c r="E55" s="23">
        <v>1</v>
      </c>
      <c r="F55" s="23">
        <v>0</v>
      </c>
      <c r="G55" s="23">
        <v>0</v>
      </c>
      <c r="H55" s="23">
        <v>1.16737</v>
      </c>
      <c r="I55" s="23">
        <v>1.16577</v>
      </c>
      <c r="J55" s="23">
        <v>0</v>
      </c>
      <c r="K55" s="23">
        <v>0</v>
      </c>
      <c r="L55" s="23">
        <v>-16</v>
      </c>
      <c r="M55" s="23">
        <v>-137.25</v>
      </c>
      <c r="N55" s="23">
        <v>-0.14000000000000001</v>
      </c>
      <c r="O55" s="23" t="s">
        <v>109</v>
      </c>
      <c r="P55" s="23">
        <v>57539975</v>
      </c>
      <c r="Q55" s="23" t="s">
        <v>116</v>
      </c>
      <c r="R55" s="23">
        <v>0</v>
      </c>
      <c r="S55" s="23" t="s">
        <v>45</v>
      </c>
      <c r="T55" s="23">
        <v>21.4</v>
      </c>
      <c r="U55" s="23">
        <v>21.41</v>
      </c>
      <c r="V55" s="23">
        <v>0</v>
      </c>
      <c r="W55" s="23">
        <v>0</v>
      </c>
      <c r="X55" s="23">
        <v>-21.4</v>
      </c>
      <c r="Y55" s="23">
        <v>-183.61199999999999</v>
      </c>
      <c r="Z55" s="23">
        <v>0</v>
      </c>
      <c r="AA55" s="23">
        <v>25.2</v>
      </c>
      <c r="AB55" s="23">
        <v>-16</v>
      </c>
      <c r="AC55" s="23">
        <v>-137.28</v>
      </c>
    </row>
    <row r="56" spans="1:29" s="23" customFormat="1" x14ac:dyDescent="0.25">
      <c r="A56" s="43">
        <v>43227.184027777781</v>
      </c>
      <c r="B56" s="43">
        <v>43227.363888888889</v>
      </c>
      <c r="C56" s="23" t="s">
        <v>11</v>
      </c>
      <c r="D56" s="23" t="s">
        <v>44</v>
      </c>
      <c r="E56" s="23">
        <v>1</v>
      </c>
      <c r="F56" s="23">
        <v>110.61799999999999</v>
      </c>
      <c r="G56" s="23">
        <v>0</v>
      </c>
      <c r="H56" s="23">
        <v>110.34099999999999</v>
      </c>
      <c r="I56" s="23">
        <v>110.61799999999999</v>
      </c>
      <c r="J56" s="23">
        <v>0</v>
      </c>
      <c r="K56" s="23">
        <v>0</v>
      </c>
      <c r="L56" s="23">
        <v>-27.7</v>
      </c>
      <c r="M56" s="23">
        <v>-214.53</v>
      </c>
      <c r="N56" s="23">
        <v>-0.22</v>
      </c>
      <c r="O56" s="23" t="s">
        <v>111</v>
      </c>
      <c r="P56" s="23">
        <v>57549490</v>
      </c>
      <c r="Q56" s="23" t="s">
        <v>117</v>
      </c>
      <c r="R56" s="23">
        <v>2.4</v>
      </c>
      <c r="S56" s="23" t="s">
        <v>118</v>
      </c>
      <c r="T56" s="23">
        <v>35.1</v>
      </c>
      <c r="U56" s="23">
        <v>26.04</v>
      </c>
      <c r="V56" s="23">
        <v>1.3</v>
      </c>
      <c r="W56" s="23">
        <v>10.061999999999999</v>
      </c>
      <c r="X56" s="23">
        <v>-33.799999999999997</v>
      </c>
      <c r="Y56" s="23">
        <v>-261.611999999999</v>
      </c>
      <c r="Z56" s="23">
        <v>3.7</v>
      </c>
      <c r="AA56" s="23">
        <v>17.399999999999999</v>
      </c>
      <c r="AB56" s="23">
        <v>-29</v>
      </c>
      <c r="AC56" s="23">
        <v>-224.46</v>
      </c>
    </row>
    <row r="57" spans="1:29" s="23" customFormat="1" x14ac:dyDescent="0.25">
      <c r="A57" s="43">
        <v>43227.1875</v>
      </c>
      <c r="B57" s="43">
        <v>43227.375</v>
      </c>
      <c r="C57" s="23" t="s">
        <v>11</v>
      </c>
      <c r="D57" s="23" t="s">
        <v>44</v>
      </c>
      <c r="E57" s="23">
        <v>1</v>
      </c>
      <c r="F57" s="23">
        <v>111.666</v>
      </c>
      <c r="G57" s="23">
        <v>107.10599999999999</v>
      </c>
      <c r="H57" s="23">
        <v>110.342</v>
      </c>
      <c r="I57" s="23">
        <v>110.672</v>
      </c>
      <c r="J57" s="23">
        <v>0</v>
      </c>
      <c r="K57" s="23">
        <v>0</v>
      </c>
      <c r="L57" s="23">
        <v>-33</v>
      </c>
      <c r="M57" s="23">
        <v>-254.98</v>
      </c>
      <c r="N57" s="23">
        <v>-0.26</v>
      </c>
      <c r="O57" s="23" t="s">
        <v>111</v>
      </c>
      <c r="P57" s="23">
        <v>57549580</v>
      </c>
      <c r="Q57" s="23" t="s">
        <v>119</v>
      </c>
      <c r="R57" s="23">
        <v>0.8</v>
      </c>
      <c r="S57" s="23" t="s">
        <v>120</v>
      </c>
      <c r="T57" s="23">
        <v>34.9</v>
      </c>
      <c r="U57" s="23">
        <v>28.09</v>
      </c>
      <c r="V57" s="23">
        <v>1.2</v>
      </c>
      <c r="W57" s="23">
        <v>9.2759999999999998</v>
      </c>
      <c r="X57" s="23">
        <v>-33.700000000000003</v>
      </c>
      <c r="Y57" s="23">
        <v>-260.50099999999998</v>
      </c>
      <c r="Z57" s="23">
        <v>3.4</v>
      </c>
      <c r="AA57" s="23">
        <v>2</v>
      </c>
      <c r="AB57" s="23">
        <v>-34.200000000000003</v>
      </c>
      <c r="AC57" s="23">
        <v>-264.37</v>
      </c>
    </row>
    <row r="58" spans="1:29" s="23" customFormat="1" x14ac:dyDescent="0.25">
      <c r="A58" s="43">
        <v>43227.363888888889</v>
      </c>
      <c r="B58" s="43">
        <v>43227.786805555559</v>
      </c>
      <c r="C58" s="23" t="s">
        <v>11</v>
      </c>
      <c r="D58" s="23" t="s">
        <v>46</v>
      </c>
      <c r="E58" s="23">
        <v>1</v>
      </c>
      <c r="F58" s="23">
        <v>110.4</v>
      </c>
      <c r="G58" s="23">
        <v>0</v>
      </c>
      <c r="H58" s="23">
        <v>110.605</v>
      </c>
      <c r="I58" s="23">
        <v>110.628</v>
      </c>
      <c r="J58" s="23">
        <v>0</v>
      </c>
      <c r="K58" s="23">
        <v>0</v>
      </c>
      <c r="L58" s="23">
        <v>2.2999999999999998</v>
      </c>
      <c r="M58" s="23">
        <v>17.78</v>
      </c>
      <c r="N58" s="23">
        <v>0.02</v>
      </c>
      <c r="O58" s="23" t="s">
        <v>111</v>
      </c>
      <c r="P58" s="23">
        <v>57554026</v>
      </c>
      <c r="Q58" s="23" t="s">
        <v>121</v>
      </c>
      <c r="R58" s="23">
        <v>76.7</v>
      </c>
      <c r="S58" s="23" t="s">
        <v>122</v>
      </c>
      <c r="T58" s="23">
        <v>16</v>
      </c>
      <c r="U58" s="23">
        <v>0.62</v>
      </c>
      <c r="V58" s="23">
        <v>9.9</v>
      </c>
      <c r="W58" s="23">
        <v>76.527000000000001</v>
      </c>
      <c r="X58" s="23">
        <v>-6.1</v>
      </c>
      <c r="Y58" s="23">
        <v>-47.152999999999999</v>
      </c>
      <c r="Z58" s="23">
        <v>61.9</v>
      </c>
      <c r="AA58" s="23">
        <v>52.5</v>
      </c>
      <c r="AB58" s="23">
        <v>-7.6</v>
      </c>
      <c r="AC58" s="23">
        <v>-58.75</v>
      </c>
    </row>
    <row r="59" spans="1:29" s="23" customFormat="1" x14ac:dyDescent="0.25">
      <c r="A59" s="43">
        <v>43227.364583333336</v>
      </c>
      <c r="B59" s="43">
        <v>43227.416666666664</v>
      </c>
      <c r="C59" s="23" t="s">
        <v>10</v>
      </c>
      <c r="D59" s="23" t="s">
        <v>46</v>
      </c>
      <c r="E59" s="23">
        <v>1</v>
      </c>
      <c r="F59" s="23">
        <v>0</v>
      </c>
      <c r="G59" s="23">
        <v>0</v>
      </c>
      <c r="H59" s="23">
        <v>1.1677299999999999</v>
      </c>
      <c r="I59" s="23">
        <v>1.16957</v>
      </c>
      <c r="J59" s="23">
        <v>0</v>
      </c>
      <c r="K59" s="23">
        <v>0</v>
      </c>
      <c r="L59" s="23">
        <v>18.399999999999999</v>
      </c>
      <c r="M59" s="23">
        <v>157.32</v>
      </c>
      <c r="N59" s="23">
        <v>0.16</v>
      </c>
      <c r="O59" s="23" t="s">
        <v>109</v>
      </c>
      <c r="P59" s="23">
        <v>57554211</v>
      </c>
      <c r="Q59" s="23" t="s">
        <v>123</v>
      </c>
      <c r="R59" s="23">
        <v>100</v>
      </c>
      <c r="S59" s="23" t="s">
        <v>124</v>
      </c>
      <c r="T59" s="23">
        <v>2.2000000000000002</v>
      </c>
      <c r="U59" s="23">
        <v>0.05</v>
      </c>
      <c r="V59" s="23">
        <v>18.399999999999999</v>
      </c>
      <c r="W59" s="23">
        <v>157.32</v>
      </c>
      <c r="X59" s="23">
        <v>0</v>
      </c>
      <c r="Y59" s="23">
        <v>0</v>
      </c>
      <c r="Z59" s="23">
        <v>100</v>
      </c>
      <c r="AA59" s="23">
        <v>100</v>
      </c>
      <c r="AB59" s="23">
        <v>0</v>
      </c>
      <c r="AC59" s="23">
        <v>0</v>
      </c>
    </row>
    <row r="60" spans="1:29" s="23" customFormat="1" x14ac:dyDescent="0.25">
      <c r="A60" s="43">
        <v>43227.368055555555</v>
      </c>
      <c r="B60" s="43">
        <v>43227.645833333336</v>
      </c>
      <c r="C60" s="23" t="s">
        <v>10</v>
      </c>
      <c r="D60" s="23" t="s">
        <v>46</v>
      </c>
      <c r="E60" s="23">
        <v>1</v>
      </c>
      <c r="F60" s="23">
        <v>0</v>
      </c>
      <c r="G60" s="23">
        <v>0</v>
      </c>
      <c r="H60" s="23">
        <v>1.16875</v>
      </c>
      <c r="I60" s="23">
        <v>1.17167</v>
      </c>
      <c r="J60" s="23">
        <v>0</v>
      </c>
      <c r="K60" s="23">
        <v>0</v>
      </c>
      <c r="L60" s="23">
        <v>29.2</v>
      </c>
      <c r="M60" s="23">
        <v>249.22</v>
      </c>
      <c r="N60" s="23">
        <v>0.25</v>
      </c>
      <c r="O60" s="23" t="s">
        <v>109</v>
      </c>
      <c r="P60" s="23">
        <v>57554957</v>
      </c>
      <c r="Q60" s="23" t="s">
        <v>125</v>
      </c>
      <c r="R60" s="23">
        <v>85.5</v>
      </c>
      <c r="S60" s="23" t="s">
        <v>126</v>
      </c>
      <c r="T60" s="23">
        <v>13.1</v>
      </c>
      <c r="U60" s="23">
        <v>0.15</v>
      </c>
      <c r="V60" s="23">
        <v>32.200000000000003</v>
      </c>
      <c r="W60" s="23">
        <v>274.666</v>
      </c>
      <c r="X60" s="23">
        <v>-4.8</v>
      </c>
      <c r="Y60" s="23">
        <v>-40.943999999999903</v>
      </c>
      <c r="Z60" s="23">
        <v>87</v>
      </c>
      <c r="AA60" s="23">
        <v>91.9</v>
      </c>
      <c r="AB60" s="23">
        <v>-3</v>
      </c>
      <c r="AC60" s="23">
        <v>-25.59</v>
      </c>
    </row>
    <row r="61" spans="1:29" s="23" customFormat="1" x14ac:dyDescent="0.25">
      <c r="A61" s="43">
        <v>43227.371527777781</v>
      </c>
      <c r="B61" s="43">
        <v>43227.645833333336</v>
      </c>
      <c r="C61" s="23" t="s">
        <v>10</v>
      </c>
      <c r="D61" s="23" t="s">
        <v>46</v>
      </c>
      <c r="E61" s="23">
        <v>1</v>
      </c>
      <c r="F61" s="23">
        <v>0</v>
      </c>
      <c r="G61" s="23">
        <v>0</v>
      </c>
      <c r="H61" s="23">
        <v>1.1687700000000001</v>
      </c>
      <c r="I61" s="23">
        <v>1.17167</v>
      </c>
      <c r="J61" s="23">
        <v>0</v>
      </c>
      <c r="K61" s="23">
        <v>0</v>
      </c>
      <c r="L61" s="23">
        <v>29</v>
      </c>
      <c r="M61" s="23">
        <v>247.51</v>
      </c>
      <c r="N61" s="23">
        <v>0.25</v>
      </c>
      <c r="O61" s="23" t="s">
        <v>109</v>
      </c>
      <c r="P61" s="23">
        <v>57555342</v>
      </c>
      <c r="Q61" s="23" t="s">
        <v>127</v>
      </c>
      <c r="R61" s="23">
        <v>83.6</v>
      </c>
      <c r="S61" s="23" t="s">
        <v>128</v>
      </c>
      <c r="T61" s="23">
        <v>13.1</v>
      </c>
      <c r="U61" s="23">
        <v>0.16</v>
      </c>
      <c r="V61" s="23">
        <v>32</v>
      </c>
      <c r="W61" s="23">
        <v>272.95999999999998</v>
      </c>
      <c r="X61" s="23">
        <v>-5</v>
      </c>
      <c r="Y61" s="23">
        <v>-42.65</v>
      </c>
      <c r="Z61" s="23">
        <v>86.5</v>
      </c>
      <c r="AA61" s="23">
        <v>91.9</v>
      </c>
      <c r="AB61" s="23">
        <v>-3</v>
      </c>
      <c r="AC61" s="23">
        <v>-25.59</v>
      </c>
    </row>
    <row r="62" spans="1:29" s="23" customFormat="1" x14ac:dyDescent="0.25">
      <c r="A62" s="43">
        <v>43227.371527777781</v>
      </c>
      <c r="B62" s="43">
        <v>43227.402777777781</v>
      </c>
      <c r="C62" s="23" t="s">
        <v>10</v>
      </c>
      <c r="D62" s="23" t="s">
        <v>46</v>
      </c>
      <c r="E62" s="23">
        <v>1</v>
      </c>
      <c r="F62" s="23">
        <v>0</v>
      </c>
      <c r="G62" s="23">
        <v>0</v>
      </c>
      <c r="H62" s="23">
        <v>1.1687399999999999</v>
      </c>
      <c r="I62" s="23">
        <v>1.17062</v>
      </c>
      <c r="J62" s="23">
        <v>0</v>
      </c>
      <c r="K62" s="23">
        <v>0</v>
      </c>
      <c r="L62" s="23">
        <v>18.8</v>
      </c>
      <c r="M62" s="23">
        <v>160.6</v>
      </c>
      <c r="N62" s="23">
        <v>0.16</v>
      </c>
      <c r="O62" s="23" t="s">
        <v>109</v>
      </c>
      <c r="P62" s="23">
        <v>57555317</v>
      </c>
      <c r="Q62" s="23" t="s">
        <v>129</v>
      </c>
      <c r="R62" s="23">
        <v>2.2000000000000002</v>
      </c>
      <c r="S62" s="23" t="s">
        <v>130</v>
      </c>
      <c r="T62" s="23">
        <v>0</v>
      </c>
      <c r="U62" s="23">
        <v>0.05</v>
      </c>
      <c r="V62" s="23">
        <v>18.8</v>
      </c>
      <c r="W62" s="23">
        <v>160.55199999999999</v>
      </c>
      <c r="X62" s="23">
        <v>0</v>
      </c>
      <c r="Y62" s="23">
        <v>0</v>
      </c>
      <c r="Z62" s="23">
        <v>100</v>
      </c>
      <c r="AA62" s="23">
        <v>100</v>
      </c>
      <c r="AB62" s="23">
        <v>0</v>
      </c>
      <c r="AC62" s="23">
        <v>0</v>
      </c>
    </row>
    <row r="63" spans="1:29" s="23" customFormat="1" x14ac:dyDescent="0.25">
      <c r="A63" s="43">
        <v>43227.375</v>
      </c>
      <c r="B63" s="43">
        <v>43227.881944444445</v>
      </c>
      <c r="C63" s="23" t="s">
        <v>10</v>
      </c>
      <c r="D63" s="23" t="s">
        <v>46</v>
      </c>
      <c r="E63" s="23">
        <v>1</v>
      </c>
      <c r="F63" s="23">
        <v>0</v>
      </c>
      <c r="G63" s="23">
        <v>0</v>
      </c>
      <c r="H63" s="23">
        <v>1.1695599999999999</v>
      </c>
      <c r="I63" s="23">
        <v>1.1676299999999999</v>
      </c>
      <c r="J63" s="23">
        <v>0</v>
      </c>
      <c r="K63" s="23">
        <v>0</v>
      </c>
      <c r="L63" s="23">
        <v>-19.3</v>
      </c>
      <c r="M63" s="23">
        <v>-165.29</v>
      </c>
      <c r="N63" s="23">
        <v>-0.17</v>
      </c>
      <c r="O63" s="23" t="s">
        <v>109</v>
      </c>
      <c r="P63" s="23">
        <v>57555907</v>
      </c>
      <c r="Q63" s="23" t="s">
        <v>131</v>
      </c>
      <c r="R63" s="23">
        <v>40.6</v>
      </c>
      <c r="S63" s="23" t="s">
        <v>132</v>
      </c>
      <c r="T63" s="23">
        <v>45.5</v>
      </c>
      <c r="U63" s="23">
        <v>0.89</v>
      </c>
      <c r="V63" s="23">
        <v>24.1</v>
      </c>
      <c r="W63" s="23">
        <v>206.29599999999999</v>
      </c>
      <c r="X63" s="23">
        <v>-21.4</v>
      </c>
      <c r="Y63" s="23">
        <v>-183.184</v>
      </c>
      <c r="Z63" s="23">
        <v>53</v>
      </c>
      <c r="AA63" s="23">
        <v>4.5999999999999996</v>
      </c>
      <c r="AB63" s="23">
        <v>-43.4</v>
      </c>
      <c r="AC63" s="23">
        <v>-371.5</v>
      </c>
    </row>
    <row r="64" spans="1:29" s="23" customFormat="1" x14ac:dyDescent="0.25">
      <c r="A64" s="43">
        <v>43227.375</v>
      </c>
      <c r="B64" s="43">
        <v>43227.645833333336</v>
      </c>
      <c r="C64" s="23" t="s">
        <v>10</v>
      </c>
      <c r="D64" s="23" t="s">
        <v>46</v>
      </c>
      <c r="E64" s="23">
        <v>1</v>
      </c>
      <c r="F64" s="23">
        <v>1.16157</v>
      </c>
      <c r="G64" s="23">
        <v>1.1996899999999999</v>
      </c>
      <c r="H64" s="23">
        <v>1.16953</v>
      </c>
      <c r="I64" s="23">
        <v>1.17167</v>
      </c>
      <c r="J64" s="23">
        <v>0</v>
      </c>
      <c r="K64" s="23">
        <v>0</v>
      </c>
      <c r="L64" s="23">
        <v>21.4</v>
      </c>
      <c r="M64" s="23">
        <v>182.65</v>
      </c>
      <c r="N64" s="23">
        <v>0.19</v>
      </c>
      <c r="O64" s="23" t="s">
        <v>111</v>
      </c>
      <c r="P64" s="23">
        <v>57555980</v>
      </c>
      <c r="Q64" s="23" t="s">
        <v>133</v>
      </c>
      <c r="R64" s="23">
        <v>67.2</v>
      </c>
      <c r="S64" s="23" t="s">
        <v>134</v>
      </c>
      <c r="T64" s="23">
        <v>13.1</v>
      </c>
      <c r="U64" s="23">
        <v>0.52</v>
      </c>
      <c r="V64" s="23">
        <v>24.4</v>
      </c>
      <c r="W64" s="23">
        <v>208.37599999999901</v>
      </c>
      <c r="X64" s="23">
        <v>-12.6</v>
      </c>
      <c r="Y64" s="23">
        <v>-107.603999999999</v>
      </c>
      <c r="Z64" s="23">
        <v>65.900000000000006</v>
      </c>
      <c r="AA64" s="23">
        <v>91.9</v>
      </c>
      <c r="AB64" s="23">
        <v>-3</v>
      </c>
      <c r="AC64" s="23">
        <v>-25.62</v>
      </c>
    </row>
    <row r="65" spans="1:29" s="23" customFormat="1" x14ac:dyDescent="0.25">
      <c r="A65" s="43">
        <v>43227.375</v>
      </c>
      <c r="B65" s="43">
        <v>43227.625</v>
      </c>
      <c r="C65" s="23" t="s">
        <v>10</v>
      </c>
      <c r="D65" s="23" t="s">
        <v>46</v>
      </c>
      <c r="E65" s="23">
        <v>1</v>
      </c>
      <c r="F65" s="23">
        <v>0</v>
      </c>
      <c r="G65" s="23">
        <v>0</v>
      </c>
      <c r="H65" s="23">
        <v>1.16954</v>
      </c>
      <c r="I65" s="23">
        <v>1.17073</v>
      </c>
      <c r="J65" s="23">
        <v>0</v>
      </c>
      <c r="K65" s="23">
        <v>0</v>
      </c>
      <c r="L65" s="23">
        <v>11.9</v>
      </c>
      <c r="M65" s="23">
        <v>101.65</v>
      </c>
      <c r="N65" s="23">
        <v>0.1</v>
      </c>
      <c r="O65" s="23" t="s">
        <v>109</v>
      </c>
      <c r="P65" s="23">
        <v>57555819</v>
      </c>
      <c r="Q65" s="23" t="s">
        <v>135</v>
      </c>
      <c r="R65" s="23">
        <v>64.5</v>
      </c>
      <c r="S65" s="23" t="s">
        <v>136</v>
      </c>
      <c r="T65" s="23">
        <v>13.1</v>
      </c>
      <c r="U65" s="23">
        <v>0.52</v>
      </c>
      <c r="V65" s="23">
        <v>24.3</v>
      </c>
      <c r="W65" s="23">
        <v>207.52199999999999</v>
      </c>
      <c r="X65" s="23">
        <v>-12.7</v>
      </c>
      <c r="Y65" s="23">
        <v>-108.457999999999</v>
      </c>
      <c r="Z65" s="23">
        <v>65.7</v>
      </c>
      <c r="AA65" s="23">
        <v>66.5</v>
      </c>
      <c r="AB65" s="23">
        <v>-12.4</v>
      </c>
      <c r="AC65" s="23">
        <v>-105.9</v>
      </c>
    </row>
    <row r="66" spans="1:29" s="23" customFormat="1" x14ac:dyDescent="0.25">
      <c r="A66" s="43">
        <v>43227.375</v>
      </c>
      <c r="B66" s="43">
        <v>43227.401388888888</v>
      </c>
      <c r="C66" s="23" t="s">
        <v>10</v>
      </c>
      <c r="D66" s="23" t="s">
        <v>46</v>
      </c>
      <c r="E66" s="23">
        <v>1</v>
      </c>
      <c r="F66" s="23">
        <v>1.1677599999999999</v>
      </c>
      <c r="G66" s="23">
        <v>1.1766799999999999</v>
      </c>
      <c r="H66" s="23">
        <v>1.1695599999999999</v>
      </c>
      <c r="I66" s="23">
        <v>1.17076</v>
      </c>
      <c r="J66" s="23">
        <v>0</v>
      </c>
      <c r="K66" s="23">
        <v>0</v>
      </c>
      <c r="L66" s="23">
        <v>12</v>
      </c>
      <c r="M66" s="23">
        <v>102.5</v>
      </c>
      <c r="N66" s="23">
        <v>0.11</v>
      </c>
      <c r="O66" s="23" t="s">
        <v>111</v>
      </c>
      <c r="P66" s="23">
        <v>57555948</v>
      </c>
      <c r="Q66" s="23" t="s">
        <v>137</v>
      </c>
      <c r="R66" s="23">
        <v>2.7</v>
      </c>
      <c r="S66" s="23" t="s">
        <v>84</v>
      </c>
      <c r="T66" s="23">
        <v>0</v>
      </c>
      <c r="U66" s="23">
        <v>0.08</v>
      </c>
      <c r="V66" s="23">
        <v>12</v>
      </c>
      <c r="W66" s="23">
        <v>102.479999999999</v>
      </c>
      <c r="X66" s="23">
        <v>0</v>
      </c>
      <c r="Y66" s="23">
        <v>0</v>
      </c>
      <c r="Z66" s="23">
        <v>100</v>
      </c>
      <c r="AA66" s="23">
        <v>100</v>
      </c>
      <c r="AB66" s="23">
        <v>0</v>
      </c>
      <c r="AC66" s="23">
        <v>0</v>
      </c>
    </row>
    <row r="67" spans="1:29" s="23" customFormat="1" x14ac:dyDescent="0.25">
      <c r="A67" s="43">
        <v>43227.375</v>
      </c>
      <c r="B67" s="43">
        <v>43227.400694444441</v>
      </c>
      <c r="C67" s="23" t="s">
        <v>10</v>
      </c>
      <c r="D67" s="23" t="s">
        <v>46</v>
      </c>
      <c r="E67" s="23">
        <v>0.8</v>
      </c>
      <c r="F67" s="23">
        <v>1.1685399999999999</v>
      </c>
      <c r="G67" s="23">
        <v>1.16998</v>
      </c>
      <c r="H67" s="23">
        <v>1.1695500000000001</v>
      </c>
      <c r="I67" s="23">
        <v>1.1698500000000001</v>
      </c>
      <c r="J67" s="23">
        <v>0</v>
      </c>
      <c r="K67" s="23">
        <v>0</v>
      </c>
      <c r="L67" s="23">
        <v>3</v>
      </c>
      <c r="M67" s="23">
        <v>20.52</v>
      </c>
      <c r="N67" s="23">
        <v>0.02</v>
      </c>
      <c r="O67" s="23" t="s">
        <v>138</v>
      </c>
      <c r="P67" s="23">
        <v>57555947</v>
      </c>
      <c r="Q67" s="23" t="s">
        <v>139</v>
      </c>
      <c r="R67" s="23">
        <v>2.8</v>
      </c>
      <c r="S67" s="23" t="s">
        <v>84</v>
      </c>
      <c r="T67" s="23">
        <v>0</v>
      </c>
      <c r="U67" s="23">
        <v>0.33</v>
      </c>
      <c r="V67" s="23">
        <v>3</v>
      </c>
      <c r="W67" s="23">
        <v>20.52</v>
      </c>
      <c r="X67" s="23">
        <v>0</v>
      </c>
      <c r="Y67" s="23">
        <v>0</v>
      </c>
      <c r="Z67" s="23">
        <v>100</v>
      </c>
      <c r="AA67" s="23">
        <v>100</v>
      </c>
      <c r="AB67" s="23">
        <v>0</v>
      </c>
      <c r="AC67" s="23">
        <v>0</v>
      </c>
    </row>
    <row r="68" spans="1:29" s="23" customFormat="1" x14ac:dyDescent="0.25">
      <c r="A68" s="43">
        <v>43227.375</v>
      </c>
      <c r="B68" s="43">
        <v>43227.399305555555</v>
      </c>
      <c r="C68" s="23" t="s">
        <v>10</v>
      </c>
      <c r="D68" s="23" t="s">
        <v>46</v>
      </c>
      <c r="E68" s="23">
        <v>0.2</v>
      </c>
      <c r="F68" s="23">
        <v>1.1648000000000001</v>
      </c>
      <c r="G68" s="23">
        <v>1.1744300000000001</v>
      </c>
      <c r="H68" s="23">
        <v>1.1695500000000001</v>
      </c>
      <c r="I68" s="23">
        <v>1.1690100000000001</v>
      </c>
      <c r="J68" s="23">
        <v>0</v>
      </c>
      <c r="K68" s="23">
        <v>0</v>
      </c>
      <c r="L68" s="23">
        <v>-5.4</v>
      </c>
      <c r="M68" s="23">
        <v>-9.24</v>
      </c>
      <c r="N68" s="23">
        <v>-0.01</v>
      </c>
      <c r="O68" s="23" t="s">
        <v>140</v>
      </c>
      <c r="P68" s="23">
        <v>57555947</v>
      </c>
      <c r="Q68" s="23" t="s">
        <v>141</v>
      </c>
      <c r="R68" s="23">
        <v>0</v>
      </c>
      <c r="S68" s="23" t="s">
        <v>45</v>
      </c>
      <c r="T68" s="23">
        <v>5.4</v>
      </c>
      <c r="U68" s="23">
        <v>5.4</v>
      </c>
      <c r="V68" s="23">
        <v>0</v>
      </c>
      <c r="W68" s="23">
        <v>0</v>
      </c>
      <c r="X68" s="23">
        <v>-5.4</v>
      </c>
      <c r="Y68" s="23">
        <v>-9.234</v>
      </c>
      <c r="Z68" s="23">
        <v>0</v>
      </c>
      <c r="AA68" s="23">
        <v>0</v>
      </c>
      <c r="AB68" s="23">
        <v>-5.4</v>
      </c>
      <c r="AC68" s="23">
        <v>-9.23</v>
      </c>
    </row>
    <row r="69" spans="1:29" s="23" customFormat="1" x14ac:dyDescent="0.25">
      <c r="A69" s="43">
        <v>43227.385416666664</v>
      </c>
      <c r="B69" s="43">
        <v>43227.416666666664</v>
      </c>
      <c r="C69" s="23" t="s">
        <v>10</v>
      </c>
      <c r="D69" s="23" t="s">
        <v>46</v>
      </c>
      <c r="E69" s="23">
        <v>1</v>
      </c>
      <c r="F69" s="23">
        <v>0</v>
      </c>
      <c r="G69" s="23">
        <v>0</v>
      </c>
      <c r="H69" s="23">
        <v>1.1694599999999999</v>
      </c>
      <c r="I69" s="23">
        <v>1.1695599999999999</v>
      </c>
      <c r="J69" s="23">
        <v>0</v>
      </c>
      <c r="K69" s="23">
        <v>0</v>
      </c>
      <c r="L69" s="23">
        <v>1</v>
      </c>
      <c r="M69" s="23">
        <v>8.5500000000000007</v>
      </c>
      <c r="N69" s="23">
        <v>0.01</v>
      </c>
      <c r="O69" s="23" t="s">
        <v>109</v>
      </c>
      <c r="P69" s="23">
        <v>57557004</v>
      </c>
      <c r="Q69" s="23" t="s">
        <v>142</v>
      </c>
      <c r="R69" s="23">
        <v>2.2999999999999998</v>
      </c>
      <c r="S69" s="23" t="s">
        <v>84</v>
      </c>
      <c r="T69" s="23">
        <v>0</v>
      </c>
      <c r="U69" s="23">
        <v>1</v>
      </c>
      <c r="V69" s="23">
        <v>1</v>
      </c>
      <c r="W69" s="23">
        <v>8.5500000000000007</v>
      </c>
      <c r="X69" s="23">
        <v>0</v>
      </c>
      <c r="Y69" s="23">
        <v>0</v>
      </c>
      <c r="Z69" s="23">
        <v>100</v>
      </c>
      <c r="AA69" s="23">
        <v>100</v>
      </c>
      <c r="AB69" s="23">
        <v>0</v>
      </c>
      <c r="AC69" s="23">
        <v>0</v>
      </c>
    </row>
    <row r="70" spans="1:29" s="23" customFormat="1" x14ac:dyDescent="0.25">
      <c r="A70" s="43">
        <v>43227.385416666664</v>
      </c>
      <c r="B70" s="43">
        <v>43227.401388888888</v>
      </c>
      <c r="C70" s="23" t="s">
        <v>10</v>
      </c>
      <c r="D70" s="23" t="s">
        <v>46</v>
      </c>
      <c r="E70" s="23">
        <v>1</v>
      </c>
      <c r="F70" s="23">
        <v>1.1674100000000001</v>
      </c>
      <c r="G70" s="23">
        <v>1.1779200000000001</v>
      </c>
      <c r="H70" s="23">
        <v>1.1694599999999999</v>
      </c>
      <c r="I70" s="23">
        <v>1.1706099999999999</v>
      </c>
      <c r="J70" s="23">
        <v>0</v>
      </c>
      <c r="K70" s="23">
        <v>0</v>
      </c>
      <c r="L70" s="23">
        <v>11.5</v>
      </c>
      <c r="M70" s="23">
        <v>98.24</v>
      </c>
      <c r="N70" s="23">
        <v>0.1</v>
      </c>
      <c r="O70" s="23" t="s">
        <v>111</v>
      </c>
      <c r="P70" s="23">
        <v>57556987</v>
      </c>
      <c r="Q70" s="23" t="s">
        <v>143</v>
      </c>
      <c r="R70" s="23">
        <v>4.4000000000000004</v>
      </c>
      <c r="S70" s="23" t="s">
        <v>84</v>
      </c>
      <c r="T70" s="23">
        <v>0</v>
      </c>
      <c r="U70" s="23">
        <v>0.09</v>
      </c>
      <c r="V70" s="23">
        <v>11.5</v>
      </c>
      <c r="W70" s="23">
        <v>98.21</v>
      </c>
      <c r="X70" s="23">
        <v>0</v>
      </c>
      <c r="Y70" s="23">
        <v>0</v>
      </c>
      <c r="Z70" s="23">
        <v>100</v>
      </c>
      <c r="AA70" s="23">
        <v>100</v>
      </c>
      <c r="AB70" s="23">
        <v>0</v>
      </c>
      <c r="AC70" s="23">
        <v>0</v>
      </c>
    </row>
    <row r="71" spans="1:29" s="23" customFormat="1" x14ac:dyDescent="0.25">
      <c r="A71" s="43">
        <v>43227.402777777781</v>
      </c>
      <c r="B71" s="43">
        <v>43227.6875</v>
      </c>
      <c r="C71" s="23" t="s">
        <v>13</v>
      </c>
      <c r="D71" s="23" t="s">
        <v>44</v>
      </c>
      <c r="E71" s="23">
        <v>1</v>
      </c>
      <c r="F71" s="23">
        <v>1.3246800000000001</v>
      </c>
      <c r="G71" s="23">
        <v>1.3186800000000001</v>
      </c>
      <c r="H71" s="23">
        <v>1.3246100000000001</v>
      </c>
      <c r="I71" s="23">
        <v>1.32128</v>
      </c>
      <c r="J71" s="23">
        <v>0</v>
      </c>
      <c r="K71" s="23">
        <v>0</v>
      </c>
      <c r="L71" s="23">
        <v>33.299999999999997</v>
      </c>
      <c r="M71" s="23">
        <v>284.67</v>
      </c>
      <c r="N71" s="23">
        <v>0.28999999999999998</v>
      </c>
      <c r="O71" s="23" t="s">
        <v>111</v>
      </c>
      <c r="P71" s="23">
        <v>57558314</v>
      </c>
      <c r="Q71" s="23" t="s">
        <v>144</v>
      </c>
      <c r="R71" s="23">
        <v>52</v>
      </c>
      <c r="S71" s="23" t="s">
        <v>145</v>
      </c>
      <c r="T71" s="23">
        <v>41.2</v>
      </c>
      <c r="U71" s="23">
        <v>0.7</v>
      </c>
      <c r="V71" s="23">
        <v>39.9</v>
      </c>
      <c r="W71" s="23">
        <v>341.14499999999998</v>
      </c>
      <c r="X71" s="23">
        <v>-27.9</v>
      </c>
      <c r="Y71" s="23">
        <v>-238.54499999999999</v>
      </c>
      <c r="Z71" s="23">
        <v>58.8</v>
      </c>
      <c r="AA71" s="23">
        <v>90.3</v>
      </c>
      <c r="AB71" s="23">
        <v>-6.6</v>
      </c>
      <c r="AC71" s="23">
        <v>-56.43</v>
      </c>
    </row>
    <row r="72" spans="1:29" s="23" customFormat="1" x14ac:dyDescent="0.25">
      <c r="A72" s="43">
        <v>43227.414583333331</v>
      </c>
      <c r="B72" s="43">
        <v>43227.496527777781</v>
      </c>
      <c r="C72" s="23" t="s">
        <v>10</v>
      </c>
      <c r="D72" s="23" t="s">
        <v>44</v>
      </c>
      <c r="E72" s="23">
        <v>1</v>
      </c>
      <c r="F72" s="23">
        <v>1.1696</v>
      </c>
      <c r="G72" s="23">
        <v>1.16492</v>
      </c>
      <c r="H72" s="23">
        <v>1.1696800000000001</v>
      </c>
      <c r="I72" s="23">
        <v>1.1696</v>
      </c>
      <c r="J72" s="23">
        <v>0</v>
      </c>
      <c r="K72" s="23">
        <v>0</v>
      </c>
      <c r="L72" s="23">
        <v>0.8</v>
      </c>
      <c r="M72" s="23">
        <v>6.84</v>
      </c>
      <c r="N72" s="23">
        <v>0.01</v>
      </c>
      <c r="O72" s="23" t="s">
        <v>109</v>
      </c>
      <c r="P72" s="23">
        <v>57558831</v>
      </c>
      <c r="Q72" s="23" t="s">
        <v>146</v>
      </c>
      <c r="R72" s="23">
        <v>0.9</v>
      </c>
      <c r="S72" s="23" t="s">
        <v>84</v>
      </c>
      <c r="T72" s="23">
        <v>0</v>
      </c>
      <c r="U72" s="23">
        <v>1.25</v>
      </c>
      <c r="V72" s="23">
        <v>0.8</v>
      </c>
      <c r="W72" s="23">
        <v>6.84</v>
      </c>
      <c r="X72" s="23">
        <v>0</v>
      </c>
      <c r="Y72" s="23">
        <v>0</v>
      </c>
      <c r="Z72" s="23">
        <v>100</v>
      </c>
      <c r="AA72" s="23">
        <v>100</v>
      </c>
      <c r="AB72" s="23">
        <v>0</v>
      </c>
      <c r="AC72" s="23">
        <v>0</v>
      </c>
    </row>
    <row r="73" spans="1:29" s="23" customFormat="1" x14ac:dyDescent="0.25">
      <c r="A73" s="43">
        <v>43227.462500000001</v>
      </c>
      <c r="B73" s="43">
        <v>43227.611805555556</v>
      </c>
      <c r="C73" s="23" t="s">
        <v>10</v>
      </c>
      <c r="D73" s="23" t="s">
        <v>44</v>
      </c>
      <c r="E73" s="23">
        <v>1</v>
      </c>
      <c r="F73" s="23">
        <v>1.17058</v>
      </c>
      <c r="G73" s="23">
        <v>0</v>
      </c>
      <c r="H73" s="23">
        <v>1.1679900000000001</v>
      </c>
      <c r="I73" s="23">
        <v>1.17059</v>
      </c>
      <c r="J73" s="23">
        <v>0</v>
      </c>
      <c r="K73" s="23">
        <v>0</v>
      </c>
      <c r="L73" s="23">
        <v>-26</v>
      </c>
      <c r="M73" s="23">
        <v>-222.11</v>
      </c>
      <c r="N73" s="23">
        <v>-0.23</v>
      </c>
      <c r="O73" s="23" t="s">
        <v>111</v>
      </c>
      <c r="P73" s="23">
        <v>57561073</v>
      </c>
      <c r="Q73" s="23" t="s">
        <v>147</v>
      </c>
      <c r="R73" s="23">
        <v>0</v>
      </c>
      <c r="S73" s="23" t="s">
        <v>45</v>
      </c>
      <c r="T73" s="23">
        <v>26</v>
      </c>
      <c r="U73" s="23">
        <v>26.04</v>
      </c>
      <c r="V73" s="23">
        <v>0</v>
      </c>
      <c r="W73" s="23">
        <v>0</v>
      </c>
      <c r="X73" s="23">
        <v>-26</v>
      </c>
      <c r="Y73" s="23">
        <v>-222.039999999999</v>
      </c>
      <c r="Z73" s="23">
        <v>0</v>
      </c>
      <c r="AA73" s="23">
        <v>0</v>
      </c>
      <c r="AB73" s="23">
        <v>-26</v>
      </c>
      <c r="AC73" s="23">
        <v>-222.04</v>
      </c>
    </row>
    <row r="74" spans="1:29" s="23" customFormat="1" x14ac:dyDescent="0.25">
      <c r="A74" s="43">
        <v>43227.618750000001</v>
      </c>
      <c r="B74" s="43">
        <v>43227.774305555555</v>
      </c>
      <c r="C74" s="23" t="s">
        <v>10</v>
      </c>
      <c r="D74" s="23" t="s">
        <v>46</v>
      </c>
      <c r="E74" s="23">
        <v>1</v>
      </c>
      <c r="F74" s="23">
        <v>1.1681600000000001</v>
      </c>
      <c r="G74" s="23">
        <v>0</v>
      </c>
      <c r="H74" s="23">
        <v>1.17076</v>
      </c>
      <c r="I74" s="23">
        <v>1.16957</v>
      </c>
      <c r="J74" s="23">
        <v>0</v>
      </c>
      <c r="K74" s="23">
        <v>0</v>
      </c>
      <c r="L74" s="23">
        <v>-11.9</v>
      </c>
      <c r="M74" s="23">
        <v>-101.75</v>
      </c>
      <c r="N74" s="23">
        <v>-0.1</v>
      </c>
      <c r="O74" s="23" t="s">
        <v>111</v>
      </c>
      <c r="P74" s="23">
        <v>57567127</v>
      </c>
      <c r="Q74" s="23" t="s">
        <v>148</v>
      </c>
      <c r="R74" s="23">
        <v>0</v>
      </c>
      <c r="S74" s="23" t="s">
        <v>45</v>
      </c>
      <c r="T74" s="23">
        <v>15.2</v>
      </c>
      <c r="U74" s="23">
        <v>15.22</v>
      </c>
      <c r="V74" s="23">
        <v>0</v>
      </c>
      <c r="W74" s="23">
        <v>0</v>
      </c>
      <c r="X74" s="23">
        <v>-15.2</v>
      </c>
      <c r="Y74" s="23">
        <v>-129.96</v>
      </c>
      <c r="Z74" s="23">
        <v>0</v>
      </c>
      <c r="AA74" s="23">
        <v>21.7</v>
      </c>
      <c r="AB74" s="23">
        <v>-11.9</v>
      </c>
      <c r="AC74" s="23">
        <v>-101.75</v>
      </c>
    </row>
    <row r="75" spans="1:29" s="23" customFormat="1" x14ac:dyDescent="0.25">
      <c r="A75" s="43">
        <v>43227.666666666664</v>
      </c>
      <c r="B75" s="43">
        <v>43227.690972222219</v>
      </c>
      <c r="C75" s="23" t="s">
        <v>13</v>
      </c>
      <c r="D75" s="23" t="s">
        <v>44</v>
      </c>
      <c r="E75" s="23">
        <v>1</v>
      </c>
      <c r="F75" s="23">
        <v>1.33209</v>
      </c>
      <c r="G75" s="23">
        <v>1.17659</v>
      </c>
      <c r="H75" s="23">
        <v>1.32636</v>
      </c>
      <c r="I75" s="23">
        <v>1.3222400000000001</v>
      </c>
      <c r="J75" s="23">
        <v>0</v>
      </c>
      <c r="K75" s="23">
        <v>0</v>
      </c>
      <c r="L75" s="23">
        <v>41.2</v>
      </c>
      <c r="M75" s="23">
        <v>352.07</v>
      </c>
      <c r="N75" s="23">
        <v>0.36</v>
      </c>
      <c r="O75" s="23" t="s">
        <v>111</v>
      </c>
      <c r="P75" s="23">
        <v>57569967</v>
      </c>
      <c r="Q75" s="23" t="s">
        <v>141</v>
      </c>
      <c r="R75" s="23">
        <v>2.9</v>
      </c>
      <c r="S75" s="23" t="s">
        <v>84</v>
      </c>
      <c r="T75" s="23">
        <v>0</v>
      </c>
      <c r="U75" s="23">
        <v>0.02</v>
      </c>
      <c r="V75" s="23">
        <v>41.2</v>
      </c>
      <c r="W75" s="23">
        <v>352.26</v>
      </c>
      <c r="X75" s="23">
        <v>0</v>
      </c>
      <c r="Y75" s="23">
        <v>0</v>
      </c>
      <c r="Z75" s="23">
        <v>100</v>
      </c>
      <c r="AA75" s="23">
        <v>100</v>
      </c>
      <c r="AB75" s="23">
        <v>0</v>
      </c>
      <c r="AC75" s="23">
        <v>0</v>
      </c>
    </row>
    <row r="76" spans="1:29" s="23" customFormat="1" x14ac:dyDescent="0.25">
      <c r="A76" s="43">
        <v>43227.6875</v>
      </c>
      <c r="B76" s="43">
        <v>43258.416666666664</v>
      </c>
      <c r="C76" s="23" t="s">
        <v>13</v>
      </c>
      <c r="D76" s="23" t="s">
        <v>44</v>
      </c>
      <c r="E76" s="23">
        <v>1</v>
      </c>
      <c r="F76" s="23">
        <v>0</v>
      </c>
      <c r="G76" s="23">
        <v>0</v>
      </c>
      <c r="H76" s="23">
        <v>1.32124</v>
      </c>
      <c r="I76" s="23">
        <v>1.32429</v>
      </c>
      <c r="J76" s="23">
        <v>0</v>
      </c>
      <c r="K76" s="23">
        <v>1.29</v>
      </c>
      <c r="L76" s="23">
        <v>-30.5</v>
      </c>
      <c r="M76" s="23">
        <v>-258.89</v>
      </c>
      <c r="N76" s="23">
        <v>-0.27</v>
      </c>
      <c r="O76" s="23" t="s">
        <v>109</v>
      </c>
      <c r="P76" s="23">
        <v>57571421</v>
      </c>
      <c r="Q76" s="23" t="s">
        <v>149</v>
      </c>
      <c r="R76" s="23">
        <v>10.4</v>
      </c>
      <c r="S76" s="23" t="s">
        <v>150</v>
      </c>
      <c r="T76" s="23">
        <v>40</v>
      </c>
      <c r="U76" s="23">
        <v>3.6</v>
      </c>
      <c r="V76" s="23">
        <v>8.6999999999999993</v>
      </c>
      <c r="W76" s="23">
        <v>74.210999999999899</v>
      </c>
      <c r="X76" s="23">
        <v>-31.3</v>
      </c>
      <c r="Y76" s="23">
        <v>-266.98899999999998</v>
      </c>
      <c r="Z76" s="23">
        <v>21.7</v>
      </c>
      <c r="AA76" s="23">
        <v>2</v>
      </c>
      <c r="AB76" s="23">
        <v>-39.200000000000003</v>
      </c>
      <c r="AC76" s="23">
        <v>-334.38</v>
      </c>
    </row>
    <row r="77" spans="1:29" s="23" customFormat="1" x14ac:dyDescent="0.25">
      <c r="A77" s="43">
        <v>43227.6875</v>
      </c>
      <c r="B77" s="43">
        <v>43258.385416666664</v>
      </c>
      <c r="C77" s="23" t="s">
        <v>13</v>
      </c>
      <c r="D77" s="23" t="s">
        <v>44</v>
      </c>
      <c r="E77" s="23">
        <v>1</v>
      </c>
      <c r="F77" s="23">
        <v>1.3263799999999999</v>
      </c>
      <c r="G77" s="23">
        <v>1.3120700000000001</v>
      </c>
      <c r="H77" s="23">
        <v>1.32108</v>
      </c>
      <c r="I77" s="23">
        <v>1.32368</v>
      </c>
      <c r="J77" s="23">
        <v>0</v>
      </c>
      <c r="K77" s="23">
        <v>1.29</v>
      </c>
      <c r="L77" s="23">
        <v>-26</v>
      </c>
      <c r="M77" s="23">
        <v>-220.74</v>
      </c>
      <c r="N77" s="23">
        <v>-0.22</v>
      </c>
      <c r="O77" s="23" t="s">
        <v>111</v>
      </c>
      <c r="P77" s="23">
        <v>57571480</v>
      </c>
      <c r="Q77" s="23" t="s">
        <v>151</v>
      </c>
      <c r="R77" s="23">
        <v>7.9</v>
      </c>
      <c r="S77" s="23" t="s">
        <v>152</v>
      </c>
      <c r="T77" s="23">
        <v>40</v>
      </c>
      <c r="U77" s="23">
        <v>4.63</v>
      </c>
      <c r="V77" s="23">
        <v>7.1</v>
      </c>
      <c r="W77" s="23">
        <v>60.633999999999901</v>
      </c>
      <c r="X77" s="23">
        <v>-32.9</v>
      </c>
      <c r="Y77" s="23">
        <v>-280.96599999999899</v>
      </c>
      <c r="Z77" s="23">
        <v>17.7</v>
      </c>
      <c r="AA77" s="23">
        <v>17.2</v>
      </c>
      <c r="AB77" s="23">
        <v>-33.1</v>
      </c>
      <c r="AC77" s="23">
        <v>-282.67</v>
      </c>
    </row>
    <row r="78" spans="1:29" s="23" customFormat="1" x14ac:dyDescent="0.25">
      <c r="A78" s="43">
        <v>43227.6875</v>
      </c>
      <c r="B78" s="43">
        <v>43227.710416666669</v>
      </c>
      <c r="C78" s="23" t="s">
        <v>56</v>
      </c>
      <c r="D78" s="23" t="s">
        <v>46</v>
      </c>
      <c r="E78" s="23">
        <v>1</v>
      </c>
      <c r="F78" s="23">
        <v>0.88465000000000005</v>
      </c>
      <c r="G78" s="23">
        <v>0.88597000000000004</v>
      </c>
      <c r="H78" s="23">
        <v>0.88544999999999996</v>
      </c>
      <c r="I78" s="23">
        <v>0.88461999999999996</v>
      </c>
      <c r="J78" s="23">
        <v>0</v>
      </c>
      <c r="K78" s="23">
        <v>0</v>
      </c>
      <c r="L78" s="23">
        <v>-8.3000000000000007</v>
      </c>
      <c r="M78" s="23">
        <v>-93.83</v>
      </c>
      <c r="N78" s="23">
        <v>-0.09</v>
      </c>
      <c r="O78" s="23" t="s">
        <v>109</v>
      </c>
      <c r="P78" s="23">
        <v>57571564</v>
      </c>
      <c r="Q78" s="23" t="s">
        <v>153</v>
      </c>
      <c r="R78" s="23">
        <v>0</v>
      </c>
      <c r="S78" s="23" t="s">
        <v>45</v>
      </c>
      <c r="T78" s="23">
        <v>8.3000000000000007</v>
      </c>
      <c r="U78" s="23">
        <v>8.31</v>
      </c>
      <c r="V78" s="23">
        <v>0</v>
      </c>
      <c r="W78" s="23">
        <v>0</v>
      </c>
      <c r="X78" s="23">
        <v>-8.3000000000000007</v>
      </c>
      <c r="Y78" s="23">
        <v>-93.79</v>
      </c>
      <c r="Z78" s="23">
        <v>0</v>
      </c>
      <c r="AA78" s="23">
        <v>0</v>
      </c>
      <c r="AB78" s="23">
        <v>-8.3000000000000007</v>
      </c>
      <c r="AC78" s="23">
        <v>-93.79</v>
      </c>
    </row>
    <row r="79" spans="1:29" s="23" customFormat="1" x14ac:dyDescent="0.25">
      <c r="A79" s="43">
        <v>43227.690972222219</v>
      </c>
      <c r="B79" s="43">
        <v>43258.416666666664</v>
      </c>
      <c r="C79" s="23" t="s">
        <v>13</v>
      </c>
      <c r="D79" s="23" t="s">
        <v>44</v>
      </c>
      <c r="E79" s="23">
        <v>1</v>
      </c>
      <c r="F79" s="23">
        <v>0</v>
      </c>
      <c r="G79" s="23">
        <v>0</v>
      </c>
      <c r="H79" s="23">
        <v>1.32189</v>
      </c>
      <c r="I79" s="23">
        <v>1.3242499999999999</v>
      </c>
      <c r="J79" s="23">
        <v>0</v>
      </c>
      <c r="K79" s="23">
        <v>1.29</v>
      </c>
      <c r="L79" s="23">
        <v>-23.6</v>
      </c>
      <c r="M79" s="23">
        <v>-200.03</v>
      </c>
      <c r="N79" s="23">
        <v>-0.21</v>
      </c>
      <c r="O79" s="23" t="s">
        <v>109</v>
      </c>
      <c r="P79" s="23">
        <v>57571950</v>
      </c>
      <c r="Q79" s="23" t="s">
        <v>154</v>
      </c>
      <c r="R79" s="23">
        <v>33.9</v>
      </c>
      <c r="S79" s="23" t="s">
        <v>155</v>
      </c>
      <c r="T79" s="23">
        <v>40</v>
      </c>
      <c r="U79" s="23">
        <v>1.63</v>
      </c>
      <c r="V79" s="23">
        <v>15.2</v>
      </c>
      <c r="W79" s="23">
        <v>129.65599999999901</v>
      </c>
      <c r="X79" s="23">
        <v>-24.8</v>
      </c>
      <c r="Y79" s="23">
        <v>-211.54399999999899</v>
      </c>
      <c r="Z79" s="23">
        <v>38</v>
      </c>
      <c r="AA79" s="23">
        <v>3</v>
      </c>
      <c r="AB79" s="23">
        <v>-38.799999999999997</v>
      </c>
      <c r="AC79" s="23">
        <v>-330.96</v>
      </c>
    </row>
    <row r="80" spans="1:29" s="23" customFormat="1" x14ac:dyDescent="0.25">
      <c r="A80" s="43">
        <v>43227.694444444445</v>
      </c>
      <c r="B80" s="43">
        <v>43258.465277777781</v>
      </c>
      <c r="C80" s="23" t="s">
        <v>13</v>
      </c>
      <c r="D80" s="23" t="s">
        <v>44</v>
      </c>
      <c r="E80" s="23">
        <v>1</v>
      </c>
      <c r="F80" s="23">
        <v>0</v>
      </c>
      <c r="G80" s="23">
        <v>0</v>
      </c>
      <c r="H80" s="23">
        <v>1.3212900000000001</v>
      </c>
      <c r="I80" s="23">
        <v>1.3247100000000001</v>
      </c>
      <c r="J80" s="23">
        <v>0</v>
      </c>
      <c r="K80" s="23">
        <v>1.29</v>
      </c>
      <c r="L80" s="23">
        <v>-34.200000000000003</v>
      </c>
      <c r="M80" s="23">
        <v>-290.81</v>
      </c>
      <c r="N80" s="23">
        <v>-0.3</v>
      </c>
      <c r="O80" s="23" t="s">
        <v>109</v>
      </c>
      <c r="P80" s="23">
        <v>57572264</v>
      </c>
      <c r="Q80" s="23" t="s">
        <v>156</v>
      </c>
      <c r="R80" s="23">
        <v>12.9</v>
      </c>
      <c r="S80" s="23" t="s">
        <v>157</v>
      </c>
      <c r="T80" s="23">
        <v>43.4</v>
      </c>
      <c r="U80" s="23">
        <v>3.72</v>
      </c>
      <c r="V80" s="23">
        <v>9.1999999999999993</v>
      </c>
      <c r="W80" s="23">
        <v>78.567999999999898</v>
      </c>
      <c r="X80" s="23">
        <v>-34.200000000000003</v>
      </c>
      <c r="Y80" s="23">
        <v>-292.06799999999998</v>
      </c>
      <c r="Z80" s="23">
        <v>21.2</v>
      </c>
      <c r="AA80" s="23">
        <v>0</v>
      </c>
      <c r="AB80" s="23">
        <v>-43.4</v>
      </c>
      <c r="AC80" s="23">
        <v>-370.64</v>
      </c>
    </row>
    <row r="81" spans="1:29" s="23" customFormat="1" x14ac:dyDescent="0.25">
      <c r="A81" s="43">
        <v>43227.697916666664</v>
      </c>
      <c r="B81" s="43">
        <v>43258.385416666664</v>
      </c>
      <c r="C81" s="23" t="s">
        <v>13</v>
      </c>
      <c r="D81" s="23" t="s">
        <v>44</v>
      </c>
      <c r="E81" s="23">
        <v>1</v>
      </c>
      <c r="F81" s="23">
        <v>1.3265899999999999</v>
      </c>
      <c r="G81" s="23">
        <v>1.3111600000000001</v>
      </c>
      <c r="H81" s="23">
        <v>1.3210599999999999</v>
      </c>
      <c r="I81" s="23">
        <v>1.32368</v>
      </c>
      <c r="J81" s="23">
        <v>0</v>
      </c>
      <c r="K81" s="23">
        <v>1.29</v>
      </c>
      <c r="L81" s="23">
        <v>-26.2</v>
      </c>
      <c r="M81" s="23">
        <v>-222.45</v>
      </c>
      <c r="N81" s="23">
        <v>-0.23</v>
      </c>
      <c r="O81" s="23" t="s">
        <v>111</v>
      </c>
      <c r="P81" s="23">
        <v>57572452</v>
      </c>
      <c r="Q81" s="23" t="s">
        <v>158</v>
      </c>
      <c r="R81" s="23">
        <v>7.7</v>
      </c>
      <c r="S81" s="23" t="s">
        <v>159</v>
      </c>
      <c r="T81" s="23">
        <v>40</v>
      </c>
      <c r="U81" s="23">
        <v>4.8</v>
      </c>
      <c r="V81" s="23">
        <v>6.9</v>
      </c>
      <c r="W81" s="23">
        <v>58.925999999999902</v>
      </c>
      <c r="X81" s="23">
        <v>-33.1</v>
      </c>
      <c r="Y81" s="23">
        <v>-282.67399999999998</v>
      </c>
      <c r="Z81" s="23">
        <v>17.3</v>
      </c>
      <c r="AA81" s="23">
        <v>17.3</v>
      </c>
      <c r="AB81" s="23">
        <v>-33.1</v>
      </c>
      <c r="AC81" s="23">
        <v>-282.67</v>
      </c>
    </row>
    <row r="82" spans="1:29" s="23" customFormat="1" x14ac:dyDescent="0.25">
      <c r="A82" s="43">
        <v>43227.697916666664</v>
      </c>
      <c r="B82" s="43">
        <v>43258.385416666664</v>
      </c>
      <c r="C82" s="23" t="s">
        <v>13</v>
      </c>
      <c r="D82" s="23" t="s">
        <v>44</v>
      </c>
      <c r="E82" s="23">
        <v>1</v>
      </c>
      <c r="F82" s="23">
        <v>1.33074</v>
      </c>
      <c r="G82" s="23">
        <v>1.2848299999999999</v>
      </c>
      <c r="H82" s="23">
        <v>1.3210599999999999</v>
      </c>
      <c r="I82" s="23">
        <v>1.32358</v>
      </c>
      <c r="J82" s="23">
        <v>0</v>
      </c>
      <c r="K82" s="23">
        <v>1.29</v>
      </c>
      <c r="L82" s="23">
        <v>-25.2</v>
      </c>
      <c r="M82" s="23">
        <v>-213.93</v>
      </c>
      <c r="N82" s="23">
        <v>-0.22</v>
      </c>
      <c r="O82" s="23" t="s">
        <v>111</v>
      </c>
      <c r="P82" s="23">
        <v>57572460</v>
      </c>
      <c r="Q82" s="23" t="s">
        <v>160</v>
      </c>
      <c r="R82" s="23">
        <v>7.7</v>
      </c>
      <c r="S82" s="23" t="s">
        <v>159</v>
      </c>
      <c r="T82" s="23">
        <v>40</v>
      </c>
      <c r="U82" s="23">
        <v>4.8</v>
      </c>
      <c r="V82" s="23">
        <v>6.9</v>
      </c>
      <c r="W82" s="23">
        <v>58.925999999999902</v>
      </c>
      <c r="X82" s="23">
        <v>-33.1</v>
      </c>
      <c r="Y82" s="23">
        <v>-282.67399999999998</v>
      </c>
      <c r="Z82" s="23">
        <v>17.3</v>
      </c>
      <c r="AA82" s="23">
        <v>19.8</v>
      </c>
      <c r="AB82" s="23">
        <v>-32.1</v>
      </c>
      <c r="AC82" s="23">
        <v>-274.13</v>
      </c>
    </row>
    <row r="83" spans="1:29" s="23" customFormat="1" x14ac:dyDescent="0.25">
      <c r="A83" s="43">
        <v>43258.056250000001</v>
      </c>
      <c r="B83" s="43">
        <v>43350.861805555556</v>
      </c>
      <c r="C83" s="23" t="s">
        <v>11</v>
      </c>
      <c r="D83" s="23" t="s">
        <v>46</v>
      </c>
      <c r="E83" s="23">
        <v>1</v>
      </c>
      <c r="F83" s="23">
        <v>110.745</v>
      </c>
      <c r="G83" s="23">
        <v>110.99299999999999</v>
      </c>
      <c r="H83" s="23">
        <v>110.67700000000001</v>
      </c>
      <c r="I83" s="23">
        <v>110.839</v>
      </c>
      <c r="J83" s="23">
        <v>0</v>
      </c>
      <c r="K83" s="23">
        <v>9.61</v>
      </c>
      <c r="L83" s="23">
        <v>16.2</v>
      </c>
      <c r="M83" s="23">
        <v>134.09</v>
      </c>
      <c r="N83" s="23">
        <v>0.14000000000000001</v>
      </c>
      <c r="O83" s="23" t="s">
        <v>111</v>
      </c>
      <c r="P83" s="23">
        <v>57583817</v>
      </c>
      <c r="Q83" s="23" t="s">
        <v>161</v>
      </c>
      <c r="R83" s="23">
        <v>11.6</v>
      </c>
      <c r="S83" s="23" t="s">
        <v>162</v>
      </c>
      <c r="T83" s="23">
        <v>39.700000000000003</v>
      </c>
      <c r="U83" s="23">
        <v>1.44</v>
      </c>
      <c r="V83" s="23">
        <v>21.1</v>
      </c>
      <c r="W83" s="23">
        <v>162.048</v>
      </c>
      <c r="X83" s="23">
        <v>-30.3</v>
      </c>
      <c r="Y83" s="23">
        <v>-232.70400000000001</v>
      </c>
      <c r="Z83" s="23">
        <v>41.1</v>
      </c>
      <c r="AA83" s="23">
        <v>90.5</v>
      </c>
      <c r="AB83" s="23">
        <v>-4.9000000000000004</v>
      </c>
      <c r="AC83" s="23">
        <v>-37.630000000000003</v>
      </c>
    </row>
    <row r="84" spans="1:29" s="23" customFormat="1" x14ac:dyDescent="0.25">
      <c r="A84" s="43">
        <v>43258.194444444445</v>
      </c>
      <c r="B84" s="43">
        <v>43258.44027777778</v>
      </c>
      <c r="C84" s="23" t="s">
        <v>11</v>
      </c>
      <c r="D84" s="23" t="s">
        <v>46</v>
      </c>
      <c r="E84" s="23">
        <v>1</v>
      </c>
      <c r="F84" s="23">
        <v>110.52800000000001</v>
      </c>
      <c r="G84" s="23">
        <v>0</v>
      </c>
      <c r="H84" s="23">
        <v>110.76600000000001</v>
      </c>
      <c r="I84" s="23">
        <v>110.52800000000001</v>
      </c>
      <c r="J84" s="23">
        <v>0</v>
      </c>
      <c r="K84" s="23">
        <v>0</v>
      </c>
      <c r="L84" s="23">
        <v>-23.8</v>
      </c>
      <c r="M84" s="23">
        <v>-183.95</v>
      </c>
      <c r="N84" s="23">
        <v>-0.19</v>
      </c>
      <c r="O84" s="23" t="s">
        <v>111</v>
      </c>
      <c r="P84" s="23">
        <v>57586457</v>
      </c>
      <c r="Q84" s="23" t="s">
        <v>163</v>
      </c>
      <c r="R84" s="23">
        <v>2</v>
      </c>
      <c r="S84" s="23" t="s">
        <v>164</v>
      </c>
      <c r="T84" s="23">
        <v>25.4</v>
      </c>
      <c r="U84" s="23">
        <v>14.88</v>
      </c>
      <c r="V84" s="23">
        <v>1.6</v>
      </c>
      <c r="W84" s="23">
        <v>12.368</v>
      </c>
      <c r="X84" s="23">
        <v>-23.8</v>
      </c>
      <c r="Y84" s="23">
        <v>-183.97399999999999</v>
      </c>
      <c r="Z84" s="23">
        <v>6.3</v>
      </c>
      <c r="AA84" s="23">
        <v>0</v>
      </c>
      <c r="AB84" s="23">
        <v>-25.4</v>
      </c>
      <c r="AC84" s="23">
        <v>-196.34</v>
      </c>
    </row>
    <row r="85" spans="1:29" s="23" customFormat="1" x14ac:dyDescent="0.25">
      <c r="A85" s="43">
        <v>43258.44027777778</v>
      </c>
      <c r="B85" s="43">
        <v>43258.77847222222</v>
      </c>
      <c r="C85" s="23" t="s">
        <v>11</v>
      </c>
      <c r="D85" s="23" t="s">
        <v>44</v>
      </c>
      <c r="E85" s="23">
        <v>1</v>
      </c>
      <c r="F85" s="23">
        <v>110.744</v>
      </c>
      <c r="G85" s="23">
        <v>0</v>
      </c>
      <c r="H85" s="23">
        <v>110.51900000000001</v>
      </c>
      <c r="I85" s="23">
        <v>110.48699999999999</v>
      </c>
      <c r="J85" s="23">
        <v>0</v>
      </c>
      <c r="K85" s="23">
        <v>0</v>
      </c>
      <c r="L85" s="23">
        <v>3.2</v>
      </c>
      <c r="M85" s="23">
        <v>24.66</v>
      </c>
      <c r="N85" s="23">
        <v>0.03</v>
      </c>
      <c r="O85" s="23" t="s">
        <v>111</v>
      </c>
      <c r="P85" s="23">
        <v>57594495</v>
      </c>
      <c r="Q85" s="23" t="s">
        <v>165</v>
      </c>
      <c r="R85" s="23">
        <v>71.099999999999994</v>
      </c>
      <c r="S85" s="23" t="s">
        <v>166</v>
      </c>
      <c r="T85" s="23">
        <v>14.8</v>
      </c>
      <c r="U85" s="23">
        <v>1.1499999999999999</v>
      </c>
      <c r="V85" s="23">
        <v>12.9</v>
      </c>
      <c r="W85" s="23">
        <v>99.459000000000003</v>
      </c>
      <c r="X85" s="23">
        <v>-14.8</v>
      </c>
      <c r="Y85" s="23">
        <v>-114.108</v>
      </c>
      <c r="Z85" s="23">
        <v>46.6</v>
      </c>
      <c r="AA85" s="23">
        <v>65</v>
      </c>
      <c r="AB85" s="23">
        <v>-9.6999999999999993</v>
      </c>
      <c r="AC85" s="23">
        <v>-74.790000000000006</v>
      </c>
    </row>
    <row r="86" spans="1:29" s="23" customFormat="1" x14ac:dyDescent="0.25">
      <c r="A86" s="43">
        <v>43258.634027777778</v>
      </c>
      <c r="B86" s="43">
        <v>43258.790277777778</v>
      </c>
      <c r="C86" s="23" t="s">
        <v>10</v>
      </c>
      <c r="D86" s="23" t="s">
        <v>46</v>
      </c>
      <c r="E86" s="23">
        <v>1</v>
      </c>
      <c r="F86" s="23">
        <v>1.1700200000000001</v>
      </c>
      <c r="G86" s="23">
        <v>0</v>
      </c>
      <c r="H86" s="23">
        <v>1.17235</v>
      </c>
      <c r="I86" s="23">
        <v>1.1736599999999999</v>
      </c>
      <c r="J86" s="23">
        <v>0</v>
      </c>
      <c r="K86" s="23">
        <v>0</v>
      </c>
      <c r="L86" s="23">
        <v>13.1</v>
      </c>
      <c r="M86" s="23">
        <v>111.62</v>
      </c>
      <c r="N86" s="23">
        <v>0.12</v>
      </c>
      <c r="O86" s="23" t="s">
        <v>111</v>
      </c>
      <c r="P86" s="23">
        <v>57599406</v>
      </c>
      <c r="Q86" s="23" t="s">
        <v>167</v>
      </c>
      <c r="R86" s="23">
        <v>100</v>
      </c>
      <c r="S86" s="23" t="s">
        <v>168</v>
      </c>
      <c r="T86" s="23">
        <v>25.7</v>
      </c>
      <c r="U86" s="23">
        <v>0.03</v>
      </c>
      <c r="V86" s="23">
        <v>36.700000000000003</v>
      </c>
      <c r="W86" s="23">
        <v>312.68400000000003</v>
      </c>
      <c r="X86" s="23">
        <v>0</v>
      </c>
      <c r="Y86" s="23">
        <v>0</v>
      </c>
      <c r="Z86" s="23">
        <v>100</v>
      </c>
      <c r="AA86" s="23">
        <v>35.700000000000003</v>
      </c>
      <c r="AB86" s="23">
        <v>-23.6</v>
      </c>
      <c r="AC86" s="23">
        <v>-201.07</v>
      </c>
    </row>
    <row r="87" spans="1:29" s="23" customFormat="1" x14ac:dyDescent="0.25">
      <c r="A87" s="43">
        <v>43258.652777777781</v>
      </c>
      <c r="B87" s="43">
        <v>43350.386111111111</v>
      </c>
      <c r="C87" s="23" t="s">
        <v>10</v>
      </c>
      <c r="D87" s="23" t="s">
        <v>46</v>
      </c>
      <c r="E87" s="23">
        <v>1</v>
      </c>
      <c r="F87" s="23">
        <v>0</v>
      </c>
      <c r="G87" s="23">
        <v>0</v>
      </c>
      <c r="H87" s="23">
        <v>1.17523</v>
      </c>
      <c r="I87" s="23">
        <v>1.17733</v>
      </c>
      <c r="J87" s="23">
        <v>0</v>
      </c>
      <c r="K87" s="23">
        <v>-26.14</v>
      </c>
      <c r="L87" s="23">
        <v>21</v>
      </c>
      <c r="M87" s="23">
        <v>152.22999999999999</v>
      </c>
      <c r="N87" s="23">
        <v>0.16</v>
      </c>
      <c r="O87" s="23" t="s">
        <v>109</v>
      </c>
      <c r="P87" s="23">
        <v>57603659</v>
      </c>
      <c r="Q87" s="23" t="s">
        <v>169</v>
      </c>
      <c r="R87" s="23">
        <v>13.3</v>
      </c>
      <c r="S87" s="23" t="s">
        <v>170</v>
      </c>
      <c r="T87" s="23">
        <v>17.5</v>
      </c>
      <c r="U87" s="23">
        <v>0.69</v>
      </c>
      <c r="V87" s="23">
        <v>25.5</v>
      </c>
      <c r="W87" s="23">
        <v>216.495</v>
      </c>
      <c r="X87" s="23">
        <v>-17.5</v>
      </c>
      <c r="Y87" s="23">
        <v>-148.57499999999999</v>
      </c>
      <c r="Z87" s="23">
        <v>59.3</v>
      </c>
      <c r="AA87" s="23">
        <v>89.5</v>
      </c>
      <c r="AB87" s="23">
        <v>-4.5</v>
      </c>
      <c r="AC87" s="23">
        <v>-38.200000000000003</v>
      </c>
    </row>
    <row r="88" spans="1:29" s="23" customFormat="1" x14ac:dyDescent="0.25">
      <c r="A88" s="43">
        <v>43258.652777777781</v>
      </c>
      <c r="B88" s="43">
        <v>43258.784722222219</v>
      </c>
      <c r="C88" s="23" t="s">
        <v>10</v>
      </c>
      <c r="D88" s="23" t="s">
        <v>46</v>
      </c>
      <c r="E88" s="23">
        <v>1</v>
      </c>
      <c r="F88" s="23">
        <v>0</v>
      </c>
      <c r="G88" s="23">
        <v>0</v>
      </c>
      <c r="H88" s="23">
        <v>1.17526</v>
      </c>
      <c r="I88" s="23">
        <v>1.1733499999999999</v>
      </c>
      <c r="J88" s="23">
        <v>0</v>
      </c>
      <c r="K88" s="23">
        <v>0</v>
      </c>
      <c r="L88" s="23">
        <v>-19.100000000000001</v>
      </c>
      <c r="M88" s="23">
        <v>-162.78</v>
      </c>
      <c r="N88" s="23">
        <v>-0.17</v>
      </c>
      <c r="O88" s="23" t="s">
        <v>109</v>
      </c>
      <c r="P88" s="23">
        <v>57603672</v>
      </c>
      <c r="Q88" s="23" t="s">
        <v>171</v>
      </c>
      <c r="R88" s="23">
        <v>0</v>
      </c>
      <c r="S88" s="23" t="s">
        <v>45</v>
      </c>
      <c r="T88" s="23">
        <v>19.100000000000001</v>
      </c>
      <c r="U88" s="23">
        <v>19.12</v>
      </c>
      <c r="V88" s="23">
        <v>0</v>
      </c>
      <c r="W88" s="23">
        <v>0</v>
      </c>
      <c r="X88" s="23">
        <v>-19.100000000000001</v>
      </c>
      <c r="Y88" s="23">
        <v>-162.732</v>
      </c>
      <c r="Z88" s="23">
        <v>0</v>
      </c>
      <c r="AA88" s="23">
        <v>0</v>
      </c>
      <c r="AB88" s="23">
        <v>-19.100000000000001</v>
      </c>
      <c r="AC88" s="23">
        <v>-162.72999999999999</v>
      </c>
    </row>
    <row r="89" spans="1:29" s="23" customFormat="1" x14ac:dyDescent="0.25">
      <c r="A89" s="43">
        <v>43258.652777777781</v>
      </c>
      <c r="B89" s="43">
        <v>43258.715277777781</v>
      </c>
      <c r="C89" s="23" t="s">
        <v>13</v>
      </c>
      <c r="D89" s="23" t="s">
        <v>46</v>
      </c>
      <c r="E89" s="23">
        <v>1</v>
      </c>
      <c r="F89" s="23">
        <v>1.3253699999999999</v>
      </c>
      <c r="G89" s="23">
        <v>1.3402700000000001</v>
      </c>
      <c r="H89" s="23">
        <v>1.3267</v>
      </c>
      <c r="I89" s="23">
        <v>1.3264100000000001</v>
      </c>
      <c r="J89" s="23">
        <v>0</v>
      </c>
      <c r="K89" s="23">
        <v>0</v>
      </c>
      <c r="L89" s="23">
        <v>-2.9</v>
      </c>
      <c r="M89" s="23">
        <v>-24.67</v>
      </c>
      <c r="N89" s="23">
        <v>-0.03</v>
      </c>
      <c r="O89" s="23" t="s">
        <v>109</v>
      </c>
      <c r="P89" s="23">
        <v>57603851</v>
      </c>
      <c r="Q89" s="23" t="s">
        <v>172</v>
      </c>
      <c r="R89" s="23">
        <v>0</v>
      </c>
      <c r="S89" s="23" t="s">
        <v>45</v>
      </c>
      <c r="T89" s="23">
        <v>2.9</v>
      </c>
      <c r="U89" s="23">
        <v>2.9</v>
      </c>
      <c r="V89" s="23">
        <v>0</v>
      </c>
      <c r="W89" s="23">
        <v>0</v>
      </c>
      <c r="X89" s="23">
        <v>-2.9</v>
      </c>
      <c r="Y89" s="23">
        <v>-24.678999999999998</v>
      </c>
      <c r="Z89" s="23">
        <v>0</v>
      </c>
      <c r="AA89" s="23">
        <v>0</v>
      </c>
      <c r="AB89" s="23">
        <v>-2.9</v>
      </c>
      <c r="AC89" s="23">
        <v>-24.68</v>
      </c>
    </row>
    <row r="90" spans="1:29" s="23" customFormat="1" x14ac:dyDescent="0.25">
      <c r="A90" s="43">
        <v>43258.652777777781</v>
      </c>
      <c r="B90" s="43">
        <v>43258.6875</v>
      </c>
      <c r="C90" s="23" t="s">
        <v>10</v>
      </c>
      <c r="D90" s="23" t="s">
        <v>46</v>
      </c>
      <c r="E90" s="23">
        <v>1</v>
      </c>
      <c r="F90" s="23">
        <v>0</v>
      </c>
      <c r="G90" s="23">
        <v>0</v>
      </c>
      <c r="H90" s="23">
        <v>1.1752499999999999</v>
      </c>
      <c r="I90" s="23">
        <v>1.1758299999999999</v>
      </c>
      <c r="J90" s="23">
        <v>0</v>
      </c>
      <c r="K90" s="23">
        <v>0</v>
      </c>
      <c r="L90" s="23">
        <v>5.8</v>
      </c>
      <c r="M90" s="23">
        <v>49.33</v>
      </c>
      <c r="N90" s="23">
        <v>0.05</v>
      </c>
      <c r="O90" s="23" t="s">
        <v>109</v>
      </c>
      <c r="P90" s="23">
        <v>57603645</v>
      </c>
      <c r="Q90" s="23" t="s">
        <v>173</v>
      </c>
      <c r="R90" s="23">
        <v>2</v>
      </c>
      <c r="S90" s="23" t="s">
        <v>130</v>
      </c>
      <c r="T90" s="23">
        <v>0</v>
      </c>
      <c r="U90" s="23">
        <v>0.17</v>
      </c>
      <c r="V90" s="23">
        <v>5.8</v>
      </c>
      <c r="W90" s="23">
        <v>49.357999999999997</v>
      </c>
      <c r="X90" s="23">
        <v>0</v>
      </c>
      <c r="Y90" s="23">
        <v>0</v>
      </c>
      <c r="Z90" s="23">
        <v>100</v>
      </c>
      <c r="AA90" s="23">
        <v>100</v>
      </c>
      <c r="AB90" s="23">
        <v>0</v>
      </c>
      <c r="AC90" s="23">
        <v>0</v>
      </c>
    </row>
    <row r="91" spans="1:29" s="23" customFormat="1" x14ac:dyDescent="0.25">
      <c r="A91" s="43">
        <v>43258.652777777781</v>
      </c>
      <c r="B91" s="43">
        <v>43258.677083333336</v>
      </c>
      <c r="C91" s="23" t="s">
        <v>10</v>
      </c>
      <c r="D91" s="23" t="s">
        <v>46</v>
      </c>
      <c r="E91" s="23">
        <v>1</v>
      </c>
      <c r="F91" s="23">
        <v>1.1753199999999999</v>
      </c>
      <c r="G91" s="23">
        <v>1.1865000000000001</v>
      </c>
      <c r="H91" s="23">
        <v>1.17527</v>
      </c>
      <c r="I91" s="23">
        <v>1.1753199999999999</v>
      </c>
      <c r="J91" s="23">
        <v>0</v>
      </c>
      <c r="K91" s="23">
        <v>0</v>
      </c>
      <c r="L91" s="23">
        <v>0.5</v>
      </c>
      <c r="M91" s="23">
        <v>4.25</v>
      </c>
      <c r="N91" s="23">
        <v>0</v>
      </c>
      <c r="O91" s="23" t="s">
        <v>109</v>
      </c>
      <c r="P91" s="23">
        <v>57603721</v>
      </c>
      <c r="Q91" s="23" t="s">
        <v>174</v>
      </c>
      <c r="R91" s="23">
        <v>2.9</v>
      </c>
      <c r="S91" s="23" t="s">
        <v>84</v>
      </c>
      <c r="T91" s="23">
        <v>0</v>
      </c>
      <c r="U91" s="23">
        <v>2</v>
      </c>
      <c r="V91" s="23">
        <v>0.5</v>
      </c>
      <c r="W91" s="23">
        <v>4.25</v>
      </c>
      <c r="X91" s="23">
        <v>0</v>
      </c>
      <c r="Y91" s="23">
        <v>0</v>
      </c>
      <c r="Z91" s="23">
        <v>100</v>
      </c>
      <c r="AA91" s="23">
        <v>100</v>
      </c>
      <c r="AB91" s="23">
        <v>0</v>
      </c>
      <c r="AC91" s="23">
        <v>0</v>
      </c>
    </row>
    <row r="92" spans="1:29" s="23" customFormat="1" x14ac:dyDescent="0.25">
      <c r="A92" s="43">
        <v>43258.65625</v>
      </c>
      <c r="B92" s="43">
        <v>43350.386111111111</v>
      </c>
      <c r="C92" s="23" t="s">
        <v>10</v>
      </c>
      <c r="D92" s="23" t="s">
        <v>46</v>
      </c>
      <c r="E92" s="23">
        <v>1</v>
      </c>
      <c r="F92" s="23">
        <v>0</v>
      </c>
      <c r="G92" s="23">
        <v>0</v>
      </c>
      <c r="H92" s="23">
        <v>1.1751400000000001</v>
      </c>
      <c r="I92" s="23">
        <v>1.1773899999999999</v>
      </c>
      <c r="J92" s="23">
        <v>0</v>
      </c>
      <c r="K92" s="23">
        <v>-26.14</v>
      </c>
      <c r="L92" s="23">
        <v>22.5</v>
      </c>
      <c r="M92" s="23">
        <v>164.96</v>
      </c>
      <c r="N92" s="23">
        <v>0.17</v>
      </c>
      <c r="O92" s="23" t="s">
        <v>109</v>
      </c>
      <c r="P92" s="23">
        <v>57604451</v>
      </c>
      <c r="Q92" s="23" t="s">
        <v>175</v>
      </c>
      <c r="R92" s="23">
        <v>14.2</v>
      </c>
      <c r="S92" s="23" t="s">
        <v>176</v>
      </c>
      <c r="T92" s="23">
        <v>16.8</v>
      </c>
      <c r="U92" s="23">
        <v>0.63</v>
      </c>
      <c r="V92" s="23">
        <v>26.4</v>
      </c>
      <c r="W92" s="23">
        <v>224.136</v>
      </c>
      <c r="X92" s="23">
        <v>-16.600000000000001</v>
      </c>
      <c r="Y92" s="23">
        <v>-140.934</v>
      </c>
      <c r="Z92" s="23">
        <v>61.4</v>
      </c>
      <c r="AA92" s="23">
        <v>90.9</v>
      </c>
      <c r="AB92" s="23">
        <v>-3.9</v>
      </c>
      <c r="AC92" s="23">
        <v>-33.11</v>
      </c>
    </row>
    <row r="93" spans="1:29" s="23" customFormat="1" x14ac:dyDescent="0.25">
      <c r="A93" s="43">
        <v>43258.65625</v>
      </c>
      <c r="B93" s="43">
        <v>43350.386111111111</v>
      </c>
      <c r="C93" s="23" t="s">
        <v>10</v>
      </c>
      <c r="D93" s="23" t="s">
        <v>46</v>
      </c>
      <c r="E93" s="23">
        <v>1</v>
      </c>
      <c r="F93" s="23">
        <v>0</v>
      </c>
      <c r="G93" s="23">
        <v>0</v>
      </c>
      <c r="H93" s="23">
        <v>1.17517</v>
      </c>
      <c r="I93" s="23">
        <v>1.17736</v>
      </c>
      <c r="J93" s="23">
        <v>0</v>
      </c>
      <c r="K93" s="23">
        <v>-26.14</v>
      </c>
      <c r="L93" s="23">
        <v>21.9</v>
      </c>
      <c r="M93" s="23">
        <v>159.87</v>
      </c>
      <c r="N93" s="23">
        <v>0.17</v>
      </c>
      <c r="O93" s="23" t="s">
        <v>109</v>
      </c>
      <c r="P93" s="23">
        <v>57604515</v>
      </c>
      <c r="Q93" s="23" t="s">
        <v>175</v>
      </c>
      <c r="R93" s="23">
        <v>13.8</v>
      </c>
      <c r="S93" s="23" t="s">
        <v>177</v>
      </c>
      <c r="T93" s="23">
        <v>16.899999999999999</v>
      </c>
      <c r="U93" s="23">
        <v>0.65</v>
      </c>
      <c r="V93" s="23">
        <v>26.1</v>
      </c>
      <c r="W93" s="23">
        <v>221.589</v>
      </c>
      <c r="X93" s="23">
        <v>-16.899999999999999</v>
      </c>
      <c r="Y93" s="23">
        <v>-143.48099999999999</v>
      </c>
      <c r="Z93" s="23">
        <v>60.7</v>
      </c>
      <c r="AA93" s="23">
        <v>90.2</v>
      </c>
      <c r="AB93" s="23">
        <v>-4.2</v>
      </c>
      <c r="AC93" s="23">
        <v>-35.659999999999997</v>
      </c>
    </row>
    <row r="94" spans="1:29" s="23" customFormat="1" x14ac:dyDescent="0.25">
      <c r="A94" s="43">
        <v>43258.65625</v>
      </c>
      <c r="B94" s="43">
        <v>43258.791666666664</v>
      </c>
      <c r="C94" s="23" t="s">
        <v>10</v>
      </c>
      <c r="D94" s="23" t="s">
        <v>46</v>
      </c>
      <c r="E94" s="23">
        <v>1</v>
      </c>
      <c r="F94" s="23">
        <v>0</v>
      </c>
      <c r="G94" s="23">
        <v>0</v>
      </c>
      <c r="H94" s="23">
        <v>1.1751100000000001</v>
      </c>
      <c r="I94" s="23">
        <v>1.1735500000000001</v>
      </c>
      <c r="J94" s="23">
        <v>0</v>
      </c>
      <c r="K94" s="23">
        <v>0</v>
      </c>
      <c r="L94" s="23">
        <v>-15.6</v>
      </c>
      <c r="M94" s="23">
        <v>-132.93</v>
      </c>
      <c r="N94" s="23">
        <v>-0.14000000000000001</v>
      </c>
      <c r="O94" s="23" t="s">
        <v>109</v>
      </c>
      <c r="P94" s="23">
        <v>57604468</v>
      </c>
      <c r="Q94" s="23" t="s">
        <v>178</v>
      </c>
      <c r="R94" s="23">
        <v>0</v>
      </c>
      <c r="S94" s="23" t="s">
        <v>45</v>
      </c>
      <c r="T94" s="23">
        <v>16.600000000000001</v>
      </c>
      <c r="U94" s="23">
        <v>16.61</v>
      </c>
      <c r="V94" s="23">
        <v>0</v>
      </c>
      <c r="W94" s="23">
        <v>0</v>
      </c>
      <c r="X94" s="23">
        <v>-16.600000000000001</v>
      </c>
      <c r="Y94" s="23">
        <v>-141.43199999999999</v>
      </c>
      <c r="Z94" s="23">
        <v>0</v>
      </c>
      <c r="AA94" s="23">
        <v>6</v>
      </c>
      <c r="AB94" s="23">
        <v>-15.6</v>
      </c>
      <c r="AC94" s="23">
        <v>-132.91</v>
      </c>
    </row>
    <row r="95" spans="1:29" s="23" customFormat="1" x14ac:dyDescent="0.25">
      <c r="A95" s="43">
        <v>43258.65625</v>
      </c>
      <c r="B95" s="43">
        <v>43258.78125</v>
      </c>
      <c r="C95" s="23" t="s">
        <v>10</v>
      </c>
      <c r="D95" s="23" t="s">
        <v>46</v>
      </c>
      <c r="E95" s="23">
        <v>1</v>
      </c>
      <c r="F95" s="23">
        <v>1.1671400000000001</v>
      </c>
      <c r="G95" s="23">
        <v>1.20526</v>
      </c>
      <c r="H95" s="23">
        <v>1.1751400000000001</v>
      </c>
      <c r="I95" s="23">
        <v>1.17405</v>
      </c>
      <c r="J95" s="23">
        <v>0</v>
      </c>
      <c r="K95" s="23">
        <v>0</v>
      </c>
      <c r="L95" s="23">
        <v>-10.9</v>
      </c>
      <c r="M95" s="23">
        <v>-92.84</v>
      </c>
      <c r="N95" s="23">
        <v>-0.1</v>
      </c>
      <c r="O95" s="23" t="s">
        <v>111</v>
      </c>
      <c r="P95" s="23">
        <v>57604435</v>
      </c>
      <c r="Q95" s="23" t="s">
        <v>179</v>
      </c>
      <c r="R95" s="23">
        <v>0</v>
      </c>
      <c r="S95" s="23" t="s">
        <v>45</v>
      </c>
      <c r="T95" s="23">
        <v>16.899999999999999</v>
      </c>
      <c r="U95" s="23">
        <v>16.920000000000002</v>
      </c>
      <c r="V95" s="23">
        <v>0</v>
      </c>
      <c r="W95" s="23">
        <v>0</v>
      </c>
      <c r="X95" s="23">
        <v>-16.899999999999999</v>
      </c>
      <c r="Y95" s="23">
        <v>-143.987999999999</v>
      </c>
      <c r="Z95" s="23">
        <v>0</v>
      </c>
      <c r="AA95" s="23">
        <v>35.5</v>
      </c>
      <c r="AB95" s="23">
        <v>-10.9</v>
      </c>
      <c r="AC95" s="23">
        <v>-92.87</v>
      </c>
    </row>
    <row r="96" spans="1:29" s="23" customFormat="1" x14ac:dyDescent="0.25">
      <c r="A96" s="43">
        <v>43258.65625</v>
      </c>
      <c r="B96" s="43">
        <v>43258.722222222219</v>
      </c>
      <c r="C96" s="23" t="s">
        <v>10</v>
      </c>
      <c r="D96" s="23" t="s">
        <v>46</v>
      </c>
      <c r="E96" s="23">
        <v>1</v>
      </c>
      <c r="F96" s="23">
        <v>0</v>
      </c>
      <c r="G96" s="23">
        <v>0</v>
      </c>
      <c r="H96" s="23">
        <v>1.17517</v>
      </c>
      <c r="I96" s="23">
        <v>1.1760299999999999</v>
      </c>
      <c r="J96" s="23">
        <v>0</v>
      </c>
      <c r="K96" s="23">
        <v>0</v>
      </c>
      <c r="L96" s="23">
        <v>8.6</v>
      </c>
      <c r="M96" s="23">
        <v>73.13</v>
      </c>
      <c r="N96" s="23">
        <v>0.08</v>
      </c>
      <c r="O96" s="23" t="s">
        <v>109</v>
      </c>
      <c r="P96" s="23">
        <v>57604488</v>
      </c>
      <c r="Q96" s="23" t="s">
        <v>180</v>
      </c>
      <c r="R96" s="23">
        <v>1.1000000000000001</v>
      </c>
      <c r="S96" s="23" t="s">
        <v>84</v>
      </c>
      <c r="T96" s="23">
        <v>0</v>
      </c>
      <c r="U96" s="23">
        <v>0.12</v>
      </c>
      <c r="V96" s="23">
        <v>8.6</v>
      </c>
      <c r="W96" s="23">
        <v>73.099999999999994</v>
      </c>
      <c r="X96" s="23">
        <v>0</v>
      </c>
      <c r="Y96" s="23">
        <v>0</v>
      </c>
      <c r="Z96" s="23">
        <v>100</v>
      </c>
      <c r="AA96" s="23">
        <v>100</v>
      </c>
      <c r="AB96" s="23">
        <v>0</v>
      </c>
      <c r="AC96" s="23">
        <v>0</v>
      </c>
    </row>
    <row r="97" spans="1:29" s="23" customFormat="1" x14ac:dyDescent="0.25">
      <c r="A97" s="43">
        <v>43258.659722222219</v>
      </c>
      <c r="B97" s="43">
        <v>43350.387499999997</v>
      </c>
      <c r="C97" s="23" t="s">
        <v>10</v>
      </c>
      <c r="D97" s="23" t="s">
        <v>46</v>
      </c>
      <c r="E97" s="23">
        <v>1</v>
      </c>
      <c r="F97" s="23">
        <v>0</v>
      </c>
      <c r="G97" s="23">
        <v>0</v>
      </c>
      <c r="H97" s="23">
        <v>1.1746700000000001</v>
      </c>
      <c r="I97" s="23">
        <v>1.1771</v>
      </c>
      <c r="J97" s="23">
        <v>0</v>
      </c>
      <c r="K97" s="23">
        <v>-26.14</v>
      </c>
      <c r="L97" s="23">
        <v>24.3</v>
      </c>
      <c r="M97" s="23">
        <v>180.3</v>
      </c>
      <c r="N97" s="23">
        <v>0.19</v>
      </c>
      <c r="O97" s="23" t="s">
        <v>109</v>
      </c>
      <c r="P97" s="23">
        <v>57605256</v>
      </c>
      <c r="Q97" s="23" t="s">
        <v>181</v>
      </c>
      <c r="R97" s="23">
        <v>18.100000000000001</v>
      </c>
      <c r="S97" s="23" t="s">
        <v>182</v>
      </c>
      <c r="T97" s="23">
        <v>16.8</v>
      </c>
      <c r="U97" s="23">
        <v>0.37</v>
      </c>
      <c r="V97" s="23">
        <v>31.1</v>
      </c>
      <c r="W97" s="23">
        <v>264.35000000000002</v>
      </c>
      <c r="X97" s="23">
        <v>-11.4</v>
      </c>
      <c r="Y97" s="23">
        <v>-96.9</v>
      </c>
      <c r="Z97" s="23">
        <v>73.2</v>
      </c>
      <c r="AA97" s="23">
        <v>84</v>
      </c>
      <c r="AB97" s="23">
        <v>-6.8</v>
      </c>
      <c r="AC97" s="23">
        <v>-57.8</v>
      </c>
    </row>
    <row r="98" spans="1:29" s="23" customFormat="1" x14ac:dyDescent="0.25">
      <c r="A98" s="43">
        <v>43258.659722222219</v>
      </c>
      <c r="B98" s="43">
        <v>43258.784722222219</v>
      </c>
      <c r="C98" s="23" t="s">
        <v>10</v>
      </c>
      <c r="D98" s="23" t="s">
        <v>46</v>
      </c>
      <c r="E98" s="23">
        <v>1</v>
      </c>
      <c r="F98" s="23">
        <v>0</v>
      </c>
      <c r="G98" s="23">
        <v>0</v>
      </c>
      <c r="H98" s="23">
        <v>1.1746700000000001</v>
      </c>
      <c r="I98" s="23">
        <v>1.1733499999999999</v>
      </c>
      <c r="J98" s="23">
        <v>0</v>
      </c>
      <c r="K98" s="23">
        <v>0</v>
      </c>
      <c r="L98" s="23">
        <v>-13.2</v>
      </c>
      <c r="M98" s="23">
        <v>-112.5</v>
      </c>
      <c r="N98" s="23">
        <v>-0.12</v>
      </c>
      <c r="O98" s="23" t="s">
        <v>109</v>
      </c>
      <c r="P98" s="23">
        <v>57605242</v>
      </c>
      <c r="Q98" s="23" t="s">
        <v>183</v>
      </c>
      <c r="R98" s="23">
        <v>0</v>
      </c>
      <c r="S98" s="23" t="s">
        <v>45</v>
      </c>
      <c r="T98" s="23">
        <v>13.2</v>
      </c>
      <c r="U98" s="23">
        <v>13.21</v>
      </c>
      <c r="V98" s="23">
        <v>0</v>
      </c>
      <c r="W98" s="23">
        <v>0</v>
      </c>
      <c r="X98" s="23">
        <v>-13.2</v>
      </c>
      <c r="Y98" s="23">
        <v>-112.463999999999</v>
      </c>
      <c r="Z98" s="23">
        <v>0</v>
      </c>
      <c r="AA98" s="23">
        <v>0</v>
      </c>
      <c r="AB98" s="23">
        <v>-13.2</v>
      </c>
      <c r="AC98" s="23">
        <v>-112.46</v>
      </c>
    </row>
    <row r="99" spans="1:29" s="23" customFormat="1" x14ac:dyDescent="0.25">
      <c r="A99" s="43">
        <v>43258.677083333336</v>
      </c>
      <c r="B99" s="43">
        <v>43350.386805555558</v>
      </c>
      <c r="C99" s="23" t="s">
        <v>10</v>
      </c>
      <c r="D99" s="23" t="s">
        <v>46</v>
      </c>
      <c r="E99" s="23">
        <v>1</v>
      </c>
      <c r="F99" s="23">
        <v>1.17259</v>
      </c>
      <c r="G99" s="23">
        <v>1.18892</v>
      </c>
      <c r="H99" s="23">
        <v>1.17574</v>
      </c>
      <c r="I99" s="23">
        <v>1.17716</v>
      </c>
      <c r="J99" s="23">
        <v>0</v>
      </c>
      <c r="K99" s="23">
        <v>-26.14</v>
      </c>
      <c r="L99" s="23">
        <v>14.2</v>
      </c>
      <c r="M99" s="23">
        <v>94.49</v>
      </c>
      <c r="N99" s="23">
        <v>0.1</v>
      </c>
      <c r="O99" s="23" t="s">
        <v>111</v>
      </c>
      <c r="P99" s="23">
        <v>57607116</v>
      </c>
      <c r="Q99" s="23" t="s">
        <v>184</v>
      </c>
      <c r="R99" s="23">
        <v>11.8</v>
      </c>
      <c r="S99" s="23" t="s">
        <v>185</v>
      </c>
      <c r="T99" s="23">
        <v>22</v>
      </c>
      <c r="U99" s="23">
        <v>1.08</v>
      </c>
      <c r="V99" s="23">
        <v>20.399999999999999</v>
      </c>
      <c r="W99" s="23">
        <v>173.39999999999901</v>
      </c>
      <c r="X99" s="23">
        <v>-22</v>
      </c>
      <c r="Y99" s="23">
        <v>-187</v>
      </c>
      <c r="Z99" s="23">
        <v>48.1</v>
      </c>
      <c r="AA99" s="23">
        <v>85.4</v>
      </c>
      <c r="AB99" s="23">
        <v>-6.2</v>
      </c>
      <c r="AC99" s="23">
        <v>-52.7</v>
      </c>
    </row>
    <row r="100" spans="1:29" s="23" customFormat="1" x14ac:dyDescent="0.25">
      <c r="A100" s="43">
        <v>43258.677083333336</v>
      </c>
      <c r="B100" s="43">
        <v>43258.791666666664</v>
      </c>
      <c r="C100" s="23" t="s">
        <v>10</v>
      </c>
      <c r="D100" s="23" t="s">
        <v>46</v>
      </c>
      <c r="E100" s="23">
        <v>1</v>
      </c>
      <c r="F100" s="23">
        <v>0</v>
      </c>
      <c r="G100" s="23">
        <v>0</v>
      </c>
      <c r="H100" s="23">
        <v>1.1757299999999999</v>
      </c>
      <c r="I100" s="23">
        <v>1.1735500000000001</v>
      </c>
      <c r="J100" s="23">
        <v>0</v>
      </c>
      <c r="K100" s="23">
        <v>0</v>
      </c>
      <c r="L100" s="23">
        <v>-21.8</v>
      </c>
      <c r="M100" s="23">
        <v>-185.76</v>
      </c>
      <c r="N100" s="23">
        <v>-0.19</v>
      </c>
      <c r="O100" s="23" t="s">
        <v>109</v>
      </c>
      <c r="P100" s="23">
        <v>57607091</v>
      </c>
      <c r="Q100" s="23" t="s">
        <v>186</v>
      </c>
      <c r="R100" s="23">
        <v>0</v>
      </c>
      <c r="S100" s="23" t="s">
        <v>45</v>
      </c>
      <c r="T100" s="23">
        <v>22.2</v>
      </c>
      <c r="U100" s="23">
        <v>22.22</v>
      </c>
      <c r="V100" s="23">
        <v>0</v>
      </c>
      <c r="W100" s="23">
        <v>0</v>
      </c>
      <c r="X100" s="23">
        <v>-22.2</v>
      </c>
      <c r="Y100" s="23">
        <v>-189.14399999999901</v>
      </c>
      <c r="Z100" s="23">
        <v>0</v>
      </c>
      <c r="AA100" s="23">
        <v>1.8</v>
      </c>
      <c r="AB100" s="23">
        <v>-21.8</v>
      </c>
      <c r="AC100" s="23">
        <v>-185.74</v>
      </c>
    </row>
    <row r="101" spans="1:29" s="23" customFormat="1" x14ac:dyDescent="0.25">
      <c r="A101" s="43">
        <v>43258.777777777781</v>
      </c>
      <c r="B101" s="43">
        <v>43350.191666666666</v>
      </c>
      <c r="C101" s="23" t="s">
        <v>10</v>
      </c>
      <c r="D101" s="23" t="s">
        <v>46</v>
      </c>
      <c r="E101" s="23">
        <v>1</v>
      </c>
      <c r="F101" s="23">
        <v>1.1699200000000001</v>
      </c>
      <c r="G101" s="23">
        <v>1.1895199999999999</v>
      </c>
      <c r="H101" s="23">
        <v>1.1748400000000001</v>
      </c>
      <c r="I101" s="23">
        <v>1.17591</v>
      </c>
      <c r="J101" s="23">
        <v>0</v>
      </c>
      <c r="K101" s="23">
        <v>-26.14</v>
      </c>
      <c r="L101" s="23">
        <v>10.7</v>
      </c>
      <c r="M101" s="23">
        <v>64.849999999999994</v>
      </c>
      <c r="N101" s="23">
        <v>7.0000000000000007E-2</v>
      </c>
      <c r="O101" s="23" t="s">
        <v>111</v>
      </c>
      <c r="P101" s="23">
        <v>57612405</v>
      </c>
      <c r="Q101" s="23" t="s">
        <v>187</v>
      </c>
      <c r="R101" s="23">
        <v>10.7</v>
      </c>
      <c r="S101" s="23" t="s">
        <v>188</v>
      </c>
      <c r="T101" s="23">
        <v>12.3</v>
      </c>
      <c r="U101" s="23">
        <v>0.84</v>
      </c>
      <c r="V101" s="23">
        <v>14.6</v>
      </c>
      <c r="W101" s="23">
        <v>124.1</v>
      </c>
      <c r="X101" s="23">
        <v>-12.3</v>
      </c>
      <c r="Y101" s="23">
        <v>-104.55</v>
      </c>
      <c r="Z101" s="23">
        <v>54.3</v>
      </c>
      <c r="AA101" s="23">
        <v>85.5</v>
      </c>
      <c r="AB101" s="23">
        <v>-3.9</v>
      </c>
      <c r="AC101" s="23">
        <v>-33.15</v>
      </c>
    </row>
    <row r="102" spans="1:29" s="23" customFormat="1" x14ac:dyDescent="0.25">
      <c r="A102" s="43">
        <v>43258.78125</v>
      </c>
      <c r="B102" s="43">
        <v>43350.386111111111</v>
      </c>
      <c r="C102" s="23" t="s">
        <v>10</v>
      </c>
      <c r="D102" s="23" t="s">
        <v>46</v>
      </c>
      <c r="E102" s="23">
        <v>1</v>
      </c>
      <c r="F102" s="23">
        <v>0</v>
      </c>
      <c r="G102" s="23">
        <v>0</v>
      </c>
      <c r="H102" s="23">
        <v>1.1743300000000001</v>
      </c>
      <c r="I102" s="23">
        <v>1.1773899999999999</v>
      </c>
      <c r="J102" s="23">
        <v>0</v>
      </c>
      <c r="K102" s="23">
        <v>-26.14</v>
      </c>
      <c r="L102" s="23">
        <v>30.6</v>
      </c>
      <c r="M102" s="23">
        <v>233.76</v>
      </c>
      <c r="N102" s="23">
        <v>0.24</v>
      </c>
      <c r="O102" s="23" t="s">
        <v>109</v>
      </c>
      <c r="P102" s="23">
        <v>57612800</v>
      </c>
      <c r="Q102" s="23" t="s">
        <v>189</v>
      </c>
      <c r="R102" s="23">
        <v>21.2</v>
      </c>
      <c r="S102" s="23" t="s">
        <v>190</v>
      </c>
      <c r="T102" s="23">
        <v>16.8</v>
      </c>
      <c r="U102" s="23">
        <v>0.21</v>
      </c>
      <c r="V102" s="23">
        <v>34.5</v>
      </c>
      <c r="W102" s="23">
        <v>292.90499999999997</v>
      </c>
      <c r="X102" s="23">
        <v>-7.2</v>
      </c>
      <c r="Y102" s="23">
        <v>-61.128</v>
      </c>
      <c r="Z102" s="23">
        <v>82.7</v>
      </c>
      <c r="AA102" s="23">
        <v>90.6</v>
      </c>
      <c r="AB102" s="23">
        <v>-3.9</v>
      </c>
      <c r="AC102" s="23">
        <v>-33.11</v>
      </c>
    </row>
    <row r="103" spans="1:29" s="23" customFormat="1" x14ac:dyDescent="0.25">
      <c r="A103" s="43">
        <v>43258.78125</v>
      </c>
      <c r="B103" s="43">
        <v>43350.131944444445</v>
      </c>
      <c r="C103" s="23" t="s">
        <v>10</v>
      </c>
      <c r="D103" s="23" t="s">
        <v>46</v>
      </c>
      <c r="E103" s="23">
        <v>1</v>
      </c>
      <c r="F103" s="23">
        <v>1.16889</v>
      </c>
      <c r="G103" s="23">
        <v>1.18279</v>
      </c>
      <c r="H103" s="23">
        <v>1.1743600000000001</v>
      </c>
      <c r="I103" s="23">
        <v>1.1751499999999999</v>
      </c>
      <c r="J103" s="23">
        <v>0</v>
      </c>
      <c r="K103" s="23">
        <v>-26.14</v>
      </c>
      <c r="L103" s="23">
        <v>7.9</v>
      </c>
      <c r="M103" s="23">
        <v>41.09</v>
      </c>
      <c r="N103" s="23">
        <v>0.04</v>
      </c>
      <c r="O103" s="23" t="s">
        <v>111</v>
      </c>
      <c r="P103" s="23">
        <v>57612844</v>
      </c>
      <c r="Q103" s="23" t="s">
        <v>191</v>
      </c>
      <c r="R103" s="23">
        <v>12.6</v>
      </c>
      <c r="S103" s="23" t="s">
        <v>192</v>
      </c>
      <c r="T103" s="23">
        <v>11.2</v>
      </c>
      <c r="U103" s="23">
        <v>0.74</v>
      </c>
      <c r="V103" s="23">
        <v>10.199999999999999</v>
      </c>
      <c r="W103" s="23">
        <v>86.801999999999893</v>
      </c>
      <c r="X103" s="23">
        <v>-7.5</v>
      </c>
      <c r="Y103" s="23">
        <v>-63.824999999999903</v>
      </c>
      <c r="Z103" s="23">
        <v>57.6</v>
      </c>
      <c r="AA103" s="23">
        <v>87</v>
      </c>
      <c r="AB103" s="23">
        <v>-2.2999999999999998</v>
      </c>
      <c r="AC103" s="23">
        <v>-19.57</v>
      </c>
    </row>
    <row r="104" spans="1:29" s="23" customFormat="1" x14ac:dyDescent="0.25">
      <c r="A104" s="43">
        <v>43258.783333333333</v>
      </c>
      <c r="B104" s="43">
        <v>43350.191666666666</v>
      </c>
      <c r="C104" s="23" t="s">
        <v>10</v>
      </c>
      <c r="D104" s="23" t="s">
        <v>46</v>
      </c>
      <c r="E104" s="23">
        <v>1</v>
      </c>
      <c r="F104" s="23">
        <v>1.1740699999999999</v>
      </c>
      <c r="G104" s="23">
        <v>1.1888099999999999</v>
      </c>
      <c r="H104" s="23">
        <v>1.1740600000000001</v>
      </c>
      <c r="I104" s="23">
        <v>1.17591</v>
      </c>
      <c r="J104" s="23">
        <v>0</v>
      </c>
      <c r="K104" s="23">
        <v>-26.14</v>
      </c>
      <c r="L104" s="23">
        <v>18.5</v>
      </c>
      <c r="M104" s="23">
        <v>131.18</v>
      </c>
      <c r="N104" s="23">
        <v>0.14000000000000001</v>
      </c>
      <c r="O104" s="23" t="s">
        <v>111</v>
      </c>
      <c r="P104" s="23">
        <v>57612970</v>
      </c>
      <c r="Q104" s="23" t="s">
        <v>193</v>
      </c>
      <c r="R104" s="23">
        <v>16.600000000000001</v>
      </c>
      <c r="S104" s="23" t="s">
        <v>194</v>
      </c>
      <c r="T104" s="23">
        <v>11.2</v>
      </c>
      <c r="U104" s="23">
        <v>0.2</v>
      </c>
      <c r="V104" s="23">
        <v>22.4</v>
      </c>
      <c r="W104" s="23">
        <v>190.39999999999901</v>
      </c>
      <c r="X104" s="23">
        <v>-4.5</v>
      </c>
      <c r="Y104" s="23">
        <v>-38.25</v>
      </c>
      <c r="Z104" s="23">
        <v>83.3</v>
      </c>
      <c r="AA104" s="23">
        <v>85.5</v>
      </c>
      <c r="AB104" s="23">
        <v>-3.9</v>
      </c>
      <c r="AC104" s="23">
        <v>-33.15</v>
      </c>
    </row>
    <row r="105" spans="1:29" s="23" customFormat="1" x14ac:dyDescent="0.25">
      <c r="A105" s="43">
        <v>43258.786805555559</v>
      </c>
      <c r="B105" s="43">
        <v>43258.861111111109</v>
      </c>
      <c r="C105" s="23" t="s">
        <v>10</v>
      </c>
      <c r="D105" s="23" t="s">
        <v>46</v>
      </c>
      <c r="E105" s="23">
        <v>1</v>
      </c>
      <c r="F105" s="23">
        <v>1.16947</v>
      </c>
      <c r="G105" s="23">
        <v>1.19387</v>
      </c>
      <c r="H105" s="23">
        <v>1.1739999999999999</v>
      </c>
      <c r="I105" s="23">
        <v>1.17462</v>
      </c>
      <c r="J105" s="23">
        <v>0</v>
      </c>
      <c r="K105" s="23">
        <v>0</v>
      </c>
      <c r="L105" s="23">
        <v>6.2</v>
      </c>
      <c r="M105" s="23">
        <v>52.78</v>
      </c>
      <c r="N105" s="23">
        <v>0.06</v>
      </c>
      <c r="O105" s="23" t="s">
        <v>111</v>
      </c>
      <c r="P105" s="23">
        <v>57613235</v>
      </c>
      <c r="Q105" s="23" t="s">
        <v>195</v>
      </c>
      <c r="R105" s="23">
        <v>1</v>
      </c>
      <c r="S105" s="23" t="s">
        <v>84</v>
      </c>
      <c r="T105" s="23">
        <v>0</v>
      </c>
      <c r="U105" s="23">
        <v>0.16</v>
      </c>
      <c r="V105" s="23">
        <v>6.2</v>
      </c>
      <c r="W105" s="23">
        <v>52.762</v>
      </c>
      <c r="X105" s="23">
        <v>0</v>
      </c>
      <c r="Y105" s="23">
        <v>0</v>
      </c>
      <c r="Z105" s="23">
        <v>100</v>
      </c>
      <c r="AA105" s="23">
        <v>100</v>
      </c>
      <c r="AB105" s="23">
        <v>0</v>
      </c>
      <c r="AC105" s="23">
        <v>0</v>
      </c>
    </row>
    <row r="106" spans="1:29" s="23" customFormat="1" x14ac:dyDescent="0.25">
      <c r="A106" s="43">
        <v>43350.166666666664</v>
      </c>
      <c r="B106" s="43">
        <v>43411.666666666664</v>
      </c>
      <c r="C106" s="23" t="s">
        <v>16</v>
      </c>
      <c r="D106" s="23" t="s">
        <v>44</v>
      </c>
      <c r="E106" s="23">
        <v>1</v>
      </c>
      <c r="F106" s="23">
        <v>0.74424000000000001</v>
      </c>
      <c r="G106" s="23">
        <v>0.72396000000000005</v>
      </c>
      <c r="H106" s="23">
        <v>0.74414000000000002</v>
      </c>
      <c r="I106" s="23">
        <v>0.74053000000000002</v>
      </c>
      <c r="J106" s="23">
        <v>0</v>
      </c>
      <c r="K106" s="23">
        <v>-5.9</v>
      </c>
      <c r="L106" s="23">
        <v>36.1</v>
      </c>
      <c r="M106" s="23">
        <v>301.24</v>
      </c>
      <c r="N106" s="23">
        <v>0.31</v>
      </c>
      <c r="O106" s="23" t="s">
        <v>111</v>
      </c>
      <c r="P106" s="23">
        <v>57667602</v>
      </c>
      <c r="Q106" s="23" t="s">
        <v>196</v>
      </c>
      <c r="R106" s="23">
        <v>35.700000000000003</v>
      </c>
      <c r="S106" s="23" t="s">
        <v>197</v>
      </c>
      <c r="T106" s="23">
        <v>41.7</v>
      </c>
      <c r="U106" s="23">
        <v>0.74</v>
      </c>
      <c r="V106" s="23">
        <v>56.7</v>
      </c>
      <c r="W106" s="23">
        <v>482.517</v>
      </c>
      <c r="X106" s="23">
        <v>-41.7</v>
      </c>
      <c r="Y106" s="23">
        <v>-354.86700000000002</v>
      </c>
      <c r="Z106" s="23">
        <v>57.6</v>
      </c>
      <c r="AA106" s="23">
        <v>79.099999999999994</v>
      </c>
      <c r="AB106" s="23">
        <v>-20.6</v>
      </c>
      <c r="AC106" s="23">
        <v>-175.31</v>
      </c>
    </row>
    <row r="107" spans="1:29" s="23" customFormat="1" x14ac:dyDescent="0.25">
      <c r="A107" s="43">
        <v>43350.168055555558</v>
      </c>
      <c r="B107" s="43">
        <v>43350.861805555556</v>
      </c>
      <c r="C107" s="23" t="s">
        <v>10</v>
      </c>
      <c r="D107" s="23" t="s">
        <v>44</v>
      </c>
      <c r="E107" s="23">
        <v>1</v>
      </c>
      <c r="F107" s="23">
        <v>1.18232</v>
      </c>
      <c r="G107" s="23">
        <v>0</v>
      </c>
      <c r="H107" s="23">
        <v>1.1753</v>
      </c>
      <c r="I107" s="23">
        <v>1.17431</v>
      </c>
      <c r="J107" s="23">
        <v>0</v>
      </c>
      <c r="K107" s="23">
        <v>0</v>
      </c>
      <c r="L107" s="23">
        <v>9.9</v>
      </c>
      <c r="M107" s="23">
        <v>84.3</v>
      </c>
      <c r="N107" s="23">
        <v>0.08</v>
      </c>
      <c r="O107" s="23" t="s">
        <v>111</v>
      </c>
      <c r="P107" s="23">
        <v>57667674</v>
      </c>
      <c r="Q107" s="23" t="s">
        <v>198</v>
      </c>
      <c r="R107" s="23">
        <v>34.1</v>
      </c>
      <c r="S107" s="23" t="s">
        <v>199</v>
      </c>
      <c r="T107" s="23">
        <v>39.6</v>
      </c>
      <c r="U107" s="23">
        <v>1.88</v>
      </c>
      <c r="V107" s="23">
        <v>19.7</v>
      </c>
      <c r="W107" s="23">
        <v>167.84399999999999</v>
      </c>
      <c r="X107" s="23">
        <v>-37</v>
      </c>
      <c r="Y107" s="23">
        <v>-315.24</v>
      </c>
      <c r="Z107" s="23">
        <v>34.700000000000003</v>
      </c>
      <c r="AA107" s="23">
        <v>82.7</v>
      </c>
      <c r="AB107" s="23">
        <v>-9.8000000000000007</v>
      </c>
      <c r="AC107" s="23">
        <v>-83.5</v>
      </c>
    </row>
    <row r="108" spans="1:29" s="23" customFormat="1" x14ac:dyDescent="0.25">
      <c r="A108" s="43">
        <v>43350.18472222222</v>
      </c>
      <c r="B108" s="43">
        <v>43350.384722222225</v>
      </c>
      <c r="C108" s="23" t="s">
        <v>11</v>
      </c>
      <c r="D108" s="23" t="s">
        <v>44</v>
      </c>
      <c r="E108" s="23">
        <v>1</v>
      </c>
      <c r="F108" s="23">
        <v>110.532</v>
      </c>
      <c r="G108" s="23">
        <v>0</v>
      </c>
      <c r="H108" s="23">
        <v>110.384</v>
      </c>
      <c r="I108" s="23">
        <v>110.533</v>
      </c>
      <c r="J108" s="23">
        <v>0</v>
      </c>
      <c r="K108" s="23">
        <v>0</v>
      </c>
      <c r="L108" s="23">
        <v>-14.9</v>
      </c>
      <c r="M108" s="23">
        <v>-114.45</v>
      </c>
      <c r="N108" s="23">
        <v>-0.12</v>
      </c>
      <c r="O108" s="23" t="s">
        <v>111</v>
      </c>
      <c r="P108" s="23">
        <v>57668201</v>
      </c>
      <c r="Q108" s="23" t="s">
        <v>200</v>
      </c>
      <c r="R108" s="23">
        <v>0</v>
      </c>
      <c r="S108" s="23" t="s">
        <v>45</v>
      </c>
      <c r="T108" s="23">
        <v>14.9</v>
      </c>
      <c r="U108" s="23">
        <v>14.9</v>
      </c>
      <c r="V108" s="23">
        <v>0</v>
      </c>
      <c r="W108" s="23">
        <v>0</v>
      </c>
      <c r="X108" s="23">
        <v>-14.9</v>
      </c>
      <c r="Y108" s="23">
        <v>-114.432</v>
      </c>
      <c r="Z108" s="23">
        <v>0</v>
      </c>
      <c r="AA108" s="23">
        <v>0</v>
      </c>
      <c r="AB108" s="23">
        <v>-14.9</v>
      </c>
      <c r="AC108" s="23">
        <v>-114.43</v>
      </c>
    </row>
    <row r="109" spans="1:29" s="23" customFormat="1" x14ac:dyDescent="0.25">
      <c r="A109" s="43">
        <v>43350.38958333333</v>
      </c>
      <c r="B109" s="43">
        <v>43350.713888888888</v>
      </c>
      <c r="C109" s="23" t="s">
        <v>13</v>
      </c>
      <c r="D109" s="23" t="s">
        <v>44</v>
      </c>
      <c r="E109" s="23">
        <v>1</v>
      </c>
      <c r="F109" s="23">
        <v>1.3302400000000001</v>
      </c>
      <c r="G109" s="23">
        <v>1.3242400000000001</v>
      </c>
      <c r="H109" s="23">
        <v>1.33169</v>
      </c>
      <c r="I109" s="23">
        <v>1.32626</v>
      </c>
      <c r="J109" s="23">
        <v>0</v>
      </c>
      <c r="K109" s="23">
        <v>0</v>
      </c>
      <c r="L109" s="23">
        <v>54.3</v>
      </c>
      <c r="M109" s="23">
        <v>461.87</v>
      </c>
      <c r="N109" s="23">
        <v>0.48</v>
      </c>
      <c r="O109" s="23" t="s">
        <v>111</v>
      </c>
      <c r="P109" s="23">
        <v>57671834</v>
      </c>
      <c r="Q109" s="23" t="s">
        <v>201</v>
      </c>
      <c r="R109" s="23">
        <v>40.9</v>
      </c>
      <c r="S109" s="23" t="s">
        <v>202</v>
      </c>
      <c r="T109" s="23">
        <v>34</v>
      </c>
      <c r="U109" s="23">
        <v>0.47</v>
      </c>
      <c r="V109" s="23">
        <v>71.8</v>
      </c>
      <c r="W109" s="23">
        <v>611.01799999999901</v>
      </c>
      <c r="X109" s="23">
        <v>-34</v>
      </c>
      <c r="Y109" s="23">
        <v>-289.33999999999997</v>
      </c>
      <c r="Z109" s="23">
        <v>67.900000000000006</v>
      </c>
      <c r="AA109" s="23">
        <v>83.5</v>
      </c>
      <c r="AB109" s="23">
        <v>-17.5</v>
      </c>
      <c r="AC109" s="23">
        <v>-148.91999999999999</v>
      </c>
    </row>
    <row r="110" spans="1:29" s="23" customFormat="1" x14ac:dyDescent="0.25">
      <c r="A110" s="43">
        <v>43350.438888888886</v>
      </c>
      <c r="B110" s="43">
        <v>43350.456944444442</v>
      </c>
      <c r="C110" s="23" t="s">
        <v>11</v>
      </c>
      <c r="D110" s="23" t="s">
        <v>46</v>
      </c>
      <c r="E110" s="23">
        <v>1</v>
      </c>
      <c r="F110" s="23">
        <v>110.40300000000001</v>
      </c>
      <c r="G110" s="23">
        <v>0</v>
      </c>
      <c r="H110" s="23">
        <v>110.545</v>
      </c>
      <c r="I110" s="23">
        <v>110.402</v>
      </c>
      <c r="J110" s="23">
        <v>0</v>
      </c>
      <c r="K110" s="23">
        <v>0</v>
      </c>
      <c r="L110" s="23">
        <v>-14.3</v>
      </c>
      <c r="M110" s="23">
        <v>-110.07</v>
      </c>
      <c r="N110" s="23">
        <v>-0.11</v>
      </c>
      <c r="O110" s="23" t="s">
        <v>203</v>
      </c>
      <c r="P110" s="23">
        <v>57676011</v>
      </c>
      <c r="Q110" s="23" t="s">
        <v>204</v>
      </c>
      <c r="R110" s="23">
        <v>0</v>
      </c>
      <c r="S110" s="23" t="s">
        <v>45</v>
      </c>
      <c r="T110" s="23">
        <v>14.3</v>
      </c>
      <c r="U110" s="23">
        <v>14.31</v>
      </c>
      <c r="V110" s="23">
        <v>0</v>
      </c>
      <c r="W110" s="23">
        <v>0</v>
      </c>
      <c r="X110" s="23">
        <v>-14.3</v>
      </c>
      <c r="Y110" s="23">
        <v>-110.11</v>
      </c>
      <c r="Z110" s="23">
        <v>0</v>
      </c>
      <c r="AA110" s="23">
        <v>0</v>
      </c>
      <c r="AB110" s="23">
        <v>-14.3</v>
      </c>
      <c r="AC110" s="23">
        <v>-110.11</v>
      </c>
    </row>
    <row r="111" spans="1:29" s="23" customFormat="1" x14ac:dyDescent="0.25">
      <c r="A111" s="43">
        <v>43350.442361111112</v>
      </c>
      <c r="B111" s="43">
        <v>43350.45416666667</v>
      </c>
      <c r="C111" s="23" t="s">
        <v>10</v>
      </c>
      <c r="D111" s="23" t="s">
        <v>46</v>
      </c>
      <c r="E111" s="23">
        <v>1</v>
      </c>
      <c r="F111" s="23">
        <v>1.16537</v>
      </c>
      <c r="G111" s="23">
        <v>1.1926699999999999</v>
      </c>
      <c r="H111" s="23">
        <v>1.1752199999999999</v>
      </c>
      <c r="I111" s="23">
        <v>1.1766399999999999</v>
      </c>
      <c r="J111" s="23">
        <v>0</v>
      </c>
      <c r="K111" s="23">
        <v>0</v>
      </c>
      <c r="L111" s="23">
        <v>14.2</v>
      </c>
      <c r="M111" s="23">
        <v>120.68</v>
      </c>
      <c r="N111" s="23">
        <v>0.12</v>
      </c>
      <c r="O111" s="23" t="s">
        <v>111</v>
      </c>
      <c r="P111" s="23">
        <v>57676280</v>
      </c>
      <c r="Q111" s="23" t="s">
        <v>205</v>
      </c>
      <c r="R111" s="23">
        <v>5.9</v>
      </c>
      <c r="S111" s="23" t="s">
        <v>84</v>
      </c>
      <c r="T111" s="23">
        <v>0</v>
      </c>
      <c r="U111" s="23">
        <v>7.0000000000000007E-2</v>
      </c>
      <c r="V111" s="23">
        <v>14.2</v>
      </c>
      <c r="W111" s="23">
        <v>120.69999999999899</v>
      </c>
      <c r="X111" s="23">
        <v>0</v>
      </c>
      <c r="Y111" s="23">
        <v>0</v>
      </c>
      <c r="Z111" s="23">
        <v>100</v>
      </c>
      <c r="AA111" s="23">
        <v>100</v>
      </c>
      <c r="AB111" s="23">
        <v>0</v>
      </c>
      <c r="AC111" s="23">
        <v>0</v>
      </c>
    </row>
    <row r="112" spans="1:29" s="23" customFormat="1" x14ac:dyDescent="0.25">
      <c r="A112" s="43">
        <v>43350.479166666664</v>
      </c>
      <c r="B112" s="43">
        <v>43350.520833333336</v>
      </c>
      <c r="C112" s="23" t="s">
        <v>13</v>
      </c>
      <c r="D112" s="23" t="s">
        <v>46</v>
      </c>
      <c r="E112" s="23">
        <v>1</v>
      </c>
      <c r="F112" s="23">
        <v>1.3279399999999999</v>
      </c>
      <c r="G112" s="23">
        <v>1.35019</v>
      </c>
      <c r="H112" s="23">
        <v>1.33582</v>
      </c>
      <c r="I112" s="23">
        <v>1.33277</v>
      </c>
      <c r="J112" s="23">
        <v>0</v>
      </c>
      <c r="K112" s="23">
        <v>0</v>
      </c>
      <c r="L112" s="23">
        <v>-30.5</v>
      </c>
      <c r="M112" s="23">
        <v>-259.22000000000003</v>
      </c>
      <c r="N112" s="23">
        <v>-0.27</v>
      </c>
      <c r="O112" s="23" t="s">
        <v>111</v>
      </c>
      <c r="P112" s="23">
        <v>57678906</v>
      </c>
      <c r="Q112" s="23" t="s">
        <v>206</v>
      </c>
      <c r="R112" s="23">
        <v>0</v>
      </c>
      <c r="S112" s="23" t="s">
        <v>45</v>
      </c>
      <c r="T112" s="23">
        <v>30.5</v>
      </c>
      <c r="U112" s="23">
        <v>30.58</v>
      </c>
      <c r="V112" s="23">
        <v>0</v>
      </c>
      <c r="W112" s="23">
        <v>0</v>
      </c>
      <c r="X112" s="23">
        <v>-30.5</v>
      </c>
      <c r="Y112" s="23">
        <v>-259.25</v>
      </c>
      <c r="Z112" s="23">
        <v>0</v>
      </c>
      <c r="AA112" s="23">
        <v>0</v>
      </c>
      <c r="AB112" s="23">
        <v>-30.5</v>
      </c>
      <c r="AC112" s="23">
        <v>-259.25</v>
      </c>
    </row>
    <row r="113" spans="1:29" s="23" customFormat="1" x14ac:dyDescent="0.25">
      <c r="A113" s="43">
        <v>43350.489583333336</v>
      </c>
      <c r="B113" s="43">
        <v>43350.510416666664</v>
      </c>
      <c r="C113" s="23" t="s">
        <v>13</v>
      </c>
      <c r="D113" s="23" t="s">
        <v>46</v>
      </c>
      <c r="E113" s="23">
        <v>1</v>
      </c>
      <c r="F113" s="23">
        <v>1.3262100000000001</v>
      </c>
      <c r="G113" s="23">
        <v>1.37212</v>
      </c>
      <c r="H113" s="23">
        <v>1.33586</v>
      </c>
      <c r="I113" s="23">
        <v>1.33375</v>
      </c>
      <c r="J113" s="23">
        <v>0</v>
      </c>
      <c r="K113" s="23">
        <v>0</v>
      </c>
      <c r="L113" s="23">
        <v>-21.1</v>
      </c>
      <c r="M113" s="23">
        <v>-179.33</v>
      </c>
      <c r="N113" s="23">
        <v>-0.18</v>
      </c>
      <c r="O113" s="23" t="s">
        <v>111</v>
      </c>
      <c r="P113" s="23">
        <v>57679297</v>
      </c>
      <c r="Q113" s="23" t="s">
        <v>207</v>
      </c>
      <c r="R113" s="23">
        <v>0</v>
      </c>
      <c r="S113" s="23" t="s">
        <v>45</v>
      </c>
      <c r="T113" s="23">
        <v>21.1</v>
      </c>
      <c r="U113" s="23">
        <v>21.14</v>
      </c>
      <c r="V113" s="23">
        <v>0</v>
      </c>
      <c r="W113" s="23">
        <v>0</v>
      </c>
      <c r="X113" s="23">
        <v>-21.1</v>
      </c>
      <c r="Y113" s="23">
        <v>-179.35</v>
      </c>
      <c r="Z113" s="23">
        <v>0</v>
      </c>
      <c r="AA113" s="23">
        <v>0</v>
      </c>
      <c r="AB113" s="23">
        <v>-21.1</v>
      </c>
      <c r="AC113" s="23">
        <v>-179.35</v>
      </c>
    </row>
    <row r="114" spans="1:29" s="23" customFormat="1" x14ac:dyDescent="0.25">
      <c r="A114" s="43">
        <v>43350.594444444447</v>
      </c>
      <c r="B114" s="43">
        <v>43350.727777777778</v>
      </c>
      <c r="C114" s="23" t="s">
        <v>10</v>
      </c>
      <c r="D114" s="23" t="s">
        <v>46</v>
      </c>
      <c r="E114" s="23">
        <v>1</v>
      </c>
      <c r="F114" s="23">
        <v>1.1750100000000001</v>
      </c>
      <c r="G114" s="23">
        <v>0</v>
      </c>
      <c r="H114" s="23">
        <v>1.1782699999999999</v>
      </c>
      <c r="I114" s="23">
        <v>1.1750100000000001</v>
      </c>
      <c r="J114" s="23">
        <v>0</v>
      </c>
      <c r="K114" s="23">
        <v>0</v>
      </c>
      <c r="L114" s="23">
        <v>-32.6</v>
      </c>
      <c r="M114" s="23">
        <v>-277.44</v>
      </c>
      <c r="N114" s="23">
        <v>-0.28999999999999998</v>
      </c>
      <c r="O114" s="23" t="s">
        <v>111</v>
      </c>
      <c r="P114" s="23">
        <v>57683438</v>
      </c>
      <c r="Q114" s="23" t="s">
        <v>208</v>
      </c>
      <c r="R114" s="23">
        <v>0</v>
      </c>
      <c r="S114" s="23" t="s">
        <v>45</v>
      </c>
      <c r="T114" s="23">
        <v>35</v>
      </c>
      <c r="U114" s="23">
        <v>35.090000000000003</v>
      </c>
      <c r="V114" s="23">
        <v>0</v>
      </c>
      <c r="W114" s="23">
        <v>0</v>
      </c>
      <c r="X114" s="23">
        <v>-35</v>
      </c>
      <c r="Y114" s="23">
        <v>-297.849999999999</v>
      </c>
      <c r="Z114" s="23">
        <v>0</v>
      </c>
      <c r="AA114" s="23">
        <v>6.9</v>
      </c>
      <c r="AB114" s="23">
        <v>-32.6</v>
      </c>
      <c r="AC114" s="23">
        <v>-277.43</v>
      </c>
    </row>
    <row r="115" spans="1:29" s="23" customFormat="1" x14ac:dyDescent="0.25">
      <c r="A115" s="43">
        <v>43350.715277777781</v>
      </c>
      <c r="B115" s="43">
        <v>43350.788194444445</v>
      </c>
      <c r="C115" s="23" t="s">
        <v>13</v>
      </c>
      <c r="D115" s="23" t="s">
        <v>44</v>
      </c>
      <c r="E115" s="23">
        <v>1</v>
      </c>
      <c r="F115" s="23">
        <v>1.32694</v>
      </c>
      <c r="G115" s="23">
        <v>1.3222</v>
      </c>
      <c r="H115" s="23">
        <v>1.3268599999999999</v>
      </c>
      <c r="I115" s="23">
        <v>1.3227500000000001</v>
      </c>
      <c r="J115" s="23">
        <v>0</v>
      </c>
      <c r="K115" s="23">
        <v>0</v>
      </c>
      <c r="L115" s="23">
        <v>41.1</v>
      </c>
      <c r="M115" s="23">
        <v>349.93</v>
      </c>
      <c r="N115" s="23">
        <v>0.36</v>
      </c>
      <c r="O115" s="23" t="s">
        <v>111</v>
      </c>
      <c r="P115" s="23">
        <v>57691424</v>
      </c>
      <c r="Q115" s="23" t="s">
        <v>209</v>
      </c>
      <c r="R115" s="23">
        <v>1</v>
      </c>
      <c r="S115" s="23" t="s">
        <v>84</v>
      </c>
      <c r="T115" s="23">
        <v>0</v>
      </c>
      <c r="U115" s="23">
        <v>0.02</v>
      </c>
      <c r="V115" s="23">
        <v>41.1</v>
      </c>
      <c r="W115" s="23">
        <v>349.76100000000002</v>
      </c>
      <c r="X115" s="23">
        <v>0</v>
      </c>
      <c r="Y115" s="23">
        <v>0</v>
      </c>
      <c r="Z115" s="23">
        <v>100</v>
      </c>
      <c r="AA115" s="23">
        <v>100</v>
      </c>
      <c r="AB115" s="23">
        <v>0</v>
      </c>
      <c r="AC115" s="23">
        <v>0</v>
      </c>
    </row>
    <row r="116" spans="1:29" s="23" customFormat="1" x14ac:dyDescent="0.25">
      <c r="A116" s="43">
        <v>43350.715277777781</v>
      </c>
      <c r="B116" s="43">
        <v>43350.788194444445</v>
      </c>
      <c r="C116" s="23" t="s">
        <v>13</v>
      </c>
      <c r="D116" s="23" t="s">
        <v>44</v>
      </c>
      <c r="E116" s="23">
        <v>1</v>
      </c>
      <c r="F116" s="23">
        <v>1.32698</v>
      </c>
      <c r="G116" s="23">
        <v>1.32216</v>
      </c>
      <c r="H116" s="23">
        <v>1.32683</v>
      </c>
      <c r="I116" s="23">
        <v>1.3227500000000001</v>
      </c>
      <c r="J116" s="23">
        <v>0</v>
      </c>
      <c r="K116" s="23">
        <v>0</v>
      </c>
      <c r="L116" s="23">
        <v>40.799999999999997</v>
      </c>
      <c r="M116" s="23">
        <v>347.38</v>
      </c>
      <c r="N116" s="23">
        <v>0.36</v>
      </c>
      <c r="O116" s="23" t="s">
        <v>111</v>
      </c>
      <c r="P116" s="23">
        <v>57691476</v>
      </c>
      <c r="Q116" s="23" t="s">
        <v>210</v>
      </c>
      <c r="R116" s="23">
        <v>1</v>
      </c>
      <c r="S116" s="23" t="s">
        <v>84</v>
      </c>
      <c r="T116" s="23">
        <v>0</v>
      </c>
      <c r="U116" s="23">
        <v>0.02</v>
      </c>
      <c r="V116" s="23">
        <v>40.799999999999997</v>
      </c>
      <c r="W116" s="23">
        <v>347.207999999999</v>
      </c>
      <c r="X116" s="23">
        <v>0</v>
      </c>
      <c r="Y116" s="23">
        <v>0</v>
      </c>
      <c r="Z116" s="23">
        <v>100</v>
      </c>
      <c r="AA116" s="23">
        <v>100</v>
      </c>
      <c r="AB116" s="23">
        <v>0</v>
      </c>
      <c r="AC116" s="23">
        <v>0</v>
      </c>
    </row>
    <row r="117" spans="1:29" s="23" customFormat="1" x14ac:dyDescent="0.25">
      <c r="A117" s="43">
        <v>43350.71875</v>
      </c>
      <c r="B117" s="43">
        <v>43350.780555555553</v>
      </c>
      <c r="C117" s="23" t="s">
        <v>13</v>
      </c>
      <c r="D117" s="23" t="s">
        <v>44</v>
      </c>
      <c r="E117" s="23">
        <v>1</v>
      </c>
      <c r="F117" s="23">
        <v>1.33548</v>
      </c>
      <c r="G117" s="23">
        <v>1.3117300000000001</v>
      </c>
      <c r="H117" s="23">
        <v>1.327</v>
      </c>
      <c r="I117" s="23">
        <v>1.3239000000000001</v>
      </c>
      <c r="J117" s="23">
        <v>0</v>
      </c>
      <c r="K117" s="23">
        <v>0</v>
      </c>
      <c r="L117" s="23">
        <v>31</v>
      </c>
      <c r="M117" s="23">
        <v>263.91000000000003</v>
      </c>
      <c r="N117" s="23">
        <v>0.27</v>
      </c>
      <c r="O117" s="23" t="s">
        <v>111</v>
      </c>
      <c r="P117" s="23">
        <v>57692061</v>
      </c>
      <c r="Q117" s="23" t="s">
        <v>211</v>
      </c>
      <c r="R117" s="23">
        <v>1.2</v>
      </c>
      <c r="S117" s="23" t="s">
        <v>84</v>
      </c>
      <c r="T117" s="23">
        <v>0</v>
      </c>
      <c r="U117" s="23">
        <v>0.03</v>
      </c>
      <c r="V117" s="23">
        <v>31</v>
      </c>
      <c r="W117" s="23">
        <v>263.81</v>
      </c>
      <c r="X117" s="23">
        <v>0</v>
      </c>
      <c r="Y117" s="23">
        <v>0</v>
      </c>
      <c r="Z117" s="23">
        <v>100</v>
      </c>
      <c r="AA117" s="23">
        <v>100</v>
      </c>
      <c r="AB117" s="23">
        <v>0</v>
      </c>
      <c r="AC117" s="23">
        <v>0</v>
      </c>
    </row>
    <row r="118" spans="1:29" s="23" customFormat="1" x14ac:dyDescent="0.25">
      <c r="A118" s="43">
        <v>43350.71875</v>
      </c>
      <c r="B118" s="43">
        <v>43350.729166666664</v>
      </c>
      <c r="C118" s="23" t="s">
        <v>13</v>
      </c>
      <c r="D118" s="23" t="s">
        <v>44</v>
      </c>
      <c r="E118" s="23">
        <v>1</v>
      </c>
      <c r="F118" s="23">
        <v>1.33674</v>
      </c>
      <c r="G118" s="23">
        <v>1.2908299999999999</v>
      </c>
      <c r="H118" s="23">
        <v>1.3269500000000001</v>
      </c>
      <c r="I118" s="23">
        <v>1.32439</v>
      </c>
      <c r="J118" s="23">
        <v>0</v>
      </c>
      <c r="K118" s="23">
        <v>0</v>
      </c>
      <c r="L118" s="23">
        <v>25.6</v>
      </c>
      <c r="M118" s="23">
        <v>217.88</v>
      </c>
      <c r="N118" s="23">
        <v>0.22</v>
      </c>
      <c r="O118" s="23" t="s">
        <v>111</v>
      </c>
      <c r="P118" s="23">
        <v>57692118</v>
      </c>
      <c r="Q118" s="23" t="s">
        <v>212</v>
      </c>
      <c r="R118" s="23">
        <v>6.7</v>
      </c>
      <c r="S118" s="23" t="s">
        <v>84</v>
      </c>
      <c r="T118" s="23">
        <v>0</v>
      </c>
      <c r="U118" s="23">
        <v>0.04</v>
      </c>
      <c r="V118" s="23">
        <v>25.6</v>
      </c>
      <c r="W118" s="23">
        <v>217.85599999999999</v>
      </c>
      <c r="X118" s="23">
        <v>0</v>
      </c>
      <c r="Y118" s="23">
        <v>0</v>
      </c>
      <c r="Z118" s="23">
        <v>100</v>
      </c>
      <c r="AA118" s="23">
        <v>100</v>
      </c>
      <c r="AB118" s="23">
        <v>0</v>
      </c>
      <c r="AC118" s="23">
        <v>0</v>
      </c>
    </row>
    <row r="119" spans="1:29" s="23" customFormat="1" x14ac:dyDescent="0.25">
      <c r="A119" s="43">
        <v>43350.728472222225</v>
      </c>
      <c r="B119" s="43">
        <v>43350.771527777775</v>
      </c>
      <c r="C119" s="23" t="s">
        <v>10</v>
      </c>
      <c r="D119" s="23" t="s">
        <v>44</v>
      </c>
      <c r="E119" s="23">
        <v>1</v>
      </c>
      <c r="F119" s="23">
        <v>1.17814</v>
      </c>
      <c r="G119" s="23">
        <v>0</v>
      </c>
      <c r="H119" s="23">
        <v>1.1746300000000001</v>
      </c>
      <c r="I119" s="23">
        <v>1.1746399999999999</v>
      </c>
      <c r="J119" s="23">
        <v>0</v>
      </c>
      <c r="K119" s="23">
        <v>0</v>
      </c>
      <c r="L119" s="23">
        <v>-0.1</v>
      </c>
      <c r="M119" s="23">
        <v>-0.85</v>
      </c>
      <c r="N119" s="23">
        <v>0</v>
      </c>
      <c r="O119" s="23" t="s">
        <v>111</v>
      </c>
      <c r="P119" s="23">
        <v>57693042</v>
      </c>
      <c r="Q119" s="23" t="s">
        <v>213</v>
      </c>
      <c r="R119" s="23">
        <v>0</v>
      </c>
      <c r="S119" s="23" t="s">
        <v>45</v>
      </c>
      <c r="T119" s="23">
        <v>0.1</v>
      </c>
      <c r="U119" s="23">
        <v>0.1</v>
      </c>
      <c r="V119" s="23">
        <v>0</v>
      </c>
      <c r="W119" s="23">
        <v>0</v>
      </c>
      <c r="X119" s="23">
        <v>-0.1</v>
      </c>
      <c r="Y119" s="23">
        <v>-0.85</v>
      </c>
      <c r="Z119" s="23">
        <v>0</v>
      </c>
      <c r="AA119" s="23">
        <v>0</v>
      </c>
      <c r="AB119" s="23">
        <v>-0.1</v>
      </c>
      <c r="AC119" s="23">
        <v>-0.85</v>
      </c>
    </row>
    <row r="120" spans="1:29" s="23" customFormat="1" x14ac:dyDescent="0.25">
      <c r="A120" s="43">
        <v>43350.729166666664</v>
      </c>
      <c r="B120" s="43">
        <v>43350.790972222225</v>
      </c>
      <c r="C120" s="23" t="s">
        <v>13</v>
      </c>
      <c r="D120" s="23" t="s">
        <v>44</v>
      </c>
      <c r="E120" s="23">
        <v>1</v>
      </c>
      <c r="F120" s="23">
        <v>1.3339000000000001</v>
      </c>
      <c r="G120" s="23">
        <v>1.30694</v>
      </c>
      <c r="H120" s="23">
        <v>1.3244</v>
      </c>
      <c r="I120" s="23">
        <v>1.3192600000000001</v>
      </c>
      <c r="J120" s="23">
        <v>0</v>
      </c>
      <c r="K120" s="23">
        <v>0</v>
      </c>
      <c r="L120" s="23">
        <v>51.4</v>
      </c>
      <c r="M120" s="23">
        <v>437.72</v>
      </c>
      <c r="N120" s="23">
        <v>0.44</v>
      </c>
      <c r="O120" s="23" t="s">
        <v>111</v>
      </c>
      <c r="P120" s="23">
        <v>57693508</v>
      </c>
      <c r="Q120" s="23" t="s">
        <v>214</v>
      </c>
      <c r="R120" s="23">
        <v>1.2</v>
      </c>
      <c r="S120" s="23" t="s">
        <v>84</v>
      </c>
      <c r="T120" s="23">
        <v>0</v>
      </c>
      <c r="U120" s="23">
        <v>0.02</v>
      </c>
      <c r="V120" s="23">
        <v>51.4</v>
      </c>
      <c r="W120" s="23">
        <v>437.92799999999897</v>
      </c>
      <c r="X120" s="23">
        <v>0</v>
      </c>
      <c r="Y120" s="23">
        <v>0</v>
      </c>
      <c r="Z120" s="23">
        <v>100</v>
      </c>
      <c r="AA120" s="23">
        <v>100</v>
      </c>
      <c r="AB120" s="23">
        <v>0</v>
      </c>
      <c r="AC120" s="23">
        <v>0</v>
      </c>
    </row>
    <row r="121" spans="1:29" s="23" customFormat="1" x14ac:dyDescent="0.25">
      <c r="A121" s="43">
        <v>43350.729166666664</v>
      </c>
      <c r="B121" s="43">
        <v>43350.790972222225</v>
      </c>
      <c r="C121" s="23" t="s">
        <v>13</v>
      </c>
      <c r="D121" s="23" t="s">
        <v>44</v>
      </c>
      <c r="E121" s="23">
        <v>1</v>
      </c>
      <c r="F121" s="23">
        <v>1.32873</v>
      </c>
      <c r="G121" s="23">
        <v>1.31965</v>
      </c>
      <c r="H121" s="23">
        <v>1.3238700000000001</v>
      </c>
      <c r="I121" s="23">
        <v>1.3196399999999999</v>
      </c>
      <c r="J121" s="23">
        <v>0</v>
      </c>
      <c r="K121" s="23">
        <v>0</v>
      </c>
      <c r="L121" s="23">
        <v>42.3</v>
      </c>
      <c r="M121" s="23">
        <v>360.23</v>
      </c>
      <c r="N121" s="23">
        <v>0.37</v>
      </c>
      <c r="O121" s="23" t="s">
        <v>111</v>
      </c>
      <c r="P121" s="23">
        <v>57693369</v>
      </c>
      <c r="Q121" s="23" t="s">
        <v>215</v>
      </c>
      <c r="R121" s="23">
        <v>1.2</v>
      </c>
      <c r="S121" s="23" t="s">
        <v>84</v>
      </c>
      <c r="T121" s="23">
        <v>0</v>
      </c>
      <c r="U121" s="23">
        <v>0.02</v>
      </c>
      <c r="V121" s="23">
        <v>42.3</v>
      </c>
      <c r="W121" s="23">
        <v>360.39599999999899</v>
      </c>
      <c r="X121" s="23">
        <v>0</v>
      </c>
      <c r="Y121" s="23">
        <v>0</v>
      </c>
      <c r="Z121" s="23">
        <v>100</v>
      </c>
      <c r="AA121" s="23">
        <v>100</v>
      </c>
      <c r="AB121" s="23">
        <v>0</v>
      </c>
      <c r="AC121" s="23">
        <v>0</v>
      </c>
    </row>
    <row r="122" spans="1:29" s="23" customFormat="1" x14ac:dyDescent="0.25">
      <c r="A122" s="43">
        <v>43350.729166666664</v>
      </c>
      <c r="B122" s="43">
        <v>43350.790972222225</v>
      </c>
      <c r="C122" s="23" t="s">
        <v>13</v>
      </c>
      <c r="D122" s="23" t="s">
        <v>44</v>
      </c>
      <c r="E122" s="23">
        <v>1</v>
      </c>
      <c r="F122" s="23">
        <v>1.3289500000000001</v>
      </c>
      <c r="G122" s="23">
        <v>1.31979</v>
      </c>
      <c r="H122" s="23">
        <v>1.32403</v>
      </c>
      <c r="I122" s="23">
        <v>1.3197099999999999</v>
      </c>
      <c r="J122" s="23">
        <v>0</v>
      </c>
      <c r="K122" s="23">
        <v>0</v>
      </c>
      <c r="L122" s="23">
        <v>43.2</v>
      </c>
      <c r="M122" s="23">
        <v>367.89</v>
      </c>
      <c r="N122" s="23">
        <v>0.37</v>
      </c>
      <c r="O122" s="23" t="s">
        <v>111</v>
      </c>
      <c r="P122" s="23">
        <v>57693266</v>
      </c>
      <c r="Q122" s="23" t="s">
        <v>216</v>
      </c>
      <c r="R122" s="23">
        <v>1.2</v>
      </c>
      <c r="S122" s="23" t="s">
        <v>84</v>
      </c>
      <c r="T122" s="23">
        <v>0</v>
      </c>
      <c r="U122" s="23">
        <v>0.02</v>
      </c>
      <c r="V122" s="23">
        <v>43.2</v>
      </c>
      <c r="W122" s="23">
        <v>368.06400000000002</v>
      </c>
      <c r="X122" s="23">
        <v>0</v>
      </c>
      <c r="Y122" s="23">
        <v>0</v>
      </c>
      <c r="Z122" s="23">
        <v>100</v>
      </c>
      <c r="AA122" s="23">
        <v>100</v>
      </c>
      <c r="AB122" s="23">
        <v>0</v>
      </c>
      <c r="AC122" s="23">
        <v>0</v>
      </c>
    </row>
    <row r="123" spans="1:29" s="23" customFormat="1" x14ac:dyDescent="0.25">
      <c r="A123" s="43">
        <v>43350.731249999997</v>
      </c>
      <c r="B123" s="43">
        <v>43350.790277777778</v>
      </c>
      <c r="C123" s="23" t="s">
        <v>13</v>
      </c>
      <c r="D123" s="23" t="s">
        <v>44</v>
      </c>
      <c r="E123" s="23">
        <v>1</v>
      </c>
      <c r="F123" s="23">
        <v>1.33039</v>
      </c>
      <c r="G123" s="23">
        <v>0</v>
      </c>
      <c r="H123" s="23">
        <v>1.32544</v>
      </c>
      <c r="I123" s="23">
        <v>1.3224400000000001</v>
      </c>
      <c r="J123" s="23">
        <v>0</v>
      </c>
      <c r="K123" s="23">
        <v>0</v>
      </c>
      <c r="L123" s="23">
        <v>30</v>
      </c>
      <c r="M123" s="23">
        <v>255.46</v>
      </c>
      <c r="N123" s="23">
        <v>0.26</v>
      </c>
      <c r="O123" s="23" t="s">
        <v>111</v>
      </c>
      <c r="P123" s="23">
        <v>57693761</v>
      </c>
      <c r="Q123" s="23" t="s">
        <v>217</v>
      </c>
      <c r="R123" s="23">
        <v>1.2</v>
      </c>
      <c r="S123" s="23" t="s">
        <v>84</v>
      </c>
      <c r="T123" s="23">
        <v>0</v>
      </c>
      <c r="U123" s="23">
        <v>0.03</v>
      </c>
      <c r="V123" s="23">
        <v>30</v>
      </c>
      <c r="W123" s="23">
        <v>255.6</v>
      </c>
      <c r="X123" s="23">
        <v>0</v>
      </c>
      <c r="Y123" s="23">
        <v>0</v>
      </c>
      <c r="Z123" s="23">
        <v>100</v>
      </c>
      <c r="AA123" s="23">
        <v>100</v>
      </c>
      <c r="AB123" s="23">
        <v>0</v>
      </c>
      <c r="AC123" s="23">
        <v>0</v>
      </c>
    </row>
    <row r="124" spans="1:29" s="23" customFormat="1" x14ac:dyDescent="0.25">
      <c r="A124" s="43">
        <v>43350.739583333336</v>
      </c>
      <c r="B124" s="43">
        <v>43350.75</v>
      </c>
      <c r="C124" s="23" t="s">
        <v>13</v>
      </c>
      <c r="D124" s="23" t="s">
        <v>44</v>
      </c>
      <c r="E124" s="23">
        <v>1</v>
      </c>
      <c r="F124" s="23">
        <v>1.3355900000000001</v>
      </c>
      <c r="G124" s="23">
        <v>1.2896799999999999</v>
      </c>
      <c r="H124" s="23">
        <v>1.32585</v>
      </c>
      <c r="I124" s="23">
        <v>1.32609</v>
      </c>
      <c r="J124" s="23">
        <v>0</v>
      </c>
      <c r="K124" s="23">
        <v>0</v>
      </c>
      <c r="L124" s="23">
        <v>-2.4</v>
      </c>
      <c r="M124" s="23">
        <v>-20.399999999999999</v>
      </c>
      <c r="N124" s="23">
        <v>-0.02</v>
      </c>
      <c r="O124" s="23" t="s">
        <v>111</v>
      </c>
      <c r="P124" s="23">
        <v>57694197</v>
      </c>
      <c r="Q124" s="23" t="s">
        <v>218</v>
      </c>
      <c r="R124" s="23">
        <v>0</v>
      </c>
      <c r="S124" s="23" t="s">
        <v>45</v>
      </c>
      <c r="T124" s="23">
        <v>2.4</v>
      </c>
      <c r="U124" s="23">
        <v>2.4</v>
      </c>
      <c r="V124" s="23">
        <v>0</v>
      </c>
      <c r="W124" s="23">
        <v>0</v>
      </c>
      <c r="X124" s="23">
        <v>-2.4</v>
      </c>
      <c r="Y124" s="23">
        <v>-20.399999999999999</v>
      </c>
      <c r="Z124" s="23">
        <v>0</v>
      </c>
      <c r="AA124" s="23">
        <v>0</v>
      </c>
      <c r="AB124" s="23">
        <v>-2.4</v>
      </c>
      <c r="AC124" s="23">
        <v>-20.399999999999999</v>
      </c>
    </row>
    <row r="125" spans="1:29" s="23" customFormat="1" x14ac:dyDescent="0.25">
      <c r="A125" s="43">
        <v>43350.78125</v>
      </c>
      <c r="B125" s="43">
        <v>43350.861111111109</v>
      </c>
      <c r="C125" s="23" t="s">
        <v>13</v>
      </c>
      <c r="D125" s="23" t="s">
        <v>44</v>
      </c>
      <c r="E125" s="23">
        <v>1</v>
      </c>
      <c r="F125" s="23">
        <v>1.3233200000000001</v>
      </c>
      <c r="G125" s="23">
        <v>1.3103899999999999</v>
      </c>
      <c r="H125" s="23">
        <v>1.3233699999999999</v>
      </c>
      <c r="I125" s="23">
        <v>1.32335</v>
      </c>
      <c r="J125" s="23">
        <v>0</v>
      </c>
      <c r="K125" s="23">
        <v>0</v>
      </c>
      <c r="L125" s="23">
        <v>0.2</v>
      </c>
      <c r="M125" s="23">
        <v>1.71</v>
      </c>
      <c r="N125" s="23">
        <v>0</v>
      </c>
      <c r="O125" s="23" t="s">
        <v>109</v>
      </c>
      <c r="P125" s="23">
        <v>57696723</v>
      </c>
      <c r="Q125" s="23" t="s">
        <v>219</v>
      </c>
      <c r="R125" s="23">
        <v>0.9</v>
      </c>
      <c r="S125" s="23" t="s">
        <v>84</v>
      </c>
      <c r="T125" s="23">
        <v>0</v>
      </c>
      <c r="U125" s="23">
        <v>5</v>
      </c>
      <c r="V125" s="23">
        <v>0.2</v>
      </c>
      <c r="W125" s="23">
        <v>1.71</v>
      </c>
      <c r="X125" s="23">
        <v>0</v>
      </c>
      <c r="Y125" s="23">
        <v>0</v>
      </c>
      <c r="Z125" s="23">
        <v>100</v>
      </c>
      <c r="AA125" s="23">
        <v>100</v>
      </c>
      <c r="AB125" s="23">
        <v>0</v>
      </c>
      <c r="AC125" s="23">
        <v>0</v>
      </c>
    </row>
    <row r="126" spans="1:29" s="23" customFormat="1" x14ac:dyDescent="0.25">
      <c r="A126" s="43">
        <v>43350.791666666664</v>
      </c>
      <c r="B126" s="43">
        <v>43350.864583333336</v>
      </c>
      <c r="C126" s="23" t="s">
        <v>13</v>
      </c>
      <c r="D126" s="23" t="s">
        <v>44</v>
      </c>
      <c r="E126" s="23">
        <v>1</v>
      </c>
      <c r="F126" s="23">
        <v>1.32901</v>
      </c>
      <c r="G126" s="23">
        <v>1.2830999999999999</v>
      </c>
      <c r="H126" s="23">
        <v>1.31978</v>
      </c>
      <c r="I126" s="23">
        <v>1.3251999999999999</v>
      </c>
      <c r="J126" s="23">
        <v>0</v>
      </c>
      <c r="K126" s="23">
        <v>0</v>
      </c>
      <c r="L126" s="23">
        <v>-54.2</v>
      </c>
      <c r="M126" s="23">
        <v>-461.43</v>
      </c>
      <c r="N126" s="23">
        <v>-0.46</v>
      </c>
      <c r="O126" s="23" t="s">
        <v>111</v>
      </c>
      <c r="P126" s="23">
        <v>57698797</v>
      </c>
      <c r="Q126" s="23" t="s">
        <v>220</v>
      </c>
      <c r="R126" s="23">
        <v>0</v>
      </c>
      <c r="S126" s="23" t="s">
        <v>45</v>
      </c>
      <c r="T126" s="23">
        <v>54.2</v>
      </c>
      <c r="U126" s="23">
        <v>54.35</v>
      </c>
      <c r="V126" s="23">
        <v>0</v>
      </c>
      <c r="W126" s="23">
        <v>0</v>
      </c>
      <c r="X126" s="23">
        <v>-54.2</v>
      </c>
      <c r="Y126" s="23">
        <v>-461.24200000000002</v>
      </c>
      <c r="Z126" s="23">
        <v>0</v>
      </c>
      <c r="AA126" s="23">
        <v>0</v>
      </c>
      <c r="AB126" s="23">
        <v>-54.2</v>
      </c>
      <c r="AC126" s="23">
        <v>-461.24</v>
      </c>
    </row>
    <row r="127" spans="1:29" s="23" customFormat="1" x14ac:dyDescent="0.25">
      <c r="A127" s="43">
        <v>43380.202777777777</v>
      </c>
      <c r="B127" s="43">
        <v>43380.566666666666</v>
      </c>
      <c r="C127" s="23" t="s">
        <v>11</v>
      </c>
      <c r="D127" s="23" t="s">
        <v>46</v>
      </c>
      <c r="E127" s="23">
        <v>1</v>
      </c>
      <c r="F127" s="23">
        <v>110.922</v>
      </c>
      <c r="G127" s="23">
        <v>0</v>
      </c>
      <c r="H127" s="23">
        <v>111.04900000000001</v>
      </c>
      <c r="I127" s="23">
        <v>111.279</v>
      </c>
      <c r="J127" s="23">
        <v>0</v>
      </c>
      <c r="K127" s="23">
        <v>0</v>
      </c>
      <c r="L127" s="23">
        <v>23</v>
      </c>
      <c r="M127" s="23">
        <v>176.38</v>
      </c>
      <c r="N127" s="23">
        <v>0.18</v>
      </c>
      <c r="O127" s="23" t="s">
        <v>111</v>
      </c>
      <c r="P127" s="23">
        <v>57715107</v>
      </c>
      <c r="Q127" s="23" t="s">
        <v>221</v>
      </c>
      <c r="R127" s="23">
        <v>98.7</v>
      </c>
      <c r="S127" s="23" t="s">
        <v>222</v>
      </c>
      <c r="T127" s="23">
        <v>16.3</v>
      </c>
      <c r="U127" s="23">
        <v>0.04</v>
      </c>
      <c r="V127" s="23">
        <v>29.5</v>
      </c>
      <c r="W127" s="23">
        <v>226.26499999999999</v>
      </c>
      <c r="X127" s="23">
        <v>-1.3</v>
      </c>
      <c r="Y127" s="23">
        <v>-9.9710000000000001</v>
      </c>
      <c r="Z127" s="23">
        <v>95.8</v>
      </c>
      <c r="AA127" s="23">
        <v>78.900000000000006</v>
      </c>
      <c r="AB127" s="23">
        <v>-6.5</v>
      </c>
      <c r="AC127" s="23">
        <v>-49.85</v>
      </c>
    </row>
    <row r="128" spans="1:29" s="23" customFormat="1" x14ac:dyDescent="0.25">
      <c r="A128" s="43">
        <v>43380.479166666664</v>
      </c>
      <c r="B128" s="43">
        <v>43380.566666666666</v>
      </c>
      <c r="C128" s="23" t="s">
        <v>10</v>
      </c>
      <c r="D128" s="23" t="s">
        <v>44</v>
      </c>
      <c r="E128" s="23">
        <v>1</v>
      </c>
      <c r="F128" s="23">
        <v>1.1755</v>
      </c>
      <c r="G128" s="23">
        <v>0</v>
      </c>
      <c r="H128" s="23">
        <v>1.1738200000000001</v>
      </c>
      <c r="I128" s="23">
        <v>1.17198</v>
      </c>
      <c r="J128" s="23">
        <v>0</v>
      </c>
      <c r="K128" s="23">
        <v>0</v>
      </c>
      <c r="L128" s="23">
        <v>18.399999999999999</v>
      </c>
      <c r="M128" s="23">
        <v>157</v>
      </c>
      <c r="N128" s="23">
        <v>0.16</v>
      </c>
      <c r="O128" s="23" t="s">
        <v>111</v>
      </c>
      <c r="P128" s="23">
        <v>57726596</v>
      </c>
      <c r="Q128" s="23" t="s">
        <v>223</v>
      </c>
      <c r="R128" s="23">
        <v>0.8</v>
      </c>
      <c r="S128" s="23" t="s">
        <v>84</v>
      </c>
      <c r="T128" s="23">
        <v>0</v>
      </c>
      <c r="U128" s="23">
        <v>0.05</v>
      </c>
      <c r="V128" s="23">
        <v>18.399999999999999</v>
      </c>
      <c r="W128" s="23">
        <v>156.951999999999</v>
      </c>
      <c r="X128" s="23">
        <v>0</v>
      </c>
      <c r="Y128" s="23">
        <v>0</v>
      </c>
      <c r="Z128" s="23">
        <v>100</v>
      </c>
      <c r="AA128" s="23">
        <v>100</v>
      </c>
      <c r="AB128" s="23">
        <v>0</v>
      </c>
      <c r="AC128" s="23">
        <v>0</v>
      </c>
    </row>
    <row r="129" spans="1:29" s="23" customFormat="1" x14ac:dyDescent="0.25">
      <c r="A129" s="43">
        <v>43380.5</v>
      </c>
      <c r="B129" s="43">
        <v>43380.588888888888</v>
      </c>
      <c r="C129" s="23" t="s">
        <v>10</v>
      </c>
      <c r="D129" s="23" t="s">
        <v>46</v>
      </c>
      <c r="E129" s="23">
        <v>1</v>
      </c>
      <c r="F129" s="23">
        <v>1.1691</v>
      </c>
      <c r="G129" s="23">
        <v>1.2626999999999999</v>
      </c>
      <c r="H129" s="23">
        <v>1.1728099999999999</v>
      </c>
      <c r="I129" s="23">
        <v>1.16909</v>
      </c>
      <c r="J129" s="23">
        <v>0</v>
      </c>
      <c r="K129" s="23">
        <v>0</v>
      </c>
      <c r="L129" s="23">
        <v>-37.200000000000003</v>
      </c>
      <c r="M129" s="23">
        <v>-318.2</v>
      </c>
      <c r="N129" s="23">
        <v>-0.32</v>
      </c>
      <c r="O129" s="23" t="s">
        <v>111</v>
      </c>
      <c r="P129" s="23">
        <v>57728450</v>
      </c>
      <c r="Q129" s="23" t="s">
        <v>224</v>
      </c>
      <c r="R129" s="23">
        <v>0</v>
      </c>
      <c r="S129" s="23" t="s">
        <v>45</v>
      </c>
      <c r="T129" s="23">
        <v>37.200000000000003</v>
      </c>
      <c r="U129" s="23">
        <v>37.31</v>
      </c>
      <c r="V129" s="23">
        <v>0</v>
      </c>
      <c r="W129" s="23">
        <v>0</v>
      </c>
      <c r="X129" s="23">
        <v>-37.200000000000003</v>
      </c>
      <c r="Y129" s="23">
        <v>-318.06</v>
      </c>
      <c r="Z129" s="23">
        <v>0</v>
      </c>
      <c r="AA129" s="23">
        <v>0</v>
      </c>
      <c r="AB129" s="23">
        <v>-37.200000000000003</v>
      </c>
      <c r="AC129" s="23">
        <v>-318.06</v>
      </c>
    </row>
    <row r="130" spans="1:29" s="23" customFormat="1" x14ac:dyDescent="0.25">
      <c r="A130" s="43">
        <v>43380.503472222219</v>
      </c>
      <c r="B130" s="43">
        <v>43380.631944444445</v>
      </c>
      <c r="C130" s="23" t="s">
        <v>10</v>
      </c>
      <c r="D130" s="23" t="s">
        <v>44</v>
      </c>
      <c r="E130" s="23">
        <v>1</v>
      </c>
      <c r="F130" s="23">
        <v>0</v>
      </c>
      <c r="G130" s="23">
        <v>0</v>
      </c>
      <c r="H130" s="23">
        <v>1.1714</v>
      </c>
      <c r="I130" s="23">
        <v>1.1712499999999999</v>
      </c>
      <c r="J130" s="23">
        <v>0</v>
      </c>
      <c r="K130" s="23">
        <v>0</v>
      </c>
      <c r="L130" s="23">
        <v>1.5</v>
      </c>
      <c r="M130" s="23">
        <v>12.81</v>
      </c>
      <c r="N130" s="23">
        <v>0.01</v>
      </c>
      <c r="O130" s="23" t="s">
        <v>109</v>
      </c>
      <c r="P130" s="23">
        <v>57729067</v>
      </c>
      <c r="Q130" s="23" t="s">
        <v>225</v>
      </c>
      <c r="R130" s="23">
        <v>100</v>
      </c>
      <c r="S130" s="23" t="s">
        <v>226</v>
      </c>
      <c r="T130" s="23">
        <v>14.3</v>
      </c>
      <c r="U130" s="23">
        <v>0.06</v>
      </c>
      <c r="V130" s="23">
        <v>15.8</v>
      </c>
      <c r="W130" s="23">
        <v>134.93199999999999</v>
      </c>
      <c r="X130" s="23">
        <v>0</v>
      </c>
      <c r="Y130" s="23">
        <v>0</v>
      </c>
      <c r="Z130" s="23">
        <v>100</v>
      </c>
      <c r="AA130" s="23">
        <v>9.5</v>
      </c>
      <c r="AB130" s="23">
        <v>-14.3</v>
      </c>
      <c r="AC130" s="23">
        <v>-122.12</v>
      </c>
    </row>
    <row r="131" spans="1:29" s="23" customFormat="1" x14ac:dyDescent="0.25">
      <c r="A131" s="43">
        <v>43380.510416666664</v>
      </c>
      <c r="B131" s="43">
        <v>43380.583333333336</v>
      </c>
      <c r="C131" s="23" t="s">
        <v>10</v>
      </c>
      <c r="D131" s="23" t="s">
        <v>44</v>
      </c>
      <c r="E131" s="23">
        <v>1</v>
      </c>
      <c r="F131" s="23">
        <v>0</v>
      </c>
      <c r="G131" s="23">
        <v>0</v>
      </c>
      <c r="H131" s="23">
        <v>1.17177</v>
      </c>
      <c r="I131" s="23">
        <v>1.1705399999999999</v>
      </c>
      <c r="J131" s="23">
        <v>0</v>
      </c>
      <c r="K131" s="23">
        <v>0</v>
      </c>
      <c r="L131" s="23">
        <v>12.3</v>
      </c>
      <c r="M131" s="23">
        <v>105.08</v>
      </c>
      <c r="N131" s="23">
        <v>0.11</v>
      </c>
      <c r="O131" s="23" t="s">
        <v>109</v>
      </c>
      <c r="P131" s="23">
        <v>57729663</v>
      </c>
      <c r="Q131" s="23" t="s">
        <v>210</v>
      </c>
      <c r="R131" s="23">
        <v>1</v>
      </c>
      <c r="S131" s="23" t="s">
        <v>84</v>
      </c>
      <c r="T131" s="23">
        <v>0</v>
      </c>
      <c r="U131" s="23">
        <v>0.08</v>
      </c>
      <c r="V131" s="23">
        <v>12.3</v>
      </c>
      <c r="W131" s="23">
        <v>105.042</v>
      </c>
      <c r="X131" s="23">
        <v>0</v>
      </c>
      <c r="Y131" s="23">
        <v>0</v>
      </c>
      <c r="Z131" s="23">
        <v>100</v>
      </c>
      <c r="AA131" s="23">
        <v>100</v>
      </c>
      <c r="AB131" s="23">
        <v>0</v>
      </c>
      <c r="AC131" s="23">
        <v>0</v>
      </c>
    </row>
    <row r="132" spans="1:29" s="23" customFormat="1" x14ac:dyDescent="0.25">
      <c r="A132" s="43">
        <v>43380.583333333336</v>
      </c>
      <c r="B132" s="43">
        <v>43380.588888888888</v>
      </c>
      <c r="C132" s="23" t="s">
        <v>10</v>
      </c>
      <c r="D132" s="23" t="s">
        <v>46</v>
      </c>
      <c r="E132" s="23">
        <v>1</v>
      </c>
      <c r="F132" s="23">
        <v>1.1668000000000001</v>
      </c>
      <c r="G132" s="23">
        <v>1.2604</v>
      </c>
      <c r="H132" s="23">
        <v>1.1705399999999999</v>
      </c>
      <c r="I132" s="23">
        <v>1.1690400000000001</v>
      </c>
      <c r="J132" s="23">
        <v>0</v>
      </c>
      <c r="K132" s="23">
        <v>0</v>
      </c>
      <c r="L132" s="23">
        <v>-15</v>
      </c>
      <c r="M132" s="23">
        <v>-128.31</v>
      </c>
      <c r="N132" s="23">
        <v>-0.13</v>
      </c>
      <c r="O132" s="23" t="s">
        <v>111</v>
      </c>
      <c r="P132" s="23">
        <v>57733196</v>
      </c>
      <c r="Q132" s="23" t="s">
        <v>227</v>
      </c>
      <c r="R132" s="23">
        <v>0</v>
      </c>
      <c r="S132" s="23" t="s">
        <v>45</v>
      </c>
      <c r="T132" s="23">
        <v>15</v>
      </c>
      <c r="U132" s="23">
        <v>15.02</v>
      </c>
      <c r="V132" s="23">
        <v>0</v>
      </c>
      <c r="W132" s="23">
        <v>0</v>
      </c>
      <c r="X132" s="23">
        <v>-15</v>
      </c>
      <c r="Y132" s="23">
        <v>-128.25</v>
      </c>
      <c r="Z132" s="23">
        <v>0</v>
      </c>
      <c r="AA132" s="23">
        <v>0</v>
      </c>
      <c r="AB132" s="23">
        <v>-15</v>
      </c>
      <c r="AC132" s="23">
        <v>-128.25</v>
      </c>
    </row>
    <row r="133" spans="1:29" s="23" customFormat="1" x14ac:dyDescent="0.25">
      <c r="A133" s="43">
        <v>43380.590277777781</v>
      </c>
      <c r="B133" s="43">
        <v>43380.767361111109</v>
      </c>
      <c r="C133" s="23" t="s">
        <v>10</v>
      </c>
      <c r="D133" s="23" t="s">
        <v>44</v>
      </c>
      <c r="E133" s="23">
        <v>1</v>
      </c>
      <c r="F133" s="23">
        <v>0</v>
      </c>
      <c r="G133" s="23">
        <v>0</v>
      </c>
      <c r="H133" s="23">
        <v>1.1691100000000001</v>
      </c>
      <c r="I133" s="23">
        <v>1.1729000000000001</v>
      </c>
      <c r="J133" s="23">
        <v>0</v>
      </c>
      <c r="K133" s="23">
        <v>0</v>
      </c>
      <c r="L133" s="23">
        <v>-37.9</v>
      </c>
      <c r="M133" s="23">
        <v>-323.13</v>
      </c>
      <c r="N133" s="23">
        <v>-0.33</v>
      </c>
      <c r="O133" s="23" t="s">
        <v>109</v>
      </c>
      <c r="P133" s="23">
        <v>57733975</v>
      </c>
      <c r="Q133" s="23" t="s">
        <v>228</v>
      </c>
      <c r="R133" s="23">
        <v>0</v>
      </c>
      <c r="S133" s="23" t="s">
        <v>45</v>
      </c>
      <c r="T133" s="23">
        <v>41.4</v>
      </c>
      <c r="U133" s="23">
        <v>41.49</v>
      </c>
      <c r="V133" s="23">
        <v>0</v>
      </c>
      <c r="W133" s="23">
        <v>0</v>
      </c>
      <c r="X133" s="23">
        <v>-41.4</v>
      </c>
      <c r="Y133" s="23">
        <v>-353.14199999999897</v>
      </c>
      <c r="Z133" s="23">
        <v>0</v>
      </c>
      <c r="AA133" s="23">
        <v>8.5</v>
      </c>
      <c r="AB133" s="23">
        <v>-37.9</v>
      </c>
      <c r="AC133" s="23">
        <v>-323.29000000000002</v>
      </c>
    </row>
    <row r="134" spans="1:29" s="23" customFormat="1" x14ac:dyDescent="0.25">
      <c r="A134" s="43">
        <v>43380.59375</v>
      </c>
      <c r="B134" s="43">
        <v>43380.635416666664</v>
      </c>
      <c r="C134" s="23" t="s">
        <v>10</v>
      </c>
      <c r="D134" s="23" t="s">
        <v>44</v>
      </c>
      <c r="E134" s="23">
        <v>1</v>
      </c>
      <c r="F134" s="23">
        <v>0</v>
      </c>
      <c r="G134" s="23">
        <v>0</v>
      </c>
      <c r="H134" s="23">
        <v>1.1695</v>
      </c>
      <c r="I134" s="23">
        <v>1.1713899999999999</v>
      </c>
      <c r="J134" s="23">
        <v>0</v>
      </c>
      <c r="K134" s="23">
        <v>0</v>
      </c>
      <c r="L134" s="23">
        <v>-18.899999999999999</v>
      </c>
      <c r="M134" s="23">
        <v>-161.35</v>
      </c>
      <c r="N134" s="23">
        <v>-0.16</v>
      </c>
      <c r="O134" s="23" t="s">
        <v>109</v>
      </c>
      <c r="P134" s="23">
        <v>57734227</v>
      </c>
      <c r="Q134" s="23" t="s">
        <v>229</v>
      </c>
      <c r="R134" s="23">
        <v>0</v>
      </c>
      <c r="S134" s="23" t="s">
        <v>45</v>
      </c>
      <c r="T134" s="23">
        <v>18.899999999999999</v>
      </c>
      <c r="U134" s="23">
        <v>18.899999999999999</v>
      </c>
      <c r="V134" s="23">
        <v>0</v>
      </c>
      <c r="W134" s="23">
        <v>0</v>
      </c>
      <c r="X134" s="23">
        <v>-18.899999999999999</v>
      </c>
      <c r="Y134" s="23">
        <v>-161.40599999999901</v>
      </c>
      <c r="Z134" s="23">
        <v>0</v>
      </c>
      <c r="AA134" s="23">
        <v>0</v>
      </c>
      <c r="AB134" s="23">
        <v>-18.899999999999999</v>
      </c>
      <c r="AC134" s="23">
        <v>-161.41</v>
      </c>
    </row>
    <row r="135" spans="1:29" s="23" customFormat="1" x14ac:dyDescent="0.25">
      <c r="A135" s="43">
        <v>43411.00277777778</v>
      </c>
      <c r="B135" s="43">
        <v>43411.188888888886</v>
      </c>
      <c r="C135" s="23" t="s">
        <v>10</v>
      </c>
      <c r="D135" s="23" t="s">
        <v>46</v>
      </c>
      <c r="E135" s="23">
        <v>1</v>
      </c>
      <c r="F135" s="23">
        <v>1.1697299999999999</v>
      </c>
      <c r="G135" s="23">
        <v>1.1941299999999999</v>
      </c>
      <c r="H135" s="23">
        <v>1.17425</v>
      </c>
      <c r="I135" s="23">
        <v>1.1729400000000001</v>
      </c>
      <c r="J135" s="23">
        <v>0</v>
      </c>
      <c r="K135" s="23">
        <v>0</v>
      </c>
      <c r="L135" s="23">
        <v>-13.1</v>
      </c>
      <c r="M135" s="23">
        <v>-111.69</v>
      </c>
      <c r="N135" s="23">
        <v>-0.11</v>
      </c>
      <c r="O135" s="23" t="s">
        <v>111</v>
      </c>
      <c r="P135" s="23">
        <v>57754474</v>
      </c>
      <c r="Q135" s="23" t="s">
        <v>230</v>
      </c>
      <c r="R135" s="23">
        <v>0</v>
      </c>
      <c r="S135" s="23" t="s">
        <v>45</v>
      </c>
      <c r="T135" s="23">
        <v>18.100000000000001</v>
      </c>
      <c r="U135" s="23">
        <v>18.12</v>
      </c>
      <c r="V135" s="23">
        <v>0</v>
      </c>
      <c r="W135" s="23">
        <v>0</v>
      </c>
      <c r="X135" s="23">
        <v>-18.100000000000001</v>
      </c>
      <c r="Y135" s="23">
        <v>-154.393</v>
      </c>
      <c r="Z135" s="23">
        <v>0</v>
      </c>
      <c r="AA135" s="23">
        <v>27.6</v>
      </c>
      <c r="AB135" s="23">
        <v>-13.1</v>
      </c>
      <c r="AC135" s="23">
        <v>-111.74</v>
      </c>
    </row>
    <row r="136" spans="1:29" s="23" customFormat="1" x14ac:dyDescent="0.25">
      <c r="A136" s="43">
        <v>43411.03125</v>
      </c>
      <c r="B136" s="43">
        <v>43411.770833333336</v>
      </c>
      <c r="C136" s="23" t="s">
        <v>11</v>
      </c>
      <c r="D136" s="23" t="s">
        <v>44</v>
      </c>
      <c r="E136" s="23">
        <v>1</v>
      </c>
      <c r="F136" s="23">
        <v>112.249</v>
      </c>
      <c r="G136" s="23">
        <v>107.68899999999999</v>
      </c>
      <c r="H136" s="23">
        <v>110.925</v>
      </c>
      <c r="I136" s="23">
        <v>111.58499999999999</v>
      </c>
      <c r="J136" s="23">
        <v>0</v>
      </c>
      <c r="K136" s="23">
        <v>0</v>
      </c>
      <c r="L136" s="23">
        <v>-66</v>
      </c>
      <c r="M136" s="23">
        <v>-504.81</v>
      </c>
      <c r="N136" s="23">
        <v>-0.52</v>
      </c>
      <c r="O136" s="23" t="s">
        <v>111</v>
      </c>
      <c r="P136" s="23">
        <v>57757622</v>
      </c>
      <c r="Q136" s="23" t="s">
        <v>231</v>
      </c>
      <c r="R136" s="23">
        <v>6</v>
      </c>
      <c r="S136" s="23" t="s">
        <v>232</v>
      </c>
      <c r="T136" s="23">
        <v>83.7</v>
      </c>
      <c r="U136" s="23">
        <v>4.9400000000000004</v>
      </c>
      <c r="V136" s="23">
        <v>14.1</v>
      </c>
      <c r="W136" s="23">
        <v>107.86499999999999</v>
      </c>
      <c r="X136" s="23">
        <v>-69.599999999999994</v>
      </c>
      <c r="Y136" s="23">
        <v>-532.43999999999903</v>
      </c>
      <c r="Z136" s="23">
        <v>16.8</v>
      </c>
      <c r="AA136" s="23">
        <v>4.3</v>
      </c>
      <c r="AB136" s="23">
        <v>-80.099999999999994</v>
      </c>
      <c r="AC136" s="23">
        <v>-612.76</v>
      </c>
    </row>
    <row r="137" spans="1:29" s="23" customFormat="1" x14ac:dyDescent="0.25">
      <c r="A137" s="43">
        <v>43411.17083333333</v>
      </c>
      <c r="B137" s="43">
        <v>43411.194444444445</v>
      </c>
      <c r="C137" s="23" t="s">
        <v>11</v>
      </c>
      <c r="D137" s="23" t="s">
        <v>44</v>
      </c>
      <c r="E137" s="23">
        <v>1</v>
      </c>
      <c r="F137" s="23">
        <v>110.941</v>
      </c>
      <c r="G137" s="23">
        <v>0</v>
      </c>
      <c r="H137" s="23">
        <v>110.76</v>
      </c>
      <c r="I137" s="23">
        <v>110.941</v>
      </c>
      <c r="J137" s="23">
        <v>0</v>
      </c>
      <c r="K137" s="23">
        <v>0</v>
      </c>
      <c r="L137" s="23">
        <v>-18.100000000000001</v>
      </c>
      <c r="M137" s="23">
        <v>-139.08000000000001</v>
      </c>
      <c r="N137" s="23">
        <v>-0.14000000000000001</v>
      </c>
      <c r="O137" s="23" t="s">
        <v>203</v>
      </c>
      <c r="P137" s="23">
        <v>57764718</v>
      </c>
      <c r="Q137" s="23" t="s">
        <v>233</v>
      </c>
      <c r="R137" s="23">
        <v>0</v>
      </c>
      <c r="S137" s="23" t="s">
        <v>45</v>
      </c>
      <c r="T137" s="23">
        <v>18.100000000000001</v>
      </c>
      <c r="U137" s="23">
        <v>18.12</v>
      </c>
      <c r="V137" s="23">
        <v>0</v>
      </c>
      <c r="W137" s="23">
        <v>0</v>
      </c>
      <c r="X137" s="23">
        <v>-18.100000000000001</v>
      </c>
      <c r="Y137" s="23">
        <v>-139.00800000000001</v>
      </c>
      <c r="Z137" s="23">
        <v>0</v>
      </c>
      <c r="AA137" s="23">
        <v>0</v>
      </c>
      <c r="AB137" s="23">
        <v>-18.100000000000001</v>
      </c>
      <c r="AC137" s="23">
        <v>-139.01</v>
      </c>
    </row>
    <row r="138" spans="1:29" s="23" customFormat="1" x14ac:dyDescent="0.25">
      <c r="A138" s="43">
        <v>43411.197222222225</v>
      </c>
      <c r="B138" s="43">
        <v>43411.622916666667</v>
      </c>
      <c r="C138" s="23" t="s">
        <v>11</v>
      </c>
      <c r="D138" s="23" t="s">
        <v>46</v>
      </c>
      <c r="E138" s="23">
        <v>1</v>
      </c>
      <c r="F138" s="23">
        <v>110.77200000000001</v>
      </c>
      <c r="G138" s="23">
        <v>0</v>
      </c>
      <c r="H138" s="23">
        <v>110.955</v>
      </c>
      <c r="I138" s="23">
        <v>111.24</v>
      </c>
      <c r="J138" s="23">
        <v>0</v>
      </c>
      <c r="K138" s="23">
        <v>0</v>
      </c>
      <c r="L138" s="23">
        <v>28.5</v>
      </c>
      <c r="M138" s="23">
        <v>218.95</v>
      </c>
      <c r="N138" s="23">
        <v>0.22</v>
      </c>
      <c r="O138" s="23" t="s">
        <v>111</v>
      </c>
      <c r="P138" s="23">
        <v>57766383</v>
      </c>
      <c r="Q138" s="23" t="s">
        <v>234</v>
      </c>
      <c r="R138" s="23">
        <v>100</v>
      </c>
      <c r="S138" s="23" t="s">
        <v>235</v>
      </c>
      <c r="T138" s="23">
        <v>18.399999999999999</v>
      </c>
      <c r="U138" s="23">
        <v>0.03</v>
      </c>
      <c r="V138" s="23">
        <v>34.4</v>
      </c>
      <c r="W138" s="23">
        <v>264.19200000000001</v>
      </c>
      <c r="X138" s="23">
        <v>0</v>
      </c>
      <c r="Y138" s="23">
        <v>0</v>
      </c>
      <c r="Z138" s="23">
        <v>100</v>
      </c>
      <c r="AA138" s="23">
        <v>82.8</v>
      </c>
      <c r="AB138" s="23">
        <v>-5.9</v>
      </c>
      <c r="AC138" s="23">
        <v>-45.31</v>
      </c>
    </row>
    <row r="139" spans="1:29" s="23" customFormat="1" x14ac:dyDescent="0.25">
      <c r="A139" s="43">
        <v>43411.420138888891</v>
      </c>
      <c r="B139" s="43">
        <v>43411.587500000001</v>
      </c>
      <c r="C139" s="23" t="s">
        <v>13</v>
      </c>
      <c r="D139" s="23" t="s">
        <v>44</v>
      </c>
      <c r="E139" s="23">
        <v>1</v>
      </c>
      <c r="F139" s="23">
        <v>1.3251900000000001</v>
      </c>
      <c r="G139" s="23">
        <v>1.32219</v>
      </c>
      <c r="H139" s="23">
        <v>1.3281000000000001</v>
      </c>
      <c r="I139" s="23">
        <v>1.32525</v>
      </c>
      <c r="J139" s="23">
        <v>0</v>
      </c>
      <c r="K139" s="23">
        <v>0</v>
      </c>
      <c r="L139" s="23">
        <v>28.5</v>
      </c>
      <c r="M139" s="23">
        <v>243.31</v>
      </c>
      <c r="N139" s="23">
        <v>0.25</v>
      </c>
      <c r="O139" s="23" t="s">
        <v>111</v>
      </c>
      <c r="P139" s="23">
        <v>57774088</v>
      </c>
      <c r="Q139" s="23" t="s">
        <v>236</v>
      </c>
      <c r="R139" s="23">
        <v>100</v>
      </c>
      <c r="S139" s="23" t="s">
        <v>237</v>
      </c>
      <c r="T139" s="23">
        <v>20.100000000000001</v>
      </c>
      <c r="U139" s="23">
        <v>0.02</v>
      </c>
      <c r="V139" s="23">
        <v>46.4</v>
      </c>
      <c r="W139" s="23">
        <v>396.25599999999997</v>
      </c>
      <c r="X139" s="23">
        <v>0</v>
      </c>
      <c r="Y139" s="23">
        <v>0</v>
      </c>
      <c r="Z139" s="23">
        <v>100</v>
      </c>
      <c r="AA139" s="23">
        <v>61.4</v>
      </c>
      <c r="AB139" s="23">
        <v>-17.899999999999999</v>
      </c>
      <c r="AC139" s="23">
        <v>-152.87</v>
      </c>
    </row>
    <row r="140" spans="1:29" s="23" customFormat="1" x14ac:dyDescent="0.25">
      <c r="A140" s="43">
        <v>43411.484722222223</v>
      </c>
      <c r="B140" s="43">
        <v>43411.634722222225</v>
      </c>
      <c r="C140" s="23" t="s">
        <v>10</v>
      </c>
      <c r="D140" s="23" t="s">
        <v>44</v>
      </c>
      <c r="E140" s="23">
        <v>1</v>
      </c>
      <c r="F140" s="23">
        <v>1.17408</v>
      </c>
      <c r="G140" s="23">
        <v>0</v>
      </c>
      <c r="H140" s="23">
        <v>1.17208</v>
      </c>
      <c r="I140" s="23">
        <v>1.17408</v>
      </c>
      <c r="J140" s="23">
        <v>0</v>
      </c>
      <c r="K140" s="23">
        <v>0</v>
      </c>
      <c r="L140" s="23">
        <v>-20</v>
      </c>
      <c r="M140" s="23">
        <v>-170.35</v>
      </c>
      <c r="N140" s="23">
        <v>-0.17</v>
      </c>
      <c r="O140" s="23" t="s">
        <v>111</v>
      </c>
      <c r="P140" s="23">
        <v>57776607</v>
      </c>
      <c r="Q140" s="23" t="s">
        <v>238</v>
      </c>
      <c r="R140" s="23">
        <v>15.8</v>
      </c>
      <c r="S140" s="23" t="s">
        <v>239</v>
      </c>
      <c r="T140" s="23">
        <v>56</v>
      </c>
      <c r="U140" s="23">
        <v>1.83</v>
      </c>
      <c r="V140" s="23">
        <v>19.8</v>
      </c>
      <c r="W140" s="23">
        <v>168.696</v>
      </c>
      <c r="X140" s="23">
        <v>-36.200000000000003</v>
      </c>
      <c r="Y140" s="23">
        <v>-308.42399999999998</v>
      </c>
      <c r="Z140" s="23">
        <v>35.4</v>
      </c>
      <c r="AA140" s="23">
        <v>28.9</v>
      </c>
      <c r="AB140" s="23">
        <v>-39.799999999999997</v>
      </c>
      <c r="AC140" s="23">
        <v>-339.1</v>
      </c>
    </row>
    <row r="141" spans="1:29" s="23" customFormat="1" x14ac:dyDescent="0.25">
      <c r="A141" s="43">
        <v>43411.5</v>
      </c>
      <c r="B141" s="43">
        <v>43411.558333333334</v>
      </c>
      <c r="C141" s="23" t="s">
        <v>10</v>
      </c>
      <c r="D141" s="23" t="s">
        <v>44</v>
      </c>
      <c r="E141" s="23">
        <v>1</v>
      </c>
      <c r="F141" s="23">
        <v>1.1717299999999999</v>
      </c>
      <c r="G141" s="23">
        <v>1.1599999999999999</v>
      </c>
      <c r="H141" s="23">
        <v>1.1706300000000001</v>
      </c>
      <c r="I141" s="23">
        <v>1.1717299999999999</v>
      </c>
      <c r="J141" s="23">
        <v>0</v>
      </c>
      <c r="K141" s="23">
        <v>0</v>
      </c>
      <c r="L141" s="23">
        <v>-11</v>
      </c>
      <c r="M141" s="23">
        <v>-93.88</v>
      </c>
      <c r="N141" s="23">
        <v>-0.1</v>
      </c>
      <c r="O141" s="23" t="s">
        <v>109</v>
      </c>
      <c r="P141" s="23">
        <v>57777899</v>
      </c>
      <c r="Q141" s="23" t="s">
        <v>240</v>
      </c>
      <c r="R141" s="23">
        <v>0</v>
      </c>
      <c r="S141" s="23" t="s">
        <v>45</v>
      </c>
      <c r="T141" s="23">
        <v>11</v>
      </c>
      <c r="U141" s="23">
        <v>11</v>
      </c>
      <c r="V141" s="23">
        <v>0</v>
      </c>
      <c r="W141" s="23">
        <v>0</v>
      </c>
      <c r="X141" s="23">
        <v>-11</v>
      </c>
      <c r="Y141" s="23">
        <v>-93.83</v>
      </c>
      <c r="Z141" s="23">
        <v>0</v>
      </c>
      <c r="AA141" s="23">
        <v>0</v>
      </c>
      <c r="AB141" s="23">
        <v>-11</v>
      </c>
      <c r="AC141" s="23">
        <v>-93.83</v>
      </c>
    </row>
    <row r="142" spans="1:29" s="23" customFormat="1" x14ac:dyDescent="0.25">
      <c r="A142" s="43">
        <v>43411.5</v>
      </c>
      <c r="B142" s="43">
        <v>43411.552083333336</v>
      </c>
      <c r="C142" s="23" t="s">
        <v>10</v>
      </c>
      <c r="D142" s="23" t="s">
        <v>44</v>
      </c>
      <c r="E142" s="23">
        <v>1</v>
      </c>
      <c r="F142" s="23">
        <v>0</v>
      </c>
      <c r="G142" s="23">
        <v>0</v>
      </c>
      <c r="H142" s="23">
        <v>1.1706399999999999</v>
      </c>
      <c r="I142" s="23">
        <v>1.17083</v>
      </c>
      <c r="J142" s="23">
        <v>0</v>
      </c>
      <c r="K142" s="23">
        <v>0</v>
      </c>
      <c r="L142" s="23">
        <v>-1.9</v>
      </c>
      <c r="M142" s="23">
        <v>-16.23</v>
      </c>
      <c r="N142" s="23">
        <v>-0.02</v>
      </c>
      <c r="O142" s="23" t="s">
        <v>109</v>
      </c>
      <c r="P142" s="23">
        <v>57777873</v>
      </c>
      <c r="Q142" s="23" t="s">
        <v>241</v>
      </c>
      <c r="R142" s="23">
        <v>0</v>
      </c>
      <c r="S142" s="23" t="s">
        <v>45</v>
      </c>
      <c r="T142" s="23">
        <v>1.9</v>
      </c>
      <c r="U142" s="23">
        <v>1.9</v>
      </c>
      <c r="V142" s="23">
        <v>0</v>
      </c>
      <c r="W142" s="23">
        <v>0</v>
      </c>
      <c r="X142" s="23">
        <v>-1.9</v>
      </c>
      <c r="Y142" s="23">
        <v>-16.225999999999999</v>
      </c>
      <c r="Z142" s="23">
        <v>0</v>
      </c>
      <c r="AA142" s="23">
        <v>0</v>
      </c>
      <c r="AB142" s="23">
        <v>-1.9</v>
      </c>
      <c r="AC142" s="23">
        <v>-16.23</v>
      </c>
    </row>
    <row r="143" spans="1:29" s="23" customFormat="1" x14ac:dyDescent="0.25">
      <c r="A143" s="43">
        <v>43411.510416666664</v>
      </c>
      <c r="B143" s="43">
        <v>43411.59375</v>
      </c>
      <c r="C143" s="23" t="s">
        <v>10</v>
      </c>
      <c r="D143" s="23" t="s">
        <v>44</v>
      </c>
      <c r="E143" s="23">
        <v>1</v>
      </c>
      <c r="F143" s="23">
        <v>0</v>
      </c>
      <c r="G143" s="23">
        <v>0</v>
      </c>
      <c r="H143" s="23">
        <v>1.1701999999999999</v>
      </c>
      <c r="I143" s="23">
        <v>1.17178</v>
      </c>
      <c r="J143" s="23">
        <v>0</v>
      </c>
      <c r="K143" s="23">
        <v>0</v>
      </c>
      <c r="L143" s="23">
        <v>-15.8</v>
      </c>
      <c r="M143" s="23">
        <v>-134.84</v>
      </c>
      <c r="N143" s="23">
        <v>-0.14000000000000001</v>
      </c>
      <c r="O143" s="23" t="s">
        <v>109</v>
      </c>
      <c r="P143" s="23">
        <v>57779188</v>
      </c>
      <c r="Q143" s="23" t="s">
        <v>242</v>
      </c>
      <c r="R143" s="23">
        <v>0</v>
      </c>
      <c r="S143" s="23" t="s">
        <v>45</v>
      </c>
      <c r="T143" s="23">
        <v>15.8</v>
      </c>
      <c r="U143" s="23">
        <v>15.82</v>
      </c>
      <c r="V143" s="23">
        <v>0</v>
      </c>
      <c r="W143" s="23">
        <v>0</v>
      </c>
      <c r="X143" s="23">
        <v>-15.8</v>
      </c>
      <c r="Y143" s="23">
        <v>-134.774</v>
      </c>
      <c r="Z143" s="23">
        <v>0</v>
      </c>
      <c r="AA143" s="23">
        <v>0</v>
      </c>
      <c r="AB143" s="23">
        <v>-15.8</v>
      </c>
      <c r="AC143" s="23">
        <v>-134.77000000000001</v>
      </c>
    </row>
    <row r="144" spans="1:29" s="23" customFormat="1" x14ac:dyDescent="0.25">
      <c r="A144" s="43">
        <v>43411.634722222225</v>
      </c>
      <c r="B144" s="43">
        <v>43411.636805555558</v>
      </c>
      <c r="C144" s="23" t="s">
        <v>10</v>
      </c>
      <c r="D144" s="23" t="s">
        <v>46</v>
      </c>
      <c r="E144" s="23">
        <v>1</v>
      </c>
      <c r="F144" s="23">
        <v>1.1721999999999999</v>
      </c>
      <c r="G144" s="23">
        <v>0</v>
      </c>
      <c r="H144" s="23">
        <v>1.1738299999999999</v>
      </c>
      <c r="I144" s="23">
        <v>1.1721699999999999</v>
      </c>
      <c r="J144" s="23">
        <v>0</v>
      </c>
      <c r="K144" s="23">
        <v>0</v>
      </c>
      <c r="L144" s="23">
        <v>-16.600000000000001</v>
      </c>
      <c r="M144" s="23">
        <v>-141.62</v>
      </c>
      <c r="N144" s="23">
        <v>-0.14000000000000001</v>
      </c>
      <c r="O144" s="23" t="s">
        <v>203</v>
      </c>
      <c r="P144" s="23">
        <v>57785545</v>
      </c>
      <c r="Q144" s="23" t="s">
        <v>243</v>
      </c>
    </row>
    <row r="145" spans="1:29" s="23" customFormat="1" x14ac:dyDescent="0.25">
      <c r="A145" s="43">
        <v>43411.635416666664</v>
      </c>
      <c r="B145" s="43">
        <v>43411.713194444441</v>
      </c>
      <c r="C145" s="23" t="s">
        <v>10</v>
      </c>
      <c r="D145" s="23" t="s">
        <v>46</v>
      </c>
      <c r="E145" s="23">
        <v>1</v>
      </c>
      <c r="F145" s="23">
        <v>1.17364</v>
      </c>
      <c r="G145" s="23">
        <v>1.1846699999999999</v>
      </c>
      <c r="H145" s="23">
        <v>1.1735899999999999</v>
      </c>
      <c r="I145" s="23">
        <v>1.17364</v>
      </c>
      <c r="J145" s="23">
        <v>0</v>
      </c>
      <c r="K145" s="23">
        <v>0</v>
      </c>
      <c r="L145" s="23">
        <v>0.5</v>
      </c>
      <c r="M145" s="23">
        <v>4.26</v>
      </c>
      <c r="N145" s="23">
        <v>0</v>
      </c>
      <c r="O145" s="23" t="s">
        <v>109</v>
      </c>
      <c r="P145" s="23">
        <v>57785737</v>
      </c>
      <c r="Q145" s="23" t="s">
        <v>244</v>
      </c>
      <c r="R145" s="23">
        <v>0.9</v>
      </c>
      <c r="S145" s="23" t="s">
        <v>84</v>
      </c>
      <c r="T145" s="23">
        <v>24.7</v>
      </c>
      <c r="U145" s="23">
        <v>49.51</v>
      </c>
      <c r="V145" s="23">
        <v>0.5</v>
      </c>
      <c r="W145" s="23">
        <v>4.26</v>
      </c>
      <c r="X145" s="23">
        <v>-24.7</v>
      </c>
      <c r="Y145" s="23">
        <v>-210.44399999999999</v>
      </c>
      <c r="Z145" s="23">
        <v>2</v>
      </c>
      <c r="AA145" s="23">
        <v>100</v>
      </c>
      <c r="AB145" s="23">
        <v>0</v>
      </c>
      <c r="AC145" s="23">
        <v>0</v>
      </c>
    </row>
    <row r="146" spans="1:29" s="23" customFormat="1" x14ac:dyDescent="0.25">
      <c r="A146" s="43">
        <v>43411.635416666664</v>
      </c>
      <c r="B146" s="43">
        <v>43411.638888888891</v>
      </c>
      <c r="C146" s="23" t="s">
        <v>10</v>
      </c>
      <c r="D146" s="23" t="s">
        <v>46</v>
      </c>
      <c r="E146" s="23">
        <v>1</v>
      </c>
      <c r="F146" s="23">
        <v>0</v>
      </c>
      <c r="G146" s="23">
        <v>0</v>
      </c>
      <c r="H146" s="23">
        <v>1.17363</v>
      </c>
      <c r="I146" s="23">
        <v>1.1725099999999999</v>
      </c>
      <c r="J146" s="23">
        <v>0</v>
      </c>
      <c r="K146" s="23">
        <v>0</v>
      </c>
      <c r="L146" s="23">
        <v>-11.2</v>
      </c>
      <c r="M146" s="23">
        <v>-95.52</v>
      </c>
      <c r="N146" s="23">
        <v>-0.1</v>
      </c>
      <c r="O146" s="23" t="s">
        <v>109</v>
      </c>
      <c r="P146" s="23">
        <v>57785691</v>
      </c>
      <c r="Q146" s="23" t="s">
        <v>245</v>
      </c>
      <c r="R146" s="23">
        <v>0</v>
      </c>
      <c r="S146" s="23" t="s">
        <v>45</v>
      </c>
      <c r="T146" s="23">
        <v>11.2</v>
      </c>
      <c r="U146" s="23">
        <v>11.21</v>
      </c>
      <c r="V146" s="23">
        <v>0</v>
      </c>
      <c r="W146" s="23">
        <v>0</v>
      </c>
      <c r="X146" s="23">
        <v>-11.2</v>
      </c>
      <c r="Y146" s="23">
        <v>-95.535999999999902</v>
      </c>
      <c r="Z146" s="23">
        <v>0</v>
      </c>
      <c r="AA146" s="23">
        <v>0</v>
      </c>
      <c r="AB146" s="23">
        <v>-11.2</v>
      </c>
      <c r="AC146" s="23">
        <v>-95.54</v>
      </c>
    </row>
    <row r="147" spans="1:29" s="23" customFormat="1" x14ac:dyDescent="0.25">
      <c r="A147" s="43">
        <v>43411.65625</v>
      </c>
      <c r="B147" s="43">
        <v>43411.75</v>
      </c>
      <c r="C147" s="23" t="s">
        <v>10</v>
      </c>
      <c r="D147" s="23" t="s">
        <v>46</v>
      </c>
      <c r="E147" s="23">
        <v>1</v>
      </c>
      <c r="F147" s="23">
        <v>1.1666799999999999</v>
      </c>
      <c r="G147" s="23">
        <v>1.2048000000000001</v>
      </c>
      <c r="H147" s="23">
        <v>1.17466</v>
      </c>
      <c r="I147" s="23">
        <v>1.17204</v>
      </c>
      <c r="J147" s="23">
        <v>0</v>
      </c>
      <c r="K147" s="23">
        <v>0</v>
      </c>
      <c r="L147" s="23">
        <v>-26.2</v>
      </c>
      <c r="M147" s="23">
        <v>-223.54</v>
      </c>
      <c r="N147" s="23">
        <v>-0.23</v>
      </c>
      <c r="O147" s="23" t="s">
        <v>111</v>
      </c>
      <c r="P147" s="23">
        <v>57787900</v>
      </c>
      <c r="Q147" s="23" t="s">
        <v>246</v>
      </c>
      <c r="R147" s="23">
        <v>0</v>
      </c>
      <c r="S147" s="23" t="s">
        <v>45</v>
      </c>
      <c r="T147" s="23">
        <v>28</v>
      </c>
      <c r="U147" s="23">
        <v>28.01</v>
      </c>
      <c r="V147" s="23">
        <v>0</v>
      </c>
      <c r="W147" s="23">
        <v>0</v>
      </c>
      <c r="X147" s="23">
        <v>-28</v>
      </c>
      <c r="Y147" s="23">
        <v>-238.83999999999901</v>
      </c>
      <c r="Z147" s="23">
        <v>0</v>
      </c>
      <c r="AA147" s="23">
        <v>6.4</v>
      </c>
      <c r="AB147" s="23">
        <v>-26.2</v>
      </c>
      <c r="AC147" s="23">
        <v>-223.49</v>
      </c>
    </row>
    <row r="148" spans="1:29" s="23" customFormat="1" x14ac:dyDescent="0.25">
      <c r="A148" s="43">
        <v>43411.65625</v>
      </c>
      <c r="B148" s="43">
        <v>43411.743055555555</v>
      </c>
      <c r="C148" s="23" t="s">
        <v>10</v>
      </c>
      <c r="D148" s="23" t="s">
        <v>46</v>
      </c>
      <c r="E148" s="23">
        <v>1</v>
      </c>
      <c r="F148" s="23">
        <v>0</v>
      </c>
      <c r="G148" s="23">
        <v>0</v>
      </c>
      <c r="H148" s="23">
        <v>1.17465</v>
      </c>
      <c r="I148" s="23">
        <v>1.1723300000000001</v>
      </c>
      <c r="J148" s="23">
        <v>0</v>
      </c>
      <c r="K148" s="23">
        <v>0</v>
      </c>
      <c r="L148" s="23">
        <v>-23.2</v>
      </c>
      <c r="M148" s="23">
        <v>-197.9</v>
      </c>
      <c r="N148" s="23">
        <v>-0.2</v>
      </c>
      <c r="O148" s="23" t="s">
        <v>109</v>
      </c>
      <c r="P148" s="23">
        <v>57787833</v>
      </c>
      <c r="Q148" s="23" t="s">
        <v>247</v>
      </c>
      <c r="R148" s="23">
        <v>0</v>
      </c>
      <c r="S148" s="23" t="s">
        <v>45</v>
      </c>
      <c r="T148" s="23">
        <v>27.9</v>
      </c>
      <c r="U148" s="23">
        <v>27.93</v>
      </c>
      <c r="V148" s="23">
        <v>0</v>
      </c>
      <c r="W148" s="23">
        <v>0</v>
      </c>
      <c r="X148" s="23">
        <v>-27.9</v>
      </c>
      <c r="Y148" s="23">
        <v>-237.986999999999</v>
      </c>
      <c r="Z148" s="23">
        <v>0</v>
      </c>
      <c r="AA148" s="23">
        <v>16.8</v>
      </c>
      <c r="AB148" s="23">
        <v>-23.2</v>
      </c>
      <c r="AC148" s="23">
        <v>-197.9</v>
      </c>
    </row>
    <row r="149" spans="1:29" s="23" customFormat="1" x14ac:dyDescent="0.25">
      <c r="A149" s="43">
        <v>43411.65625</v>
      </c>
      <c r="B149" s="43">
        <v>43411.739583333336</v>
      </c>
      <c r="C149" s="23" t="s">
        <v>10</v>
      </c>
      <c r="D149" s="23" t="s">
        <v>46</v>
      </c>
      <c r="E149" s="23">
        <v>1</v>
      </c>
      <c r="F149" s="23">
        <v>0</v>
      </c>
      <c r="G149" s="23">
        <v>0</v>
      </c>
      <c r="H149" s="23">
        <v>1.1746000000000001</v>
      </c>
      <c r="I149" s="23">
        <v>1.17299</v>
      </c>
      <c r="J149" s="23">
        <v>0</v>
      </c>
      <c r="K149" s="23">
        <v>0</v>
      </c>
      <c r="L149" s="23">
        <v>-16.100000000000001</v>
      </c>
      <c r="M149" s="23">
        <v>-137.26</v>
      </c>
      <c r="N149" s="23">
        <v>-0.14000000000000001</v>
      </c>
      <c r="O149" s="23" t="s">
        <v>109</v>
      </c>
      <c r="P149" s="23">
        <v>57787792</v>
      </c>
      <c r="Q149" s="23" t="s">
        <v>242</v>
      </c>
      <c r="R149" s="23">
        <v>0</v>
      </c>
      <c r="S149" s="23" t="s">
        <v>45</v>
      </c>
      <c r="T149" s="23">
        <v>27.4</v>
      </c>
      <c r="U149" s="23">
        <v>27.47</v>
      </c>
      <c r="V149" s="23">
        <v>0</v>
      </c>
      <c r="W149" s="23">
        <v>0</v>
      </c>
      <c r="X149" s="23">
        <v>-27.4</v>
      </c>
      <c r="Y149" s="23">
        <v>-233.72199999999901</v>
      </c>
      <c r="Z149" s="23">
        <v>0</v>
      </c>
      <c r="AA149" s="23">
        <v>41.2</v>
      </c>
      <c r="AB149" s="23">
        <v>-16.100000000000001</v>
      </c>
      <c r="AC149" s="23">
        <v>-137.33000000000001</v>
      </c>
    </row>
    <row r="150" spans="1:29" s="23" customFormat="1" x14ac:dyDescent="0.25">
      <c r="A150" s="43">
        <v>43411.65625</v>
      </c>
      <c r="B150" s="43">
        <v>43411.739583333336</v>
      </c>
      <c r="C150" s="23" t="s">
        <v>10</v>
      </c>
      <c r="D150" s="23" t="s">
        <v>46</v>
      </c>
      <c r="E150" s="23">
        <v>1</v>
      </c>
      <c r="F150" s="23">
        <v>0</v>
      </c>
      <c r="G150" s="23">
        <v>0</v>
      </c>
      <c r="H150" s="23">
        <v>1.17469</v>
      </c>
      <c r="I150" s="23">
        <v>1.17293</v>
      </c>
      <c r="J150" s="23">
        <v>0</v>
      </c>
      <c r="K150" s="23">
        <v>0</v>
      </c>
      <c r="L150" s="23">
        <v>-17.600000000000001</v>
      </c>
      <c r="M150" s="23">
        <v>-150.05000000000001</v>
      </c>
      <c r="N150" s="23">
        <v>-0.15</v>
      </c>
      <c r="O150" s="23" t="s">
        <v>109</v>
      </c>
      <c r="P150" s="23">
        <v>57787815</v>
      </c>
      <c r="Q150" s="23" t="s">
        <v>242</v>
      </c>
      <c r="R150" s="23">
        <v>0</v>
      </c>
      <c r="S150" s="23" t="s">
        <v>45</v>
      </c>
      <c r="T150" s="23">
        <v>28.3</v>
      </c>
      <c r="U150" s="23">
        <v>28.33</v>
      </c>
      <c r="V150" s="23">
        <v>0</v>
      </c>
      <c r="W150" s="23">
        <v>0</v>
      </c>
      <c r="X150" s="23">
        <v>-28.3</v>
      </c>
      <c r="Y150" s="23">
        <v>-241.399</v>
      </c>
      <c r="Z150" s="23">
        <v>0</v>
      </c>
      <c r="AA150" s="23">
        <v>37.799999999999997</v>
      </c>
      <c r="AB150" s="23">
        <v>-17.600000000000001</v>
      </c>
      <c r="AC150" s="23">
        <v>-150.13</v>
      </c>
    </row>
    <row r="151" spans="1:29" s="23" customFormat="1" x14ac:dyDescent="0.25">
      <c r="A151" s="43">
        <v>43411.65625</v>
      </c>
      <c r="B151" s="43">
        <v>43411.737500000003</v>
      </c>
      <c r="C151" s="23" t="s">
        <v>10</v>
      </c>
      <c r="D151" s="23" t="s">
        <v>46</v>
      </c>
      <c r="E151" s="23">
        <v>1</v>
      </c>
      <c r="F151" s="23">
        <v>1.1727099999999999</v>
      </c>
      <c r="G151" s="23">
        <v>1.1828399999999999</v>
      </c>
      <c r="H151" s="23">
        <v>1.17466</v>
      </c>
      <c r="I151" s="23">
        <v>1.1727000000000001</v>
      </c>
      <c r="J151" s="23">
        <v>0</v>
      </c>
      <c r="K151" s="23">
        <v>0</v>
      </c>
      <c r="L151" s="23">
        <v>-19.600000000000001</v>
      </c>
      <c r="M151" s="23">
        <v>-167.14</v>
      </c>
      <c r="N151" s="23">
        <v>-0.17</v>
      </c>
      <c r="O151" s="23" t="s">
        <v>111</v>
      </c>
      <c r="P151" s="23">
        <v>57787857</v>
      </c>
      <c r="Q151" s="23" t="s">
        <v>248</v>
      </c>
      <c r="R151" s="23">
        <v>0</v>
      </c>
      <c r="S151" s="23" t="s">
        <v>45</v>
      </c>
      <c r="T151" s="23">
        <v>28</v>
      </c>
      <c r="U151" s="23">
        <v>28.01</v>
      </c>
      <c r="V151" s="23">
        <v>0</v>
      </c>
      <c r="W151" s="23">
        <v>0</v>
      </c>
      <c r="X151" s="23">
        <v>-28</v>
      </c>
      <c r="Y151" s="23">
        <v>-238.83999999999901</v>
      </c>
      <c r="Z151" s="23">
        <v>0</v>
      </c>
      <c r="AA151" s="23">
        <v>30</v>
      </c>
      <c r="AB151" s="23">
        <v>-19.600000000000001</v>
      </c>
      <c r="AC151" s="23">
        <v>-167.19</v>
      </c>
    </row>
    <row r="152" spans="1:29" s="23" customFormat="1" x14ac:dyDescent="0.25">
      <c r="A152" s="43">
        <v>43411.659722222219</v>
      </c>
      <c r="B152" s="43">
        <v>43411.739583333336</v>
      </c>
      <c r="C152" s="23" t="s">
        <v>10</v>
      </c>
      <c r="D152" s="23" t="s">
        <v>46</v>
      </c>
      <c r="E152" s="23">
        <v>1</v>
      </c>
      <c r="F152" s="23">
        <v>0</v>
      </c>
      <c r="G152" s="23">
        <v>0</v>
      </c>
      <c r="H152" s="23">
        <v>1.1746399999999999</v>
      </c>
      <c r="I152" s="23">
        <v>1.1729400000000001</v>
      </c>
      <c r="J152" s="23">
        <v>0</v>
      </c>
      <c r="K152" s="23">
        <v>0</v>
      </c>
      <c r="L152" s="23">
        <v>-17</v>
      </c>
      <c r="M152" s="23">
        <v>-144.93</v>
      </c>
      <c r="N152" s="23">
        <v>-0.15</v>
      </c>
      <c r="O152" s="23" t="s">
        <v>109</v>
      </c>
      <c r="P152" s="23">
        <v>57788392</v>
      </c>
      <c r="Q152" s="23" t="s">
        <v>249</v>
      </c>
      <c r="R152" s="23">
        <v>0</v>
      </c>
      <c r="S152" s="23" t="s">
        <v>45</v>
      </c>
      <c r="T152" s="23">
        <v>27.8</v>
      </c>
      <c r="U152" s="23">
        <v>27.86</v>
      </c>
      <c r="V152" s="23">
        <v>0</v>
      </c>
      <c r="W152" s="23">
        <v>0</v>
      </c>
      <c r="X152" s="23">
        <v>-27.8</v>
      </c>
      <c r="Y152" s="23">
        <v>-237.13399999999999</v>
      </c>
      <c r="Z152" s="23">
        <v>0</v>
      </c>
      <c r="AA152" s="23">
        <v>38.799999999999997</v>
      </c>
      <c r="AB152" s="23">
        <v>-17</v>
      </c>
      <c r="AC152" s="23">
        <v>-145.01</v>
      </c>
    </row>
    <row r="153" spans="1:29" s="23" customFormat="1" x14ac:dyDescent="0.25">
      <c r="A153" s="43">
        <v>43411.663194444445</v>
      </c>
      <c r="B153" s="43">
        <v>43411.743055555555</v>
      </c>
      <c r="C153" s="23" t="s">
        <v>10</v>
      </c>
      <c r="D153" s="23" t="s">
        <v>46</v>
      </c>
      <c r="E153" s="23">
        <v>1</v>
      </c>
      <c r="F153" s="23">
        <v>0</v>
      </c>
      <c r="G153" s="23">
        <v>0</v>
      </c>
      <c r="H153" s="23">
        <v>1.17489</v>
      </c>
      <c r="I153" s="23">
        <v>1.1723399999999999</v>
      </c>
      <c r="J153" s="23">
        <v>0</v>
      </c>
      <c r="K153" s="23">
        <v>0</v>
      </c>
      <c r="L153" s="23">
        <v>-25.5</v>
      </c>
      <c r="M153" s="23">
        <v>-217.51</v>
      </c>
      <c r="N153" s="23">
        <v>-0.22</v>
      </c>
      <c r="O153" s="23" t="s">
        <v>109</v>
      </c>
      <c r="P153" s="23">
        <v>57788508</v>
      </c>
      <c r="Q153" s="23" t="s">
        <v>249</v>
      </c>
      <c r="R153" s="23">
        <v>0</v>
      </c>
      <c r="S153" s="23" t="s">
        <v>45</v>
      </c>
      <c r="T153" s="23">
        <v>30.2</v>
      </c>
      <c r="U153" s="23">
        <v>30.21</v>
      </c>
      <c r="V153" s="23">
        <v>0</v>
      </c>
      <c r="W153" s="23">
        <v>0</v>
      </c>
      <c r="X153" s="23">
        <v>-30.2</v>
      </c>
      <c r="Y153" s="23">
        <v>-257.60599999999999</v>
      </c>
      <c r="Z153" s="23">
        <v>0</v>
      </c>
      <c r="AA153" s="23">
        <v>15.6</v>
      </c>
      <c r="AB153" s="23">
        <v>-25.5</v>
      </c>
      <c r="AC153" s="23">
        <v>-217.51</v>
      </c>
    </row>
    <row r="154" spans="1:29" s="23" customFormat="1" x14ac:dyDescent="0.25">
      <c r="A154" s="43">
        <v>43411.663194444445</v>
      </c>
      <c r="B154" s="43">
        <v>43411.743055555555</v>
      </c>
      <c r="C154" s="23" t="s">
        <v>10</v>
      </c>
      <c r="D154" s="23" t="s">
        <v>46</v>
      </c>
      <c r="E154" s="23">
        <v>1</v>
      </c>
      <c r="F154" s="23">
        <v>0</v>
      </c>
      <c r="G154" s="23">
        <v>0</v>
      </c>
      <c r="H154" s="23">
        <v>1.1749000000000001</v>
      </c>
      <c r="I154" s="23">
        <v>1.1723300000000001</v>
      </c>
      <c r="J154" s="23">
        <v>0</v>
      </c>
      <c r="K154" s="23">
        <v>0</v>
      </c>
      <c r="L154" s="23">
        <v>-25.7</v>
      </c>
      <c r="M154" s="23">
        <v>-219.22</v>
      </c>
      <c r="N154" s="23">
        <v>-0.23</v>
      </c>
      <c r="O154" s="23" t="s">
        <v>109</v>
      </c>
      <c r="P154" s="23">
        <v>57788528</v>
      </c>
      <c r="Q154" s="23" t="s">
        <v>250</v>
      </c>
      <c r="R154" s="23">
        <v>0</v>
      </c>
      <c r="S154" s="23" t="s">
        <v>45</v>
      </c>
      <c r="T154" s="23">
        <v>29.1</v>
      </c>
      <c r="U154" s="23">
        <v>29.15</v>
      </c>
      <c r="V154" s="23">
        <v>0</v>
      </c>
      <c r="W154" s="23">
        <v>0</v>
      </c>
      <c r="X154" s="23">
        <v>-29.1</v>
      </c>
      <c r="Y154" s="23">
        <v>-248.22299999999899</v>
      </c>
      <c r="Z154" s="23">
        <v>0</v>
      </c>
      <c r="AA154" s="23">
        <v>11.7</v>
      </c>
      <c r="AB154" s="23">
        <v>-25.7</v>
      </c>
      <c r="AC154" s="23">
        <v>-219.22</v>
      </c>
    </row>
    <row r="155" spans="1:29" s="23" customFormat="1" x14ac:dyDescent="0.25">
      <c r="A155" s="43">
        <v>43411.741666666669</v>
      </c>
      <c r="B155" s="23" t="s">
        <v>251</v>
      </c>
      <c r="C155" s="23" t="s">
        <v>10</v>
      </c>
      <c r="D155" s="23" t="s">
        <v>44</v>
      </c>
      <c r="E155" s="23">
        <v>0.8</v>
      </c>
      <c r="F155" s="23">
        <v>1.1698</v>
      </c>
      <c r="G155" s="23">
        <v>1.1633</v>
      </c>
      <c r="H155" s="23">
        <v>1.1722699999999999</v>
      </c>
      <c r="I155" s="23">
        <v>1.1632899999999999</v>
      </c>
      <c r="J155" s="23">
        <v>0</v>
      </c>
      <c r="K155" s="23">
        <v>6.76</v>
      </c>
      <c r="L155" s="23">
        <v>89.8</v>
      </c>
      <c r="M155" s="23">
        <v>624.32000000000005</v>
      </c>
      <c r="N155" s="23">
        <v>0.64</v>
      </c>
      <c r="O155" s="23" t="s">
        <v>252</v>
      </c>
      <c r="P155" s="23">
        <v>57795439</v>
      </c>
      <c r="Q155" s="23" t="s">
        <v>253</v>
      </c>
      <c r="R155" s="23">
        <v>100</v>
      </c>
      <c r="S155" s="23" t="s">
        <v>254</v>
      </c>
      <c r="T155" s="23">
        <v>43</v>
      </c>
      <c r="U155" s="23">
        <v>0.01</v>
      </c>
      <c r="V155" s="23">
        <v>93.3</v>
      </c>
      <c r="W155" s="23">
        <v>641.904</v>
      </c>
      <c r="X155" s="23">
        <v>0</v>
      </c>
      <c r="Y155" s="23">
        <v>0</v>
      </c>
      <c r="Z155" s="23">
        <v>100</v>
      </c>
      <c r="AA155" s="23">
        <v>96.2</v>
      </c>
      <c r="AB155" s="23">
        <v>-3.5</v>
      </c>
      <c r="AC155" s="23">
        <v>-24.08</v>
      </c>
    </row>
    <row r="156" spans="1:29" s="23" customFormat="1" x14ac:dyDescent="0.25">
      <c r="A156" s="43">
        <v>43411.741666666669</v>
      </c>
      <c r="B156" s="43">
        <v>43411.837500000001</v>
      </c>
      <c r="C156" s="23" t="s">
        <v>10</v>
      </c>
      <c r="D156" s="23" t="s">
        <v>44</v>
      </c>
      <c r="E156" s="23">
        <v>1</v>
      </c>
      <c r="F156" s="23">
        <v>1.17567</v>
      </c>
      <c r="G156" s="23">
        <v>1.1682600000000001</v>
      </c>
      <c r="H156" s="23">
        <v>1.1722699999999999</v>
      </c>
      <c r="I156" s="23">
        <v>1.16842</v>
      </c>
      <c r="J156" s="23">
        <v>0</v>
      </c>
      <c r="K156" s="23">
        <v>0</v>
      </c>
      <c r="L156" s="23">
        <v>38.5</v>
      </c>
      <c r="M156" s="23">
        <v>329.5</v>
      </c>
      <c r="N156" s="23">
        <v>0.34</v>
      </c>
      <c r="O156" s="23" t="s">
        <v>109</v>
      </c>
      <c r="P156" s="23">
        <v>57795427</v>
      </c>
      <c r="Q156" s="23" t="s">
        <v>255</v>
      </c>
      <c r="R156" s="23">
        <v>100</v>
      </c>
      <c r="S156" s="23" t="s">
        <v>256</v>
      </c>
      <c r="T156" s="23">
        <v>14</v>
      </c>
      <c r="U156" s="23">
        <v>0.02</v>
      </c>
      <c r="V156" s="23">
        <v>52.5</v>
      </c>
      <c r="W156" s="23">
        <v>449.4</v>
      </c>
      <c r="X156" s="23">
        <v>0</v>
      </c>
      <c r="Y156" s="23">
        <v>0</v>
      </c>
      <c r="Z156" s="23">
        <v>100</v>
      </c>
      <c r="AA156" s="23">
        <v>73.3</v>
      </c>
      <c r="AB156" s="23">
        <v>-14</v>
      </c>
      <c r="AC156" s="23">
        <v>-119.84</v>
      </c>
    </row>
    <row r="157" spans="1:29" s="23" customFormat="1" x14ac:dyDescent="0.25">
      <c r="A157" s="43">
        <v>43411.741666666669</v>
      </c>
      <c r="B157" s="43">
        <v>43411.82916666667</v>
      </c>
      <c r="C157" s="23" t="s">
        <v>10</v>
      </c>
      <c r="D157" s="23" t="s">
        <v>44</v>
      </c>
      <c r="E157" s="23">
        <v>0.2</v>
      </c>
      <c r="F157" s="23">
        <v>1.1722300000000001</v>
      </c>
      <c r="G157" s="23">
        <v>1.1633</v>
      </c>
      <c r="H157" s="23">
        <v>1.1722699999999999</v>
      </c>
      <c r="I157" s="23">
        <v>1.1699600000000001</v>
      </c>
      <c r="J157" s="23">
        <v>0</v>
      </c>
      <c r="K157" s="23">
        <v>0</v>
      </c>
      <c r="L157" s="23">
        <v>23.1</v>
      </c>
      <c r="M157" s="23">
        <v>39.49</v>
      </c>
      <c r="N157" s="23">
        <v>0.04</v>
      </c>
      <c r="O157" s="23" t="s">
        <v>109</v>
      </c>
      <c r="P157" s="23">
        <v>57795439</v>
      </c>
      <c r="Q157" s="23" t="s">
        <v>257</v>
      </c>
      <c r="R157" s="23">
        <v>0.8</v>
      </c>
      <c r="S157" s="23" t="s">
        <v>84</v>
      </c>
      <c r="T157" s="23">
        <v>0</v>
      </c>
      <c r="U157" s="23">
        <v>0.04</v>
      </c>
      <c r="V157" s="23">
        <v>23.1</v>
      </c>
      <c r="W157" s="23">
        <v>39.500999999999998</v>
      </c>
      <c r="X157" s="23">
        <v>0</v>
      </c>
      <c r="Y157" s="23">
        <v>0</v>
      </c>
      <c r="Z157" s="23">
        <v>100</v>
      </c>
      <c r="AA157" s="23">
        <v>100</v>
      </c>
      <c r="AB157" s="23">
        <v>0</v>
      </c>
      <c r="AC157" s="23">
        <v>0</v>
      </c>
    </row>
    <row r="158" spans="1:29" s="23" customFormat="1" x14ac:dyDescent="0.25">
      <c r="A158" s="43">
        <v>43411.751388888886</v>
      </c>
      <c r="B158" s="43">
        <v>43441.787499999999</v>
      </c>
      <c r="C158" s="23" t="s">
        <v>10</v>
      </c>
      <c r="D158" s="23" t="s">
        <v>44</v>
      </c>
      <c r="E158" s="23">
        <v>0.8</v>
      </c>
      <c r="F158" s="23">
        <v>1.1696599999999999</v>
      </c>
      <c r="G158" s="23">
        <v>1.1577999999999999</v>
      </c>
      <c r="H158" s="23">
        <v>1.17154</v>
      </c>
      <c r="I158" s="23">
        <v>1.1696599999999999</v>
      </c>
      <c r="J158" s="23">
        <v>0</v>
      </c>
      <c r="K158" s="23">
        <v>3.38</v>
      </c>
      <c r="L158" s="23">
        <v>18.8</v>
      </c>
      <c r="M158" s="23">
        <v>131.96</v>
      </c>
      <c r="N158" s="23">
        <v>0.13</v>
      </c>
      <c r="O158" s="23" t="s">
        <v>258</v>
      </c>
      <c r="P158" s="23">
        <v>57797210</v>
      </c>
      <c r="Q158" s="23" t="s">
        <v>259</v>
      </c>
      <c r="R158" s="23">
        <v>100</v>
      </c>
      <c r="S158" s="23" t="s">
        <v>260</v>
      </c>
      <c r="T158" s="23">
        <v>44</v>
      </c>
      <c r="U158" s="23">
        <v>0.02</v>
      </c>
      <c r="V158" s="23">
        <v>62.8</v>
      </c>
      <c r="W158" s="23">
        <v>429.551999999999</v>
      </c>
      <c r="X158" s="23">
        <v>0</v>
      </c>
      <c r="Y158" s="23">
        <v>0</v>
      </c>
      <c r="Z158" s="23">
        <v>100</v>
      </c>
      <c r="AA158" s="23">
        <v>29.9</v>
      </c>
      <c r="AB158" s="23">
        <v>-44</v>
      </c>
      <c r="AC158" s="23">
        <v>-300.95999999999998</v>
      </c>
    </row>
    <row r="159" spans="1:29" s="23" customFormat="1" x14ac:dyDescent="0.25">
      <c r="A159" s="43">
        <v>43411.751388888886</v>
      </c>
      <c r="B159" s="43">
        <v>43441.001388888886</v>
      </c>
      <c r="C159" s="23" t="s">
        <v>10</v>
      </c>
      <c r="D159" s="23" t="s">
        <v>44</v>
      </c>
      <c r="E159" s="23">
        <v>0.2</v>
      </c>
      <c r="F159" s="23">
        <v>1.1714800000000001</v>
      </c>
      <c r="G159" s="23">
        <v>1.1577999999999999</v>
      </c>
      <c r="H159" s="23">
        <v>1.17154</v>
      </c>
      <c r="I159" s="23">
        <v>1.16753</v>
      </c>
      <c r="J159" s="23">
        <v>0</v>
      </c>
      <c r="K159" s="23">
        <v>0.85</v>
      </c>
      <c r="L159" s="23">
        <v>40.1</v>
      </c>
      <c r="M159" s="23">
        <v>69.540000000000006</v>
      </c>
      <c r="N159" s="23">
        <v>7.0000000000000007E-2</v>
      </c>
      <c r="O159" s="23" t="s">
        <v>109</v>
      </c>
      <c r="P159" s="23">
        <v>57797210</v>
      </c>
      <c r="Q159" s="23" t="s">
        <v>261</v>
      </c>
      <c r="R159" s="23">
        <v>100</v>
      </c>
      <c r="S159" s="23" t="s">
        <v>262</v>
      </c>
      <c r="T159" s="23">
        <v>15.1</v>
      </c>
      <c r="U159" s="23">
        <v>0.02</v>
      </c>
      <c r="V159" s="23">
        <v>48.9</v>
      </c>
      <c r="W159" s="23">
        <v>83.619</v>
      </c>
      <c r="X159" s="23">
        <v>0</v>
      </c>
      <c r="Y159" s="23">
        <v>0</v>
      </c>
      <c r="Z159" s="23">
        <v>100</v>
      </c>
      <c r="AA159" s="23">
        <v>82</v>
      </c>
      <c r="AB159" s="23">
        <v>-8.8000000000000007</v>
      </c>
      <c r="AC159" s="23">
        <v>-15.05</v>
      </c>
    </row>
    <row r="160" spans="1:29" s="23" customFormat="1" x14ac:dyDescent="0.25">
      <c r="A160" s="43">
        <v>43411.76458333333</v>
      </c>
      <c r="B160" s="23" t="s">
        <v>263</v>
      </c>
      <c r="C160" s="23" t="s">
        <v>10</v>
      </c>
      <c r="D160" s="23" t="s">
        <v>44</v>
      </c>
      <c r="E160" s="23">
        <v>1</v>
      </c>
      <c r="F160" s="23">
        <v>1.16751</v>
      </c>
      <c r="G160" s="23">
        <v>1.1568799999999999</v>
      </c>
      <c r="H160" s="23">
        <v>1.1709799999999999</v>
      </c>
      <c r="I160" s="23">
        <v>1.16751</v>
      </c>
      <c r="J160" s="23">
        <v>0</v>
      </c>
      <c r="K160" s="23">
        <v>8.4600000000000009</v>
      </c>
      <c r="L160" s="23">
        <v>34.700000000000003</v>
      </c>
      <c r="M160" s="23">
        <v>305.67</v>
      </c>
      <c r="N160" s="23">
        <v>0.31</v>
      </c>
      <c r="O160" s="23" t="s">
        <v>109</v>
      </c>
      <c r="P160" s="23">
        <v>57799559</v>
      </c>
      <c r="Q160" s="23" t="s">
        <v>264</v>
      </c>
      <c r="R160" s="23">
        <v>100</v>
      </c>
      <c r="S160" s="23" t="s">
        <v>265</v>
      </c>
      <c r="T160" s="23">
        <v>58.5</v>
      </c>
      <c r="U160" s="23">
        <v>0.01</v>
      </c>
      <c r="V160" s="23">
        <v>93.2</v>
      </c>
      <c r="W160" s="23">
        <v>798.72400000000005</v>
      </c>
      <c r="X160" s="23">
        <v>0</v>
      </c>
      <c r="Y160" s="23">
        <v>0</v>
      </c>
      <c r="Z160" s="23">
        <v>100</v>
      </c>
      <c r="AA160" s="23">
        <v>37.200000000000003</v>
      </c>
      <c r="AB160" s="23">
        <v>-58.5</v>
      </c>
      <c r="AC160" s="23">
        <v>-501.35</v>
      </c>
    </row>
    <row r="161" spans="1:29" s="23" customFormat="1" x14ac:dyDescent="0.25">
      <c r="A161" s="43">
        <v>43411.770833333336</v>
      </c>
      <c r="B161" s="43">
        <v>43411.855555555558</v>
      </c>
      <c r="C161" s="23" t="s">
        <v>11</v>
      </c>
      <c r="D161" s="23" t="s">
        <v>46</v>
      </c>
      <c r="E161" s="23">
        <v>1</v>
      </c>
      <c r="F161" s="23">
        <v>111.252</v>
      </c>
      <c r="G161" s="23">
        <v>112.184</v>
      </c>
      <c r="H161" s="23">
        <v>111.57899999999999</v>
      </c>
      <c r="I161" s="23">
        <v>112.01900000000001</v>
      </c>
      <c r="J161" s="23">
        <v>0</v>
      </c>
      <c r="K161" s="23">
        <v>0</v>
      </c>
      <c r="L161" s="23">
        <v>44</v>
      </c>
      <c r="M161" s="23">
        <v>336.5</v>
      </c>
      <c r="N161" s="23">
        <v>0.35</v>
      </c>
      <c r="O161" s="23" t="s">
        <v>111</v>
      </c>
      <c r="P161" s="23">
        <v>57800313</v>
      </c>
      <c r="Q161" s="23" t="s">
        <v>266</v>
      </c>
      <c r="R161" s="23">
        <v>0.9</v>
      </c>
      <c r="S161" s="23" t="s">
        <v>84</v>
      </c>
      <c r="T161" s="23">
        <v>0</v>
      </c>
      <c r="U161" s="23">
        <v>0.02</v>
      </c>
      <c r="V161" s="23">
        <v>44</v>
      </c>
      <c r="W161" s="23">
        <v>336.6</v>
      </c>
      <c r="X161" s="23">
        <v>0</v>
      </c>
      <c r="Y161" s="23">
        <v>0</v>
      </c>
      <c r="Z161" s="23">
        <v>100</v>
      </c>
      <c r="AA161" s="23">
        <v>100</v>
      </c>
      <c r="AB161" s="23">
        <v>0</v>
      </c>
      <c r="AC161" s="23">
        <v>0</v>
      </c>
    </row>
    <row r="162" spans="1:29" s="23" customFormat="1" x14ac:dyDescent="0.25">
      <c r="A162" s="43">
        <v>43411.816666666666</v>
      </c>
      <c r="B162" s="43">
        <v>43441.200694444444</v>
      </c>
      <c r="C162" s="23" t="s">
        <v>11</v>
      </c>
      <c r="D162" s="23" t="s">
        <v>46</v>
      </c>
      <c r="E162" s="23">
        <v>1</v>
      </c>
      <c r="F162" s="23">
        <v>110.849</v>
      </c>
      <c r="G162" s="23">
        <v>0</v>
      </c>
      <c r="H162" s="23">
        <v>111.78100000000001</v>
      </c>
      <c r="I162" s="23">
        <v>112.235</v>
      </c>
      <c r="J162" s="23">
        <v>0</v>
      </c>
      <c r="K162" s="23">
        <v>3.18</v>
      </c>
      <c r="L162" s="23">
        <v>45.4</v>
      </c>
      <c r="M162" s="23">
        <v>349.59</v>
      </c>
      <c r="N162" s="23">
        <v>0.36</v>
      </c>
      <c r="O162" s="23" t="s">
        <v>111</v>
      </c>
      <c r="P162" s="23">
        <v>57804752</v>
      </c>
      <c r="Q162" s="23" t="s">
        <v>267</v>
      </c>
      <c r="R162" s="23">
        <v>100</v>
      </c>
      <c r="S162" s="23" t="s">
        <v>268</v>
      </c>
      <c r="T162" s="23">
        <v>13.8</v>
      </c>
      <c r="U162" s="23">
        <v>0.02</v>
      </c>
      <c r="V162" s="23">
        <v>51.3</v>
      </c>
      <c r="W162" s="23">
        <v>391.41899999999998</v>
      </c>
      <c r="X162" s="23">
        <v>0</v>
      </c>
      <c r="Y162" s="23">
        <v>0</v>
      </c>
      <c r="Z162" s="23">
        <v>100</v>
      </c>
      <c r="AA162" s="23">
        <v>88.5</v>
      </c>
      <c r="AB162" s="23">
        <v>-5.9</v>
      </c>
      <c r="AC162" s="23">
        <v>-45.02</v>
      </c>
    </row>
    <row r="163" spans="1:29" s="23" customFormat="1" x14ac:dyDescent="0.25">
      <c r="A163" s="43">
        <v>43411.833333333336</v>
      </c>
      <c r="B163" s="43">
        <v>43441.200694444444</v>
      </c>
      <c r="C163" s="23" t="s">
        <v>11</v>
      </c>
      <c r="D163" s="23" t="s">
        <v>46</v>
      </c>
      <c r="E163" s="23">
        <v>1</v>
      </c>
      <c r="F163" s="23">
        <v>110.58499999999999</v>
      </c>
      <c r="G163" s="23">
        <v>115.145</v>
      </c>
      <c r="H163" s="23">
        <v>111.926</v>
      </c>
      <c r="I163" s="23">
        <v>112.23699999999999</v>
      </c>
      <c r="J163" s="23">
        <v>0</v>
      </c>
      <c r="K163" s="23">
        <v>3.18</v>
      </c>
      <c r="L163" s="23">
        <v>31.1</v>
      </c>
      <c r="M163" s="23">
        <v>240.47</v>
      </c>
      <c r="N163" s="23">
        <v>0.25</v>
      </c>
      <c r="O163" s="23" t="s">
        <v>111</v>
      </c>
      <c r="P163" s="23">
        <v>57806096</v>
      </c>
      <c r="Q163" s="23" t="s">
        <v>269</v>
      </c>
      <c r="R163" s="23">
        <v>98.9</v>
      </c>
      <c r="S163" s="23" t="s">
        <v>170</v>
      </c>
      <c r="T163" s="23">
        <v>13.4</v>
      </c>
      <c r="U163" s="23">
        <v>0.02</v>
      </c>
      <c r="V163" s="23">
        <v>36.799999999999997</v>
      </c>
      <c r="W163" s="23">
        <v>280.78399999999999</v>
      </c>
      <c r="X163" s="23">
        <v>-0.9</v>
      </c>
      <c r="Y163" s="23">
        <v>-6.867</v>
      </c>
      <c r="Z163" s="23">
        <v>97.6</v>
      </c>
      <c r="AA163" s="23">
        <v>84.9</v>
      </c>
      <c r="AB163" s="23">
        <v>-5.7</v>
      </c>
      <c r="AC163" s="23">
        <v>-43.49</v>
      </c>
    </row>
    <row r="164" spans="1:29" s="23" customFormat="1" x14ac:dyDescent="0.25">
      <c r="A164" s="43">
        <v>43411.840277777781</v>
      </c>
      <c r="B164" s="23" t="s">
        <v>270</v>
      </c>
      <c r="C164" s="23" t="s">
        <v>10</v>
      </c>
      <c r="D164" s="23" t="s">
        <v>44</v>
      </c>
      <c r="E164" s="23">
        <v>1</v>
      </c>
      <c r="F164" s="23">
        <v>0</v>
      </c>
      <c r="G164" s="23">
        <v>0</v>
      </c>
      <c r="H164" s="23">
        <v>1.1680200000000001</v>
      </c>
      <c r="I164" s="23">
        <v>1.16415</v>
      </c>
      <c r="J164" s="23">
        <v>0</v>
      </c>
      <c r="K164" s="23">
        <v>8.4600000000000009</v>
      </c>
      <c r="L164" s="23">
        <v>38.700000000000003</v>
      </c>
      <c r="M164" s="23">
        <v>340.89</v>
      </c>
      <c r="N164" s="23">
        <v>0.35</v>
      </c>
      <c r="O164" s="23" t="s">
        <v>109</v>
      </c>
      <c r="P164" s="23">
        <v>57807274</v>
      </c>
      <c r="Q164" s="23" t="s">
        <v>271</v>
      </c>
      <c r="R164" s="23">
        <v>83.8</v>
      </c>
      <c r="S164" s="23" t="s">
        <v>272</v>
      </c>
      <c r="T164" s="23">
        <v>43</v>
      </c>
      <c r="U164" s="23">
        <v>0.3</v>
      </c>
      <c r="V164" s="23">
        <v>50.8</v>
      </c>
      <c r="W164" s="23">
        <v>436.37199999999899</v>
      </c>
      <c r="X164" s="23">
        <v>-15.4</v>
      </c>
      <c r="Y164" s="23">
        <v>-132.286</v>
      </c>
      <c r="Z164" s="23">
        <v>76.7</v>
      </c>
      <c r="AA164" s="23">
        <v>81.7</v>
      </c>
      <c r="AB164" s="23">
        <v>-12.1</v>
      </c>
      <c r="AC164" s="23">
        <v>-103.94</v>
      </c>
    </row>
    <row r="165" spans="1:29" s="23" customFormat="1" x14ac:dyDescent="0.25">
      <c r="A165" s="43">
        <v>43411.84375</v>
      </c>
      <c r="B165" s="43">
        <v>43441.01458333333</v>
      </c>
      <c r="C165" s="23" t="s">
        <v>10</v>
      </c>
      <c r="D165" s="23" t="s">
        <v>44</v>
      </c>
      <c r="E165" s="23">
        <v>1</v>
      </c>
      <c r="F165" s="23">
        <v>1.1680200000000001</v>
      </c>
      <c r="G165" s="23">
        <v>1.15991</v>
      </c>
      <c r="H165" s="23">
        <v>1.1680999999999999</v>
      </c>
      <c r="I165" s="23">
        <v>1.1677200000000001</v>
      </c>
      <c r="J165" s="23">
        <v>0</v>
      </c>
      <c r="K165" s="23">
        <v>4.2300000000000004</v>
      </c>
      <c r="L165" s="23">
        <v>3.8</v>
      </c>
      <c r="M165" s="23">
        <v>36.770000000000003</v>
      </c>
      <c r="N165" s="23">
        <v>0.04</v>
      </c>
      <c r="O165" s="23" t="s">
        <v>109</v>
      </c>
      <c r="P165" s="23">
        <v>57807548</v>
      </c>
      <c r="Q165" s="23" t="s">
        <v>273</v>
      </c>
      <c r="R165" s="23">
        <v>100</v>
      </c>
      <c r="S165" s="23" t="s">
        <v>274</v>
      </c>
      <c r="T165" s="23">
        <v>5.7</v>
      </c>
      <c r="U165" s="23">
        <v>0.11</v>
      </c>
      <c r="V165" s="23">
        <v>9.5</v>
      </c>
      <c r="W165" s="23">
        <v>81.319999999999993</v>
      </c>
      <c r="X165" s="23">
        <v>0</v>
      </c>
      <c r="Y165" s="23">
        <v>0</v>
      </c>
      <c r="Z165" s="23">
        <v>100</v>
      </c>
      <c r="AA165" s="23">
        <v>40</v>
      </c>
      <c r="AB165" s="23">
        <v>-5.7</v>
      </c>
      <c r="AC165" s="23">
        <v>-48.79</v>
      </c>
    </row>
    <row r="166" spans="1:29" s="23" customFormat="1" x14ac:dyDescent="0.25">
      <c r="A166" s="43">
        <v>43411.895833333336</v>
      </c>
      <c r="B166" s="43">
        <v>43411.947916666664</v>
      </c>
      <c r="C166" s="23" t="s">
        <v>10</v>
      </c>
      <c r="D166" s="23" t="s">
        <v>44</v>
      </c>
      <c r="E166" s="23">
        <v>1</v>
      </c>
      <c r="F166" s="23">
        <v>1.1699600000000001</v>
      </c>
      <c r="G166" s="23">
        <v>1.16655</v>
      </c>
      <c r="H166" s="23">
        <v>1.16662</v>
      </c>
      <c r="I166" s="23">
        <v>1.16723</v>
      </c>
      <c r="J166" s="23">
        <v>0</v>
      </c>
      <c r="K166" s="23">
        <v>0</v>
      </c>
      <c r="L166" s="23">
        <v>-6.1</v>
      </c>
      <c r="M166" s="23">
        <v>-52.26</v>
      </c>
      <c r="N166" s="23">
        <v>-0.05</v>
      </c>
      <c r="O166" s="23" t="s">
        <v>109</v>
      </c>
      <c r="P166" s="23">
        <v>57810719</v>
      </c>
      <c r="Q166" s="23" t="s">
        <v>275</v>
      </c>
      <c r="R166" s="23">
        <v>0</v>
      </c>
      <c r="S166" s="23" t="s">
        <v>45</v>
      </c>
      <c r="T166" s="23">
        <v>6.1</v>
      </c>
      <c r="U166" s="23">
        <v>6.1</v>
      </c>
      <c r="V166" s="23">
        <v>0</v>
      </c>
      <c r="W166" s="23">
        <v>0</v>
      </c>
      <c r="X166" s="23">
        <v>-6.1</v>
      </c>
      <c r="Y166" s="23">
        <v>-52.277000000000001</v>
      </c>
      <c r="Z166" s="23">
        <v>0</v>
      </c>
      <c r="AA166" s="23">
        <v>0</v>
      </c>
      <c r="AB166" s="23">
        <v>-6.1</v>
      </c>
      <c r="AC166" s="23">
        <v>-52.28</v>
      </c>
    </row>
    <row r="167" spans="1:29" s="23" customFormat="1" x14ac:dyDescent="0.25">
      <c r="A167" s="43">
        <v>43441.032638888886</v>
      </c>
      <c r="B167" s="43">
        <v>43441.200694444444</v>
      </c>
      <c r="C167" s="23" t="s">
        <v>11</v>
      </c>
      <c r="D167" s="23" t="s">
        <v>46</v>
      </c>
      <c r="E167" s="23">
        <v>1</v>
      </c>
      <c r="F167" s="23">
        <v>112.25</v>
      </c>
      <c r="G167" s="23">
        <v>0</v>
      </c>
      <c r="H167" s="23">
        <v>111.952</v>
      </c>
      <c r="I167" s="23">
        <v>112.249</v>
      </c>
      <c r="J167" s="23">
        <v>0</v>
      </c>
      <c r="K167" s="23">
        <v>0</v>
      </c>
      <c r="L167" s="23">
        <v>29.7</v>
      </c>
      <c r="M167" s="23">
        <v>226.58</v>
      </c>
      <c r="N167" s="23">
        <v>0.23</v>
      </c>
      <c r="O167" s="23" t="s">
        <v>111</v>
      </c>
      <c r="P167" s="23">
        <v>57816522</v>
      </c>
      <c r="Q167" s="23" t="s">
        <v>276</v>
      </c>
      <c r="R167" s="23">
        <v>100</v>
      </c>
      <c r="S167" s="23" t="s">
        <v>277</v>
      </c>
      <c r="T167" s="23">
        <v>8.1999999999999993</v>
      </c>
      <c r="U167" s="23">
        <v>0.03</v>
      </c>
      <c r="V167" s="23">
        <v>34.200000000000003</v>
      </c>
      <c r="W167" s="23">
        <v>260.94600000000003</v>
      </c>
      <c r="X167" s="23">
        <v>0</v>
      </c>
      <c r="Y167" s="23">
        <v>0</v>
      </c>
      <c r="Z167" s="23">
        <v>100</v>
      </c>
      <c r="AA167" s="23">
        <v>86.8</v>
      </c>
      <c r="AB167" s="23">
        <v>-4.5</v>
      </c>
      <c r="AC167" s="23">
        <v>-34.340000000000003</v>
      </c>
    </row>
    <row r="168" spans="1:29" s="23" customFormat="1" x14ac:dyDescent="0.25">
      <c r="A168" s="43">
        <v>43441.041666666664</v>
      </c>
      <c r="B168" s="43">
        <v>43441.129861111112</v>
      </c>
      <c r="C168" s="23" t="s">
        <v>11</v>
      </c>
      <c r="D168" s="23" t="s">
        <v>46</v>
      </c>
      <c r="E168" s="23">
        <v>1</v>
      </c>
      <c r="F168" s="23">
        <v>111.473</v>
      </c>
      <c r="G168" s="23">
        <v>113.753</v>
      </c>
      <c r="H168" s="23">
        <v>111.962</v>
      </c>
      <c r="I168" s="23">
        <v>112.038</v>
      </c>
      <c r="J168" s="23">
        <v>0</v>
      </c>
      <c r="K168" s="23">
        <v>0</v>
      </c>
      <c r="L168" s="23">
        <v>7.6</v>
      </c>
      <c r="M168" s="23">
        <v>58.1</v>
      </c>
      <c r="N168" s="23">
        <v>0.06</v>
      </c>
      <c r="O168" s="23" t="s">
        <v>111</v>
      </c>
      <c r="P168" s="23">
        <v>57816867</v>
      </c>
      <c r="Q168" s="23" t="s">
        <v>278</v>
      </c>
      <c r="R168" s="23">
        <v>0.8</v>
      </c>
      <c r="S168" s="23" t="s">
        <v>84</v>
      </c>
      <c r="T168" s="23">
        <v>0</v>
      </c>
      <c r="U168" s="23">
        <v>0.13</v>
      </c>
      <c r="V168" s="23">
        <v>7.6</v>
      </c>
      <c r="W168" s="23">
        <v>58.063999999999901</v>
      </c>
      <c r="X168" s="23">
        <v>0</v>
      </c>
      <c r="Y168" s="23">
        <v>0</v>
      </c>
      <c r="Z168" s="23">
        <v>100</v>
      </c>
      <c r="AA168" s="23">
        <v>100</v>
      </c>
      <c r="AB168" s="23">
        <v>0</v>
      </c>
      <c r="AC168" s="23">
        <v>0</v>
      </c>
    </row>
    <row r="169" spans="1:29" s="23" customFormat="1" x14ac:dyDescent="0.25">
      <c r="A169" s="43">
        <v>43441.071527777778</v>
      </c>
      <c r="B169" s="43">
        <v>43441.14166666667</v>
      </c>
      <c r="C169" s="23" t="s">
        <v>11</v>
      </c>
      <c r="D169" s="23" t="s">
        <v>46</v>
      </c>
      <c r="E169" s="23">
        <v>1</v>
      </c>
      <c r="F169" s="23">
        <v>111.11799999999999</v>
      </c>
      <c r="G169" s="23">
        <v>112.568</v>
      </c>
      <c r="H169" s="23">
        <v>111.93899999999999</v>
      </c>
      <c r="I169" s="23">
        <v>112.078</v>
      </c>
      <c r="J169" s="23">
        <v>0</v>
      </c>
      <c r="K169" s="23">
        <v>0</v>
      </c>
      <c r="L169" s="23">
        <v>13.9</v>
      </c>
      <c r="M169" s="23">
        <v>106.22</v>
      </c>
      <c r="N169" s="23">
        <v>0.11</v>
      </c>
      <c r="O169" s="23" t="s">
        <v>111</v>
      </c>
      <c r="P169" s="23">
        <v>57817300</v>
      </c>
      <c r="Q169" s="23" t="s">
        <v>279</v>
      </c>
      <c r="R169" s="23">
        <v>1</v>
      </c>
      <c r="S169" s="23" t="s">
        <v>84</v>
      </c>
      <c r="T169" s="23">
        <v>0</v>
      </c>
      <c r="U169" s="23">
        <v>7.0000000000000007E-2</v>
      </c>
      <c r="V169" s="23">
        <v>13.9</v>
      </c>
      <c r="W169" s="23">
        <v>106.196</v>
      </c>
      <c r="X169" s="23">
        <v>0</v>
      </c>
      <c r="Y169" s="23">
        <v>0</v>
      </c>
      <c r="Z169" s="23">
        <v>100</v>
      </c>
      <c r="AA169" s="23">
        <v>100</v>
      </c>
      <c r="AB169" s="23">
        <v>0</v>
      </c>
      <c r="AC169" s="23">
        <v>0</v>
      </c>
    </row>
    <row r="170" spans="1:29" s="23" customFormat="1" x14ac:dyDescent="0.25">
      <c r="A170" s="43">
        <v>43441.111805555556</v>
      </c>
      <c r="B170" s="43">
        <v>43441.526388888888</v>
      </c>
      <c r="C170" s="23" t="s">
        <v>10</v>
      </c>
      <c r="D170" s="23" t="s">
        <v>44</v>
      </c>
      <c r="E170" s="23">
        <v>1</v>
      </c>
      <c r="F170" s="23">
        <v>1.1721200000000001</v>
      </c>
      <c r="G170" s="23">
        <v>1.1477200000000001</v>
      </c>
      <c r="H170" s="23">
        <v>1.1676</v>
      </c>
      <c r="I170" s="23">
        <v>1.1674100000000001</v>
      </c>
      <c r="J170" s="23">
        <v>0</v>
      </c>
      <c r="K170" s="23">
        <v>0</v>
      </c>
      <c r="L170" s="23">
        <v>1.9</v>
      </c>
      <c r="M170" s="23">
        <v>16.28</v>
      </c>
      <c r="N170" s="23">
        <v>0.02</v>
      </c>
      <c r="O170" s="23" t="s">
        <v>111</v>
      </c>
      <c r="P170" s="23">
        <v>57818065</v>
      </c>
      <c r="Q170" s="23" t="s">
        <v>280</v>
      </c>
      <c r="R170" s="23">
        <v>45.6</v>
      </c>
      <c r="S170" s="23" t="s">
        <v>281</v>
      </c>
      <c r="T170" s="23">
        <v>20.6</v>
      </c>
      <c r="U170" s="23">
        <v>2.96</v>
      </c>
      <c r="V170" s="23">
        <v>5.2</v>
      </c>
      <c r="W170" s="23">
        <v>44.564</v>
      </c>
      <c r="X170" s="23">
        <v>-15.4</v>
      </c>
      <c r="Y170" s="23">
        <v>-131.97800000000001</v>
      </c>
      <c r="Z170" s="23">
        <v>25.2</v>
      </c>
      <c r="AA170" s="23">
        <v>84</v>
      </c>
      <c r="AB170" s="23">
        <v>-3.3</v>
      </c>
      <c r="AC170" s="23">
        <v>-28.28</v>
      </c>
    </row>
    <row r="171" spans="1:29" s="23" customFormat="1" x14ac:dyDescent="0.25">
      <c r="A171" s="43">
        <v>43441.193055555559</v>
      </c>
      <c r="B171" s="43">
        <v>43441.458333333336</v>
      </c>
      <c r="C171" s="23" t="s">
        <v>11</v>
      </c>
      <c r="D171" s="23" t="s">
        <v>46</v>
      </c>
      <c r="E171" s="23">
        <v>1</v>
      </c>
      <c r="F171" s="23">
        <v>111.965</v>
      </c>
      <c r="G171" s="23">
        <v>0</v>
      </c>
      <c r="H171" s="23">
        <v>112.187</v>
      </c>
      <c r="I171" s="23">
        <v>112.32</v>
      </c>
      <c r="J171" s="23">
        <v>0</v>
      </c>
      <c r="K171" s="23">
        <v>0</v>
      </c>
      <c r="L171" s="23">
        <v>13.3</v>
      </c>
      <c r="M171" s="23">
        <v>101.33</v>
      </c>
      <c r="N171" s="23">
        <v>0.1</v>
      </c>
      <c r="O171" s="23" t="s">
        <v>111</v>
      </c>
      <c r="P171" s="23">
        <v>57820746</v>
      </c>
      <c r="Q171" s="23" t="s">
        <v>282</v>
      </c>
      <c r="R171" s="23">
        <v>99.8</v>
      </c>
      <c r="S171" s="23" t="s">
        <v>283</v>
      </c>
      <c r="T171" s="23">
        <v>10.1</v>
      </c>
      <c r="U171" s="23">
        <v>0.02</v>
      </c>
      <c r="V171" s="23">
        <v>22.2</v>
      </c>
      <c r="W171" s="23">
        <v>169.16399999999999</v>
      </c>
      <c r="X171" s="23">
        <v>-0.4</v>
      </c>
      <c r="Y171" s="23">
        <v>-3.048</v>
      </c>
      <c r="Z171" s="23">
        <v>98.2</v>
      </c>
      <c r="AA171" s="23">
        <v>60.6</v>
      </c>
      <c r="AB171" s="23">
        <v>-8.9</v>
      </c>
      <c r="AC171" s="23">
        <v>-67.819999999999993</v>
      </c>
    </row>
    <row r="172" spans="1:29" s="23" customFormat="1" x14ac:dyDescent="0.25">
      <c r="A172" s="43">
        <v>43441.232638888891</v>
      </c>
      <c r="B172" s="23" t="s">
        <v>284</v>
      </c>
      <c r="C172" s="23" t="s">
        <v>16</v>
      </c>
      <c r="D172" s="23" t="s">
        <v>44</v>
      </c>
      <c r="E172" s="23">
        <v>1</v>
      </c>
      <c r="F172" s="23">
        <v>0.74341000000000002</v>
      </c>
      <c r="G172" s="23">
        <v>0.72141</v>
      </c>
      <c r="H172" s="23">
        <v>0.73728000000000005</v>
      </c>
      <c r="I172" s="23">
        <v>0.74075999999999997</v>
      </c>
      <c r="J172" s="23">
        <v>0</v>
      </c>
      <c r="K172" s="23">
        <v>-2.97</v>
      </c>
      <c r="L172" s="23">
        <v>-34.799999999999997</v>
      </c>
      <c r="M172" s="23">
        <v>-301.16000000000003</v>
      </c>
      <c r="N172" s="23">
        <v>-0.31</v>
      </c>
      <c r="O172" s="23" t="s">
        <v>111</v>
      </c>
      <c r="P172" s="23">
        <v>57822783</v>
      </c>
      <c r="Q172" s="23" t="s">
        <v>285</v>
      </c>
      <c r="R172" s="23">
        <v>0</v>
      </c>
      <c r="S172" s="23" t="s">
        <v>45</v>
      </c>
      <c r="T172" s="23">
        <v>45.1</v>
      </c>
      <c r="U172" s="23">
        <v>45.25</v>
      </c>
      <c r="V172" s="23">
        <v>0</v>
      </c>
      <c r="W172" s="23">
        <v>0</v>
      </c>
      <c r="X172" s="23">
        <v>-45.1</v>
      </c>
      <c r="Y172" s="23">
        <v>-386.50700000000001</v>
      </c>
      <c r="Z172" s="23">
        <v>0</v>
      </c>
      <c r="AA172" s="23">
        <v>22.8</v>
      </c>
      <c r="AB172" s="23">
        <v>-34.799999999999997</v>
      </c>
      <c r="AC172" s="23">
        <v>-298.24</v>
      </c>
    </row>
    <row r="173" spans="1:29" s="23" customFormat="1" x14ac:dyDescent="0.25">
      <c r="A173" s="43">
        <v>43441.499305555553</v>
      </c>
      <c r="B173" s="43">
        <v>43441.783333333333</v>
      </c>
      <c r="C173" s="23" t="s">
        <v>10</v>
      </c>
      <c r="D173" s="23" t="s">
        <v>44</v>
      </c>
      <c r="E173" s="23">
        <v>1</v>
      </c>
      <c r="F173" s="23">
        <v>1.1693100000000001</v>
      </c>
      <c r="G173" s="23">
        <v>0</v>
      </c>
      <c r="H173" s="23">
        <v>1.1672100000000001</v>
      </c>
      <c r="I173" s="23">
        <v>1.1693100000000001</v>
      </c>
      <c r="J173" s="23">
        <v>0</v>
      </c>
      <c r="K173" s="23">
        <v>0</v>
      </c>
      <c r="L173" s="23">
        <v>-21</v>
      </c>
      <c r="M173" s="23">
        <v>-179.59</v>
      </c>
      <c r="N173" s="23">
        <v>-0.18</v>
      </c>
      <c r="O173" s="23" t="s">
        <v>111</v>
      </c>
      <c r="P173" s="23">
        <v>57832183</v>
      </c>
      <c r="Q173" s="23" t="s">
        <v>286</v>
      </c>
      <c r="R173" s="23">
        <v>12.8</v>
      </c>
      <c r="S173" s="23" t="s">
        <v>287</v>
      </c>
      <c r="T173" s="23">
        <v>38.5</v>
      </c>
      <c r="U173" s="23">
        <v>1.2</v>
      </c>
      <c r="V173" s="23">
        <v>17.5</v>
      </c>
      <c r="W173" s="23">
        <v>149.625</v>
      </c>
      <c r="X173" s="23">
        <v>-21</v>
      </c>
      <c r="Y173" s="23">
        <v>-179.55</v>
      </c>
      <c r="Z173" s="23">
        <v>45.5</v>
      </c>
      <c r="AA173" s="23">
        <v>0</v>
      </c>
      <c r="AB173" s="23">
        <v>-38.5</v>
      </c>
      <c r="AC173" s="23">
        <v>-329.18</v>
      </c>
    </row>
    <row r="174" spans="1:29" s="23" customFormat="1" x14ac:dyDescent="0.25">
      <c r="A174" s="43">
        <v>43441.65625</v>
      </c>
      <c r="B174" s="43">
        <v>43441.666666666664</v>
      </c>
      <c r="C174" s="23" t="s">
        <v>10</v>
      </c>
      <c r="D174" s="23" t="s">
        <v>46</v>
      </c>
      <c r="E174" s="23">
        <v>1</v>
      </c>
      <c r="F174" s="23">
        <v>0</v>
      </c>
      <c r="G174" s="23">
        <v>0</v>
      </c>
      <c r="H174" s="23">
        <v>1.1684000000000001</v>
      </c>
      <c r="I174" s="23">
        <v>1.16699</v>
      </c>
      <c r="J174" s="23">
        <v>0</v>
      </c>
      <c r="K174" s="23">
        <v>0</v>
      </c>
      <c r="L174" s="23">
        <v>-14.1</v>
      </c>
      <c r="M174" s="23">
        <v>-120.82</v>
      </c>
      <c r="N174" s="23">
        <v>-0.12</v>
      </c>
      <c r="O174" s="23" t="s">
        <v>109</v>
      </c>
      <c r="P174" s="23">
        <v>57842191</v>
      </c>
      <c r="Q174" s="23" t="s">
        <v>218</v>
      </c>
      <c r="R174" s="23">
        <v>0</v>
      </c>
      <c r="S174" s="23" t="s">
        <v>45</v>
      </c>
      <c r="T174" s="23">
        <v>14.1</v>
      </c>
      <c r="U174" s="23">
        <v>14.1</v>
      </c>
      <c r="V174" s="23">
        <v>0</v>
      </c>
      <c r="W174" s="23">
        <v>0</v>
      </c>
      <c r="X174" s="23">
        <v>-14.1</v>
      </c>
      <c r="Y174" s="23">
        <v>-120.837</v>
      </c>
      <c r="Z174" s="23">
        <v>0</v>
      </c>
      <c r="AA174" s="23">
        <v>0</v>
      </c>
      <c r="AB174" s="23">
        <v>-14.1</v>
      </c>
      <c r="AC174" s="23">
        <v>-120.84</v>
      </c>
    </row>
    <row r="175" spans="1:29" s="23" customFormat="1" x14ac:dyDescent="0.25">
      <c r="A175" s="43">
        <v>43441.677083333336</v>
      </c>
      <c r="B175" s="43">
        <v>43441.688888888886</v>
      </c>
      <c r="C175" s="23" t="s">
        <v>11</v>
      </c>
      <c r="D175" s="23" t="s">
        <v>46</v>
      </c>
      <c r="E175" s="23">
        <v>1</v>
      </c>
      <c r="F175" s="23">
        <v>111.922</v>
      </c>
      <c r="G175" s="23">
        <v>114.202</v>
      </c>
      <c r="H175" s="23">
        <v>112.39700000000001</v>
      </c>
      <c r="I175" s="23">
        <v>112.45699999999999</v>
      </c>
      <c r="J175" s="23">
        <v>0</v>
      </c>
      <c r="K175" s="23">
        <v>0</v>
      </c>
      <c r="L175" s="23">
        <v>6</v>
      </c>
      <c r="M175" s="23">
        <v>45.68</v>
      </c>
      <c r="N175" s="23">
        <v>0.05</v>
      </c>
      <c r="O175" s="23" t="s">
        <v>111</v>
      </c>
      <c r="P175" s="23">
        <v>57843637</v>
      </c>
      <c r="Q175" s="23" t="s">
        <v>288</v>
      </c>
      <c r="R175" s="23">
        <v>5.9</v>
      </c>
      <c r="S175" s="23" t="s">
        <v>84</v>
      </c>
      <c r="T175" s="23">
        <v>0</v>
      </c>
      <c r="U175" s="23">
        <v>0.17</v>
      </c>
      <c r="V175" s="23">
        <v>6</v>
      </c>
      <c r="W175" s="23">
        <v>45.66</v>
      </c>
      <c r="X175" s="23">
        <v>0</v>
      </c>
      <c r="Y175" s="23">
        <v>0</v>
      </c>
      <c r="Z175" s="23">
        <v>100</v>
      </c>
      <c r="AA175" s="23">
        <v>100</v>
      </c>
      <c r="AB175" s="23">
        <v>0</v>
      </c>
      <c r="AC175" s="23">
        <v>0</v>
      </c>
    </row>
    <row r="176" spans="1:29" s="23" customFormat="1" x14ac:dyDescent="0.25">
      <c r="A176" s="43">
        <v>43441.78402777778</v>
      </c>
      <c r="B176" s="43">
        <v>43441.787499999999</v>
      </c>
      <c r="C176" s="23" t="s">
        <v>10</v>
      </c>
      <c r="D176" s="23" t="s">
        <v>46</v>
      </c>
      <c r="E176" s="23">
        <v>1</v>
      </c>
      <c r="F176" s="23">
        <v>1.1673800000000001</v>
      </c>
      <c r="G176" s="23">
        <v>0</v>
      </c>
      <c r="H176" s="23">
        <v>1.1693499999999999</v>
      </c>
      <c r="I176" s="23">
        <v>1.1691100000000001</v>
      </c>
      <c r="J176" s="23">
        <v>0</v>
      </c>
      <c r="K176" s="23">
        <v>0</v>
      </c>
      <c r="L176" s="23">
        <v>-2.4</v>
      </c>
      <c r="M176" s="23">
        <v>-20.53</v>
      </c>
      <c r="N176" s="23">
        <v>-0.02</v>
      </c>
      <c r="O176" s="23" t="s">
        <v>111</v>
      </c>
      <c r="P176" s="23">
        <v>57848423</v>
      </c>
      <c r="Q176" s="23" t="s">
        <v>289</v>
      </c>
      <c r="R176" s="23">
        <v>0</v>
      </c>
      <c r="S176" s="23" t="s">
        <v>45</v>
      </c>
      <c r="T176" s="23">
        <v>2.4</v>
      </c>
      <c r="U176" s="23">
        <v>2.4</v>
      </c>
      <c r="V176" s="23">
        <v>0</v>
      </c>
      <c r="W176" s="23">
        <v>0</v>
      </c>
      <c r="X176" s="23">
        <v>-2.4</v>
      </c>
      <c r="Y176" s="23">
        <v>-20.52</v>
      </c>
      <c r="Z176" s="23">
        <v>0</v>
      </c>
      <c r="AA176" s="23">
        <v>0</v>
      </c>
      <c r="AB176" s="23">
        <v>-2.4</v>
      </c>
      <c r="AC176" s="23">
        <v>-20.52</v>
      </c>
    </row>
    <row r="177" spans="1:29" s="23" customFormat="1" x14ac:dyDescent="0.25">
      <c r="A177" s="43">
        <v>43441.822916666664</v>
      </c>
      <c r="B177" s="43">
        <v>43441.84375</v>
      </c>
      <c r="C177" s="23" t="s">
        <v>11</v>
      </c>
      <c r="D177" s="23" t="s">
        <v>46</v>
      </c>
      <c r="E177" s="23">
        <v>1</v>
      </c>
      <c r="F177" s="23">
        <v>111.916</v>
      </c>
      <c r="G177" s="23">
        <v>114.196</v>
      </c>
      <c r="H177" s="23">
        <v>112.38800000000001</v>
      </c>
      <c r="I177" s="23">
        <v>112.459</v>
      </c>
      <c r="J177" s="23">
        <v>0</v>
      </c>
      <c r="K177" s="23">
        <v>0</v>
      </c>
      <c r="L177" s="23">
        <v>7.1</v>
      </c>
      <c r="M177" s="23">
        <v>54.05</v>
      </c>
      <c r="N177" s="23">
        <v>0.06</v>
      </c>
      <c r="O177" s="23" t="s">
        <v>111</v>
      </c>
      <c r="P177" s="23">
        <v>57849858</v>
      </c>
      <c r="Q177" s="23" t="s">
        <v>47</v>
      </c>
      <c r="R177" s="23">
        <v>3.4</v>
      </c>
      <c r="S177" s="23" t="s">
        <v>84</v>
      </c>
      <c r="T177" s="23">
        <v>0</v>
      </c>
      <c r="U177" s="23">
        <v>0.14000000000000001</v>
      </c>
      <c r="V177" s="23">
        <v>7.1</v>
      </c>
      <c r="W177" s="23">
        <v>54.030999999999999</v>
      </c>
      <c r="X177" s="23">
        <v>0</v>
      </c>
      <c r="Y177" s="23">
        <v>0</v>
      </c>
      <c r="Z177" s="23">
        <v>100</v>
      </c>
      <c r="AA177" s="23">
        <v>100</v>
      </c>
      <c r="AB177" s="23">
        <v>0</v>
      </c>
      <c r="AC177" s="23">
        <v>0</v>
      </c>
    </row>
    <row r="178" spans="1:29" s="23" customFormat="1" x14ac:dyDescent="0.25">
      <c r="A178" s="23" t="s">
        <v>290</v>
      </c>
      <c r="B178" s="43">
        <v>43350.790972222225</v>
      </c>
      <c r="C178" s="23" t="s">
        <v>56</v>
      </c>
      <c r="D178" s="23" t="s">
        <v>46</v>
      </c>
      <c r="E178" s="23">
        <v>1</v>
      </c>
      <c r="F178" s="23">
        <v>0</v>
      </c>
      <c r="G178" s="23">
        <v>0.88980000000000004</v>
      </c>
      <c r="H178" s="23">
        <v>0.88673999999999997</v>
      </c>
      <c r="I178" s="23">
        <v>0.88980000000000004</v>
      </c>
      <c r="J178" s="23">
        <v>0</v>
      </c>
      <c r="K178" s="23">
        <v>-579.17999999999995</v>
      </c>
      <c r="L178" s="23">
        <v>30.6</v>
      </c>
      <c r="M178" s="23">
        <v>-235.28</v>
      </c>
      <c r="N178" s="23">
        <v>-0.24</v>
      </c>
      <c r="O178" s="23" t="s">
        <v>291</v>
      </c>
      <c r="P178" s="23">
        <v>0</v>
      </c>
      <c r="Q178" s="23" t="s">
        <v>292</v>
      </c>
      <c r="R178" s="23">
        <v>0.2</v>
      </c>
      <c r="S178" s="23" t="s">
        <v>155</v>
      </c>
      <c r="T178" s="23">
        <v>0</v>
      </c>
      <c r="U178" s="23">
        <v>0.03</v>
      </c>
      <c r="V178" s="23">
        <v>30.6</v>
      </c>
      <c r="W178" s="23">
        <v>343.94400000000002</v>
      </c>
      <c r="X178" s="23">
        <v>0</v>
      </c>
      <c r="Y178" s="23">
        <v>0</v>
      </c>
      <c r="Z178" s="23">
        <v>100</v>
      </c>
      <c r="AA178" s="23">
        <v>100</v>
      </c>
      <c r="AB178" s="23">
        <v>0</v>
      </c>
      <c r="AC178" s="23">
        <v>0</v>
      </c>
    </row>
    <row r="179" spans="1:29" s="23" customFormat="1" x14ac:dyDescent="0.25">
      <c r="A179" s="23" t="s">
        <v>293</v>
      </c>
      <c r="B179" s="43">
        <v>43441.631944444445</v>
      </c>
      <c r="C179" s="23" t="s">
        <v>58</v>
      </c>
      <c r="D179" s="23" t="s">
        <v>46</v>
      </c>
      <c r="E179" s="23">
        <v>1</v>
      </c>
      <c r="F179" s="23">
        <v>0</v>
      </c>
      <c r="G179" s="23">
        <v>1.004</v>
      </c>
      <c r="H179" s="23">
        <v>1.0024999999999999</v>
      </c>
      <c r="I179" s="23">
        <v>0.99841000000000002</v>
      </c>
      <c r="J179" s="23">
        <v>0</v>
      </c>
      <c r="K179" s="23">
        <v>219.62</v>
      </c>
      <c r="L179" s="23">
        <v>-40.9</v>
      </c>
      <c r="M179" s="23">
        <v>-131.77000000000001</v>
      </c>
      <c r="N179" s="23">
        <v>-0.13</v>
      </c>
      <c r="P179" s="23">
        <v>0</v>
      </c>
      <c r="Q179" s="23" t="s">
        <v>294</v>
      </c>
      <c r="R179" s="23">
        <v>0</v>
      </c>
      <c r="S179" s="23" t="s">
        <v>45</v>
      </c>
      <c r="T179" s="23">
        <v>226</v>
      </c>
      <c r="U179" s="23">
        <v>227.27</v>
      </c>
      <c r="V179" s="23">
        <v>0</v>
      </c>
      <c r="W179" s="23">
        <v>0</v>
      </c>
      <c r="X179" s="23">
        <v>-226</v>
      </c>
      <c r="Y179" s="23">
        <v>-1941.34</v>
      </c>
      <c r="Z179" s="23">
        <v>0</v>
      </c>
      <c r="AA179" s="23">
        <v>81.900000000000006</v>
      </c>
      <c r="AB179" s="23">
        <v>-40.9</v>
      </c>
      <c r="AC179" s="23">
        <v>-351.33</v>
      </c>
    </row>
    <row r="180" spans="1:29" s="23" customFormat="1" x14ac:dyDescent="0.25">
      <c r="A180" s="23" t="s">
        <v>295</v>
      </c>
      <c r="B180" s="23" t="s">
        <v>296</v>
      </c>
      <c r="C180" s="23" t="s">
        <v>13</v>
      </c>
      <c r="D180" s="23" t="s">
        <v>46</v>
      </c>
      <c r="E180" s="23">
        <v>1</v>
      </c>
      <c r="F180" s="23">
        <v>1.2865599999999999</v>
      </c>
      <c r="G180" s="23">
        <v>0</v>
      </c>
      <c r="H180" s="23">
        <v>1.32</v>
      </c>
      <c r="I180" s="23">
        <v>1.3158099999999999</v>
      </c>
      <c r="J180" s="23">
        <v>0</v>
      </c>
      <c r="K180" s="23">
        <v>0</v>
      </c>
      <c r="L180" s="23">
        <v>-41.9</v>
      </c>
      <c r="M180" s="23">
        <v>-359.93</v>
      </c>
      <c r="N180" s="23">
        <v>-0.37</v>
      </c>
      <c r="O180" s="23" t="s">
        <v>111</v>
      </c>
      <c r="P180" s="23">
        <v>57857304</v>
      </c>
      <c r="Q180" s="23" t="s">
        <v>297</v>
      </c>
      <c r="R180" s="23">
        <v>0</v>
      </c>
      <c r="S180" s="23" t="s">
        <v>45</v>
      </c>
      <c r="T180" s="23">
        <v>94.4</v>
      </c>
      <c r="U180" s="23">
        <v>95.24</v>
      </c>
      <c r="V180" s="23">
        <v>0</v>
      </c>
      <c r="W180" s="23">
        <v>0</v>
      </c>
      <c r="X180" s="23">
        <v>-94.4</v>
      </c>
      <c r="Y180" s="23">
        <v>-810.89599999999996</v>
      </c>
      <c r="Z180" s="23">
        <v>0</v>
      </c>
      <c r="AA180" s="23">
        <v>55.6</v>
      </c>
      <c r="AB180" s="23">
        <v>-41.9</v>
      </c>
      <c r="AC180" s="23">
        <v>-359.92</v>
      </c>
    </row>
    <row r="181" spans="1:29" s="23" customFormat="1" x14ac:dyDescent="0.25">
      <c r="A181" s="23" t="s">
        <v>298</v>
      </c>
      <c r="B181" s="23" t="s">
        <v>299</v>
      </c>
      <c r="C181" s="23" t="s">
        <v>13</v>
      </c>
      <c r="D181" s="23" t="s">
        <v>46</v>
      </c>
      <c r="E181" s="23">
        <v>1</v>
      </c>
      <c r="F181" s="23">
        <v>1.29525</v>
      </c>
      <c r="G181" s="23">
        <v>0</v>
      </c>
      <c r="H181" s="23">
        <v>1.31938</v>
      </c>
      <c r="I181" s="23">
        <v>1.31884</v>
      </c>
      <c r="J181" s="23">
        <v>0</v>
      </c>
      <c r="K181" s="23">
        <v>0</v>
      </c>
      <c r="L181" s="23">
        <v>-5.4</v>
      </c>
      <c r="M181" s="23">
        <v>-46.35</v>
      </c>
      <c r="N181" s="23">
        <v>-0.05</v>
      </c>
      <c r="O181" s="23" t="s">
        <v>111</v>
      </c>
      <c r="P181" s="23">
        <v>57857542</v>
      </c>
      <c r="Q181" s="23" t="s">
        <v>300</v>
      </c>
      <c r="R181" s="23">
        <v>18.7</v>
      </c>
      <c r="S181" s="23" t="s">
        <v>301</v>
      </c>
      <c r="T181" s="23">
        <v>88.2</v>
      </c>
      <c r="U181" s="23">
        <v>3.57</v>
      </c>
      <c r="V181" s="23">
        <v>24.7</v>
      </c>
      <c r="W181" s="23">
        <v>211.92599999999999</v>
      </c>
      <c r="X181" s="23">
        <v>-88.2</v>
      </c>
      <c r="Y181" s="23">
        <v>-756.75599999999997</v>
      </c>
      <c r="Z181" s="23">
        <v>21.9</v>
      </c>
      <c r="AA181" s="23">
        <v>73.3</v>
      </c>
      <c r="AB181" s="23">
        <v>-30.1</v>
      </c>
      <c r="AC181" s="23">
        <v>-258.26</v>
      </c>
    </row>
    <row r="182" spans="1:29" s="23" customFormat="1" x14ac:dyDescent="0.25">
      <c r="A182" s="23" t="s">
        <v>302</v>
      </c>
      <c r="B182" s="23" t="s">
        <v>303</v>
      </c>
      <c r="C182" s="23" t="s">
        <v>11</v>
      </c>
      <c r="D182" s="23" t="s">
        <v>44</v>
      </c>
      <c r="E182" s="23">
        <v>1</v>
      </c>
      <c r="F182" s="23">
        <v>112.773</v>
      </c>
      <c r="G182" s="23">
        <v>0</v>
      </c>
      <c r="H182" s="23">
        <v>112.60299999999999</v>
      </c>
      <c r="I182" s="23">
        <v>112.773</v>
      </c>
      <c r="J182" s="23">
        <v>0</v>
      </c>
      <c r="K182" s="23">
        <v>0</v>
      </c>
      <c r="L182" s="23">
        <v>-17</v>
      </c>
      <c r="M182" s="23">
        <v>-129.58000000000001</v>
      </c>
      <c r="N182" s="23">
        <v>-0.13</v>
      </c>
      <c r="O182" s="23" t="s">
        <v>111</v>
      </c>
      <c r="P182" s="23">
        <v>57862783</v>
      </c>
      <c r="Q182" s="23" t="s">
        <v>304</v>
      </c>
      <c r="R182" s="23">
        <v>16.7</v>
      </c>
      <c r="S182" s="23" t="s">
        <v>305</v>
      </c>
      <c r="T182" s="23">
        <v>22.7</v>
      </c>
      <c r="U182" s="23">
        <v>2.98</v>
      </c>
      <c r="V182" s="23">
        <v>5.7</v>
      </c>
      <c r="W182" s="23">
        <v>43.433999999999997</v>
      </c>
      <c r="X182" s="23">
        <v>-17</v>
      </c>
      <c r="Y182" s="23">
        <v>-129.54</v>
      </c>
      <c r="Z182" s="23">
        <v>25.1</v>
      </c>
      <c r="AA182" s="23">
        <v>0</v>
      </c>
      <c r="AB182" s="23">
        <v>-22.7</v>
      </c>
      <c r="AC182" s="23">
        <v>-172.97</v>
      </c>
    </row>
    <row r="183" spans="1:29" s="23" customFormat="1" x14ac:dyDescent="0.25">
      <c r="A183" s="23" t="s">
        <v>306</v>
      </c>
      <c r="B183" s="23" t="s">
        <v>307</v>
      </c>
      <c r="C183" s="23" t="s">
        <v>10</v>
      </c>
      <c r="D183" s="23" t="s">
        <v>44</v>
      </c>
      <c r="E183" s="23">
        <v>1</v>
      </c>
      <c r="F183" s="23">
        <v>0</v>
      </c>
      <c r="G183" s="23">
        <v>0</v>
      </c>
      <c r="H183" s="23">
        <v>1.16347</v>
      </c>
      <c r="I183" s="23">
        <v>1.16245</v>
      </c>
      <c r="J183" s="23">
        <v>0</v>
      </c>
      <c r="K183" s="23">
        <v>0</v>
      </c>
      <c r="L183" s="23">
        <v>10.199999999999999</v>
      </c>
      <c r="M183" s="23">
        <v>87.75</v>
      </c>
      <c r="N183" s="23">
        <v>0.09</v>
      </c>
      <c r="O183" s="23" t="s">
        <v>109</v>
      </c>
      <c r="P183" s="23">
        <v>57869440</v>
      </c>
      <c r="Q183" s="23" t="s">
        <v>241</v>
      </c>
      <c r="R183" s="23">
        <v>1.4</v>
      </c>
      <c r="S183" s="23" t="s">
        <v>84</v>
      </c>
      <c r="T183" s="23">
        <v>0</v>
      </c>
      <c r="U183" s="23">
        <v>0.1</v>
      </c>
      <c r="V183" s="23">
        <v>10.199999999999999</v>
      </c>
      <c r="W183" s="23">
        <v>87.719999999999899</v>
      </c>
      <c r="X183" s="23">
        <v>0</v>
      </c>
      <c r="Y183" s="23">
        <v>0</v>
      </c>
      <c r="Z183" s="23">
        <v>100</v>
      </c>
      <c r="AA183" s="23">
        <v>100</v>
      </c>
      <c r="AB183" s="23">
        <v>0</v>
      </c>
      <c r="AC183" s="23">
        <v>0</v>
      </c>
    </row>
    <row r="184" spans="1:29" s="23" customFormat="1" x14ac:dyDescent="0.25">
      <c r="A184" s="23" t="s">
        <v>308</v>
      </c>
      <c r="B184" s="23" t="s">
        <v>309</v>
      </c>
      <c r="C184" s="23" t="s">
        <v>10</v>
      </c>
      <c r="D184" s="23" t="s">
        <v>44</v>
      </c>
      <c r="E184" s="23">
        <v>1</v>
      </c>
      <c r="F184" s="23">
        <v>0</v>
      </c>
      <c r="G184" s="23">
        <v>0</v>
      </c>
      <c r="H184" s="23">
        <v>1.1631899999999999</v>
      </c>
      <c r="I184" s="23">
        <v>1.16181</v>
      </c>
      <c r="J184" s="23">
        <v>0</v>
      </c>
      <c r="K184" s="23">
        <v>0</v>
      </c>
      <c r="L184" s="23">
        <v>13.8</v>
      </c>
      <c r="M184" s="23">
        <v>118.78</v>
      </c>
      <c r="N184" s="23">
        <v>0.12</v>
      </c>
      <c r="O184" s="23" t="s">
        <v>109</v>
      </c>
      <c r="P184" s="23">
        <v>57870546</v>
      </c>
      <c r="Q184" s="23" t="s">
        <v>241</v>
      </c>
      <c r="R184" s="23">
        <v>1.4</v>
      </c>
      <c r="S184" s="23" t="s">
        <v>84</v>
      </c>
      <c r="T184" s="23">
        <v>0</v>
      </c>
      <c r="U184" s="23">
        <v>7.0000000000000007E-2</v>
      </c>
      <c r="V184" s="23">
        <v>13.8</v>
      </c>
      <c r="W184" s="23">
        <v>118.818</v>
      </c>
      <c r="X184" s="23">
        <v>0</v>
      </c>
      <c r="Y184" s="23">
        <v>0</v>
      </c>
      <c r="Z184" s="23">
        <v>100</v>
      </c>
      <c r="AA184" s="23">
        <v>100</v>
      </c>
      <c r="AB184" s="23">
        <v>0</v>
      </c>
      <c r="AC184" s="23">
        <v>0</v>
      </c>
    </row>
    <row r="185" spans="1:29" s="23" customFormat="1" x14ac:dyDescent="0.25">
      <c r="A185" s="23" t="s">
        <v>310</v>
      </c>
      <c r="B185" s="23" t="s">
        <v>311</v>
      </c>
      <c r="C185" s="23" t="s">
        <v>11</v>
      </c>
      <c r="D185" s="23" t="s">
        <v>46</v>
      </c>
      <c r="E185" s="23">
        <v>1</v>
      </c>
      <c r="F185" s="23">
        <v>112.62</v>
      </c>
      <c r="G185" s="23">
        <v>0</v>
      </c>
      <c r="H185" s="23">
        <v>112.788</v>
      </c>
      <c r="I185" s="23">
        <v>112.62</v>
      </c>
      <c r="J185" s="23">
        <v>0</v>
      </c>
      <c r="K185" s="23">
        <v>0</v>
      </c>
      <c r="L185" s="23">
        <v>-16.8</v>
      </c>
      <c r="M185" s="23">
        <v>-128.32</v>
      </c>
      <c r="N185" s="23">
        <v>-0.13</v>
      </c>
      <c r="O185" s="23" t="s">
        <v>111</v>
      </c>
      <c r="P185" s="23">
        <v>57871486</v>
      </c>
      <c r="Q185" s="23" t="s">
        <v>312</v>
      </c>
      <c r="R185" s="23">
        <v>0</v>
      </c>
      <c r="S185" s="23" t="s">
        <v>45</v>
      </c>
      <c r="T185" s="23">
        <v>16.8</v>
      </c>
      <c r="U185" s="23">
        <v>16.809999999999999</v>
      </c>
      <c r="V185" s="23">
        <v>0</v>
      </c>
      <c r="W185" s="23">
        <v>0</v>
      </c>
      <c r="X185" s="23">
        <v>-16.8</v>
      </c>
      <c r="Y185" s="23">
        <v>-128.352</v>
      </c>
      <c r="Z185" s="23">
        <v>0</v>
      </c>
      <c r="AA185" s="23">
        <v>0</v>
      </c>
      <c r="AB185" s="23">
        <v>-16.8</v>
      </c>
      <c r="AC185" s="23">
        <v>-128.35</v>
      </c>
    </row>
    <row r="186" spans="1:29" s="23" customFormat="1" x14ac:dyDescent="0.25">
      <c r="A186" s="23" t="s">
        <v>313</v>
      </c>
      <c r="B186" s="23" t="s">
        <v>314</v>
      </c>
      <c r="C186" s="23" t="s">
        <v>13</v>
      </c>
      <c r="D186" s="23" t="s">
        <v>44</v>
      </c>
      <c r="E186" s="23">
        <v>1</v>
      </c>
      <c r="F186" s="23">
        <v>1.3217000000000001</v>
      </c>
      <c r="G186" s="23">
        <v>1.27579</v>
      </c>
      <c r="H186" s="23">
        <v>1.31216</v>
      </c>
      <c r="I186" s="23">
        <v>1.3152699999999999</v>
      </c>
      <c r="J186" s="23">
        <v>0</v>
      </c>
      <c r="K186" s="23">
        <v>0</v>
      </c>
      <c r="L186" s="23">
        <v>-31.1</v>
      </c>
      <c r="M186" s="23">
        <v>-267.13</v>
      </c>
      <c r="N186" s="23">
        <v>-0.27</v>
      </c>
      <c r="O186" s="23" t="s">
        <v>111</v>
      </c>
      <c r="P186" s="23">
        <v>57871627</v>
      </c>
      <c r="Q186" s="23" t="s">
        <v>315</v>
      </c>
      <c r="R186" s="23">
        <v>3.4</v>
      </c>
      <c r="S186" s="23" t="s">
        <v>316</v>
      </c>
      <c r="T186" s="23">
        <v>43.3</v>
      </c>
      <c r="U186" s="23">
        <v>13.95</v>
      </c>
      <c r="V186" s="23">
        <v>2.9</v>
      </c>
      <c r="W186" s="23">
        <v>24.910999999999898</v>
      </c>
      <c r="X186" s="23">
        <v>-40.4</v>
      </c>
      <c r="Y186" s="23">
        <v>-347.036</v>
      </c>
      <c r="Z186" s="23">
        <v>6.7</v>
      </c>
      <c r="AA186" s="23">
        <v>21.5</v>
      </c>
      <c r="AB186" s="23">
        <v>-34</v>
      </c>
      <c r="AC186" s="23">
        <v>-292.06</v>
      </c>
    </row>
    <row r="187" spans="1:29" s="23" customFormat="1" x14ac:dyDescent="0.25">
      <c r="A187" s="23" t="s">
        <v>317</v>
      </c>
      <c r="B187" s="23" t="s">
        <v>318</v>
      </c>
      <c r="C187" s="23" t="s">
        <v>10</v>
      </c>
      <c r="D187" s="23" t="s">
        <v>44</v>
      </c>
      <c r="E187" s="23">
        <v>1</v>
      </c>
      <c r="F187" s="23">
        <v>1.1650199999999999</v>
      </c>
      <c r="G187" s="23">
        <v>0</v>
      </c>
      <c r="H187" s="23">
        <v>1.1623300000000001</v>
      </c>
      <c r="I187" s="23">
        <v>1.1650199999999999</v>
      </c>
      <c r="J187" s="23">
        <v>0</v>
      </c>
      <c r="K187" s="23">
        <v>0</v>
      </c>
      <c r="L187" s="23">
        <v>-26.9</v>
      </c>
      <c r="M187" s="23">
        <v>-230.9</v>
      </c>
      <c r="N187" s="23">
        <v>-0.24</v>
      </c>
      <c r="O187" s="23" t="s">
        <v>111</v>
      </c>
      <c r="P187" s="23">
        <v>57872844</v>
      </c>
      <c r="Q187" s="23" t="s">
        <v>319</v>
      </c>
      <c r="R187" s="23">
        <v>1.5</v>
      </c>
      <c r="S187" s="23" t="s">
        <v>82</v>
      </c>
      <c r="T187" s="23">
        <v>34.299999999999997</v>
      </c>
      <c r="U187" s="23">
        <v>9.09</v>
      </c>
      <c r="V187" s="23">
        <v>3.4</v>
      </c>
      <c r="W187" s="23">
        <v>29.172000000000001</v>
      </c>
      <c r="X187" s="23">
        <v>-30.9</v>
      </c>
      <c r="Y187" s="23">
        <v>-265.12200000000001</v>
      </c>
      <c r="Z187" s="23">
        <v>9.9</v>
      </c>
      <c r="AA187" s="23">
        <v>11.7</v>
      </c>
      <c r="AB187" s="23">
        <v>-30.3</v>
      </c>
      <c r="AC187" s="23">
        <v>-259.97000000000003</v>
      </c>
    </row>
    <row r="188" spans="1:29" s="23" customFormat="1" x14ac:dyDescent="0.25">
      <c r="A188" s="23" t="s">
        <v>320</v>
      </c>
      <c r="B188" s="23" t="s">
        <v>321</v>
      </c>
      <c r="C188" s="23" t="s">
        <v>10</v>
      </c>
      <c r="D188" s="23" t="s">
        <v>44</v>
      </c>
      <c r="E188" s="23">
        <v>1</v>
      </c>
      <c r="F188" s="23">
        <v>1.16801</v>
      </c>
      <c r="G188" s="23">
        <v>1.1486099999999999</v>
      </c>
      <c r="H188" s="23">
        <v>1.16337</v>
      </c>
      <c r="I188" s="23">
        <v>1.16801</v>
      </c>
      <c r="J188" s="23">
        <v>0</v>
      </c>
      <c r="K188" s="23">
        <v>0</v>
      </c>
      <c r="L188" s="23">
        <v>-46.4</v>
      </c>
      <c r="M188" s="23">
        <v>-397.26</v>
      </c>
      <c r="N188" s="23">
        <v>-0.41</v>
      </c>
      <c r="O188" s="23" t="s">
        <v>111</v>
      </c>
      <c r="P188" s="23">
        <v>57877461</v>
      </c>
      <c r="Q188" s="23" t="s">
        <v>322</v>
      </c>
      <c r="R188" s="23">
        <v>0</v>
      </c>
      <c r="S188" s="23" t="s">
        <v>45</v>
      </c>
      <c r="T188" s="23">
        <v>48.7</v>
      </c>
      <c r="U188" s="23">
        <v>48.78</v>
      </c>
      <c r="V188" s="23">
        <v>0</v>
      </c>
      <c r="W188" s="23">
        <v>0</v>
      </c>
      <c r="X188" s="23">
        <v>-48.7</v>
      </c>
      <c r="Y188" s="23">
        <v>-416.87200000000001</v>
      </c>
      <c r="Z188" s="23">
        <v>0</v>
      </c>
      <c r="AA188" s="23">
        <v>4.7</v>
      </c>
      <c r="AB188" s="23">
        <v>-46.4</v>
      </c>
      <c r="AC188" s="23">
        <v>-397.18</v>
      </c>
    </row>
    <row r="189" spans="1:29" s="23" customFormat="1" x14ac:dyDescent="0.25">
      <c r="A189" s="23" t="s">
        <v>323</v>
      </c>
      <c r="B189" s="23" t="s">
        <v>299</v>
      </c>
      <c r="C189" s="23" t="s">
        <v>13</v>
      </c>
      <c r="D189" s="23" t="s">
        <v>44</v>
      </c>
      <c r="E189" s="23">
        <v>1</v>
      </c>
      <c r="F189" s="23">
        <v>1.31938</v>
      </c>
      <c r="G189" s="23">
        <v>1.28918</v>
      </c>
      <c r="H189" s="23">
        <v>1.3140400000000001</v>
      </c>
      <c r="I189" s="23">
        <v>1.3193900000000001</v>
      </c>
      <c r="J189" s="23">
        <v>0</v>
      </c>
      <c r="K189" s="23">
        <v>0</v>
      </c>
      <c r="L189" s="23">
        <v>-53.5</v>
      </c>
      <c r="M189" s="23">
        <v>-459.01</v>
      </c>
      <c r="N189" s="23">
        <v>-0.47</v>
      </c>
      <c r="O189" s="23" t="s">
        <v>111</v>
      </c>
      <c r="P189" s="23">
        <v>57880344</v>
      </c>
      <c r="Q189" s="23" t="s">
        <v>324</v>
      </c>
      <c r="R189" s="23">
        <v>0</v>
      </c>
      <c r="S189" s="23" t="s">
        <v>45</v>
      </c>
      <c r="T189" s="23">
        <v>78.099999999999994</v>
      </c>
      <c r="U189" s="23">
        <v>78.13</v>
      </c>
      <c r="V189" s="23">
        <v>0</v>
      </c>
      <c r="W189" s="23">
        <v>0</v>
      </c>
      <c r="X189" s="23">
        <v>-78.099999999999994</v>
      </c>
      <c r="Y189" s="23">
        <v>-670.09799999999996</v>
      </c>
      <c r="Z189" s="23">
        <v>0</v>
      </c>
      <c r="AA189" s="23">
        <v>31.5</v>
      </c>
      <c r="AB189" s="23">
        <v>-53.5</v>
      </c>
      <c r="AC189" s="23">
        <v>-459.03</v>
      </c>
    </row>
    <row r="190" spans="1:29" s="23" customFormat="1" x14ac:dyDescent="0.25">
      <c r="A190" s="23" t="s">
        <v>325</v>
      </c>
      <c r="B190" s="23" t="s">
        <v>326</v>
      </c>
      <c r="C190" s="23" t="s">
        <v>10</v>
      </c>
      <c r="D190" s="23" t="s">
        <v>44</v>
      </c>
      <c r="E190" s="23">
        <v>1</v>
      </c>
      <c r="F190" s="23">
        <v>1.16879</v>
      </c>
      <c r="G190" s="23">
        <v>1.1491899999999999</v>
      </c>
      <c r="H190" s="23">
        <v>1.16395</v>
      </c>
      <c r="I190" s="23">
        <v>1.1681699999999999</v>
      </c>
      <c r="J190" s="23">
        <v>0</v>
      </c>
      <c r="K190" s="23">
        <v>0</v>
      </c>
      <c r="L190" s="23">
        <v>-42.2</v>
      </c>
      <c r="M190" s="23">
        <v>-361.25</v>
      </c>
      <c r="N190" s="23">
        <v>-0.37</v>
      </c>
      <c r="O190" s="23" t="s">
        <v>111</v>
      </c>
      <c r="P190" s="23">
        <v>57881375</v>
      </c>
      <c r="Q190" s="23" t="s">
        <v>327</v>
      </c>
      <c r="R190" s="23">
        <v>0</v>
      </c>
      <c r="S190" s="23" t="s">
        <v>45</v>
      </c>
      <c r="T190" s="23">
        <v>42.9</v>
      </c>
      <c r="U190" s="23">
        <v>42.92</v>
      </c>
      <c r="V190" s="23">
        <v>0</v>
      </c>
      <c r="W190" s="23">
        <v>0</v>
      </c>
      <c r="X190" s="23">
        <v>-42.9</v>
      </c>
      <c r="Y190" s="23">
        <v>-367.22399999999999</v>
      </c>
      <c r="Z190" s="23">
        <v>0</v>
      </c>
      <c r="AA190" s="23">
        <v>1.6</v>
      </c>
      <c r="AB190" s="23">
        <v>-42.2</v>
      </c>
      <c r="AC190" s="23">
        <v>-361.23</v>
      </c>
    </row>
    <row r="191" spans="1:29" s="23" customFormat="1" x14ac:dyDescent="0.25">
      <c r="A191" s="23" t="s">
        <v>318</v>
      </c>
      <c r="B191" s="23" t="s">
        <v>328</v>
      </c>
      <c r="C191" s="23" t="s">
        <v>10</v>
      </c>
      <c r="D191" s="23" t="s">
        <v>46</v>
      </c>
      <c r="E191" s="23">
        <v>1</v>
      </c>
      <c r="F191" s="23">
        <v>1.16248</v>
      </c>
      <c r="G191" s="23">
        <v>0</v>
      </c>
      <c r="H191" s="23">
        <v>1.16561</v>
      </c>
      <c r="I191" s="23">
        <v>1.16629</v>
      </c>
      <c r="J191" s="23">
        <v>0</v>
      </c>
      <c r="K191" s="23">
        <v>0</v>
      </c>
      <c r="L191" s="23">
        <v>6.8</v>
      </c>
      <c r="M191" s="23">
        <v>58.3</v>
      </c>
      <c r="N191" s="23">
        <v>0.06</v>
      </c>
      <c r="O191" s="23" t="s">
        <v>111</v>
      </c>
      <c r="P191" s="23">
        <v>57886216</v>
      </c>
      <c r="Q191" s="23" t="s">
        <v>329</v>
      </c>
      <c r="R191" s="23">
        <v>1.1000000000000001</v>
      </c>
      <c r="S191" s="23" t="s">
        <v>84</v>
      </c>
      <c r="T191" s="23">
        <v>0</v>
      </c>
      <c r="U191" s="23">
        <v>0.15</v>
      </c>
      <c r="V191" s="23">
        <v>6.8</v>
      </c>
      <c r="W191" s="23">
        <v>58.276000000000003</v>
      </c>
      <c r="X191" s="23">
        <v>0</v>
      </c>
      <c r="Y191" s="23">
        <v>0</v>
      </c>
      <c r="Z191" s="23">
        <v>100</v>
      </c>
      <c r="AA191" s="23">
        <v>100</v>
      </c>
      <c r="AB191" s="23">
        <v>0</v>
      </c>
      <c r="AC191" s="23">
        <v>0</v>
      </c>
    </row>
    <row r="192" spans="1:29" s="23" customFormat="1" x14ac:dyDescent="0.25">
      <c r="A192" s="23" t="s">
        <v>330</v>
      </c>
      <c r="B192" s="23" t="s">
        <v>331</v>
      </c>
      <c r="C192" s="23" t="s">
        <v>13</v>
      </c>
      <c r="D192" s="23" t="s">
        <v>46</v>
      </c>
      <c r="E192" s="23">
        <v>1</v>
      </c>
      <c r="F192" s="23">
        <v>1.29345</v>
      </c>
      <c r="G192" s="23">
        <v>1.3428500000000001</v>
      </c>
      <c r="H192" s="23">
        <v>1.32277</v>
      </c>
      <c r="I192" s="23">
        <v>1.3229299999999999</v>
      </c>
      <c r="J192" s="23">
        <v>0</v>
      </c>
      <c r="K192" s="23">
        <v>0</v>
      </c>
      <c r="L192" s="23">
        <v>1.6</v>
      </c>
      <c r="M192" s="23">
        <v>13.69</v>
      </c>
      <c r="N192" s="23">
        <v>0.01</v>
      </c>
      <c r="O192" s="23" t="s">
        <v>111</v>
      </c>
      <c r="P192" s="23">
        <v>57898202</v>
      </c>
      <c r="Q192" s="23" t="s">
        <v>332</v>
      </c>
      <c r="R192" s="23">
        <v>1</v>
      </c>
      <c r="S192" s="23" t="s">
        <v>84</v>
      </c>
      <c r="T192" s="23">
        <v>0</v>
      </c>
      <c r="U192" s="23">
        <v>0.63</v>
      </c>
      <c r="V192" s="23">
        <v>1.6</v>
      </c>
      <c r="W192" s="23">
        <v>13.696</v>
      </c>
      <c r="X192" s="23">
        <v>0</v>
      </c>
      <c r="Y192" s="23">
        <v>0</v>
      </c>
      <c r="Z192" s="23">
        <v>100</v>
      </c>
      <c r="AA192" s="23">
        <v>100</v>
      </c>
      <c r="AB192" s="23">
        <v>0</v>
      </c>
      <c r="AC192" s="23">
        <v>0</v>
      </c>
    </row>
    <row r="193" spans="1:29" s="23" customFormat="1" x14ac:dyDescent="0.25">
      <c r="A193" s="23" t="s">
        <v>333</v>
      </c>
      <c r="B193" s="23" t="s">
        <v>334</v>
      </c>
      <c r="C193" s="23" t="s">
        <v>10</v>
      </c>
      <c r="D193" s="23" t="s">
        <v>46</v>
      </c>
      <c r="E193" s="23">
        <v>1</v>
      </c>
      <c r="F193" s="23">
        <v>1.1508</v>
      </c>
      <c r="G193" s="23">
        <v>1.1881999999999999</v>
      </c>
      <c r="H193" s="23">
        <v>1.1678299999999999</v>
      </c>
      <c r="I193" s="23">
        <v>1.1693199999999999</v>
      </c>
      <c r="J193" s="23">
        <v>0</v>
      </c>
      <c r="K193" s="23">
        <v>0</v>
      </c>
      <c r="L193" s="23">
        <v>14.9</v>
      </c>
      <c r="M193" s="23">
        <v>127.42</v>
      </c>
      <c r="N193" s="23">
        <v>0.13</v>
      </c>
      <c r="O193" s="23" t="s">
        <v>111</v>
      </c>
      <c r="P193" s="23">
        <v>57899080</v>
      </c>
      <c r="Q193" s="23" t="s">
        <v>335</v>
      </c>
      <c r="R193" s="23">
        <v>100</v>
      </c>
      <c r="S193" s="23" t="s">
        <v>336</v>
      </c>
      <c r="T193" s="23">
        <v>11.2</v>
      </c>
      <c r="U193" s="23">
        <v>0.04</v>
      </c>
      <c r="V193" s="23">
        <v>26.1</v>
      </c>
      <c r="W193" s="23">
        <v>223.155</v>
      </c>
      <c r="X193" s="23">
        <v>0</v>
      </c>
      <c r="Y193" s="23">
        <v>0</v>
      </c>
      <c r="Z193" s="23">
        <v>100</v>
      </c>
      <c r="AA193" s="23">
        <v>57.1</v>
      </c>
      <c r="AB193" s="23">
        <v>-11.2</v>
      </c>
      <c r="AC193" s="23">
        <v>-95.76</v>
      </c>
    </row>
    <row r="194" spans="1:29" s="23" customFormat="1" x14ac:dyDescent="0.25">
      <c r="A194" s="23" t="s">
        <v>337</v>
      </c>
      <c r="B194" s="23" t="s">
        <v>338</v>
      </c>
      <c r="C194" s="23" t="s">
        <v>11</v>
      </c>
      <c r="D194" s="23" t="s">
        <v>46</v>
      </c>
      <c r="E194" s="23">
        <v>1</v>
      </c>
      <c r="F194" s="23">
        <v>112.395</v>
      </c>
      <c r="G194" s="23">
        <v>0</v>
      </c>
      <c r="H194" s="23">
        <v>112.533</v>
      </c>
      <c r="I194" s="23">
        <v>112.395</v>
      </c>
      <c r="J194" s="23">
        <v>0</v>
      </c>
      <c r="K194" s="23">
        <v>0</v>
      </c>
      <c r="L194" s="23">
        <v>-13.8</v>
      </c>
      <c r="M194" s="23">
        <v>-104.96</v>
      </c>
      <c r="N194" s="23">
        <v>-0.11</v>
      </c>
      <c r="O194" s="23" t="s">
        <v>111</v>
      </c>
      <c r="P194" s="23">
        <v>57900300</v>
      </c>
      <c r="Q194" s="23" t="s">
        <v>339</v>
      </c>
      <c r="R194" s="23">
        <v>0</v>
      </c>
      <c r="S194" s="23" t="s">
        <v>45</v>
      </c>
      <c r="T194" s="23">
        <v>15.8</v>
      </c>
      <c r="U194" s="23">
        <v>15.82</v>
      </c>
      <c r="V194" s="23">
        <v>0</v>
      </c>
      <c r="W194" s="23">
        <v>0</v>
      </c>
      <c r="X194" s="23">
        <v>-15.8</v>
      </c>
      <c r="Y194" s="23">
        <v>-120.238</v>
      </c>
      <c r="Z194" s="23">
        <v>0</v>
      </c>
      <c r="AA194" s="23">
        <v>12.7</v>
      </c>
      <c r="AB194" s="23">
        <v>-13.8</v>
      </c>
      <c r="AC194" s="23">
        <v>-105.02</v>
      </c>
    </row>
    <row r="195" spans="1:29" x14ac:dyDescent="0.25">
      <c r="L195" s="21">
        <f>SUM(L30:L194)</f>
        <v>-332.40000000000003</v>
      </c>
    </row>
  </sheetData>
  <conditionalFormatting sqref="K25:K26 L29:L463">
    <cfRule type="cellIs" dxfId="621" priority="72" operator="lessThan">
      <formula>0</formula>
    </cfRule>
    <cfRule type="cellIs" dxfId="620" priority="73" operator="greaterThan">
      <formula>0</formula>
    </cfRule>
  </conditionalFormatting>
  <conditionalFormatting sqref="L2:L22 L25:L26">
    <cfRule type="cellIs" dxfId="619" priority="79" operator="lessThan">
      <formula>0</formula>
    </cfRule>
    <cfRule type="cellIs" dxfId="618" priority="80" operator="greaterThan">
      <formula>0</formula>
    </cfRule>
  </conditionalFormatting>
  <conditionalFormatting sqref="L12:M22 I2:I23 K2:M11 B2:F23 K3:K23">
    <cfRule type="cellIs" dxfId="617" priority="76" operator="equal">
      <formula>0</formula>
    </cfRule>
  </conditionalFormatting>
  <conditionalFormatting sqref="B2:E22 K2:K23">
    <cfRule type="cellIs" dxfId="616" priority="74" operator="lessThan">
      <formula>0</formula>
    </cfRule>
    <cfRule type="cellIs" dxfId="615" priority="75" operator="greaterThan">
      <formula>0</formula>
    </cfRule>
  </conditionalFormatting>
  <conditionalFormatting sqref="B25:E25">
    <cfRule type="cellIs" dxfId="614" priority="70" operator="lessThan">
      <formula>0</formula>
    </cfRule>
    <cfRule type="cellIs" dxfId="613" priority="71" operator="greaterThan">
      <formula>0</formula>
    </cfRule>
  </conditionalFormatting>
  <conditionalFormatting sqref="F2:F22">
    <cfRule type="cellIs" dxfId="612" priority="68" operator="lessThan">
      <formula>0</formula>
    </cfRule>
    <cfRule type="cellIs" dxfId="611" priority="69" operator="greaterThan">
      <formula>0</formula>
    </cfRule>
  </conditionalFormatting>
  <conditionalFormatting sqref="F25">
    <cfRule type="cellIs" dxfId="610" priority="66" operator="lessThan">
      <formula>0</formula>
    </cfRule>
    <cfRule type="cellIs" dxfId="609" priority="67" operator="greaterThan">
      <formula>0</formula>
    </cfRule>
  </conditionalFormatting>
  <conditionalFormatting sqref="I2:I22">
    <cfRule type="cellIs" dxfId="608" priority="64" operator="lessThan">
      <formula>0</formula>
    </cfRule>
    <cfRule type="cellIs" dxfId="607" priority="65" operator="greaterThan">
      <formula>0</formula>
    </cfRule>
  </conditionalFormatting>
  <conditionalFormatting sqref="I25:I26">
    <cfRule type="cellIs" dxfId="606" priority="62" operator="lessThan">
      <formula>0</formula>
    </cfRule>
    <cfRule type="cellIs" dxfId="605" priority="63" operator="greaterThan">
      <formula>0</formula>
    </cfRule>
  </conditionalFormatting>
  <conditionalFormatting sqref="L23">
    <cfRule type="cellIs" dxfId="604" priority="58" operator="lessThan">
      <formula>0</formula>
    </cfRule>
    <cfRule type="cellIs" dxfId="603" priority="59" operator="greaterThan">
      <formula>0</formula>
    </cfRule>
  </conditionalFormatting>
  <conditionalFormatting sqref="L23:M23">
    <cfRule type="cellIs" dxfId="602" priority="57" operator="equal">
      <formula>0</formula>
    </cfRule>
  </conditionalFormatting>
  <conditionalFormatting sqref="B23:E23">
    <cfRule type="cellIs" dxfId="601" priority="55" operator="lessThan">
      <formula>0</formula>
    </cfRule>
    <cfRule type="cellIs" dxfId="600" priority="56" operator="greaterThan">
      <formula>0</formula>
    </cfRule>
  </conditionalFormatting>
  <conditionalFormatting sqref="F23">
    <cfRule type="cellIs" dxfId="599" priority="53" operator="lessThan">
      <formula>0</formula>
    </cfRule>
    <cfRule type="cellIs" dxfId="598" priority="54" operator="greaterThan">
      <formula>0</formula>
    </cfRule>
  </conditionalFormatting>
  <conditionalFormatting sqref="I23">
    <cfRule type="cellIs" dxfId="597" priority="51" operator="lessThan">
      <formula>0</formula>
    </cfRule>
    <cfRule type="cellIs" dxfId="596" priority="52" operator="greaterThan">
      <formula>0</formula>
    </cfRule>
  </conditionalFormatting>
  <conditionalFormatting sqref="H2:H23">
    <cfRule type="cellIs" dxfId="595" priority="50" operator="equal">
      <formula>0</formula>
    </cfRule>
  </conditionalFormatting>
  <conditionalFormatting sqref="H2:H22">
    <cfRule type="cellIs" dxfId="594" priority="48" operator="lessThan">
      <formula>0</formula>
    </cfRule>
    <cfRule type="cellIs" dxfId="593" priority="49" operator="greaterThan">
      <formula>0</formula>
    </cfRule>
  </conditionalFormatting>
  <conditionalFormatting sqref="H25:H26">
    <cfRule type="cellIs" dxfId="592" priority="46" operator="lessThan">
      <formula>0</formula>
    </cfRule>
    <cfRule type="cellIs" dxfId="591" priority="47" operator="greaterThan">
      <formula>0</formula>
    </cfRule>
  </conditionalFormatting>
  <conditionalFormatting sqref="H23">
    <cfRule type="cellIs" dxfId="590" priority="44" operator="lessThan">
      <formula>0</formula>
    </cfRule>
    <cfRule type="cellIs" dxfId="589" priority="45" operator="greaterThan">
      <formula>0</formula>
    </cfRule>
  </conditionalFormatting>
  <conditionalFormatting sqref="J2:J23">
    <cfRule type="cellIs" dxfId="588" priority="43" operator="equal">
      <formula>0</formula>
    </cfRule>
  </conditionalFormatting>
  <conditionalFormatting sqref="J2:J22">
    <cfRule type="cellIs" dxfId="587" priority="41" operator="lessThan">
      <formula>0</formula>
    </cfRule>
    <cfRule type="cellIs" dxfId="586" priority="42" operator="greaterThan">
      <formula>0</formula>
    </cfRule>
  </conditionalFormatting>
  <conditionalFormatting sqref="J25:J26">
    <cfRule type="cellIs" dxfId="585" priority="39" operator="lessThan">
      <formula>0</formula>
    </cfRule>
    <cfRule type="cellIs" dxfId="584" priority="40" operator="greaterThan">
      <formula>0</formula>
    </cfRule>
  </conditionalFormatting>
  <conditionalFormatting sqref="J23">
    <cfRule type="cellIs" dxfId="583" priority="37" operator="lessThan">
      <formula>0</formula>
    </cfRule>
    <cfRule type="cellIs" dxfId="582" priority="38" operator="greaterThan">
      <formula>0</formula>
    </cfRule>
  </conditionalFormatting>
  <conditionalFormatting sqref="G2:G23">
    <cfRule type="cellIs" dxfId="581" priority="36" operator="equal">
      <formula>0</formula>
    </cfRule>
  </conditionalFormatting>
  <conditionalFormatting sqref="G2:G22">
    <cfRule type="cellIs" dxfId="580" priority="34" operator="lessThan">
      <formula>0</formula>
    </cfRule>
    <cfRule type="cellIs" dxfId="579" priority="35" operator="greaterThan">
      <formula>0</formula>
    </cfRule>
  </conditionalFormatting>
  <conditionalFormatting sqref="G25">
    <cfRule type="cellIs" dxfId="578" priority="32" operator="lessThan">
      <formula>0</formula>
    </cfRule>
    <cfRule type="cellIs" dxfId="577" priority="33" operator="greaterThan">
      <formula>0</formula>
    </cfRule>
  </conditionalFormatting>
  <conditionalFormatting sqref="G23">
    <cfRule type="cellIs" dxfId="576" priority="30" operator="lessThan">
      <formula>0</formula>
    </cfRule>
    <cfRule type="cellIs" dxfId="575" priority="31" operator="greaterThan">
      <formula>0</formula>
    </cfRule>
  </conditionalFormatting>
  <conditionalFormatting sqref="B26:D26">
    <cfRule type="cellIs" dxfId="574" priority="28" operator="lessThan">
      <formula>0</formula>
    </cfRule>
    <cfRule type="cellIs" dxfId="573" priority="29" operator="greaterThan">
      <formula>0</formula>
    </cfRule>
  </conditionalFormatting>
  <conditionalFormatting sqref="E26">
    <cfRule type="cellIs" dxfId="572" priority="26" operator="lessThan">
      <formula>0</formula>
    </cfRule>
    <cfRule type="cellIs" dxfId="571" priority="27" operator="greaterThan">
      <formula>0</formula>
    </cfRule>
  </conditionalFormatting>
  <conditionalFormatting sqref="F26">
    <cfRule type="cellIs" dxfId="570" priority="24" operator="lessThan">
      <formula>0</formula>
    </cfRule>
    <cfRule type="cellIs" dxfId="569" priority="25" operator="greaterThan">
      <formula>0</formula>
    </cfRule>
  </conditionalFormatting>
  <conditionalFormatting sqref="G26">
    <cfRule type="cellIs" dxfId="568" priority="22" operator="lessThan">
      <formula>0</formula>
    </cfRule>
    <cfRule type="cellIs" dxfId="567" priority="23" operator="greaterThan">
      <formula>0</formula>
    </cfRule>
  </conditionalFormatting>
  <conditionalFormatting sqref="I24 B24:F24 K24">
    <cfRule type="cellIs" dxfId="566" priority="21" operator="equal">
      <formula>0</formula>
    </cfRule>
  </conditionalFormatting>
  <conditionalFormatting sqref="K24">
    <cfRule type="cellIs" dxfId="565" priority="19" operator="lessThan">
      <formula>0</formula>
    </cfRule>
    <cfRule type="cellIs" dxfId="564" priority="20" operator="greaterThan">
      <formula>0</formula>
    </cfRule>
  </conditionalFormatting>
  <conditionalFormatting sqref="L24">
    <cfRule type="cellIs" dxfId="563" priority="17" operator="lessThan">
      <formula>0</formula>
    </cfRule>
    <cfRule type="cellIs" dxfId="562" priority="18" operator="greaterThan">
      <formula>0</formula>
    </cfRule>
  </conditionalFormatting>
  <conditionalFormatting sqref="L24:M24">
    <cfRule type="cellIs" dxfId="561" priority="16" operator="equal">
      <formula>0</formula>
    </cfRule>
  </conditionalFormatting>
  <conditionalFormatting sqref="B24:E24">
    <cfRule type="cellIs" dxfId="560" priority="14" operator="lessThan">
      <formula>0</formula>
    </cfRule>
    <cfRule type="cellIs" dxfId="559" priority="15" operator="greaterThan">
      <formula>0</formula>
    </cfRule>
  </conditionalFormatting>
  <conditionalFormatting sqref="F24">
    <cfRule type="cellIs" dxfId="558" priority="12" operator="lessThan">
      <formula>0</formula>
    </cfRule>
    <cfRule type="cellIs" dxfId="557" priority="13" operator="greaterThan">
      <formula>0</formula>
    </cfRule>
  </conditionalFormatting>
  <conditionalFormatting sqref="I24">
    <cfRule type="cellIs" dxfId="556" priority="10" operator="lessThan">
      <formula>0</formula>
    </cfRule>
    <cfRule type="cellIs" dxfId="555" priority="11" operator="greaterThan">
      <formula>0</formula>
    </cfRule>
  </conditionalFormatting>
  <conditionalFormatting sqref="H24">
    <cfRule type="cellIs" dxfId="554" priority="9" operator="equal">
      <formula>0</formula>
    </cfRule>
  </conditionalFormatting>
  <conditionalFormatting sqref="H24">
    <cfRule type="cellIs" dxfId="553" priority="7" operator="lessThan">
      <formula>0</formula>
    </cfRule>
    <cfRule type="cellIs" dxfId="552" priority="8" operator="greaterThan">
      <formula>0</formula>
    </cfRule>
  </conditionalFormatting>
  <conditionalFormatting sqref="J24">
    <cfRule type="cellIs" dxfId="551" priority="6" operator="equal">
      <formula>0</formula>
    </cfRule>
  </conditionalFormatting>
  <conditionalFormatting sqref="J24">
    <cfRule type="cellIs" dxfId="550" priority="4" operator="lessThan">
      <formula>0</formula>
    </cfRule>
    <cfRule type="cellIs" dxfId="549" priority="5" operator="greaterThan">
      <formula>0</formula>
    </cfRule>
  </conditionalFormatting>
  <conditionalFormatting sqref="G24">
    <cfRule type="cellIs" dxfId="548" priority="3" operator="equal">
      <formula>0</formula>
    </cfRule>
  </conditionalFormatting>
  <conditionalFormatting sqref="G24">
    <cfRule type="cellIs" dxfId="547" priority="1" operator="lessThan">
      <formula>0</formula>
    </cfRule>
    <cfRule type="cellIs" dxfId="546" priority="2" operator="greater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55"/>
  <sheetViews>
    <sheetView workbookViewId="0">
      <selection activeCell="G28" sqref="G28"/>
    </sheetView>
  </sheetViews>
  <sheetFormatPr baseColWidth="10" defaultRowHeight="15" x14ac:dyDescent="0.25"/>
  <cols>
    <col min="1" max="1" width="33.42578125" style="21" bestFit="1" customWidth="1"/>
    <col min="2" max="2" width="17.7109375" style="21" customWidth="1"/>
    <col min="3" max="3" width="18.42578125" style="21" customWidth="1"/>
    <col min="4" max="4" width="19.7109375" style="21" customWidth="1"/>
    <col min="5" max="5" width="14.28515625" style="21" customWidth="1"/>
    <col min="6" max="6" width="27.140625" style="21" customWidth="1"/>
    <col min="7" max="7" width="26.140625" style="21" customWidth="1"/>
    <col min="8" max="8" width="15" style="21" customWidth="1"/>
    <col min="9" max="11" width="11.42578125" style="21"/>
    <col min="12" max="12" width="11.42578125" style="23"/>
    <col min="13" max="16384" width="11.42578125" style="21"/>
  </cols>
  <sheetData>
    <row r="1" spans="1:12" ht="15.75" x14ac:dyDescent="0.25">
      <c r="A1" s="41" t="s">
        <v>367</v>
      </c>
      <c r="B1" s="39" t="s">
        <v>347</v>
      </c>
      <c r="C1" s="35" t="s">
        <v>55</v>
      </c>
      <c r="D1" s="38" t="s">
        <v>9</v>
      </c>
      <c r="E1" s="38" t="s">
        <v>2</v>
      </c>
      <c r="F1" s="38" t="s">
        <v>12</v>
      </c>
      <c r="G1" s="151" t="s">
        <v>348</v>
      </c>
      <c r="H1" s="6"/>
      <c r="I1" s="6"/>
      <c r="J1" s="5"/>
      <c r="L1" s="21"/>
    </row>
    <row r="2" spans="1:12" x14ac:dyDescent="0.25">
      <c r="A2" s="45">
        <v>43313</v>
      </c>
      <c r="B2" s="46">
        <v>0</v>
      </c>
      <c r="C2" s="46">
        <v>0</v>
      </c>
      <c r="D2" s="1">
        <f t="shared" ref="D2:D24" si="0">SUM(B2:C2)</f>
        <v>0</v>
      </c>
      <c r="E2" s="2">
        <v>0</v>
      </c>
      <c r="F2" s="25">
        <f t="shared" ref="F2:F24" si="1">G2*((B2*7.75)+(C2*6.62))</f>
        <v>0</v>
      </c>
      <c r="G2" s="150">
        <v>1</v>
      </c>
      <c r="H2" s="6"/>
      <c r="I2" s="6"/>
      <c r="J2" s="5"/>
      <c r="L2" s="21"/>
    </row>
    <row r="3" spans="1:12" x14ac:dyDescent="0.25">
      <c r="A3" s="45">
        <v>43314</v>
      </c>
      <c r="B3" s="46">
        <v>0</v>
      </c>
      <c r="C3" s="46">
        <v>0</v>
      </c>
      <c r="D3" s="1">
        <f t="shared" si="0"/>
        <v>0</v>
      </c>
      <c r="E3" s="2">
        <v>0</v>
      </c>
      <c r="F3" s="25">
        <f t="shared" si="1"/>
        <v>0</v>
      </c>
      <c r="G3" s="150">
        <v>1</v>
      </c>
      <c r="H3" s="6"/>
      <c r="I3" s="6"/>
      <c r="J3" s="5"/>
      <c r="L3" s="21"/>
    </row>
    <row r="4" spans="1:12" x14ac:dyDescent="0.25">
      <c r="A4" s="45">
        <v>43315</v>
      </c>
      <c r="B4" s="46">
        <v>0</v>
      </c>
      <c r="C4" s="46">
        <v>0</v>
      </c>
      <c r="D4" s="1">
        <f t="shared" si="0"/>
        <v>0</v>
      </c>
      <c r="E4" s="2">
        <v>0</v>
      </c>
      <c r="F4" s="25">
        <f t="shared" si="1"/>
        <v>0</v>
      </c>
      <c r="G4" s="150">
        <v>1</v>
      </c>
      <c r="H4" s="6"/>
      <c r="I4" s="6"/>
      <c r="J4" s="5"/>
      <c r="L4" s="21"/>
    </row>
    <row r="5" spans="1:12" x14ac:dyDescent="0.25">
      <c r="A5" s="45">
        <v>43318</v>
      </c>
      <c r="B5" s="46">
        <v>0</v>
      </c>
      <c r="C5" s="46">
        <v>0</v>
      </c>
      <c r="D5" s="1">
        <f t="shared" si="0"/>
        <v>0</v>
      </c>
      <c r="E5" s="2">
        <v>0</v>
      </c>
      <c r="F5" s="25">
        <f t="shared" si="1"/>
        <v>0</v>
      </c>
      <c r="G5" s="150">
        <v>1</v>
      </c>
      <c r="H5" s="6"/>
      <c r="I5" s="6"/>
      <c r="J5" s="5"/>
      <c r="L5" s="21"/>
    </row>
    <row r="6" spans="1:12" x14ac:dyDescent="0.25">
      <c r="A6" s="45">
        <v>43319</v>
      </c>
      <c r="B6" s="46">
        <v>0</v>
      </c>
      <c r="C6" s="46">
        <v>0</v>
      </c>
      <c r="D6" s="1">
        <f t="shared" si="0"/>
        <v>0</v>
      </c>
      <c r="E6" s="2">
        <v>0</v>
      </c>
      <c r="F6" s="25">
        <f t="shared" si="1"/>
        <v>0</v>
      </c>
      <c r="G6" s="150">
        <v>1</v>
      </c>
      <c r="H6" s="6"/>
      <c r="I6" s="6"/>
      <c r="J6" s="5"/>
      <c r="L6" s="21"/>
    </row>
    <row r="7" spans="1:12" x14ac:dyDescent="0.25">
      <c r="A7" s="45">
        <v>43320</v>
      </c>
      <c r="B7" s="46">
        <v>0</v>
      </c>
      <c r="C7" s="46">
        <v>0</v>
      </c>
      <c r="D7" s="1">
        <f t="shared" si="0"/>
        <v>0</v>
      </c>
      <c r="E7" s="2">
        <v>0</v>
      </c>
      <c r="F7" s="25">
        <f t="shared" si="1"/>
        <v>0</v>
      </c>
      <c r="G7" s="150">
        <v>1</v>
      </c>
      <c r="H7" s="6"/>
      <c r="I7" s="6"/>
      <c r="J7" s="5"/>
      <c r="L7" s="21"/>
    </row>
    <row r="8" spans="1:12" x14ac:dyDescent="0.25">
      <c r="A8" s="45">
        <v>43321</v>
      </c>
      <c r="B8" s="46">
        <v>0</v>
      </c>
      <c r="C8" s="24">
        <v>133</v>
      </c>
      <c r="D8" s="1">
        <f t="shared" si="0"/>
        <v>133</v>
      </c>
      <c r="E8" s="2">
        <v>1</v>
      </c>
      <c r="F8" s="25">
        <f t="shared" si="1"/>
        <v>880.46</v>
      </c>
      <c r="G8" s="150">
        <v>1</v>
      </c>
      <c r="H8" s="6"/>
      <c r="I8" s="6"/>
      <c r="J8" s="5"/>
      <c r="L8" s="21"/>
    </row>
    <row r="9" spans="1:12" x14ac:dyDescent="0.25">
      <c r="A9" s="45">
        <v>43322</v>
      </c>
      <c r="B9" s="46">
        <v>0</v>
      </c>
      <c r="C9" s="24">
        <f>74.3+119.6</f>
        <v>193.89999999999998</v>
      </c>
      <c r="D9" s="1">
        <f t="shared" si="0"/>
        <v>193.89999999999998</v>
      </c>
      <c r="E9" s="2">
        <v>2</v>
      </c>
      <c r="F9" s="25">
        <f t="shared" si="1"/>
        <v>1283.6179999999999</v>
      </c>
      <c r="G9" s="150">
        <v>1</v>
      </c>
      <c r="H9" s="6"/>
      <c r="I9" s="6"/>
      <c r="J9" s="5"/>
      <c r="L9" s="21"/>
    </row>
    <row r="10" spans="1:12" x14ac:dyDescent="0.25">
      <c r="A10" s="45">
        <v>43325</v>
      </c>
      <c r="B10" s="46">
        <v>0</v>
      </c>
      <c r="C10" s="24">
        <v>0</v>
      </c>
      <c r="D10" s="1">
        <f t="shared" si="0"/>
        <v>0</v>
      </c>
      <c r="E10" s="2">
        <v>0</v>
      </c>
      <c r="F10" s="25">
        <f t="shared" si="1"/>
        <v>0</v>
      </c>
      <c r="G10" s="150">
        <v>1</v>
      </c>
      <c r="H10" s="6"/>
      <c r="I10" s="6"/>
      <c r="J10" s="5"/>
      <c r="L10" s="21"/>
    </row>
    <row r="11" spans="1:12" x14ac:dyDescent="0.25">
      <c r="A11" s="45">
        <v>43326</v>
      </c>
      <c r="B11" s="46">
        <v>0</v>
      </c>
      <c r="C11" s="24">
        <v>0</v>
      </c>
      <c r="D11" s="1">
        <f t="shared" si="0"/>
        <v>0</v>
      </c>
      <c r="E11" s="3">
        <v>0</v>
      </c>
      <c r="F11" s="25">
        <f t="shared" si="1"/>
        <v>0</v>
      </c>
      <c r="G11" s="150">
        <v>1</v>
      </c>
      <c r="H11" s="6"/>
      <c r="I11" s="6"/>
      <c r="J11" s="5"/>
      <c r="L11" s="21"/>
    </row>
    <row r="12" spans="1:12" x14ac:dyDescent="0.25">
      <c r="A12" s="45">
        <v>43327</v>
      </c>
      <c r="B12" s="24">
        <f>12.7+12.5</f>
        <v>25.2</v>
      </c>
      <c r="C12" s="24">
        <v>0</v>
      </c>
      <c r="D12" s="1">
        <f t="shared" si="0"/>
        <v>25.2</v>
      </c>
      <c r="E12" s="2">
        <v>2</v>
      </c>
      <c r="F12" s="25">
        <f t="shared" si="1"/>
        <v>195.29999999999998</v>
      </c>
      <c r="G12" s="150">
        <v>1</v>
      </c>
      <c r="H12" s="6"/>
      <c r="I12" s="6"/>
      <c r="J12" s="5"/>
      <c r="L12" s="21"/>
    </row>
    <row r="13" spans="1:12" x14ac:dyDescent="0.25">
      <c r="A13" s="45">
        <v>43328</v>
      </c>
      <c r="B13" s="24">
        <v>0</v>
      </c>
      <c r="C13" s="24">
        <v>0</v>
      </c>
      <c r="D13" s="1">
        <f t="shared" si="0"/>
        <v>0</v>
      </c>
      <c r="E13" s="2">
        <v>0</v>
      </c>
      <c r="F13" s="25">
        <f t="shared" si="1"/>
        <v>0</v>
      </c>
      <c r="G13" s="150">
        <v>1</v>
      </c>
      <c r="H13" s="6"/>
      <c r="I13" s="6"/>
      <c r="J13" s="5"/>
      <c r="L13" s="21"/>
    </row>
    <row r="14" spans="1:12" x14ac:dyDescent="0.25">
      <c r="A14" s="45">
        <v>43329</v>
      </c>
      <c r="B14" s="24">
        <v>0</v>
      </c>
      <c r="C14" s="24">
        <v>0</v>
      </c>
      <c r="D14" s="1">
        <f t="shared" si="0"/>
        <v>0</v>
      </c>
      <c r="E14" s="2">
        <v>0</v>
      </c>
      <c r="F14" s="25">
        <f t="shared" si="1"/>
        <v>0</v>
      </c>
      <c r="G14" s="150">
        <v>1</v>
      </c>
      <c r="H14" s="6"/>
      <c r="I14" s="6"/>
      <c r="J14" s="5"/>
      <c r="L14" s="21"/>
    </row>
    <row r="15" spans="1:12" x14ac:dyDescent="0.25">
      <c r="A15" s="45">
        <v>43332</v>
      </c>
      <c r="B15" s="24">
        <v>0</v>
      </c>
      <c r="C15" s="24">
        <v>0</v>
      </c>
      <c r="D15" s="1">
        <f t="shared" si="0"/>
        <v>0</v>
      </c>
      <c r="E15" s="2">
        <v>0</v>
      </c>
      <c r="F15" s="25">
        <f t="shared" si="1"/>
        <v>0</v>
      </c>
      <c r="G15" s="150">
        <v>1</v>
      </c>
      <c r="H15" s="6"/>
      <c r="I15" s="6"/>
      <c r="J15" s="5"/>
      <c r="L15" s="21"/>
    </row>
    <row r="16" spans="1:12" x14ac:dyDescent="0.25">
      <c r="A16" s="45">
        <v>43333</v>
      </c>
      <c r="B16" s="24">
        <v>0</v>
      </c>
      <c r="C16" s="24">
        <v>0</v>
      </c>
      <c r="D16" s="1">
        <f t="shared" si="0"/>
        <v>0</v>
      </c>
      <c r="E16" s="2">
        <v>0</v>
      </c>
      <c r="F16" s="25">
        <f t="shared" si="1"/>
        <v>0</v>
      </c>
      <c r="G16" s="150">
        <v>1</v>
      </c>
      <c r="H16" s="6"/>
      <c r="I16" s="6"/>
      <c r="J16" s="5"/>
      <c r="L16" s="21"/>
    </row>
    <row r="17" spans="1:12" x14ac:dyDescent="0.25">
      <c r="A17" s="45">
        <v>43334</v>
      </c>
      <c r="B17" s="24">
        <v>0</v>
      </c>
      <c r="C17" s="24">
        <v>-92.3</v>
      </c>
      <c r="D17" s="1">
        <f t="shared" si="0"/>
        <v>-92.3</v>
      </c>
      <c r="E17" s="2">
        <v>3</v>
      </c>
      <c r="F17" s="25">
        <f t="shared" si="1"/>
        <v>-611.02599999999995</v>
      </c>
      <c r="G17" s="150">
        <v>1</v>
      </c>
      <c r="H17" s="6"/>
      <c r="I17" s="6"/>
      <c r="J17" s="5"/>
      <c r="L17" s="21"/>
    </row>
    <row r="18" spans="1:12" x14ac:dyDescent="0.25">
      <c r="A18" s="45">
        <v>43335</v>
      </c>
      <c r="B18" s="24">
        <v>0</v>
      </c>
      <c r="C18" s="24">
        <v>0</v>
      </c>
      <c r="D18" s="1">
        <f t="shared" si="0"/>
        <v>0</v>
      </c>
      <c r="E18" s="2">
        <v>0</v>
      </c>
      <c r="F18" s="25">
        <f t="shared" si="1"/>
        <v>0</v>
      </c>
      <c r="G18" s="150">
        <v>1</v>
      </c>
      <c r="H18" s="6"/>
      <c r="I18" s="6"/>
      <c r="J18" s="5"/>
      <c r="L18" s="21"/>
    </row>
    <row r="19" spans="1:12" x14ac:dyDescent="0.25">
      <c r="A19" s="45">
        <v>43336</v>
      </c>
      <c r="B19" s="24">
        <v>0</v>
      </c>
      <c r="C19" s="24">
        <v>0</v>
      </c>
      <c r="D19" s="1">
        <f t="shared" si="0"/>
        <v>0</v>
      </c>
      <c r="E19" s="2">
        <v>0</v>
      </c>
      <c r="F19" s="25">
        <f t="shared" si="1"/>
        <v>0</v>
      </c>
      <c r="G19" s="150">
        <v>1</v>
      </c>
      <c r="H19" s="6"/>
      <c r="I19" s="6"/>
      <c r="J19" s="5"/>
      <c r="L19" s="21"/>
    </row>
    <row r="20" spans="1:12" x14ac:dyDescent="0.25">
      <c r="A20" s="45">
        <v>43339</v>
      </c>
      <c r="B20" s="24">
        <v>0</v>
      </c>
      <c r="C20" s="24">
        <v>0</v>
      </c>
      <c r="D20" s="1">
        <f t="shared" si="0"/>
        <v>0</v>
      </c>
      <c r="E20" s="2">
        <v>0</v>
      </c>
      <c r="F20" s="25">
        <f t="shared" si="1"/>
        <v>0</v>
      </c>
      <c r="G20" s="150">
        <v>1</v>
      </c>
      <c r="H20" s="6"/>
      <c r="I20" s="6"/>
      <c r="J20" s="5"/>
      <c r="L20" s="21"/>
    </row>
    <row r="21" spans="1:12" x14ac:dyDescent="0.25">
      <c r="A21" s="45">
        <v>43340</v>
      </c>
      <c r="B21" s="24">
        <v>0</v>
      </c>
      <c r="C21" s="24">
        <v>0</v>
      </c>
      <c r="D21" s="1">
        <f t="shared" si="0"/>
        <v>0</v>
      </c>
      <c r="E21" s="2">
        <v>0</v>
      </c>
      <c r="F21" s="25">
        <f t="shared" si="1"/>
        <v>0</v>
      </c>
      <c r="G21" s="150">
        <v>1</v>
      </c>
      <c r="H21" s="6"/>
      <c r="I21" s="6"/>
      <c r="J21" s="5"/>
      <c r="L21" s="21"/>
    </row>
    <row r="22" spans="1:12" x14ac:dyDescent="0.25">
      <c r="A22" s="45">
        <v>43341</v>
      </c>
      <c r="B22" s="24">
        <v>0</v>
      </c>
      <c r="C22" s="24">
        <v>0</v>
      </c>
      <c r="D22" s="1">
        <f t="shared" si="0"/>
        <v>0</v>
      </c>
      <c r="E22" s="2">
        <v>0</v>
      </c>
      <c r="F22" s="25">
        <f t="shared" si="1"/>
        <v>0</v>
      </c>
      <c r="G22" s="150">
        <v>1</v>
      </c>
      <c r="H22" s="6"/>
      <c r="I22" s="6"/>
      <c r="J22" s="5"/>
      <c r="L22" s="21"/>
    </row>
    <row r="23" spans="1:12" x14ac:dyDescent="0.25">
      <c r="A23" s="45">
        <v>43342</v>
      </c>
      <c r="B23" s="24">
        <v>0</v>
      </c>
      <c r="C23" s="24">
        <v>0</v>
      </c>
      <c r="D23" s="1">
        <f t="shared" si="0"/>
        <v>0</v>
      </c>
      <c r="E23" s="2">
        <v>0</v>
      </c>
      <c r="F23" s="25">
        <f t="shared" si="1"/>
        <v>0</v>
      </c>
      <c r="G23" s="150">
        <v>1</v>
      </c>
      <c r="H23" s="6"/>
      <c r="I23" s="6"/>
      <c r="J23" s="5"/>
      <c r="L23" s="21"/>
    </row>
    <row r="24" spans="1:12" x14ac:dyDescent="0.25">
      <c r="A24" s="45">
        <v>43343</v>
      </c>
      <c r="B24" s="24">
        <v>0</v>
      </c>
      <c r="C24" s="24">
        <v>0</v>
      </c>
      <c r="D24" s="1">
        <f t="shared" si="0"/>
        <v>0</v>
      </c>
      <c r="E24" s="2">
        <v>0</v>
      </c>
      <c r="F24" s="25">
        <f t="shared" si="1"/>
        <v>0</v>
      </c>
      <c r="G24" s="150">
        <v>1</v>
      </c>
      <c r="H24" s="6"/>
      <c r="I24" s="6"/>
      <c r="J24" s="5"/>
      <c r="L24" s="21"/>
    </row>
    <row r="25" spans="1:12" ht="15.75" customHeight="1" x14ac:dyDescent="0.25">
      <c r="A25" s="63" t="s">
        <v>3</v>
      </c>
      <c r="B25" s="59">
        <f>SUM(B2:B24)</f>
        <v>25.2</v>
      </c>
      <c r="C25" s="59">
        <f>SUM(C2:C24)</f>
        <v>234.59999999999997</v>
      </c>
      <c r="D25" s="216">
        <f>SUM(D2:D24)</f>
        <v>259.79999999999995</v>
      </c>
      <c r="E25" s="159">
        <f>SUM(E2:E24)</f>
        <v>8</v>
      </c>
      <c r="F25" s="164">
        <f>SUM(F2:F24)</f>
        <v>1748.3520000000003</v>
      </c>
      <c r="G25" s="161"/>
      <c r="H25" s="6"/>
      <c r="I25" s="6"/>
      <c r="J25" s="5"/>
      <c r="L25" s="21"/>
    </row>
    <row r="26" spans="1:12" ht="15.75" x14ac:dyDescent="0.25">
      <c r="A26" s="58" t="s">
        <v>53</v>
      </c>
      <c r="B26" s="52">
        <v>2</v>
      </c>
      <c r="C26" s="52">
        <v>6</v>
      </c>
      <c r="D26" s="217"/>
      <c r="E26" s="64">
        <f>SUM(B26:C26)</f>
        <v>8</v>
      </c>
      <c r="F26" s="52"/>
      <c r="G26" s="163"/>
      <c r="J26" s="23"/>
      <c r="L26" s="21"/>
    </row>
    <row r="27" spans="1:12" ht="15.75" customHeight="1" x14ac:dyDescent="0.25">
      <c r="A27" s="93" t="s">
        <v>12</v>
      </c>
      <c r="B27" s="90">
        <f>(B25*8.54)</f>
        <v>215.20799999999997</v>
      </c>
      <c r="C27" s="90">
        <f>(C25*8.5)</f>
        <v>1994.0999999999997</v>
      </c>
      <c r="D27" s="160"/>
      <c r="E27" s="160"/>
      <c r="F27" s="165"/>
      <c r="G27" s="162"/>
      <c r="H27" s="6"/>
      <c r="I27" s="6"/>
      <c r="J27" s="5"/>
      <c r="L27" s="21"/>
    </row>
    <row r="28" spans="1:12" ht="15.75" thickBot="1" x14ac:dyDescent="0.3"/>
    <row r="29" spans="1:12" ht="15.75" x14ac:dyDescent="0.25">
      <c r="A29" s="41" t="s">
        <v>368</v>
      </c>
      <c r="B29" s="39" t="s">
        <v>347</v>
      </c>
      <c r="C29" s="35" t="s">
        <v>55</v>
      </c>
      <c r="D29" s="38" t="s">
        <v>9</v>
      </c>
      <c r="E29" s="38" t="s">
        <v>2</v>
      </c>
      <c r="F29" s="38" t="s">
        <v>12</v>
      </c>
      <c r="G29" s="40" t="s">
        <v>64</v>
      </c>
      <c r="H29" s="151" t="s">
        <v>348</v>
      </c>
      <c r="I29" s="6"/>
      <c r="J29" s="6"/>
      <c r="K29" s="5"/>
      <c r="L29" s="21"/>
    </row>
    <row r="30" spans="1:12" x14ac:dyDescent="0.25">
      <c r="A30" s="45">
        <v>43313</v>
      </c>
      <c r="B30" s="46">
        <v>0</v>
      </c>
      <c r="C30" s="46">
        <v>0</v>
      </c>
      <c r="D30" s="1">
        <f t="shared" ref="D30:D52" si="2">SUM(B30:C30)</f>
        <v>0</v>
      </c>
      <c r="E30" s="2">
        <v>0</v>
      </c>
      <c r="F30" s="25">
        <f t="shared" ref="F30:F52" si="3">((B30*7.75)+(C30*6.62))</f>
        <v>0</v>
      </c>
      <c r="G30" s="105">
        <f t="shared" ref="G30:G52" si="4">D30-D2</f>
        <v>0</v>
      </c>
      <c r="H30" s="150">
        <v>1</v>
      </c>
      <c r="I30" s="6"/>
      <c r="J30" s="6"/>
      <c r="K30" s="5"/>
      <c r="L30" s="21"/>
    </row>
    <row r="31" spans="1:12" x14ac:dyDescent="0.25">
      <c r="A31" s="45">
        <v>43314</v>
      </c>
      <c r="B31" s="46">
        <v>0</v>
      </c>
      <c r="C31" s="46">
        <v>0</v>
      </c>
      <c r="D31" s="1">
        <f t="shared" si="2"/>
        <v>0</v>
      </c>
      <c r="E31" s="2">
        <v>0</v>
      </c>
      <c r="F31" s="25">
        <f t="shared" si="3"/>
        <v>0</v>
      </c>
      <c r="G31" s="105">
        <f t="shared" si="4"/>
        <v>0</v>
      </c>
      <c r="H31" s="150">
        <v>1</v>
      </c>
      <c r="I31" s="6"/>
      <c r="J31" s="6"/>
      <c r="K31" s="5"/>
      <c r="L31" s="21"/>
    </row>
    <row r="32" spans="1:12" x14ac:dyDescent="0.25">
      <c r="A32" s="45">
        <v>43315</v>
      </c>
      <c r="B32" s="46">
        <v>0</v>
      </c>
      <c r="C32" s="46">
        <v>0</v>
      </c>
      <c r="D32" s="1">
        <f t="shared" si="2"/>
        <v>0</v>
      </c>
      <c r="E32" s="2">
        <v>0</v>
      </c>
      <c r="F32" s="25">
        <f t="shared" si="3"/>
        <v>0</v>
      </c>
      <c r="G32" s="105">
        <f t="shared" si="4"/>
        <v>0</v>
      </c>
      <c r="H32" s="150">
        <v>1</v>
      </c>
      <c r="I32" s="6"/>
      <c r="J32" s="6"/>
      <c r="K32" s="5"/>
      <c r="L32" s="21"/>
    </row>
    <row r="33" spans="1:12" x14ac:dyDescent="0.25">
      <c r="A33" s="45">
        <v>43318</v>
      </c>
      <c r="B33" s="46">
        <v>0</v>
      </c>
      <c r="C33" s="46">
        <v>0</v>
      </c>
      <c r="D33" s="1">
        <f t="shared" si="2"/>
        <v>0</v>
      </c>
      <c r="E33" s="2">
        <v>0</v>
      </c>
      <c r="F33" s="25">
        <f t="shared" si="3"/>
        <v>0</v>
      </c>
      <c r="G33" s="105">
        <f t="shared" si="4"/>
        <v>0</v>
      </c>
      <c r="H33" s="150">
        <v>1</v>
      </c>
      <c r="I33" s="6"/>
      <c r="J33" s="6"/>
      <c r="K33" s="5"/>
      <c r="L33" s="21"/>
    </row>
    <row r="34" spans="1:12" x14ac:dyDescent="0.25">
      <c r="A34" s="45">
        <v>43319</v>
      </c>
      <c r="B34" s="46">
        <v>0</v>
      </c>
      <c r="C34" s="46">
        <v>0</v>
      </c>
      <c r="D34" s="1">
        <f t="shared" si="2"/>
        <v>0</v>
      </c>
      <c r="E34" s="2">
        <v>0</v>
      </c>
      <c r="F34" s="25">
        <f t="shared" si="3"/>
        <v>0</v>
      </c>
      <c r="G34" s="105">
        <f t="shared" si="4"/>
        <v>0</v>
      </c>
      <c r="H34" s="150">
        <v>1</v>
      </c>
      <c r="I34" s="6"/>
      <c r="J34" s="6"/>
      <c r="K34" s="5"/>
      <c r="L34" s="21"/>
    </row>
    <row r="35" spans="1:12" x14ac:dyDescent="0.25">
      <c r="A35" s="45">
        <v>43320</v>
      </c>
      <c r="B35" s="46">
        <v>0</v>
      </c>
      <c r="C35" s="46">
        <v>0</v>
      </c>
      <c r="D35" s="1">
        <f t="shared" si="2"/>
        <v>0</v>
      </c>
      <c r="E35" s="2">
        <v>0</v>
      </c>
      <c r="F35" s="25">
        <f t="shared" si="3"/>
        <v>0</v>
      </c>
      <c r="G35" s="105">
        <f t="shared" si="4"/>
        <v>0</v>
      </c>
      <c r="H35" s="150">
        <v>1</v>
      </c>
      <c r="I35" s="6"/>
      <c r="J35" s="6"/>
      <c r="K35" s="5"/>
      <c r="L35" s="21"/>
    </row>
    <row r="36" spans="1:12" x14ac:dyDescent="0.25">
      <c r="A36" s="45">
        <v>43321</v>
      </c>
      <c r="B36" s="46">
        <v>0</v>
      </c>
      <c r="C36" s="46">
        <v>0</v>
      </c>
      <c r="D36" s="1">
        <f t="shared" si="2"/>
        <v>0</v>
      </c>
      <c r="E36" s="2">
        <v>0</v>
      </c>
      <c r="F36" s="25">
        <f t="shared" si="3"/>
        <v>0</v>
      </c>
      <c r="G36" s="105">
        <f t="shared" si="4"/>
        <v>-133</v>
      </c>
      <c r="H36" s="150">
        <v>1</v>
      </c>
      <c r="I36" s="6"/>
      <c r="J36" s="6"/>
      <c r="K36" s="5"/>
      <c r="L36" s="21"/>
    </row>
    <row r="37" spans="1:12" x14ac:dyDescent="0.25">
      <c r="A37" s="45">
        <v>43322</v>
      </c>
      <c r="B37" s="46">
        <v>0</v>
      </c>
      <c r="C37" s="24">
        <v>193.4</v>
      </c>
      <c r="D37" s="1">
        <f t="shared" si="2"/>
        <v>193.4</v>
      </c>
      <c r="E37" s="2">
        <v>2</v>
      </c>
      <c r="F37" s="25">
        <f t="shared" si="3"/>
        <v>1280.308</v>
      </c>
      <c r="G37" s="105">
        <f t="shared" si="4"/>
        <v>-0.49999999999997158</v>
      </c>
      <c r="H37" s="150">
        <v>1</v>
      </c>
      <c r="I37" s="6"/>
      <c r="J37" s="6"/>
      <c r="K37" s="5"/>
      <c r="L37" s="21"/>
    </row>
    <row r="38" spans="1:12" x14ac:dyDescent="0.25">
      <c r="A38" s="45">
        <v>43325</v>
      </c>
      <c r="B38" s="46">
        <v>0</v>
      </c>
      <c r="C38" s="24">
        <v>0</v>
      </c>
      <c r="D38" s="1">
        <f t="shared" si="2"/>
        <v>0</v>
      </c>
      <c r="E38" s="2">
        <v>0</v>
      </c>
      <c r="F38" s="25">
        <f t="shared" si="3"/>
        <v>0</v>
      </c>
      <c r="G38" s="105">
        <f t="shared" si="4"/>
        <v>0</v>
      </c>
      <c r="H38" s="150">
        <v>1</v>
      </c>
      <c r="I38" s="6"/>
      <c r="J38" s="6"/>
      <c r="K38" s="5"/>
      <c r="L38" s="21"/>
    </row>
    <row r="39" spans="1:12" x14ac:dyDescent="0.25">
      <c r="A39" s="45">
        <v>43326</v>
      </c>
      <c r="B39" s="46">
        <v>0</v>
      </c>
      <c r="C39" s="24">
        <v>0</v>
      </c>
      <c r="D39" s="1">
        <f t="shared" si="2"/>
        <v>0</v>
      </c>
      <c r="E39" s="3">
        <v>0</v>
      </c>
      <c r="F39" s="25">
        <f t="shared" si="3"/>
        <v>0</v>
      </c>
      <c r="G39" s="105">
        <f t="shared" si="4"/>
        <v>0</v>
      </c>
      <c r="H39" s="150">
        <v>1</v>
      </c>
      <c r="I39" s="6"/>
      <c r="J39" s="6"/>
      <c r="K39" s="5"/>
      <c r="L39" s="21"/>
    </row>
    <row r="40" spans="1:12" x14ac:dyDescent="0.25">
      <c r="A40" s="45">
        <v>43327</v>
      </c>
      <c r="B40" s="24">
        <v>24.8</v>
      </c>
      <c r="C40" s="24">
        <v>0</v>
      </c>
      <c r="D40" s="1">
        <f t="shared" si="2"/>
        <v>24.8</v>
      </c>
      <c r="E40" s="2">
        <v>2</v>
      </c>
      <c r="F40" s="25">
        <f t="shared" si="3"/>
        <v>192.20000000000002</v>
      </c>
      <c r="G40" s="105">
        <f t="shared" si="4"/>
        <v>-0.39999999999999858</v>
      </c>
      <c r="H40" s="150">
        <v>1</v>
      </c>
      <c r="I40" s="6"/>
      <c r="J40" s="6"/>
      <c r="K40" s="5"/>
      <c r="L40" s="21"/>
    </row>
    <row r="41" spans="1:12" x14ac:dyDescent="0.25">
      <c r="A41" s="45">
        <v>43328</v>
      </c>
      <c r="B41" s="24">
        <v>0</v>
      </c>
      <c r="C41" s="24">
        <v>0</v>
      </c>
      <c r="D41" s="1">
        <f t="shared" si="2"/>
        <v>0</v>
      </c>
      <c r="E41" s="2">
        <v>0</v>
      </c>
      <c r="F41" s="25">
        <f t="shared" si="3"/>
        <v>0</v>
      </c>
      <c r="G41" s="105">
        <f t="shared" si="4"/>
        <v>0</v>
      </c>
      <c r="H41" s="150">
        <v>1</v>
      </c>
      <c r="I41" s="6"/>
      <c r="J41" s="6"/>
      <c r="K41" s="5"/>
      <c r="L41" s="21"/>
    </row>
    <row r="42" spans="1:12" x14ac:dyDescent="0.25">
      <c r="A42" s="45">
        <v>43329</v>
      </c>
      <c r="B42" s="24">
        <v>0</v>
      </c>
      <c r="C42" s="24">
        <v>0</v>
      </c>
      <c r="D42" s="1">
        <f t="shared" si="2"/>
        <v>0</v>
      </c>
      <c r="E42" s="3">
        <v>0</v>
      </c>
      <c r="F42" s="25">
        <f t="shared" si="3"/>
        <v>0</v>
      </c>
      <c r="G42" s="105">
        <f t="shared" si="4"/>
        <v>0</v>
      </c>
      <c r="H42" s="150">
        <v>1</v>
      </c>
      <c r="I42" s="6"/>
      <c r="J42" s="6"/>
      <c r="K42" s="5"/>
      <c r="L42" s="21"/>
    </row>
    <row r="43" spans="1:12" x14ac:dyDescent="0.25">
      <c r="A43" s="45">
        <v>43332</v>
      </c>
      <c r="B43" s="24">
        <v>0</v>
      </c>
      <c r="C43" s="24">
        <v>0</v>
      </c>
      <c r="D43" s="1">
        <f t="shared" si="2"/>
        <v>0</v>
      </c>
      <c r="E43" s="2">
        <v>0</v>
      </c>
      <c r="F43" s="25">
        <f t="shared" si="3"/>
        <v>0</v>
      </c>
      <c r="G43" s="105">
        <f t="shared" si="4"/>
        <v>0</v>
      </c>
      <c r="H43" s="150">
        <v>1</v>
      </c>
      <c r="I43" s="6"/>
      <c r="J43" s="6"/>
      <c r="K43" s="5"/>
      <c r="L43" s="21"/>
    </row>
    <row r="44" spans="1:12" x14ac:dyDescent="0.25">
      <c r="A44" s="45">
        <v>43333</v>
      </c>
      <c r="B44" s="24">
        <v>0</v>
      </c>
      <c r="C44" s="24">
        <v>0</v>
      </c>
      <c r="D44" s="1">
        <f t="shared" si="2"/>
        <v>0</v>
      </c>
      <c r="E44" s="2">
        <v>0</v>
      </c>
      <c r="F44" s="25">
        <f t="shared" si="3"/>
        <v>0</v>
      </c>
      <c r="G44" s="105">
        <f t="shared" si="4"/>
        <v>0</v>
      </c>
      <c r="H44" s="150">
        <v>1</v>
      </c>
      <c r="I44" s="6"/>
      <c r="J44" s="6"/>
      <c r="K44" s="5"/>
      <c r="L44" s="21"/>
    </row>
    <row r="45" spans="1:12" x14ac:dyDescent="0.25">
      <c r="A45" s="45">
        <v>43334</v>
      </c>
      <c r="B45" s="24">
        <v>0</v>
      </c>
      <c r="C45" s="24">
        <v>-90</v>
      </c>
      <c r="D45" s="1">
        <f t="shared" si="2"/>
        <v>-90</v>
      </c>
      <c r="E45" s="2">
        <v>3</v>
      </c>
      <c r="F45" s="25">
        <f t="shared" si="3"/>
        <v>-595.79999999999995</v>
      </c>
      <c r="G45" s="105">
        <f t="shared" si="4"/>
        <v>2.2999999999999972</v>
      </c>
      <c r="H45" s="150">
        <v>1</v>
      </c>
      <c r="I45" s="6"/>
      <c r="J45" s="6"/>
      <c r="K45" s="5"/>
      <c r="L45" s="21"/>
    </row>
    <row r="46" spans="1:12" x14ac:dyDescent="0.25">
      <c r="A46" s="45">
        <v>43335</v>
      </c>
      <c r="B46" s="24">
        <v>0</v>
      </c>
      <c r="C46" s="24">
        <v>0</v>
      </c>
      <c r="D46" s="1">
        <f t="shared" si="2"/>
        <v>0</v>
      </c>
      <c r="E46" s="2">
        <v>0</v>
      </c>
      <c r="F46" s="25">
        <f t="shared" si="3"/>
        <v>0</v>
      </c>
      <c r="G46" s="105">
        <f t="shared" si="4"/>
        <v>0</v>
      </c>
      <c r="H46" s="150">
        <v>1</v>
      </c>
      <c r="I46" s="6"/>
      <c r="J46" s="6"/>
      <c r="K46" s="5"/>
      <c r="L46" s="21"/>
    </row>
    <row r="47" spans="1:12" x14ac:dyDescent="0.25">
      <c r="A47" s="45">
        <v>43336</v>
      </c>
      <c r="B47" s="24">
        <v>0</v>
      </c>
      <c r="C47" s="24">
        <v>0</v>
      </c>
      <c r="D47" s="1">
        <f t="shared" si="2"/>
        <v>0</v>
      </c>
      <c r="E47" s="2">
        <v>0</v>
      </c>
      <c r="F47" s="25">
        <f t="shared" si="3"/>
        <v>0</v>
      </c>
      <c r="G47" s="105">
        <f t="shared" si="4"/>
        <v>0</v>
      </c>
      <c r="H47" s="150">
        <v>1</v>
      </c>
      <c r="I47" s="6"/>
      <c r="J47" s="6"/>
      <c r="K47" s="5"/>
      <c r="L47" s="21"/>
    </row>
    <row r="48" spans="1:12" x14ac:dyDescent="0.25">
      <c r="A48" s="45">
        <v>43339</v>
      </c>
      <c r="B48" s="24">
        <v>0</v>
      </c>
      <c r="C48" s="24">
        <v>0</v>
      </c>
      <c r="D48" s="1">
        <f t="shared" si="2"/>
        <v>0</v>
      </c>
      <c r="E48" s="2">
        <v>0</v>
      </c>
      <c r="F48" s="25">
        <f t="shared" si="3"/>
        <v>0</v>
      </c>
      <c r="G48" s="105">
        <f t="shared" si="4"/>
        <v>0</v>
      </c>
      <c r="H48" s="150">
        <v>1</v>
      </c>
      <c r="I48" s="6"/>
      <c r="J48" s="6"/>
      <c r="K48" s="5"/>
      <c r="L48" s="21"/>
    </row>
    <row r="49" spans="1:12" x14ac:dyDescent="0.25">
      <c r="A49" s="45">
        <v>43340</v>
      </c>
      <c r="B49" s="24">
        <v>0</v>
      </c>
      <c r="C49" s="24">
        <v>0</v>
      </c>
      <c r="D49" s="1">
        <f t="shared" si="2"/>
        <v>0</v>
      </c>
      <c r="E49" s="2">
        <v>0</v>
      </c>
      <c r="F49" s="25">
        <f t="shared" si="3"/>
        <v>0</v>
      </c>
      <c r="G49" s="105">
        <f t="shared" si="4"/>
        <v>0</v>
      </c>
      <c r="H49" s="150">
        <v>1</v>
      </c>
      <c r="I49" s="6"/>
      <c r="J49" s="6"/>
      <c r="K49" s="5"/>
      <c r="L49" s="21"/>
    </row>
    <row r="50" spans="1:12" x14ac:dyDescent="0.25">
      <c r="A50" s="45">
        <v>43341</v>
      </c>
      <c r="B50" s="24">
        <v>0</v>
      </c>
      <c r="C50" s="24">
        <v>0</v>
      </c>
      <c r="D50" s="1">
        <f t="shared" si="2"/>
        <v>0</v>
      </c>
      <c r="E50" s="2">
        <v>0</v>
      </c>
      <c r="F50" s="25">
        <f t="shared" si="3"/>
        <v>0</v>
      </c>
      <c r="G50" s="105">
        <f t="shared" si="4"/>
        <v>0</v>
      </c>
      <c r="H50" s="150">
        <v>1</v>
      </c>
      <c r="I50" s="6"/>
      <c r="J50" s="6"/>
      <c r="K50" s="5"/>
      <c r="L50" s="21"/>
    </row>
    <row r="51" spans="1:12" x14ac:dyDescent="0.25">
      <c r="A51" s="45">
        <v>43342</v>
      </c>
      <c r="B51" s="24">
        <v>0</v>
      </c>
      <c r="C51" s="24">
        <v>0</v>
      </c>
      <c r="D51" s="1">
        <f t="shared" si="2"/>
        <v>0</v>
      </c>
      <c r="E51" s="2">
        <v>0</v>
      </c>
      <c r="F51" s="25">
        <f t="shared" si="3"/>
        <v>0</v>
      </c>
      <c r="G51" s="105">
        <f t="shared" si="4"/>
        <v>0</v>
      </c>
      <c r="H51" s="150">
        <v>1</v>
      </c>
      <c r="I51" s="6"/>
      <c r="J51" s="6"/>
      <c r="K51" s="5"/>
      <c r="L51" s="21"/>
    </row>
    <row r="52" spans="1:12" x14ac:dyDescent="0.25">
      <c r="A52" s="45">
        <v>43343</v>
      </c>
      <c r="B52" s="24">
        <v>0</v>
      </c>
      <c r="C52" s="24">
        <v>0</v>
      </c>
      <c r="D52" s="1">
        <f t="shared" si="2"/>
        <v>0</v>
      </c>
      <c r="E52" s="2">
        <v>0</v>
      </c>
      <c r="F52" s="25">
        <f t="shared" si="3"/>
        <v>0</v>
      </c>
      <c r="G52" s="105">
        <f t="shared" si="4"/>
        <v>0</v>
      </c>
      <c r="H52" s="150">
        <v>1</v>
      </c>
      <c r="I52" s="6"/>
      <c r="J52" s="6"/>
      <c r="K52" s="5"/>
      <c r="L52" s="21"/>
    </row>
    <row r="53" spans="1:12" ht="15.75" customHeight="1" x14ac:dyDescent="0.25">
      <c r="A53" s="63" t="s">
        <v>3</v>
      </c>
      <c r="B53" s="59">
        <f>SUM(B30:B52)</f>
        <v>24.8</v>
      </c>
      <c r="C53" s="59">
        <f>SUM(C30:C52)</f>
        <v>103.4</v>
      </c>
      <c r="D53" s="100">
        <f>SUM(D30:D52)</f>
        <v>128.20000000000002</v>
      </c>
      <c r="E53" s="60">
        <f>SUM(E30:E52)</f>
        <v>7</v>
      </c>
      <c r="F53" s="99">
        <f>SUM(F30:F52)</f>
        <v>876.70800000000008</v>
      </c>
      <c r="G53" s="100">
        <f>SUM(G30:G51)</f>
        <v>-131.59999999999997</v>
      </c>
      <c r="H53" s="196"/>
      <c r="I53" s="6"/>
      <c r="J53" s="6"/>
      <c r="K53" s="5"/>
      <c r="L53" s="21"/>
    </row>
    <row r="54" spans="1:12" ht="15.75" x14ac:dyDescent="0.25">
      <c r="A54" s="58" t="s">
        <v>53</v>
      </c>
      <c r="B54" s="52"/>
      <c r="C54" s="52"/>
      <c r="D54" s="52"/>
      <c r="E54" s="64">
        <f>SUM(B54:C54)</f>
        <v>0</v>
      </c>
      <c r="F54" s="52"/>
      <c r="G54" s="60"/>
      <c r="H54" s="196"/>
      <c r="K54" s="23"/>
      <c r="L54" s="21"/>
    </row>
    <row r="55" spans="1:12" ht="15.75" customHeight="1" x14ac:dyDescent="0.25">
      <c r="A55" s="193" t="s">
        <v>12</v>
      </c>
      <c r="B55" s="194">
        <f>(B53*8.54)</f>
        <v>211.79199999999997</v>
      </c>
      <c r="C55" s="194">
        <f>(C53*8.5)</f>
        <v>878.90000000000009</v>
      </c>
      <c r="D55" s="60"/>
      <c r="E55" s="60"/>
      <c r="F55" s="99"/>
      <c r="G55" s="60"/>
      <c r="H55" s="196"/>
      <c r="I55" s="6"/>
      <c r="J55" s="6"/>
      <c r="K55" s="5"/>
      <c r="L55" s="21"/>
    </row>
  </sheetData>
  <mergeCells count="1">
    <mergeCell ref="D25:D26"/>
  </mergeCells>
  <conditionalFormatting sqref="D2:D22 D25 L28 L56:L1048576 B2:C2 F2 B3:B11 C3:C7 J25:J27 K54:K55">
    <cfRule type="cellIs" dxfId="545" priority="101" operator="lessThan">
      <formula>0</formula>
    </cfRule>
    <cfRule type="cellIs" dxfId="544" priority="102" operator="greaterThan">
      <formula>0</formula>
    </cfRule>
  </conditionalFormatting>
  <conditionalFormatting sqref="F3:F24 B3:C24">
    <cfRule type="cellIs" dxfId="543" priority="96" operator="lessThan">
      <formula>0</formula>
    </cfRule>
    <cfRule type="cellIs" dxfId="542" priority="97" operator="greaterThan">
      <formula>0</formula>
    </cfRule>
  </conditionalFormatting>
  <conditionalFormatting sqref="F25">
    <cfRule type="cellIs" dxfId="541" priority="93" operator="lessThan">
      <formula>0</formula>
    </cfRule>
    <cfRule type="cellIs" dxfId="540" priority="94" operator="greaterThan">
      <formula>0</formula>
    </cfRule>
  </conditionalFormatting>
  <conditionalFormatting sqref="B25:C25">
    <cfRule type="cellIs" dxfId="539" priority="91" operator="lessThan">
      <formula>0</formula>
    </cfRule>
    <cfRule type="cellIs" dxfId="538" priority="92" operator="greaterThan">
      <formula>0</formula>
    </cfRule>
  </conditionalFormatting>
  <conditionalFormatting sqref="J1:J22">
    <cfRule type="cellIs" dxfId="537" priority="89" operator="lessThan">
      <formula>0</formula>
    </cfRule>
    <cfRule type="cellIs" dxfId="536" priority="90" operator="greaterThan">
      <formula>0</formula>
    </cfRule>
  </conditionalFormatting>
  <conditionalFormatting sqref="F3:F24 D2:F2 B2:C24 D3:E13 D14:D22 E14:E24">
    <cfRule type="cellIs" dxfId="535" priority="95" operator="equal">
      <formula>0</formula>
    </cfRule>
  </conditionalFormatting>
  <conditionalFormatting sqref="B27:C27">
    <cfRule type="cellIs" dxfId="534" priority="87" operator="lessThan">
      <formula>0</formula>
    </cfRule>
    <cfRule type="cellIs" dxfId="533" priority="88" operator="greaterThan">
      <formula>0</formula>
    </cfRule>
  </conditionalFormatting>
  <conditionalFormatting sqref="D23">
    <cfRule type="cellIs" dxfId="532" priority="85" operator="lessThan">
      <formula>0</formula>
    </cfRule>
    <cfRule type="cellIs" dxfId="531" priority="86" operator="greaterThan">
      <formula>0</formula>
    </cfRule>
  </conditionalFormatting>
  <conditionalFormatting sqref="J23">
    <cfRule type="cellIs" dxfId="530" priority="80" operator="lessThan">
      <formula>0</formula>
    </cfRule>
    <cfRule type="cellIs" dxfId="529" priority="81" operator="greaterThan">
      <formula>0</formula>
    </cfRule>
  </conditionalFormatting>
  <conditionalFormatting sqref="D23">
    <cfRule type="cellIs" dxfId="528" priority="82" operator="equal">
      <formula>0</formula>
    </cfRule>
  </conditionalFormatting>
  <conditionalFormatting sqref="K53">
    <cfRule type="cellIs" dxfId="527" priority="77" operator="lessThan">
      <formula>0</formula>
    </cfRule>
    <cfRule type="cellIs" dxfId="526" priority="78" operator="greaterThan">
      <formula>0</formula>
    </cfRule>
  </conditionalFormatting>
  <conditionalFormatting sqref="K29:K50">
    <cfRule type="cellIs" dxfId="525" priority="68" operator="lessThan">
      <formula>0</formula>
    </cfRule>
    <cfRule type="cellIs" dxfId="524" priority="69" operator="greaterThan">
      <formula>0</formula>
    </cfRule>
  </conditionalFormatting>
  <conditionalFormatting sqref="K51">
    <cfRule type="cellIs" dxfId="523" priority="59" operator="lessThan">
      <formula>0</formula>
    </cfRule>
    <cfRule type="cellIs" dxfId="522" priority="60" operator="greaterThan">
      <formula>0</formula>
    </cfRule>
  </conditionalFormatting>
  <conditionalFormatting sqref="G30:G51 G53">
    <cfRule type="cellIs" dxfId="521" priority="58" operator="lessThan">
      <formula>0</formula>
    </cfRule>
  </conditionalFormatting>
  <conditionalFormatting sqref="D24">
    <cfRule type="cellIs" dxfId="520" priority="56" operator="lessThan">
      <formula>0</formula>
    </cfRule>
    <cfRule type="cellIs" dxfId="519" priority="57" operator="greaterThan">
      <formula>0</formula>
    </cfRule>
  </conditionalFormatting>
  <conditionalFormatting sqref="J24">
    <cfRule type="cellIs" dxfId="518" priority="51" operator="lessThan">
      <formula>0</formula>
    </cfRule>
    <cfRule type="cellIs" dxfId="517" priority="52" operator="greaterThan">
      <formula>0</formula>
    </cfRule>
  </conditionalFormatting>
  <conditionalFormatting sqref="D24">
    <cfRule type="cellIs" dxfId="516" priority="53" operator="equal">
      <formula>0</formula>
    </cfRule>
  </conditionalFormatting>
  <conditionalFormatting sqref="K52">
    <cfRule type="cellIs" dxfId="515" priority="44" operator="lessThan">
      <formula>0</formula>
    </cfRule>
    <cfRule type="cellIs" dxfId="514" priority="45" operator="greaterThan">
      <formula>0</formula>
    </cfRule>
  </conditionalFormatting>
  <conditionalFormatting sqref="G52">
    <cfRule type="cellIs" dxfId="513" priority="43" operator="lessThan">
      <formula>0</formula>
    </cfRule>
  </conditionalFormatting>
  <conditionalFormatting sqref="D30:D50 D53">
    <cfRule type="cellIs" dxfId="512" priority="20" operator="lessThan">
      <formula>0</formula>
    </cfRule>
    <cfRule type="cellIs" dxfId="511" priority="21" operator="greaterThan">
      <formula>0</formula>
    </cfRule>
  </conditionalFormatting>
  <conditionalFormatting sqref="F30:F52 B30:C52">
    <cfRule type="cellIs" dxfId="510" priority="18" operator="lessThan">
      <formula>0</formula>
    </cfRule>
    <cfRule type="cellIs" dxfId="509" priority="19" operator="greaterThan">
      <formula>0</formula>
    </cfRule>
  </conditionalFormatting>
  <conditionalFormatting sqref="F53">
    <cfRule type="cellIs" dxfId="508" priority="15" operator="lessThan">
      <formula>0</formula>
    </cfRule>
    <cfRule type="cellIs" dxfId="507" priority="16" operator="greaterThan">
      <formula>0</formula>
    </cfRule>
  </conditionalFormatting>
  <conditionalFormatting sqref="B53:C53">
    <cfRule type="cellIs" dxfId="506" priority="13" operator="lessThan">
      <formula>0</formula>
    </cfRule>
    <cfRule type="cellIs" dxfId="505" priority="14" operator="greaterThan">
      <formula>0</formula>
    </cfRule>
  </conditionalFormatting>
  <conditionalFormatting sqref="F30:F52 E47:E52 B30:E41 D47:D50 C47:C52 C42:E46 B42:B52">
    <cfRule type="cellIs" dxfId="504" priority="17" operator="equal">
      <formula>0</formula>
    </cfRule>
  </conditionalFormatting>
  <conditionalFormatting sqref="B55:C55">
    <cfRule type="cellIs" dxfId="503" priority="11" operator="lessThan">
      <formula>0</formula>
    </cfRule>
    <cfRule type="cellIs" dxfId="502" priority="12" operator="greaterThan">
      <formula>0</formula>
    </cfRule>
  </conditionalFormatting>
  <conditionalFormatting sqref="D51">
    <cfRule type="cellIs" dxfId="501" priority="9" operator="lessThan">
      <formula>0</formula>
    </cfRule>
    <cfRule type="cellIs" dxfId="500" priority="10" operator="greaterThan">
      <formula>0</formula>
    </cfRule>
  </conditionalFormatting>
  <conditionalFormatting sqref="D51">
    <cfRule type="cellIs" dxfId="499" priority="6" operator="equal">
      <formula>0</formula>
    </cfRule>
  </conditionalFormatting>
  <conditionalFormatting sqref="D52">
    <cfRule type="cellIs" dxfId="498" priority="4" operator="lessThan">
      <formula>0</formula>
    </cfRule>
    <cfRule type="cellIs" dxfId="497" priority="5" operator="greaterThan">
      <formula>0</formula>
    </cfRule>
  </conditionalFormatting>
  <conditionalFormatting sqref="D52">
    <cfRule type="cellIs" dxfId="496" priority="1" operator="equal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A66"/>
  <sheetViews>
    <sheetView topLeftCell="A19" workbookViewId="0">
      <selection activeCell="F31" sqref="F31"/>
    </sheetView>
  </sheetViews>
  <sheetFormatPr baseColWidth="10" defaultRowHeight="15" x14ac:dyDescent="0.25"/>
  <cols>
    <col min="1" max="1" width="27" style="21" customWidth="1"/>
    <col min="2" max="2" width="22" style="22" customWidth="1"/>
    <col min="3" max="3" width="16.85546875" style="21" customWidth="1"/>
    <col min="4" max="4" width="20.140625" style="21" customWidth="1"/>
    <col min="5" max="5" width="13.7109375" style="21" customWidth="1"/>
    <col min="6" max="6" width="20.28515625" style="21" customWidth="1"/>
    <col min="7" max="7" width="20" style="21" customWidth="1"/>
    <col min="8" max="8" width="12.5703125" style="21" customWidth="1"/>
    <col min="9" max="9" width="10.7109375" style="21" bestFit="1" customWidth="1"/>
    <col min="10" max="10" width="11.85546875" style="21" bestFit="1" customWidth="1"/>
    <col min="11" max="12" width="5.7109375" style="21" bestFit="1" customWidth="1"/>
    <col min="13" max="13" width="6.7109375" style="21" bestFit="1" customWidth="1"/>
    <col min="14" max="14" width="5.7109375" style="21" bestFit="1" customWidth="1"/>
    <col min="15" max="15" width="23.140625" style="21" bestFit="1" customWidth="1"/>
    <col min="16" max="16" width="12.85546875" style="21" bestFit="1" customWidth="1"/>
    <col min="17" max="17" width="23.7109375" style="21" bestFit="1" customWidth="1"/>
    <col min="18" max="18" width="10.5703125" style="21" bestFit="1" customWidth="1"/>
    <col min="19" max="19" width="11.85546875" style="21" bestFit="1" customWidth="1"/>
    <col min="20" max="20" width="9.85546875" style="21" bestFit="1" customWidth="1"/>
    <col min="21" max="21" width="9.7109375" style="21" bestFit="1" customWidth="1"/>
    <col min="22" max="22" width="9.5703125" style="21" bestFit="1" customWidth="1"/>
    <col min="23" max="23" width="9.42578125" style="21" bestFit="1" customWidth="1"/>
    <col min="24" max="24" width="16.85546875" style="21" bestFit="1" customWidth="1"/>
    <col min="25" max="25" width="15.42578125" style="21" bestFit="1" customWidth="1"/>
    <col min="26" max="26" width="17.5703125" style="21" bestFit="1" customWidth="1"/>
    <col min="27" max="27" width="17.42578125" style="21" bestFit="1" customWidth="1"/>
    <col min="28" max="16384" width="11.42578125" style="21"/>
  </cols>
  <sheetData>
    <row r="1" spans="1:11" ht="15.75" x14ac:dyDescent="0.25">
      <c r="A1" s="42" t="s">
        <v>349</v>
      </c>
      <c r="B1" s="36" t="s">
        <v>14</v>
      </c>
      <c r="C1" s="39" t="s">
        <v>347</v>
      </c>
      <c r="D1" s="35" t="s">
        <v>15</v>
      </c>
      <c r="E1" s="38" t="s">
        <v>9</v>
      </c>
      <c r="F1" s="38" t="s">
        <v>2</v>
      </c>
      <c r="G1" s="38" t="s">
        <v>12</v>
      </c>
      <c r="H1" s="151" t="s">
        <v>348</v>
      </c>
      <c r="I1" s="5"/>
      <c r="J1" s="5"/>
      <c r="K1" s="5"/>
    </row>
    <row r="2" spans="1:11" x14ac:dyDescent="0.25">
      <c r="A2" s="45">
        <v>43313</v>
      </c>
      <c r="B2" s="46">
        <v>0</v>
      </c>
      <c r="C2" s="46">
        <v>0</v>
      </c>
      <c r="D2" s="46">
        <v>206.1</v>
      </c>
      <c r="E2" s="1">
        <f>SUM(B2:D2)</f>
        <v>206.1</v>
      </c>
      <c r="F2" s="2">
        <v>6</v>
      </c>
      <c r="G2" s="25">
        <f t="shared" ref="G2:G24" si="0">H2*((B2*6.4)+(C2*7.75)+(D2*7.77))</f>
        <v>1601.3969999999999</v>
      </c>
      <c r="H2" s="150">
        <v>1</v>
      </c>
      <c r="I2" s="5"/>
      <c r="J2" s="5"/>
      <c r="K2" s="5"/>
    </row>
    <row r="3" spans="1:11" x14ac:dyDescent="0.25">
      <c r="A3" s="45">
        <v>43314</v>
      </c>
      <c r="B3" s="46">
        <v>0</v>
      </c>
      <c r="C3" s="46">
        <v>0</v>
      </c>
      <c r="D3" s="24">
        <v>0</v>
      </c>
      <c r="E3" s="1">
        <f t="shared" ref="E3:E24" si="1">SUM(B3:D3)</f>
        <v>0</v>
      </c>
      <c r="F3" s="2">
        <v>0</v>
      </c>
      <c r="G3" s="25">
        <f t="shared" si="0"/>
        <v>0</v>
      </c>
      <c r="H3" s="150">
        <v>1</v>
      </c>
      <c r="I3" s="5"/>
      <c r="J3" s="5"/>
      <c r="K3" s="5"/>
    </row>
    <row r="4" spans="1:11" x14ac:dyDescent="0.25">
      <c r="A4" s="45">
        <v>43315</v>
      </c>
      <c r="B4" s="46">
        <v>0</v>
      </c>
      <c r="C4" s="46">
        <v>0</v>
      </c>
      <c r="D4" s="24">
        <v>0</v>
      </c>
      <c r="E4" s="1">
        <f t="shared" si="1"/>
        <v>0</v>
      </c>
      <c r="F4" s="2">
        <v>0</v>
      </c>
      <c r="G4" s="25">
        <f t="shared" si="0"/>
        <v>0</v>
      </c>
      <c r="H4" s="150">
        <v>1</v>
      </c>
      <c r="I4" s="5"/>
      <c r="J4" s="5"/>
      <c r="K4" s="5"/>
    </row>
    <row r="5" spans="1:11" x14ac:dyDescent="0.25">
      <c r="A5" s="178">
        <v>43318</v>
      </c>
      <c r="B5" s="179">
        <v>0</v>
      </c>
      <c r="C5" s="179">
        <v>0</v>
      </c>
      <c r="D5" s="180">
        <v>0</v>
      </c>
      <c r="E5" s="181">
        <f t="shared" si="1"/>
        <v>0</v>
      </c>
      <c r="F5" s="182">
        <v>0</v>
      </c>
      <c r="G5" s="183">
        <f t="shared" si="0"/>
        <v>0</v>
      </c>
      <c r="H5" s="184">
        <v>1</v>
      </c>
      <c r="I5" s="5"/>
      <c r="J5" s="5"/>
      <c r="K5" s="5"/>
    </row>
    <row r="6" spans="1:11" x14ac:dyDescent="0.25">
      <c r="A6" s="178">
        <v>43319</v>
      </c>
      <c r="B6" s="179">
        <v>0</v>
      </c>
      <c r="C6" s="179">
        <v>0</v>
      </c>
      <c r="D6" s="180">
        <v>0</v>
      </c>
      <c r="E6" s="181">
        <f t="shared" si="1"/>
        <v>0</v>
      </c>
      <c r="F6" s="185">
        <v>0</v>
      </c>
      <c r="G6" s="183">
        <f t="shared" si="0"/>
        <v>0</v>
      </c>
      <c r="H6" s="184">
        <v>1</v>
      </c>
      <c r="I6" s="5"/>
      <c r="J6" s="5"/>
      <c r="K6" s="5"/>
    </row>
    <row r="7" spans="1:11" x14ac:dyDescent="0.25">
      <c r="A7" s="45">
        <v>43320</v>
      </c>
      <c r="B7" s="46">
        <v>0</v>
      </c>
      <c r="C7" s="24">
        <v>-42.3</v>
      </c>
      <c r="D7" s="24">
        <v>0</v>
      </c>
      <c r="E7" s="1">
        <f t="shared" si="1"/>
        <v>-42.3</v>
      </c>
      <c r="F7" s="3">
        <v>2</v>
      </c>
      <c r="G7" s="25">
        <f t="shared" si="0"/>
        <v>-327.82499999999999</v>
      </c>
      <c r="H7" s="150">
        <v>1</v>
      </c>
      <c r="I7" s="5"/>
      <c r="J7" s="5"/>
      <c r="K7" s="5"/>
    </row>
    <row r="8" spans="1:11" x14ac:dyDescent="0.25">
      <c r="A8" s="45">
        <v>43321</v>
      </c>
      <c r="B8" s="24">
        <v>-34.700000000000003</v>
      </c>
      <c r="C8" s="24">
        <v>0</v>
      </c>
      <c r="D8" s="24">
        <v>0</v>
      </c>
      <c r="E8" s="1">
        <f t="shared" si="1"/>
        <v>-34.700000000000003</v>
      </c>
      <c r="F8" s="2">
        <v>2</v>
      </c>
      <c r="G8" s="25">
        <f t="shared" si="0"/>
        <v>-222.08000000000004</v>
      </c>
      <c r="H8" s="150">
        <v>1</v>
      </c>
      <c r="I8" s="5"/>
      <c r="J8" s="5"/>
      <c r="K8" s="5"/>
    </row>
    <row r="9" spans="1:11" x14ac:dyDescent="0.25">
      <c r="A9" s="45">
        <v>43322</v>
      </c>
      <c r="B9" s="24">
        <v>0</v>
      </c>
      <c r="C9" s="24">
        <v>0</v>
      </c>
      <c r="D9" s="24">
        <v>0</v>
      </c>
      <c r="E9" s="1">
        <f t="shared" si="1"/>
        <v>0</v>
      </c>
      <c r="F9" s="2">
        <v>0</v>
      </c>
      <c r="G9" s="25">
        <f t="shared" si="0"/>
        <v>0</v>
      </c>
      <c r="H9" s="150">
        <v>1</v>
      </c>
      <c r="I9" s="5"/>
      <c r="J9" s="5"/>
      <c r="K9" s="5"/>
    </row>
    <row r="10" spans="1:11" x14ac:dyDescent="0.25">
      <c r="A10" s="45">
        <v>43325</v>
      </c>
      <c r="B10" s="24">
        <v>0</v>
      </c>
      <c r="C10" s="24">
        <v>0</v>
      </c>
      <c r="D10" s="24">
        <v>0</v>
      </c>
      <c r="E10" s="1">
        <f t="shared" si="1"/>
        <v>0</v>
      </c>
      <c r="F10" s="2">
        <v>0</v>
      </c>
      <c r="G10" s="25">
        <f t="shared" si="0"/>
        <v>0</v>
      </c>
      <c r="H10" s="150">
        <v>1</v>
      </c>
      <c r="I10" s="5"/>
      <c r="J10" s="5"/>
      <c r="K10" s="5"/>
    </row>
    <row r="11" spans="1:11" x14ac:dyDescent="0.25">
      <c r="A11" s="45">
        <v>43326</v>
      </c>
      <c r="B11" s="24">
        <v>0</v>
      </c>
      <c r="C11" s="24">
        <v>0</v>
      </c>
      <c r="D11" s="24">
        <v>0</v>
      </c>
      <c r="E11" s="1">
        <f t="shared" si="1"/>
        <v>0</v>
      </c>
      <c r="F11" s="3">
        <v>0</v>
      </c>
      <c r="G11" s="25">
        <f t="shared" si="0"/>
        <v>0</v>
      </c>
      <c r="H11" s="150">
        <v>1</v>
      </c>
      <c r="I11" s="5"/>
      <c r="J11" s="5"/>
      <c r="K11" s="5"/>
    </row>
    <row r="12" spans="1:11" x14ac:dyDescent="0.25">
      <c r="A12" s="45">
        <v>43327</v>
      </c>
      <c r="B12" s="24">
        <v>0</v>
      </c>
      <c r="C12" s="24">
        <v>0</v>
      </c>
      <c r="D12" s="24">
        <v>0</v>
      </c>
      <c r="E12" s="1">
        <f t="shared" si="1"/>
        <v>0</v>
      </c>
      <c r="F12" s="2">
        <v>0</v>
      </c>
      <c r="G12" s="25">
        <f t="shared" si="0"/>
        <v>0</v>
      </c>
      <c r="H12" s="150">
        <v>1</v>
      </c>
      <c r="I12" s="5"/>
      <c r="J12" s="5"/>
      <c r="K12" s="5"/>
    </row>
    <row r="13" spans="1:11" x14ac:dyDescent="0.25">
      <c r="A13" s="45">
        <v>43328</v>
      </c>
      <c r="B13" s="24">
        <v>0</v>
      </c>
      <c r="C13" s="24">
        <v>0</v>
      </c>
      <c r="D13" s="24">
        <v>0</v>
      </c>
      <c r="E13" s="1">
        <f t="shared" si="1"/>
        <v>0</v>
      </c>
      <c r="F13" s="2">
        <v>0</v>
      </c>
      <c r="G13" s="25">
        <f t="shared" si="0"/>
        <v>0</v>
      </c>
      <c r="H13" s="150">
        <v>1</v>
      </c>
      <c r="I13" s="5"/>
      <c r="J13" s="5"/>
      <c r="K13" s="5"/>
    </row>
    <row r="14" spans="1:11" x14ac:dyDescent="0.25">
      <c r="A14" s="45">
        <v>43329</v>
      </c>
      <c r="B14" s="24">
        <v>0</v>
      </c>
      <c r="C14" s="24">
        <v>0</v>
      </c>
      <c r="D14" s="24">
        <v>-31.2</v>
      </c>
      <c r="E14" s="1">
        <f t="shared" si="1"/>
        <v>-31.2</v>
      </c>
      <c r="F14" s="3">
        <v>2</v>
      </c>
      <c r="G14" s="25">
        <f t="shared" si="0"/>
        <v>-242.42399999999998</v>
      </c>
      <c r="H14" s="150">
        <v>1</v>
      </c>
      <c r="I14" s="5"/>
      <c r="J14" s="5"/>
      <c r="K14" s="5"/>
    </row>
    <row r="15" spans="1:11" x14ac:dyDescent="0.25">
      <c r="A15" s="45">
        <v>43332</v>
      </c>
      <c r="B15" s="24">
        <v>-58</v>
      </c>
      <c r="C15" s="24">
        <v>0</v>
      </c>
      <c r="D15" s="24">
        <v>0</v>
      </c>
      <c r="E15" s="1">
        <f t="shared" si="1"/>
        <v>-58</v>
      </c>
      <c r="F15" s="2">
        <v>2</v>
      </c>
      <c r="G15" s="25">
        <f t="shared" si="0"/>
        <v>-371.20000000000005</v>
      </c>
      <c r="H15" s="150">
        <v>1</v>
      </c>
      <c r="I15" s="5"/>
      <c r="J15" s="5"/>
      <c r="K15" s="5"/>
    </row>
    <row r="16" spans="1:11" x14ac:dyDescent="0.25">
      <c r="A16" s="45">
        <v>43333</v>
      </c>
      <c r="B16" s="24">
        <v>0</v>
      </c>
      <c r="C16" s="24">
        <v>0</v>
      </c>
      <c r="D16" s="24">
        <v>0</v>
      </c>
      <c r="E16" s="1">
        <f t="shared" si="1"/>
        <v>0</v>
      </c>
      <c r="F16" s="2">
        <v>0</v>
      </c>
      <c r="G16" s="25">
        <f t="shared" si="0"/>
        <v>0</v>
      </c>
      <c r="H16" s="150">
        <v>1</v>
      </c>
      <c r="I16" s="5"/>
      <c r="J16" s="5"/>
      <c r="K16" s="5"/>
    </row>
    <row r="17" spans="1:12" x14ac:dyDescent="0.25">
      <c r="A17" s="45">
        <v>43334</v>
      </c>
      <c r="B17" s="24">
        <v>0</v>
      </c>
      <c r="C17" s="24">
        <v>0</v>
      </c>
      <c r="D17" s="24">
        <v>0</v>
      </c>
      <c r="E17" s="1">
        <f t="shared" si="1"/>
        <v>0</v>
      </c>
      <c r="F17" s="2">
        <v>0</v>
      </c>
      <c r="G17" s="25">
        <f t="shared" si="0"/>
        <v>0</v>
      </c>
      <c r="H17" s="150">
        <v>1</v>
      </c>
      <c r="I17" s="5"/>
      <c r="J17" s="5"/>
      <c r="K17" s="5"/>
    </row>
    <row r="18" spans="1:12" x14ac:dyDescent="0.25">
      <c r="A18" s="45">
        <v>43335</v>
      </c>
      <c r="B18" s="24">
        <v>0</v>
      </c>
      <c r="C18" s="24">
        <v>0</v>
      </c>
      <c r="D18" s="24">
        <v>0</v>
      </c>
      <c r="E18" s="1">
        <f t="shared" si="1"/>
        <v>0</v>
      </c>
      <c r="F18" s="2">
        <v>0</v>
      </c>
      <c r="G18" s="25">
        <f t="shared" si="0"/>
        <v>0</v>
      </c>
      <c r="H18" s="150">
        <v>1</v>
      </c>
      <c r="I18" s="5"/>
      <c r="J18" s="5"/>
      <c r="K18" s="5"/>
    </row>
    <row r="19" spans="1:12" x14ac:dyDescent="0.25">
      <c r="A19" s="45">
        <v>43336</v>
      </c>
      <c r="B19" s="24">
        <v>0</v>
      </c>
      <c r="C19" s="24">
        <v>265.7</v>
      </c>
      <c r="D19" s="24">
        <v>0</v>
      </c>
      <c r="E19" s="1">
        <f t="shared" si="1"/>
        <v>265.7</v>
      </c>
      <c r="F19" s="2">
        <v>11</v>
      </c>
      <c r="G19" s="25">
        <f t="shared" si="0"/>
        <v>2059.1749999999997</v>
      </c>
      <c r="H19" s="150">
        <v>1</v>
      </c>
      <c r="I19" s="5"/>
      <c r="J19" s="5"/>
      <c r="K19" s="5"/>
    </row>
    <row r="20" spans="1:12" x14ac:dyDescent="0.25">
      <c r="A20" s="45">
        <v>43339</v>
      </c>
      <c r="B20" s="24">
        <v>0</v>
      </c>
      <c r="C20" s="24">
        <v>0</v>
      </c>
      <c r="D20" s="24">
        <v>0</v>
      </c>
      <c r="E20" s="1">
        <f t="shared" si="1"/>
        <v>0</v>
      </c>
      <c r="F20" s="2">
        <v>0</v>
      </c>
      <c r="G20" s="25">
        <f t="shared" si="0"/>
        <v>0</v>
      </c>
      <c r="H20" s="150">
        <v>1</v>
      </c>
      <c r="I20" s="5"/>
      <c r="J20" s="5"/>
      <c r="K20" s="5"/>
    </row>
    <row r="21" spans="1:12" x14ac:dyDescent="0.25">
      <c r="A21" s="45">
        <v>43340</v>
      </c>
      <c r="B21" s="24">
        <v>0</v>
      </c>
      <c r="C21" s="24">
        <v>0</v>
      </c>
      <c r="D21" s="24">
        <v>0</v>
      </c>
      <c r="E21" s="1">
        <f t="shared" si="1"/>
        <v>0</v>
      </c>
      <c r="F21" s="2">
        <v>0</v>
      </c>
      <c r="G21" s="25">
        <f t="shared" si="0"/>
        <v>0</v>
      </c>
      <c r="H21" s="150">
        <v>1</v>
      </c>
      <c r="I21" s="5"/>
      <c r="J21" s="5"/>
      <c r="K21" s="5"/>
    </row>
    <row r="22" spans="1:12" x14ac:dyDescent="0.25">
      <c r="A22" s="45">
        <v>43341</v>
      </c>
      <c r="B22" s="24">
        <v>0</v>
      </c>
      <c r="C22" s="24">
        <v>0</v>
      </c>
      <c r="D22" s="24">
        <v>0</v>
      </c>
      <c r="E22" s="1">
        <f t="shared" si="1"/>
        <v>0</v>
      </c>
      <c r="F22" s="2">
        <v>0</v>
      </c>
      <c r="G22" s="25">
        <f t="shared" si="0"/>
        <v>0</v>
      </c>
      <c r="H22" s="150">
        <v>1</v>
      </c>
      <c r="I22" s="5"/>
      <c r="J22" s="5"/>
      <c r="K22" s="5"/>
    </row>
    <row r="23" spans="1:12" x14ac:dyDescent="0.25">
      <c r="A23" s="45">
        <v>43342</v>
      </c>
      <c r="B23" s="24">
        <v>0</v>
      </c>
      <c r="C23" s="24">
        <v>0</v>
      </c>
      <c r="D23" s="24">
        <v>0</v>
      </c>
      <c r="E23" s="1">
        <f t="shared" si="1"/>
        <v>0</v>
      </c>
      <c r="F23" s="2">
        <v>0</v>
      </c>
      <c r="G23" s="25">
        <f t="shared" si="0"/>
        <v>0</v>
      </c>
      <c r="H23" s="150">
        <v>1</v>
      </c>
      <c r="I23" s="5"/>
      <c r="J23" s="5"/>
      <c r="K23" s="5"/>
    </row>
    <row r="24" spans="1:12" x14ac:dyDescent="0.25">
      <c r="A24" s="45">
        <v>43343</v>
      </c>
      <c r="B24" s="24">
        <v>0</v>
      </c>
      <c r="C24" s="24">
        <v>0</v>
      </c>
      <c r="D24" s="24">
        <v>0</v>
      </c>
      <c r="E24" s="1">
        <f t="shared" si="1"/>
        <v>0</v>
      </c>
      <c r="F24" s="2">
        <v>0</v>
      </c>
      <c r="G24" s="25">
        <f t="shared" si="0"/>
        <v>0</v>
      </c>
      <c r="H24" s="150">
        <v>1</v>
      </c>
      <c r="I24" s="149"/>
      <c r="J24" s="149"/>
      <c r="K24" s="149"/>
    </row>
    <row r="25" spans="1:12" ht="15.75" customHeight="1" x14ac:dyDescent="0.25">
      <c r="A25" s="63" t="s">
        <v>3</v>
      </c>
      <c r="B25" s="59">
        <f t="shared" ref="B25:G25" si="2">SUM(B2:B24)</f>
        <v>-92.7</v>
      </c>
      <c r="C25" s="59">
        <f t="shared" si="2"/>
        <v>223.39999999999998</v>
      </c>
      <c r="D25" s="59">
        <f t="shared" si="2"/>
        <v>174.9</v>
      </c>
      <c r="E25" s="216">
        <f t="shared" si="2"/>
        <v>305.60000000000002</v>
      </c>
      <c r="F25" s="159">
        <f t="shared" si="2"/>
        <v>25</v>
      </c>
      <c r="G25" s="164">
        <f t="shared" si="2"/>
        <v>2497.0429999999997</v>
      </c>
      <c r="H25" s="161"/>
      <c r="I25" s="5"/>
      <c r="J25" s="5"/>
      <c r="K25" s="5"/>
    </row>
    <row r="26" spans="1:12" ht="15.75" x14ac:dyDescent="0.25">
      <c r="A26" s="58" t="s">
        <v>53</v>
      </c>
      <c r="B26" s="192">
        <v>4</v>
      </c>
      <c r="C26" s="192">
        <v>13</v>
      </c>
      <c r="D26" s="192">
        <v>8</v>
      </c>
      <c r="E26" s="217"/>
      <c r="F26" s="74">
        <f>SUM(B26:D26)</f>
        <v>25</v>
      </c>
      <c r="G26" s="192"/>
      <c r="H26" s="163"/>
    </row>
    <row r="27" spans="1:12" ht="15.75" customHeight="1" x14ac:dyDescent="0.25">
      <c r="A27" s="93" t="s">
        <v>12</v>
      </c>
      <c r="B27" s="90">
        <f>(B25*8.6)</f>
        <v>-797.22</v>
      </c>
      <c r="C27" s="90">
        <f>(C25*8.6)</f>
        <v>1921.2399999999998</v>
      </c>
      <c r="D27" s="90">
        <f>(D25*8.6)</f>
        <v>1504.14</v>
      </c>
      <c r="E27" s="158"/>
      <c r="F27" s="160"/>
      <c r="G27" s="165"/>
      <c r="H27" s="162"/>
      <c r="I27" s="5"/>
      <c r="J27" s="5"/>
      <c r="K27" s="5"/>
    </row>
    <row r="28" spans="1:12" ht="15.75" thickBot="1" x14ac:dyDescent="0.3"/>
    <row r="29" spans="1:12" ht="15.75" x14ac:dyDescent="0.25">
      <c r="A29" s="42" t="s">
        <v>369</v>
      </c>
      <c r="B29" s="36" t="s">
        <v>14</v>
      </c>
      <c r="C29" s="39" t="s">
        <v>347</v>
      </c>
      <c r="D29" s="35" t="s">
        <v>15</v>
      </c>
      <c r="E29" s="38" t="s">
        <v>9</v>
      </c>
      <c r="F29" s="38" t="s">
        <v>2</v>
      </c>
      <c r="G29" s="38" t="s">
        <v>12</v>
      </c>
      <c r="H29" s="40" t="s">
        <v>64</v>
      </c>
      <c r="I29" s="151" t="s">
        <v>348</v>
      </c>
      <c r="J29" s="5"/>
      <c r="K29" s="5"/>
      <c r="L29" s="5"/>
    </row>
    <row r="30" spans="1:12" x14ac:dyDescent="0.25">
      <c r="A30" s="45">
        <v>43313</v>
      </c>
      <c r="B30" s="46">
        <v>0</v>
      </c>
      <c r="C30" s="46">
        <v>0</v>
      </c>
      <c r="D30" s="46">
        <v>45</v>
      </c>
      <c r="E30" s="1">
        <f>SUM(B30:D30)</f>
        <v>45</v>
      </c>
      <c r="F30" s="2">
        <v>1</v>
      </c>
      <c r="G30" s="25">
        <f t="shared" ref="G30:G52" si="3">H2*((B30*6.4)+(C30*7.75)+(D30*7.77))</f>
        <v>349.65</v>
      </c>
      <c r="H30" s="105">
        <f t="shared" ref="H30:H52" si="4">C30-C2</f>
        <v>0</v>
      </c>
      <c r="I30" s="150">
        <v>1</v>
      </c>
      <c r="J30" s="5"/>
      <c r="K30" s="5"/>
      <c r="L30" s="5"/>
    </row>
    <row r="31" spans="1:12" x14ac:dyDescent="0.25">
      <c r="A31" s="45">
        <v>43314</v>
      </c>
      <c r="B31" s="46">
        <v>0</v>
      </c>
      <c r="C31" s="46">
        <v>0</v>
      </c>
      <c r="D31" s="24">
        <v>0</v>
      </c>
      <c r="E31" s="1">
        <f t="shared" ref="E31:E52" si="5">SUM(B31:D31)</f>
        <v>0</v>
      </c>
      <c r="F31" s="2">
        <v>0</v>
      </c>
      <c r="G31" s="25">
        <f t="shared" si="3"/>
        <v>0</v>
      </c>
      <c r="H31" s="105">
        <f t="shared" si="4"/>
        <v>0</v>
      </c>
      <c r="I31" s="150">
        <v>1</v>
      </c>
      <c r="J31" s="5"/>
      <c r="K31" s="5"/>
      <c r="L31" s="5"/>
    </row>
    <row r="32" spans="1:12" x14ac:dyDescent="0.25">
      <c r="A32" s="45">
        <v>43315</v>
      </c>
      <c r="B32" s="46">
        <v>0</v>
      </c>
      <c r="C32" s="46">
        <v>0</v>
      </c>
      <c r="D32" s="24">
        <v>0</v>
      </c>
      <c r="E32" s="1">
        <f t="shared" si="5"/>
        <v>0</v>
      </c>
      <c r="F32" s="2">
        <v>0</v>
      </c>
      <c r="G32" s="25">
        <f t="shared" si="3"/>
        <v>0</v>
      </c>
      <c r="H32" s="105">
        <f t="shared" si="4"/>
        <v>0</v>
      </c>
      <c r="I32" s="150">
        <v>1</v>
      </c>
      <c r="J32" s="5"/>
      <c r="K32" s="5"/>
      <c r="L32" s="5"/>
    </row>
    <row r="33" spans="1:12" x14ac:dyDescent="0.25">
      <c r="A33" s="45">
        <v>43318</v>
      </c>
      <c r="B33" s="46">
        <v>0</v>
      </c>
      <c r="C33" s="46">
        <v>0</v>
      </c>
      <c r="D33" s="24">
        <v>0</v>
      </c>
      <c r="E33" s="1">
        <f t="shared" si="5"/>
        <v>0</v>
      </c>
      <c r="F33" s="2">
        <v>0</v>
      </c>
      <c r="G33" s="25">
        <f t="shared" si="3"/>
        <v>0</v>
      </c>
      <c r="H33" s="105">
        <f t="shared" si="4"/>
        <v>0</v>
      </c>
      <c r="I33" s="150">
        <v>1</v>
      </c>
      <c r="J33" s="5"/>
      <c r="K33" s="5"/>
      <c r="L33" s="5"/>
    </row>
    <row r="34" spans="1:12" x14ac:dyDescent="0.25">
      <c r="A34" s="45">
        <v>43319</v>
      </c>
      <c r="B34" s="46">
        <v>0</v>
      </c>
      <c r="C34" s="46">
        <v>0</v>
      </c>
      <c r="D34" s="24">
        <v>0</v>
      </c>
      <c r="E34" s="1">
        <f t="shared" si="5"/>
        <v>0</v>
      </c>
      <c r="F34" s="2">
        <v>0</v>
      </c>
      <c r="G34" s="25">
        <f t="shared" si="3"/>
        <v>0</v>
      </c>
      <c r="H34" s="105">
        <f t="shared" si="4"/>
        <v>0</v>
      </c>
      <c r="I34" s="150">
        <v>1</v>
      </c>
      <c r="J34" s="5"/>
      <c r="K34" s="5"/>
      <c r="L34" s="5"/>
    </row>
    <row r="35" spans="1:12" x14ac:dyDescent="0.25">
      <c r="A35" s="45">
        <v>43320</v>
      </c>
      <c r="B35" s="46">
        <v>0</v>
      </c>
      <c r="C35" s="46">
        <v>0</v>
      </c>
      <c r="D35" s="24">
        <v>0</v>
      </c>
      <c r="E35" s="1">
        <f t="shared" si="5"/>
        <v>0</v>
      </c>
      <c r="F35" s="2">
        <v>0</v>
      </c>
      <c r="G35" s="25">
        <f t="shared" si="3"/>
        <v>0</v>
      </c>
      <c r="H35" s="105">
        <f t="shared" si="4"/>
        <v>42.3</v>
      </c>
      <c r="I35" s="150">
        <v>1</v>
      </c>
      <c r="J35" s="5"/>
      <c r="K35" s="5"/>
      <c r="L35" s="5"/>
    </row>
    <row r="36" spans="1:12" x14ac:dyDescent="0.25">
      <c r="A36" s="45">
        <v>43321</v>
      </c>
      <c r="B36" s="46">
        <v>0</v>
      </c>
      <c r="C36" s="46">
        <v>0</v>
      </c>
      <c r="D36" s="24">
        <v>0</v>
      </c>
      <c r="E36" s="1">
        <f t="shared" si="5"/>
        <v>0</v>
      </c>
      <c r="F36" s="2">
        <v>0</v>
      </c>
      <c r="G36" s="25">
        <f t="shared" si="3"/>
        <v>0</v>
      </c>
      <c r="H36" s="105">
        <f t="shared" si="4"/>
        <v>0</v>
      </c>
      <c r="I36" s="150">
        <v>1</v>
      </c>
      <c r="J36" s="5"/>
      <c r="K36" s="5"/>
      <c r="L36" s="5"/>
    </row>
    <row r="37" spans="1:12" x14ac:dyDescent="0.25">
      <c r="A37" s="45">
        <v>43322</v>
      </c>
      <c r="B37" s="46">
        <v>0</v>
      </c>
      <c r="C37" s="46">
        <v>0</v>
      </c>
      <c r="D37" s="24">
        <v>0</v>
      </c>
      <c r="E37" s="1">
        <f t="shared" si="5"/>
        <v>0</v>
      </c>
      <c r="F37" s="2">
        <v>0</v>
      </c>
      <c r="G37" s="25">
        <f t="shared" si="3"/>
        <v>0</v>
      </c>
      <c r="H37" s="105">
        <f t="shared" si="4"/>
        <v>0</v>
      </c>
      <c r="I37" s="150">
        <v>1</v>
      </c>
      <c r="J37" s="5"/>
      <c r="K37" s="5"/>
      <c r="L37" s="5"/>
    </row>
    <row r="38" spans="1:12" x14ac:dyDescent="0.25">
      <c r="A38" s="45">
        <v>43325</v>
      </c>
      <c r="B38" s="46">
        <v>0</v>
      </c>
      <c r="C38" s="46">
        <v>0</v>
      </c>
      <c r="D38" s="24">
        <v>0</v>
      </c>
      <c r="E38" s="1">
        <f t="shared" si="5"/>
        <v>0</v>
      </c>
      <c r="F38" s="2">
        <v>0</v>
      </c>
      <c r="G38" s="25">
        <f t="shared" si="3"/>
        <v>0</v>
      </c>
      <c r="H38" s="105">
        <f t="shared" si="4"/>
        <v>0</v>
      </c>
      <c r="I38" s="150">
        <v>1</v>
      </c>
      <c r="J38" s="5"/>
      <c r="K38" s="5"/>
      <c r="L38" s="5"/>
    </row>
    <row r="39" spans="1:12" x14ac:dyDescent="0.25">
      <c r="A39" s="45">
        <v>43326</v>
      </c>
      <c r="B39" s="46">
        <v>0</v>
      </c>
      <c r="C39" s="46">
        <v>0</v>
      </c>
      <c r="D39" s="24">
        <v>0</v>
      </c>
      <c r="E39" s="1">
        <f t="shared" si="5"/>
        <v>0</v>
      </c>
      <c r="F39" s="2">
        <v>0</v>
      </c>
      <c r="G39" s="25">
        <f t="shared" si="3"/>
        <v>0</v>
      </c>
      <c r="H39" s="105">
        <f t="shared" si="4"/>
        <v>0</v>
      </c>
      <c r="I39" s="150">
        <v>1</v>
      </c>
      <c r="J39" s="5"/>
      <c r="K39" s="5"/>
      <c r="L39" s="5"/>
    </row>
    <row r="40" spans="1:12" x14ac:dyDescent="0.25">
      <c r="A40" s="45">
        <v>43327</v>
      </c>
      <c r="B40" s="46">
        <v>0</v>
      </c>
      <c r="C40" s="46">
        <v>0</v>
      </c>
      <c r="D40" s="24">
        <v>0</v>
      </c>
      <c r="E40" s="1">
        <f t="shared" si="5"/>
        <v>0</v>
      </c>
      <c r="F40" s="2">
        <v>0</v>
      </c>
      <c r="G40" s="25">
        <f t="shared" si="3"/>
        <v>0</v>
      </c>
      <c r="H40" s="105">
        <f t="shared" si="4"/>
        <v>0</v>
      </c>
      <c r="I40" s="150">
        <v>1</v>
      </c>
      <c r="J40" s="5"/>
      <c r="K40" s="5"/>
      <c r="L40" s="5"/>
    </row>
    <row r="41" spans="1:12" x14ac:dyDescent="0.25">
      <c r="A41" s="45">
        <v>43328</v>
      </c>
      <c r="B41" s="46">
        <v>0</v>
      </c>
      <c r="C41" s="46">
        <v>0</v>
      </c>
      <c r="D41" s="24">
        <v>0</v>
      </c>
      <c r="E41" s="1">
        <f t="shared" si="5"/>
        <v>0</v>
      </c>
      <c r="F41" s="2">
        <v>0</v>
      </c>
      <c r="G41" s="25">
        <f t="shared" si="3"/>
        <v>0</v>
      </c>
      <c r="H41" s="105">
        <f t="shared" si="4"/>
        <v>0</v>
      </c>
      <c r="I41" s="150">
        <v>1</v>
      </c>
      <c r="J41" s="5"/>
      <c r="K41" s="5"/>
      <c r="L41" s="5"/>
    </row>
    <row r="42" spans="1:12" x14ac:dyDescent="0.25">
      <c r="A42" s="45">
        <v>43329</v>
      </c>
      <c r="B42" s="46">
        <v>0</v>
      </c>
      <c r="C42" s="46">
        <v>0</v>
      </c>
      <c r="D42" s="24">
        <v>-34</v>
      </c>
      <c r="E42" s="1">
        <f t="shared" si="5"/>
        <v>-34</v>
      </c>
      <c r="F42" s="3">
        <v>2</v>
      </c>
      <c r="G42" s="25">
        <f t="shared" si="3"/>
        <v>-264.18</v>
      </c>
      <c r="H42" s="105">
        <f t="shared" si="4"/>
        <v>0</v>
      </c>
      <c r="I42" s="150">
        <v>1</v>
      </c>
      <c r="J42" s="5"/>
      <c r="K42" s="5"/>
      <c r="L42" s="5"/>
    </row>
    <row r="43" spans="1:12" x14ac:dyDescent="0.25">
      <c r="A43" s="45">
        <v>43332</v>
      </c>
      <c r="B43" s="24">
        <v>-59.9</v>
      </c>
      <c r="C43" s="46">
        <v>0</v>
      </c>
      <c r="D43" s="24">
        <v>0</v>
      </c>
      <c r="E43" s="1">
        <f t="shared" si="5"/>
        <v>-59.9</v>
      </c>
      <c r="F43" s="2">
        <v>2</v>
      </c>
      <c r="G43" s="25">
        <f t="shared" si="3"/>
        <v>-383.36</v>
      </c>
      <c r="H43" s="105">
        <f t="shared" si="4"/>
        <v>0</v>
      </c>
      <c r="I43" s="150">
        <v>1</v>
      </c>
      <c r="J43" s="5"/>
      <c r="K43" s="5"/>
      <c r="L43" s="5"/>
    </row>
    <row r="44" spans="1:12" x14ac:dyDescent="0.25">
      <c r="A44" s="45">
        <v>43333</v>
      </c>
      <c r="B44" s="24">
        <v>0</v>
      </c>
      <c r="C44" s="46">
        <v>0</v>
      </c>
      <c r="D44" s="24">
        <v>0</v>
      </c>
      <c r="E44" s="1">
        <f t="shared" si="5"/>
        <v>0</v>
      </c>
      <c r="F44" s="2">
        <v>0</v>
      </c>
      <c r="G44" s="25">
        <f t="shared" si="3"/>
        <v>0</v>
      </c>
      <c r="H44" s="105">
        <f t="shared" si="4"/>
        <v>0</v>
      </c>
      <c r="I44" s="150">
        <v>1</v>
      </c>
      <c r="J44" s="5"/>
      <c r="K44" s="5"/>
      <c r="L44" s="5"/>
    </row>
    <row r="45" spans="1:12" x14ac:dyDescent="0.25">
      <c r="A45" s="45">
        <v>43334</v>
      </c>
      <c r="B45" s="24">
        <v>0</v>
      </c>
      <c r="C45" s="46">
        <v>0</v>
      </c>
      <c r="D45" s="24">
        <v>0</v>
      </c>
      <c r="E45" s="1">
        <f t="shared" si="5"/>
        <v>0</v>
      </c>
      <c r="F45" s="2">
        <v>0</v>
      </c>
      <c r="G45" s="25">
        <f t="shared" si="3"/>
        <v>0</v>
      </c>
      <c r="H45" s="105">
        <f t="shared" si="4"/>
        <v>0</v>
      </c>
      <c r="I45" s="150">
        <v>1</v>
      </c>
      <c r="J45" s="5"/>
      <c r="K45" s="5"/>
      <c r="L45" s="5"/>
    </row>
    <row r="46" spans="1:12" x14ac:dyDescent="0.25">
      <c r="A46" s="45">
        <v>43335</v>
      </c>
      <c r="B46" s="24">
        <v>0</v>
      </c>
      <c r="C46" s="46">
        <v>0</v>
      </c>
      <c r="D46" s="24">
        <v>0</v>
      </c>
      <c r="E46" s="1">
        <f t="shared" si="5"/>
        <v>0</v>
      </c>
      <c r="F46" s="2">
        <v>0</v>
      </c>
      <c r="G46" s="25">
        <f t="shared" si="3"/>
        <v>0</v>
      </c>
      <c r="H46" s="105">
        <f t="shared" si="4"/>
        <v>0</v>
      </c>
      <c r="I46" s="150">
        <v>1</v>
      </c>
      <c r="J46" s="5"/>
      <c r="K46" s="5"/>
      <c r="L46" s="5"/>
    </row>
    <row r="47" spans="1:12" x14ac:dyDescent="0.25">
      <c r="A47" s="45">
        <v>43336</v>
      </c>
      <c r="B47" s="24">
        <v>0</v>
      </c>
      <c r="C47" s="46">
        <v>0</v>
      </c>
      <c r="D47" s="24">
        <v>0</v>
      </c>
      <c r="E47" s="1">
        <f t="shared" si="5"/>
        <v>0</v>
      </c>
      <c r="F47" s="2">
        <v>0</v>
      </c>
      <c r="G47" s="25">
        <f t="shared" si="3"/>
        <v>0</v>
      </c>
      <c r="H47" s="105">
        <f t="shared" si="4"/>
        <v>-265.7</v>
      </c>
      <c r="I47" s="150">
        <v>1</v>
      </c>
      <c r="J47" s="5"/>
      <c r="K47" s="5"/>
      <c r="L47" s="5"/>
    </row>
    <row r="48" spans="1:12" x14ac:dyDescent="0.25">
      <c r="A48" s="45">
        <v>43339</v>
      </c>
      <c r="B48" s="24">
        <v>0</v>
      </c>
      <c r="C48" s="46">
        <v>0</v>
      </c>
      <c r="D48" s="24">
        <v>0</v>
      </c>
      <c r="E48" s="1">
        <f t="shared" si="5"/>
        <v>0</v>
      </c>
      <c r="F48" s="2">
        <v>0</v>
      </c>
      <c r="G48" s="25">
        <f t="shared" si="3"/>
        <v>0</v>
      </c>
      <c r="H48" s="105">
        <f t="shared" si="4"/>
        <v>0</v>
      </c>
      <c r="I48" s="150">
        <v>1</v>
      </c>
      <c r="J48" s="5"/>
      <c r="K48" s="5"/>
      <c r="L48" s="5"/>
    </row>
    <row r="49" spans="1:27" x14ac:dyDescent="0.25">
      <c r="A49" s="45">
        <v>43340</v>
      </c>
      <c r="B49" s="24">
        <v>0</v>
      </c>
      <c r="C49" s="46">
        <v>0</v>
      </c>
      <c r="D49" s="24">
        <v>0</v>
      </c>
      <c r="E49" s="1">
        <f t="shared" si="5"/>
        <v>0</v>
      </c>
      <c r="F49" s="2">
        <v>0</v>
      </c>
      <c r="G49" s="25">
        <f t="shared" si="3"/>
        <v>0</v>
      </c>
      <c r="H49" s="105">
        <f t="shared" si="4"/>
        <v>0</v>
      </c>
      <c r="I49" s="150">
        <v>1</v>
      </c>
      <c r="J49" s="5"/>
      <c r="K49" s="5"/>
      <c r="L49" s="5"/>
    </row>
    <row r="50" spans="1:27" x14ac:dyDescent="0.25">
      <c r="A50" s="45">
        <v>43341</v>
      </c>
      <c r="B50" s="24">
        <v>0</v>
      </c>
      <c r="C50" s="46">
        <v>0</v>
      </c>
      <c r="D50" s="24">
        <v>0</v>
      </c>
      <c r="E50" s="1">
        <f t="shared" si="5"/>
        <v>0</v>
      </c>
      <c r="F50" s="2">
        <v>0</v>
      </c>
      <c r="G50" s="25">
        <f t="shared" si="3"/>
        <v>0</v>
      </c>
      <c r="H50" s="105">
        <f t="shared" si="4"/>
        <v>0</v>
      </c>
      <c r="I50" s="150">
        <v>1</v>
      </c>
      <c r="J50" s="5"/>
      <c r="K50" s="5"/>
      <c r="L50" s="5"/>
    </row>
    <row r="51" spans="1:27" x14ac:dyDescent="0.25">
      <c r="A51" s="45">
        <v>43342</v>
      </c>
      <c r="B51" s="24">
        <v>0</v>
      </c>
      <c r="C51" s="46">
        <v>0</v>
      </c>
      <c r="D51" s="24">
        <v>0</v>
      </c>
      <c r="E51" s="1">
        <f t="shared" si="5"/>
        <v>0</v>
      </c>
      <c r="F51" s="2">
        <v>0</v>
      </c>
      <c r="G51" s="25">
        <f t="shared" si="3"/>
        <v>0</v>
      </c>
      <c r="H51" s="105">
        <f t="shared" si="4"/>
        <v>0</v>
      </c>
      <c r="I51" s="150">
        <v>1</v>
      </c>
      <c r="J51" s="5"/>
      <c r="K51" s="5"/>
      <c r="L51" s="5"/>
    </row>
    <row r="52" spans="1:27" x14ac:dyDescent="0.25">
      <c r="A52" s="45">
        <v>43343</v>
      </c>
      <c r="B52" s="24">
        <v>0</v>
      </c>
      <c r="C52" s="46">
        <v>0</v>
      </c>
      <c r="D52" s="24">
        <v>0</v>
      </c>
      <c r="E52" s="1">
        <f t="shared" si="5"/>
        <v>0</v>
      </c>
      <c r="F52" s="2">
        <v>0</v>
      </c>
      <c r="G52" s="25">
        <f t="shared" si="3"/>
        <v>0</v>
      </c>
      <c r="H52" s="105">
        <f t="shared" si="4"/>
        <v>0</v>
      </c>
      <c r="I52" s="150">
        <v>1</v>
      </c>
      <c r="J52" s="149"/>
      <c r="K52" s="149"/>
      <c r="L52" s="149"/>
    </row>
    <row r="53" spans="1:27" ht="15.75" customHeight="1" x14ac:dyDescent="0.25">
      <c r="A53" s="63" t="s">
        <v>3</v>
      </c>
      <c r="B53" s="59">
        <f t="shared" ref="B53:G53" si="6">SUM(B30:B52)</f>
        <v>-59.9</v>
      </c>
      <c r="C53" s="59">
        <f t="shared" si="6"/>
        <v>0</v>
      </c>
      <c r="D53" s="59">
        <f t="shared" si="6"/>
        <v>11</v>
      </c>
      <c r="E53" s="216">
        <f t="shared" si="6"/>
        <v>-48.9</v>
      </c>
      <c r="F53" s="214">
        <f t="shared" si="6"/>
        <v>5</v>
      </c>
      <c r="G53" s="222">
        <f t="shared" si="6"/>
        <v>-297.89000000000004</v>
      </c>
      <c r="H53" s="216">
        <f>SUM(H30:H51)</f>
        <v>-223.39999999999998</v>
      </c>
      <c r="I53" s="218"/>
      <c r="J53" s="5"/>
      <c r="K53" s="5"/>
      <c r="L53" s="5"/>
    </row>
    <row r="54" spans="1:27" ht="15.75" customHeight="1" x14ac:dyDescent="0.25">
      <c r="A54" s="93" t="s">
        <v>12</v>
      </c>
      <c r="B54" s="90">
        <f>(B53*8.6)</f>
        <v>-515.14</v>
      </c>
      <c r="C54" s="90">
        <f>(C53*8.6)</f>
        <v>0</v>
      </c>
      <c r="D54" s="90">
        <f>(D53*8.6)</f>
        <v>94.6</v>
      </c>
      <c r="E54" s="217"/>
      <c r="F54" s="215"/>
      <c r="G54" s="223"/>
      <c r="H54" s="221"/>
      <c r="I54" s="219"/>
      <c r="J54" s="5"/>
      <c r="K54" s="5"/>
      <c r="L54" s="5"/>
    </row>
    <row r="55" spans="1:27" ht="15.75" x14ac:dyDescent="0.25">
      <c r="A55" s="58" t="s">
        <v>53</v>
      </c>
      <c r="B55" s="61"/>
      <c r="C55" s="61"/>
      <c r="D55" s="61"/>
      <c r="E55" s="80"/>
      <c r="F55" s="62">
        <f>SUM(B55:C55)</f>
        <v>0</v>
      </c>
      <c r="G55" s="61"/>
      <c r="H55" s="215"/>
      <c r="I55" s="220"/>
    </row>
    <row r="58" spans="1:27" s="44" customFormat="1" x14ac:dyDescent="0.25">
      <c r="A58" s="44" t="s">
        <v>17</v>
      </c>
      <c r="B58" s="44" t="s">
        <v>18</v>
      </c>
      <c r="C58" s="44" t="s">
        <v>19</v>
      </c>
      <c r="D58" s="44" t="s">
        <v>20</v>
      </c>
      <c r="E58" s="44" t="s">
        <v>22</v>
      </c>
      <c r="F58" s="44" t="s">
        <v>23</v>
      </c>
      <c r="G58" s="44" t="s">
        <v>21</v>
      </c>
      <c r="H58" s="44" t="s">
        <v>24</v>
      </c>
      <c r="I58" s="44" t="s">
        <v>25</v>
      </c>
      <c r="J58" s="44" t="s">
        <v>26</v>
      </c>
      <c r="K58" s="44" t="s">
        <v>27</v>
      </c>
      <c r="L58" s="44" t="s">
        <v>28</v>
      </c>
      <c r="M58" s="44" t="s">
        <v>29</v>
      </c>
      <c r="N58" s="44" t="s">
        <v>30</v>
      </c>
      <c r="O58" s="44" t="s">
        <v>31</v>
      </c>
      <c r="P58" s="44" t="s">
        <v>32</v>
      </c>
      <c r="Q58" s="44" t="s">
        <v>33</v>
      </c>
      <c r="R58" s="44" t="s">
        <v>34</v>
      </c>
      <c r="S58" s="44" t="s">
        <v>35</v>
      </c>
      <c r="T58" s="44" t="s">
        <v>36</v>
      </c>
      <c r="U58" s="44" t="s">
        <v>37</v>
      </c>
      <c r="V58" s="44" t="s">
        <v>38</v>
      </c>
      <c r="W58" s="44" t="s">
        <v>39</v>
      </c>
      <c r="X58" s="44" t="s">
        <v>40</v>
      </c>
      <c r="Y58" s="44" t="s">
        <v>41</v>
      </c>
      <c r="Z58" s="44" t="s">
        <v>42</v>
      </c>
      <c r="AA58" s="44" t="s">
        <v>43</v>
      </c>
    </row>
    <row r="59" spans="1:27" x14ac:dyDescent="0.25">
      <c r="A59" s="43">
        <v>43320.576388888891</v>
      </c>
      <c r="B59" s="43">
        <v>43320.909722222219</v>
      </c>
      <c r="C59" s="23" t="s">
        <v>347</v>
      </c>
      <c r="D59" s="23" t="s">
        <v>44</v>
      </c>
      <c r="E59" s="23">
        <v>129.09899999999999</v>
      </c>
      <c r="F59" s="23">
        <v>126.901</v>
      </c>
      <c r="G59" s="23">
        <v>0.12</v>
      </c>
      <c r="H59" s="23">
        <v>128.73099999999999</v>
      </c>
      <c r="I59" s="23">
        <v>128.94300000000001</v>
      </c>
      <c r="J59" s="23">
        <v>-0.7</v>
      </c>
      <c r="K59" s="23">
        <v>0</v>
      </c>
      <c r="L59" s="23">
        <v>-21.2</v>
      </c>
      <c r="M59" s="23">
        <v>-23.62</v>
      </c>
      <c r="N59" s="23">
        <v>-0.3</v>
      </c>
      <c r="O59" s="23" t="s">
        <v>350</v>
      </c>
      <c r="P59" s="23">
        <v>39.200000000000003</v>
      </c>
      <c r="Q59" s="23" t="s">
        <v>351</v>
      </c>
      <c r="R59" s="23">
        <v>34.299999999999997</v>
      </c>
      <c r="S59" s="23">
        <v>1.62</v>
      </c>
      <c r="T59" s="23">
        <v>13.1</v>
      </c>
      <c r="U59" s="23">
        <v>14.148</v>
      </c>
      <c r="V59" s="23">
        <v>-21.2</v>
      </c>
      <c r="W59" s="23">
        <v>-22.896000000000001</v>
      </c>
      <c r="X59" s="23">
        <v>38.200000000000003</v>
      </c>
      <c r="Y59" s="23">
        <v>0</v>
      </c>
      <c r="Z59" s="23">
        <v>-34.299999999999997</v>
      </c>
      <c r="AA59" s="23">
        <v>-37.04</v>
      </c>
    </row>
    <row r="60" spans="1:27" x14ac:dyDescent="0.25">
      <c r="A60" s="43">
        <v>43320.576388888891</v>
      </c>
      <c r="B60" s="43">
        <v>43320.909722222219</v>
      </c>
      <c r="C60" s="23" t="s">
        <v>347</v>
      </c>
      <c r="D60" s="23" t="s">
        <v>44</v>
      </c>
      <c r="E60" s="23">
        <v>129.09899999999999</v>
      </c>
      <c r="F60" s="23">
        <v>126.901</v>
      </c>
      <c r="G60" s="23">
        <v>0.24</v>
      </c>
      <c r="H60" s="23">
        <v>128.733</v>
      </c>
      <c r="I60" s="23">
        <v>128.94399999999999</v>
      </c>
      <c r="J60" s="23">
        <v>-1.39</v>
      </c>
      <c r="K60" s="23">
        <v>0</v>
      </c>
      <c r="L60" s="23">
        <v>-21.1</v>
      </c>
      <c r="M60" s="23">
        <v>-47.03</v>
      </c>
      <c r="N60" s="23">
        <v>-0.59</v>
      </c>
      <c r="O60" s="23" t="s">
        <v>352</v>
      </c>
      <c r="P60" s="23">
        <v>40.6</v>
      </c>
      <c r="Q60" s="23" t="s">
        <v>353</v>
      </c>
      <c r="R60" s="23">
        <v>34.4</v>
      </c>
      <c r="S60" s="23">
        <v>1.59</v>
      </c>
      <c r="T60" s="23">
        <v>13.3</v>
      </c>
      <c r="U60" s="23">
        <v>28.728000000000002</v>
      </c>
      <c r="V60" s="23">
        <v>-21.1</v>
      </c>
      <c r="W60" s="23">
        <v>-45.576000000000001</v>
      </c>
      <c r="X60" s="23">
        <v>38.700000000000003</v>
      </c>
      <c r="Y60" s="23">
        <v>0</v>
      </c>
      <c r="Z60" s="23">
        <v>-34.4</v>
      </c>
      <c r="AA60" s="23">
        <v>-74.3</v>
      </c>
    </row>
    <row r="61" spans="1:27" x14ac:dyDescent="0.25">
      <c r="A61" s="23" t="s">
        <v>354</v>
      </c>
      <c r="B61" s="43">
        <v>43108.78125</v>
      </c>
      <c r="C61" s="23" t="s">
        <v>15</v>
      </c>
      <c r="D61" s="23" t="s">
        <v>46</v>
      </c>
      <c r="E61" s="23">
        <v>146.28399999999999</v>
      </c>
      <c r="F61" s="23">
        <v>148.05099999999999</v>
      </c>
      <c r="G61" s="23">
        <v>0.03</v>
      </c>
      <c r="H61" s="23">
        <v>146.63800000000001</v>
      </c>
      <c r="I61" s="23">
        <v>146.59100000000001</v>
      </c>
      <c r="J61" s="23">
        <v>-0.19</v>
      </c>
      <c r="K61" s="23">
        <v>-0.06</v>
      </c>
      <c r="L61" s="23">
        <v>-4.7</v>
      </c>
      <c r="M61" s="23">
        <v>-1.51</v>
      </c>
      <c r="N61" s="23">
        <v>-0.02</v>
      </c>
      <c r="O61" s="23" t="s">
        <v>355</v>
      </c>
      <c r="P61" s="23">
        <v>78.400000000000006</v>
      </c>
      <c r="Q61" s="23" t="s">
        <v>356</v>
      </c>
      <c r="R61" s="23">
        <v>75.400000000000006</v>
      </c>
      <c r="S61" s="23">
        <v>0.59</v>
      </c>
      <c r="T61" s="23">
        <v>47.4</v>
      </c>
      <c r="U61" s="23">
        <v>12.798</v>
      </c>
      <c r="V61" s="23">
        <v>-28</v>
      </c>
      <c r="W61" s="23">
        <v>-7.56</v>
      </c>
      <c r="X61" s="23">
        <v>62.9</v>
      </c>
      <c r="Y61" s="23">
        <v>30.9</v>
      </c>
      <c r="Z61" s="23">
        <v>-52.1</v>
      </c>
      <c r="AA61" s="23">
        <v>-14.07</v>
      </c>
    </row>
    <row r="62" spans="1:27" x14ac:dyDescent="0.25">
      <c r="A62" s="23" t="s">
        <v>354</v>
      </c>
      <c r="B62" s="43">
        <v>43108.434027777781</v>
      </c>
      <c r="C62" s="23" t="s">
        <v>15</v>
      </c>
      <c r="D62" s="23" t="s">
        <v>46</v>
      </c>
      <c r="E62" s="23">
        <v>146.28399999999999</v>
      </c>
      <c r="F62" s="23">
        <v>148.05099999999999</v>
      </c>
      <c r="G62" s="23">
        <v>0.01</v>
      </c>
      <c r="H62" s="23">
        <v>146.63800000000001</v>
      </c>
      <c r="I62" s="23">
        <v>147.09299999999999</v>
      </c>
      <c r="J62" s="23">
        <v>-7.0000000000000007E-2</v>
      </c>
      <c r="K62" s="23">
        <v>-0.02</v>
      </c>
      <c r="L62" s="23">
        <v>45.5</v>
      </c>
      <c r="M62" s="23">
        <v>3.97</v>
      </c>
      <c r="N62" s="23">
        <v>0.05</v>
      </c>
      <c r="O62" s="23" t="s">
        <v>357</v>
      </c>
      <c r="P62" s="23">
        <v>87.7</v>
      </c>
      <c r="Q62" s="23" t="s">
        <v>358</v>
      </c>
      <c r="R62" s="23">
        <v>31.4</v>
      </c>
      <c r="S62" s="23">
        <v>0.12</v>
      </c>
      <c r="T62" s="23">
        <v>47.4</v>
      </c>
      <c r="U62" s="23">
        <v>4.266</v>
      </c>
      <c r="V62" s="23">
        <v>-5.8</v>
      </c>
      <c r="W62" s="23">
        <v>-0.52200000000000002</v>
      </c>
      <c r="X62" s="23">
        <v>89.1</v>
      </c>
      <c r="Y62" s="23">
        <v>96.4</v>
      </c>
      <c r="Z62" s="23">
        <v>-1.9</v>
      </c>
      <c r="AA62" s="23">
        <v>-0.17</v>
      </c>
    </row>
    <row r="63" spans="1:27" x14ac:dyDescent="0.25">
      <c r="A63" s="23" t="s">
        <v>354</v>
      </c>
      <c r="B63" s="43">
        <v>43108.430555555555</v>
      </c>
      <c r="C63" s="23" t="s">
        <v>15</v>
      </c>
      <c r="D63" s="23" t="s">
        <v>46</v>
      </c>
      <c r="E63" s="23">
        <v>146.28399999999999</v>
      </c>
      <c r="F63" s="23">
        <v>148.05099999999999</v>
      </c>
      <c r="G63" s="23">
        <v>0.01</v>
      </c>
      <c r="H63" s="23">
        <v>146.63800000000001</v>
      </c>
      <c r="I63" s="23">
        <v>147.1</v>
      </c>
      <c r="J63" s="23">
        <v>-0.06</v>
      </c>
      <c r="K63" s="23">
        <v>-0.02</v>
      </c>
      <c r="L63" s="23">
        <v>46.2</v>
      </c>
      <c r="M63" s="23">
        <v>4.04</v>
      </c>
      <c r="N63" s="23">
        <v>0.05</v>
      </c>
      <c r="O63" s="23" t="s">
        <v>359</v>
      </c>
      <c r="P63" s="23">
        <v>87.7</v>
      </c>
      <c r="Q63" s="23" t="s">
        <v>360</v>
      </c>
      <c r="R63" s="23">
        <v>31.4</v>
      </c>
      <c r="S63" s="23">
        <v>0.12</v>
      </c>
      <c r="T63" s="23">
        <v>47.4</v>
      </c>
      <c r="U63" s="23">
        <v>4.266</v>
      </c>
      <c r="V63" s="23">
        <v>-5.8</v>
      </c>
      <c r="W63" s="23">
        <v>-0.52200000000000002</v>
      </c>
      <c r="X63" s="23">
        <v>89.1</v>
      </c>
      <c r="Y63" s="23">
        <v>97.7</v>
      </c>
      <c r="Z63" s="23">
        <v>-1.2</v>
      </c>
      <c r="AA63" s="23">
        <v>-0.11</v>
      </c>
    </row>
    <row r="64" spans="1:27" x14ac:dyDescent="0.25">
      <c r="A64" s="23" t="s">
        <v>354</v>
      </c>
      <c r="B64" s="43">
        <v>43108.427083333336</v>
      </c>
      <c r="C64" s="23" t="s">
        <v>15</v>
      </c>
      <c r="D64" s="23" t="s">
        <v>46</v>
      </c>
      <c r="E64" s="23">
        <v>146.28399999999999</v>
      </c>
      <c r="F64" s="23">
        <v>148.05099999999999</v>
      </c>
      <c r="G64" s="23">
        <v>0.01</v>
      </c>
      <c r="H64" s="23">
        <v>146.63800000000001</v>
      </c>
      <c r="I64" s="23">
        <v>147.07</v>
      </c>
      <c r="J64" s="23">
        <v>-7.0000000000000007E-2</v>
      </c>
      <c r="K64" s="23">
        <v>-0.02</v>
      </c>
      <c r="L64" s="23">
        <v>43.2</v>
      </c>
      <c r="M64" s="23">
        <v>3.77</v>
      </c>
      <c r="N64" s="23">
        <v>0.05</v>
      </c>
      <c r="O64" s="23" t="s">
        <v>361</v>
      </c>
      <c r="P64" s="23">
        <v>87.5</v>
      </c>
      <c r="Q64" s="23" t="s">
        <v>362</v>
      </c>
      <c r="R64" s="23">
        <v>31.4</v>
      </c>
      <c r="S64" s="23">
        <v>0.12</v>
      </c>
      <c r="T64" s="23">
        <v>47.4</v>
      </c>
      <c r="U64" s="23">
        <v>4.266</v>
      </c>
      <c r="V64" s="23">
        <v>-5.8</v>
      </c>
      <c r="W64" s="23">
        <v>-0.52200000000000002</v>
      </c>
      <c r="X64" s="23">
        <v>89.1</v>
      </c>
      <c r="Y64" s="23">
        <v>92.1</v>
      </c>
      <c r="Z64" s="23">
        <v>-4.2</v>
      </c>
      <c r="AA64" s="23">
        <v>-0.38</v>
      </c>
    </row>
    <row r="65" spans="1:27" x14ac:dyDescent="0.25">
      <c r="A65" s="23" t="s">
        <v>354</v>
      </c>
      <c r="B65" s="43">
        <v>43108.420138888891</v>
      </c>
      <c r="C65" s="23" t="s">
        <v>15</v>
      </c>
      <c r="D65" s="23" t="s">
        <v>46</v>
      </c>
      <c r="E65" s="23">
        <v>146.28399999999999</v>
      </c>
      <c r="F65" s="23">
        <v>148.05099999999999</v>
      </c>
      <c r="G65" s="23">
        <v>0.02</v>
      </c>
      <c r="H65" s="23">
        <v>146.63800000000001</v>
      </c>
      <c r="I65" s="23">
        <v>146.989</v>
      </c>
      <c r="J65" s="23">
        <v>-0.13</v>
      </c>
      <c r="K65" s="23">
        <v>-0.04</v>
      </c>
      <c r="L65" s="23">
        <v>35.1</v>
      </c>
      <c r="M65" s="23">
        <v>6.09</v>
      </c>
      <c r="N65" s="23">
        <v>0.08</v>
      </c>
      <c r="O65" s="23" t="s">
        <v>363</v>
      </c>
      <c r="P65" s="23">
        <v>87.5</v>
      </c>
      <c r="Q65" s="23" t="s">
        <v>364</v>
      </c>
      <c r="R65" s="23">
        <v>31.4</v>
      </c>
      <c r="S65" s="23">
        <v>0.12</v>
      </c>
      <c r="T65" s="23">
        <v>47.4</v>
      </c>
      <c r="U65" s="23">
        <v>8.532</v>
      </c>
      <c r="V65" s="23">
        <v>-5.8</v>
      </c>
      <c r="W65" s="23">
        <v>-1.044</v>
      </c>
      <c r="X65" s="23">
        <v>89.1</v>
      </c>
      <c r="Y65" s="23">
        <v>76.900000000000006</v>
      </c>
      <c r="Z65" s="23">
        <v>-12.3</v>
      </c>
      <c r="AA65" s="23">
        <v>-2.21</v>
      </c>
    </row>
    <row r="66" spans="1:27" x14ac:dyDescent="0.25">
      <c r="A66" s="23" t="s">
        <v>354</v>
      </c>
      <c r="B66" s="43">
        <v>43108.416666666664</v>
      </c>
      <c r="C66" s="23" t="s">
        <v>15</v>
      </c>
      <c r="D66" s="23" t="s">
        <v>46</v>
      </c>
      <c r="E66" s="23">
        <v>146.28399999999999</v>
      </c>
      <c r="F66" s="23">
        <v>148.05099999999999</v>
      </c>
      <c r="G66" s="23">
        <v>0.03</v>
      </c>
      <c r="H66" s="23">
        <v>146.63800000000001</v>
      </c>
      <c r="I66" s="23">
        <v>147.04599999999999</v>
      </c>
      <c r="J66" s="23">
        <v>-0.2</v>
      </c>
      <c r="K66" s="23">
        <v>-0.06</v>
      </c>
      <c r="L66" s="23">
        <v>40.799999999999997</v>
      </c>
      <c r="M66" s="23">
        <v>10.66</v>
      </c>
      <c r="N66" s="23">
        <v>0.13</v>
      </c>
      <c r="O66" s="23" t="s">
        <v>365</v>
      </c>
      <c r="P66" s="23">
        <v>87.4</v>
      </c>
      <c r="Q66" s="23" t="s">
        <v>366</v>
      </c>
      <c r="R66" s="23">
        <v>31.4</v>
      </c>
      <c r="S66" s="23">
        <v>0.12</v>
      </c>
      <c r="T66" s="23">
        <v>47.4</v>
      </c>
      <c r="U66" s="23">
        <v>12.798</v>
      </c>
      <c r="V66" s="23">
        <v>-5.8</v>
      </c>
      <c r="W66" s="23">
        <v>-1.5660000000000001</v>
      </c>
      <c r="X66" s="23">
        <v>89.1</v>
      </c>
      <c r="Y66" s="23">
        <v>87.6</v>
      </c>
      <c r="Z66" s="23">
        <v>-6.6</v>
      </c>
      <c r="AA66" s="23">
        <v>-1.78</v>
      </c>
    </row>
  </sheetData>
  <mergeCells count="6">
    <mergeCell ref="E25:E26"/>
    <mergeCell ref="I53:I55"/>
    <mergeCell ref="H53:H55"/>
    <mergeCell ref="G53:G54"/>
    <mergeCell ref="E53:E54"/>
    <mergeCell ref="F53:F54"/>
  </mergeCells>
  <conditionalFormatting sqref="I1:I2 L56:L1048576 B2:C2 G2:G24 M28 B3:B7 C3:C6 K25:K27">
    <cfRule type="cellIs" dxfId="495" priority="180" operator="lessThan">
      <formula>0</formula>
    </cfRule>
    <cfRule type="cellIs" dxfId="494" priority="181" operator="greaterThan">
      <formula>0</formula>
    </cfRule>
  </conditionalFormatting>
  <conditionalFormatting sqref="E2:E25">
    <cfRule type="cellIs" dxfId="493" priority="164" operator="lessThan">
      <formula>0</formula>
    </cfRule>
    <cfRule type="cellIs" dxfId="492" priority="165" operator="greaterThan">
      <formula>0</formula>
    </cfRule>
  </conditionalFormatting>
  <conditionalFormatting sqref="E30:G30 E53:G53 E55:G55 B2:C26 E2:G25 G31:G52 E31:E52 F26:G26">
    <cfRule type="cellIs" dxfId="491" priority="161" operator="equal">
      <formula>0</formula>
    </cfRule>
  </conditionalFormatting>
  <conditionalFormatting sqref="G3:G24 B3:C24">
    <cfRule type="cellIs" dxfId="490" priority="159" operator="lessThan">
      <formula>0</formula>
    </cfRule>
    <cfRule type="cellIs" dxfId="489" priority="160" operator="greaterThan">
      <formula>0</formula>
    </cfRule>
  </conditionalFormatting>
  <conditionalFormatting sqref="G25">
    <cfRule type="cellIs" dxfId="488" priority="156" operator="lessThan">
      <formula>0</formula>
    </cfRule>
    <cfRule type="cellIs" dxfId="487" priority="157" operator="greaterThan">
      <formula>0</formula>
    </cfRule>
  </conditionalFormatting>
  <conditionalFormatting sqref="B25:C25">
    <cfRule type="cellIs" dxfId="486" priority="154" operator="lessThan">
      <formula>0</formula>
    </cfRule>
    <cfRule type="cellIs" dxfId="485" priority="155" operator="greaterThan">
      <formula>0</formula>
    </cfRule>
  </conditionalFormatting>
  <conditionalFormatting sqref="K1:K22">
    <cfRule type="cellIs" dxfId="484" priority="152" operator="lessThan">
      <formula>0</formula>
    </cfRule>
    <cfRule type="cellIs" dxfId="483" priority="153" operator="greaterThan">
      <formula>0</formula>
    </cfRule>
  </conditionalFormatting>
  <conditionalFormatting sqref="B27:C27">
    <cfRule type="cellIs" dxfId="482" priority="150" operator="lessThan">
      <formula>0</formula>
    </cfRule>
    <cfRule type="cellIs" dxfId="481" priority="151" operator="greaterThan">
      <formula>0</formula>
    </cfRule>
  </conditionalFormatting>
  <conditionalFormatting sqref="K23">
    <cfRule type="cellIs" dxfId="480" priority="143" operator="lessThan">
      <formula>0</formula>
    </cfRule>
    <cfRule type="cellIs" dxfId="479" priority="144" operator="greaterThan">
      <formula>0</formula>
    </cfRule>
  </conditionalFormatting>
  <conditionalFormatting sqref="J29:J30 L53:L55">
    <cfRule type="cellIs" dxfId="478" priority="140" operator="lessThan">
      <formula>0</formula>
    </cfRule>
    <cfRule type="cellIs" dxfId="477" priority="141" operator="greaterThan">
      <formula>0</formula>
    </cfRule>
  </conditionalFormatting>
  <conditionalFormatting sqref="L29:L50">
    <cfRule type="cellIs" dxfId="476" priority="129" operator="lessThan">
      <formula>0</formula>
    </cfRule>
    <cfRule type="cellIs" dxfId="475" priority="130" operator="greaterThan">
      <formula>0</formula>
    </cfRule>
  </conditionalFormatting>
  <conditionalFormatting sqref="L51">
    <cfRule type="cellIs" dxfId="474" priority="120" operator="lessThan">
      <formula>0</formula>
    </cfRule>
    <cfRule type="cellIs" dxfId="473" priority="121" operator="greaterThan">
      <formula>0</formula>
    </cfRule>
  </conditionalFormatting>
  <conditionalFormatting sqref="H30:H51 H53">
    <cfRule type="cellIs" dxfId="472" priority="119" operator="lessThan">
      <formula>0</formula>
    </cfRule>
  </conditionalFormatting>
  <conditionalFormatting sqref="D2">
    <cfRule type="cellIs" dxfId="471" priority="117" operator="lessThan">
      <formula>0</formula>
    </cfRule>
    <cfRule type="cellIs" dxfId="470" priority="118" operator="greaterThan">
      <formula>0</formula>
    </cfRule>
  </conditionalFormatting>
  <conditionalFormatting sqref="D2:D26">
    <cfRule type="cellIs" dxfId="469" priority="116" operator="equal">
      <formula>0</formula>
    </cfRule>
  </conditionalFormatting>
  <conditionalFormatting sqref="D3:D24">
    <cfRule type="cellIs" dxfId="468" priority="114" operator="lessThan">
      <formula>0</formula>
    </cfRule>
    <cfRule type="cellIs" dxfId="467" priority="115" operator="greaterThan">
      <formula>0</formula>
    </cfRule>
  </conditionalFormatting>
  <conditionalFormatting sqref="D25">
    <cfRule type="cellIs" dxfId="466" priority="112" operator="lessThan">
      <formula>0</formula>
    </cfRule>
    <cfRule type="cellIs" dxfId="465" priority="113" operator="greaterThan">
      <formula>0</formula>
    </cfRule>
  </conditionalFormatting>
  <conditionalFormatting sqref="D27">
    <cfRule type="cellIs" dxfId="464" priority="110" operator="lessThan">
      <formula>0</formula>
    </cfRule>
    <cfRule type="cellIs" dxfId="463" priority="111" operator="greaterThan">
      <formula>0</formula>
    </cfRule>
  </conditionalFormatting>
  <conditionalFormatting sqref="K24">
    <cfRule type="cellIs" dxfId="462" priority="91" operator="lessThan">
      <formula>0</formula>
    </cfRule>
    <cfRule type="cellIs" dxfId="461" priority="92" operator="greaterThan">
      <formula>0</formula>
    </cfRule>
  </conditionalFormatting>
  <conditionalFormatting sqref="L52">
    <cfRule type="cellIs" dxfId="460" priority="81" operator="lessThan">
      <formula>0</formula>
    </cfRule>
    <cfRule type="cellIs" dxfId="459" priority="82" operator="greaterThan">
      <formula>0</formula>
    </cfRule>
  </conditionalFormatting>
  <conditionalFormatting sqref="H52">
    <cfRule type="cellIs" dxfId="458" priority="80" operator="lessThan">
      <formula>0</formula>
    </cfRule>
  </conditionalFormatting>
  <conditionalFormatting sqref="B30:C30 G30:G52 B31:B42 C31:C52">
    <cfRule type="cellIs" dxfId="457" priority="37" operator="lessThan">
      <formula>0</formula>
    </cfRule>
    <cfRule type="cellIs" dxfId="456" priority="38" operator="greaterThan">
      <formula>0</formula>
    </cfRule>
  </conditionalFormatting>
  <conditionalFormatting sqref="E30:E53">
    <cfRule type="cellIs" dxfId="455" priority="35" operator="lessThan">
      <formula>0</formula>
    </cfRule>
    <cfRule type="cellIs" dxfId="454" priority="36" operator="greaterThan">
      <formula>0</formula>
    </cfRule>
  </conditionalFormatting>
  <conditionalFormatting sqref="B55:C55 B30:C53 F31:G52">
    <cfRule type="cellIs" dxfId="453" priority="34" operator="equal">
      <formula>0</formula>
    </cfRule>
  </conditionalFormatting>
  <conditionalFormatting sqref="G31:G52 B31:B52">
    <cfRule type="cellIs" dxfId="452" priority="32" operator="lessThan">
      <formula>0</formula>
    </cfRule>
    <cfRule type="cellIs" dxfId="451" priority="33" operator="greaterThan">
      <formula>0</formula>
    </cfRule>
  </conditionalFormatting>
  <conditionalFormatting sqref="G53">
    <cfRule type="cellIs" dxfId="450" priority="30" operator="lessThan">
      <formula>0</formula>
    </cfRule>
    <cfRule type="cellIs" dxfId="449" priority="31" operator="greaterThan">
      <formula>0</formula>
    </cfRule>
  </conditionalFormatting>
  <conditionalFormatting sqref="B53:C53">
    <cfRule type="cellIs" dxfId="448" priority="28" operator="lessThan">
      <formula>0</formula>
    </cfRule>
    <cfRule type="cellIs" dxfId="447" priority="29" operator="greaterThan">
      <formula>0</formula>
    </cfRule>
  </conditionalFormatting>
  <conditionalFormatting sqref="B54:C54">
    <cfRule type="cellIs" dxfId="446" priority="26" operator="lessThan">
      <formula>0</formula>
    </cfRule>
    <cfRule type="cellIs" dxfId="445" priority="27" operator="greaterThan">
      <formula>0</formula>
    </cfRule>
  </conditionalFormatting>
  <conditionalFormatting sqref="D30">
    <cfRule type="cellIs" dxfId="444" priority="19" operator="lessThan">
      <formula>0</formula>
    </cfRule>
    <cfRule type="cellIs" dxfId="443" priority="20" operator="greaterThan">
      <formula>0</formula>
    </cfRule>
  </conditionalFormatting>
  <conditionalFormatting sqref="D55 D30:D53">
    <cfRule type="cellIs" dxfId="442" priority="18" operator="equal">
      <formula>0</formula>
    </cfRule>
  </conditionalFormatting>
  <conditionalFormatting sqref="D31:D52">
    <cfRule type="cellIs" dxfId="441" priority="16" operator="lessThan">
      <formula>0</formula>
    </cfRule>
    <cfRule type="cellIs" dxfId="440" priority="17" operator="greaterThan">
      <formula>0</formula>
    </cfRule>
  </conditionalFormatting>
  <conditionalFormatting sqref="D53">
    <cfRule type="cellIs" dxfId="439" priority="14" operator="lessThan">
      <formula>0</formula>
    </cfRule>
    <cfRule type="cellIs" dxfId="438" priority="15" operator="greaterThan">
      <formula>0</formula>
    </cfRule>
  </conditionalFormatting>
  <conditionalFormatting sqref="D54">
    <cfRule type="cellIs" dxfId="437" priority="12" operator="lessThan">
      <formula>0</formula>
    </cfRule>
    <cfRule type="cellIs" dxfId="436" priority="13" operator="greater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N55"/>
  <sheetViews>
    <sheetView workbookViewId="0">
      <selection activeCell="F24" sqref="F24"/>
    </sheetView>
  </sheetViews>
  <sheetFormatPr baseColWidth="10" defaultRowHeight="15" x14ac:dyDescent="0.25"/>
  <cols>
    <col min="1" max="1" width="26.7109375" style="21" customWidth="1"/>
    <col min="2" max="2" width="17.85546875" style="22" customWidth="1"/>
    <col min="3" max="5" width="15.5703125" style="21" customWidth="1"/>
    <col min="6" max="6" width="20.7109375" style="21" customWidth="1"/>
    <col min="7" max="7" width="17.42578125" style="21" customWidth="1"/>
    <col min="8" max="8" width="26.85546875" style="21" customWidth="1"/>
    <col min="9" max="9" width="19.7109375" style="21" customWidth="1"/>
    <col min="10" max="10" width="17.42578125" style="21" bestFit="1" customWidth="1"/>
    <col min="11" max="11" width="13.85546875" style="21" customWidth="1"/>
    <col min="12" max="16384" width="11.42578125" style="21"/>
  </cols>
  <sheetData>
    <row r="1" spans="1:13" ht="15.75" x14ac:dyDescent="0.25">
      <c r="A1" s="33" t="s">
        <v>4</v>
      </c>
      <c r="B1" s="36" t="s">
        <v>10</v>
      </c>
      <c r="C1" s="34" t="s">
        <v>13</v>
      </c>
      <c r="D1" s="32" t="s">
        <v>14</v>
      </c>
      <c r="E1" s="35" t="s">
        <v>15</v>
      </c>
      <c r="F1" s="87" t="s">
        <v>56</v>
      </c>
      <c r="G1" s="37" t="s">
        <v>9</v>
      </c>
      <c r="H1" s="37" t="s">
        <v>2</v>
      </c>
      <c r="I1" s="37" t="s">
        <v>12</v>
      </c>
      <c r="J1" s="5"/>
      <c r="K1" s="5"/>
      <c r="L1" s="5"/>
      <c r="M1" s="5"/>
    </row>
    <row r="2" spans="1:13" x14ac:dyDescent="0.25">
      <c r="A2" s="45">
        <v>43313</v>
      </c>
      <c r="B2" s="46">
        <v>0</v>
      </c>
      <c r="C2" s="46">
        <v>0</v>
      </c>
      <c r="D2" s="46">
        <v>0</v>
      </c>
      <c r="E2" s="46">
        <v>74.2</v>
      </c>
      <c r="F2" s="46">
        <v>0</v>
      </c>
      <c r="G2" s="1">
        <f t="shared" ref="G2:G24" si="0">SUM(B2:F2)</f>
        <v>74.2</v>
      </c>
      <c r="H2" s="2">
        <v>2</v>
      </c>
      <c r="I2" s="25">
        <f t="shared" ref="I2:I24" si="1">(B2*8.6)+(C2*8.6)+(D2*6)+(E2*7.8)+(F2*11.42)</f>
        <v>578.76</v>
      </c>
      <c r="J2" s="5"/>
      <c r="K2" s="5"/>
      <c r="L2" s="5"/>
      <c r="M2" s="5"/>
    </row>
    <row r="3" spans="1:13" x14ac:dyDescent="0.25">
      <c r="A3" s="45">
        <v>43314</v>
      </c>
      <c r="B3" s="24">
        <v>0</v>
      </c>
      <c r="C3" s="24">
        <v>-78.8</v>
      </c>
      <c r="D3" s="24">
        <v>0</v>
      </c>
      <c r="E3" s="24">
        <v>0</v>
      </c>
      <c r="F3" s="24">
        <v>-21.4</v>
      </c>
      <c r="G3" s="1">
        <f t="shared" si="0"/>
        <v>-100.19999999999999</v>
      </c>
      <c r="H3" s="2">
        <v>20</v>
      </c>
      <c r="I3" s="25">
        <f t="shared" si="1"/>
        <v>-922.06799999999998</v>
      </c>
      <c r="J3" s="5"/>
      <c r="K3" s="5"/>
      <c r="L3" s="5"/>
      <c r="M3" s="5"/>
    </row>
    <row r="4" spans="1:13" x14ac:dyDescent="0.25">
      <c r="A4" s="45">
        <v>43315</v>
      </c>
      <c r="B4" s="24">
        <v>-25.4</v>
      </c>
      <c r="C4" s="24">
        <v>80.5</v>
      </c>
      <c r="D4" s="24">
        <v>0</v>
      </c>
      <c r="E4" s="24">
        <v>0</v>
      </c>
      <c r="F4" s="24">
        <v>-42.9</v>
      </c>
      <c r="G4" s="1">
        <f t="shared" si="0"/>
        <v>12.200000000000003</v>
      </c>
      <c r="H4" s="2">
        <v>8</v>
      </c>
      <c r="I4" s="25">
        <f t="shared" si="1"/>
        <v>-16.057999999999993</v>
      </c>
      <c r="J4" s="5"/>
      <c r="K4" s="5"/>
      <c r="L4" s="5"/>
      <c r="M4" s="5"/>
    </row>
    <row r="5" spans="1:13" x14ac:dyDescent="0.25">
      <c r="A5" s="45">
        <v>43318</v>
      </c>
      <c r="B5" s="24">
        <v>0</v>
      </c>
      <c r="C5" s="24">
        <v>0</v>
      </c>
      <c r="D5" s="24">
        <v>0</v>
      </c>
      <c r="E5" s="24">
        <v>0</v>
      </c>
      <c r="F5" s="24">
        <v>-20.7</v>
      </c>
      <c r="G5" s="1">
        <f t="shared" si="0"/>
        <v>-20.7</v>
      </c>
      <c r="H5" s="2">
        <v>4</v>
      </c>
      <c r="I5" s="25">
        <f t="shared" si="1"/>
        <v>-236.39399999999998</v>
      </c>
      <c r="J5" s="5"/>
      <c r="K5" s="5"/>
      <c r="L5" s="5"/>
      <c r="M5" s="5"/>
    </row>
    <row r="6" spans="1:13" x14ac:dyDescent="0.25">
      <c r="A6" s="45">
        <v>43319</v>
      </c>
      <c r="B6" s="24">
        <v>0</v>
      </c>
      <c r="C6" s="24">
        <v>0</v>
      </c>
      <c r="D6" s="24">
        <v>0</v>
      </c>
      <c r="E6" s="24">
        <v>0</v>
      </c>
      <c r="F6" s="24">
        <v>5.5</v>
      </c>
      <c r="G6" s="1">
        <f t="shared" si="0"/>
        <v>5.5</v>
      </c>
      <c r="H6" s="3">
        <v>1</v>
      </c>
      <c r="I6" s="25">
        <f t="shared" si="1"/>
        <v>62.81</v>
      </c>
      <c r="J6" s="5"/>
      <c r="K6" s="5"/>
      <c r="L6" s="5"/>
      <c r="M6" s="5"/>
    </row>
    <row r="7" spans="1:13" x14ac:dyDescent="0.25">
      <c r="A7" s="45">
        <v>43320</v>
      </c>
      <c r="B7" s="24">
        <v>0</v>
      </c>
      <c r="C7" s="24">
        <v>0</v>
      </c>
      <c r="D7" s="24">
        <v>0</v>
      </c>
      <c r="E7" s="24">
        <v>363.7</v>
      </c>
      <c r="F7" s="24">
        <v>0</v>
      </c>
      <c r="G7" s="1">
        <f t="shared" si="0"/>
        <v>363.7</v>
      </c>
      <c r="H7" s="3">
        <v>8</v>
      </c>
      <c r="I7" s="25">
        <f t="shared" si="1"/>
        <v>2836.8599999999997</v>
      </c>
      <c r="J7" s="5"/>
      <c r="K7" s="5"/>
      <c r="L7" s="5"/>
      <c r="M7" s="5"/>
    </row>
    <row r="8" spans="1:13" x14ac:dyDescent="0.25">
      <c r="A8" s="45">
        <v>43321</v>
      </c>
      <c r="B8" s="24">
        <v>0</v>
      </c>
      <c r="C8" s="24">
        <v>0</v>
      </c>
      <c r="D8" s="24">
        <v>0</v>
      </c>
      <c r="E8" s="24">
        <v>356.9</v>
      </c>
      <c r="F8" s="24">
        <v>0</v>
      </c>
      <c r="G8" s="1">
        <f t="shared" si="0"/>
        <v>356.9</v>
      </c>
      <c r="H8" s="2">
        <v>4</v>
      </c>
      <c r="I8" s="25">
        <f t="shared" si="1"/>
        <v>2783.8199999999997</v>
      </c>
      <c r="J8" s="5"/>
      <c r="K8" s="5"/>
      <c r="L8" s="5"/>
      <c r="M8" s="5"/>
    </row>
    <row r="9" spans="1:13" x14ac:dyDescent="0.25">
      <c r="A9" s="45">
        <v>43322</v>
      </c>
      <c r="B9" s="24">
        <v>67</v>
      </c>
      <c r="C9" s="24">
        <v>0</v>
      </c>
      <c r="D9" s="24">
        <v>-93.2</v>
      </c>
      <c r="E9" s="24">
        <v>-46.5</v>
      </c>
      <c r="F9" s="24">
        <v>0</v>
      </c>
      <c r="G9" s="1">
        <f t="shared" si="0"/>
        <v>-72.7</v>
      </c>
      <c r="H9" s="2">
        <v>15</v>
      </c>
      <c r="I9" s="25">
        <f t="shared" si="1"/>
        <v>-345.7000000000001</v>
      </c>
      <c r="J9" s="5"/>
      <c r="K9" s="5"/>
      <c r="L9" s="5"/>
      <c r="M9" s="5"/>
    </row>
    <row r="10" spans="1:13" x14ac:dyDescent="0.25">
      <c r="A10" s="45">
        <v>43325</v>
      </c>
      <c r="B10" s="24">
        <v>0</v>
      </c>
      <c r="C10" s="24">
        <v>0</v>
      </c>
      <c r="D10" s="24">
        <v>0</v>
      </c>
      <c r="E10" s="24">
        <v>0</v>
      </c>
      <c r="F10" s="24">
        <v>0</v>
      </c>
      <c r="G10" s="1">
        <f t="shared" si="0"/>
        <v>0</v>
      </c>
      <c r="H10" s="2">
        <v>0</v>
      </c>
      <c r="I10" s="25">
        <f t="shared" si="1"/>
        <v>0</v>
      </c>
      <c r="J10" s="5"/>
      <c r="K10" s="5"/>
      <c r="L10" s="5"/>
      <c r="M10" s="5"/>
    </row>
    <row r="11" spans="1:13" x14ac:dyDescent="0.25">
      <c r="A11" s="45">
        <v>43326</v>
      </c>
      <c r="B11" s="24">
        <v>0</v>
      </c>
      <c r="C11" s="24">
        <v>0</v>
      </c>
      <c r="D11" s="24">
        <v>0</v>
      </c>
      <c r="E11" s="24">
        <v>0</v>
      </c>
      <c r="F11" s="24">
        <v>0</v>
      </c>
      <c r="G11" s="1">
        <f t="shared" si="0"/>
        <v>0</v>
      </c>
      <c r="H11" s="3">
        <v>0</v>
      </c>
      <c r="I11" s="25">
        <f t="shared" si="1"/>
        <v>0</v>
      </c>
      <c r="J11" s="5"/>
      <c r="K11" s="5"/>
      <c r="L11" s="5"/>
      <c r="M11" s="5"/>
    </row>
    <row r="12" spans="1:13" x14ac:dyDescent="0.25">
      <c r="A12" s="45">
        <v>43327</v>
      </c>
      <c r="B12" s="24">
        <v>0</v>
      </c>
      <c r="C12" s="24">
        <v>0</v>
      </c>
      <c r="D12" s="24">
        <v>0</v>
      </c>
      <c r="E12" s="24">
        <v>0</v>
      </c>
      <c r="F12" s="24">
        <v>0</v>
      </c>
      <c r="G12" s="1">
        <f t="shared" si="0"/>
        <v>0</v>
      </c>
      <c r="H12" s="2">
        <v>0</v>
      </c>
      <c r="I12" s="25">
        <f t="shared" si="1"/>
        <v>0</v>
      </c>
      <c r="J12" s="5"/>
      <c r="K12" s="5"/>
      <c r="L12" s="5"/>
      <c r="M12" s="5"/>
    </row>
    <row r="13" spans="1:13" x14ac:dyDescent="0.25">
      <c r="A13" s="45">
        <v>43328</v>
      </c>
      <c r="B13" s="24">
        <v>0</v>
      </c>
      <c r="C13" s="24">
        <v>0</v>
      </c>
      <c r="D13" s="24">
        <v>-102.9</v>
      </c>
      <c r="E13" s="24">
        <v>0</v>
      </c>
      <c r="F13" s="24">
        <v>0</v>
      </c>
      <c r="G13" s="1">
        <f t="shared" si="0"/>
        <v>-102.9</v>
      </c>
      <c r="H13" s="2">
        <v>7</v>
      </c>
      <c r="I13" s="25">
        <f t="shared" si="1"/>
        <v>-617.40000000000009</v>
      </c>
      <c r="J13" s="5"/>
      <c r="K13" s="5"/>
      <c r="L13" s="5"/>
      <c r="M13" s="5"/>
    </row>
    <row r="14" spans="1:13" x14ac:dyDescent="0.25">
      <c r="A14" s="45">
        <v>43329</v>
      </c>
      <c r="B14" s="24">
        <v>-8.1</v>
      </c>
      <c r="C14" s="24">
        <v>0</v>
      </c>
      <c r="D14" s="24">
        <v>0</v>
      </c>
      <c r="E14" s="24">
        <v>0</v>
      </c>
      <c r="F14" s="24">
        <v>0</v>
      </c>
      <c r="G14" s="1">
        <f t="shared" si="0"/>
        <v>-8.1</v>
      </c>
      <c r="H14" s="3">
        <v>6</v>
      </c>
      <c r="I14" s="25">
        <f t="shared" si="1"/>
        <v>-69.66</v>
      </c>
      <c r="J14" s="5"/>
      <c r="K14" s="5"/>
      <c r="L14" s="5"/>
      <c r="M14" s="5"/>
    </row>
    <row r="15" spans="1:13" x14ac:dyDescent="0.25">
      <c r="A15" s="45">
        <v>43332</v>
      </c>
      <c r="B15" s="24">
        <v>0</v>
      </c>
      <c r="C15" s="24">
        <v>0</v>
      </c>
      <c r="D15" s="24">
        <v>0</v>
      </c>
      <c r="E15" s="24">
        <v>0</v>
      </c>
      <c r="F15" s="24">
        <v>0</v>
      </c>
      <c r="G15" s="1">
        <f t="shared" si="0"/>
        <v>0</v>
      </c>
      <c r="H15" s="2">
        <v>0</v>
      </c>
      <c r="I15" s="25">
        <f t="shared" si="1"/>
        <v>0</v>
      </c>
      <c r="J15" s="5"/>
      <c r="K15" s="5"/>
      <c r="L15" s="5"/>
      <c r="M15" s="5"/>
    </row>
    <row r="16" spans="1:13" x14ac:dyDescent="0.25">
      <c r="A16" s="45">
        <v>43333</v>
      </c>
      <c r="B16" s="24">
        <v>-82.3</v>
      </c>
      <c r="C16" s="24">
        <v>0</v>
      </c>
      <c r="D16" s="24">
        <v>0</v>
      </c>
      <c r="E16" s="24">
        <v>0</v>
      </c>
      <c r="F16" s="24">
        <v>0</v>
      </c>
      <c r="G16" s="1">
        <f t="shared" si="0"/>
        <v>-82.3</v>
      </c>
      <c r="H16" s="2">
        <v>6</v>
      </c>
      <c r="I16" s="25">
        <f t="shared" si="1"/>
        <v>-707.78</v>
      </c>
      <c r="J16" s="5"/>
      <c r="K16" s="5"/>
      <c r="L16" s="5"/>
      <c r="M16" s="5"/>
    </row>
    <row r="17" spans="1:14" x14ac:dyDescent="0.25">
      <c r="A17" s="45">
        <v>43334</v>
      </c>
      <c r="B17" s="24">
        <v>0</v>
      </c>
      <c r="C17" s="24">
        <v>0</v>
      </c>
      <c r="D17" s="24">
        <v>0</v>
      </c>
      <c r="E17" s="24">
        <v>0</v>
      </c>
      <c r="F17" s="24">
        <v>0</v>
      </c>
      <c r="G17" s="1">
        <f t="shared" si="0"/>
        <v>0</v>
      </c>
      <c r="H17" s="2">
        <v>0</v>
      </c>
      <c r="I17" s="25">
        <f t="shared" si="1"/>
        <v>0</v>
      </c>
      <c r="J17" s="5"/>
      <c r="K17" s="5"/>
      <c r="L17" s="5"/>
      <c r="M17" s="5"/>
    </row>
    <row r="18" spans="1:14" x14ac:dyDescent="0.25">
      <c r="A18" s="45">
        <v>43335</v>
      </c>
      <c r="B18" s="24">
        <v>0</v>
      </c>
      <c r="C18" s="24">
        <v>2.2999999999999998</v>
      </c>
      <c r="D18" s="24">
        <v>0</v>
      </c>
      <c r="E18" s="24">
        <v>0</v>
      </c>
      <c r="F18" s="24">
        <v>0</v>
      </c>
      <c r="G18" s="1">
        <f t="shared" si="0"/>
        <v>2.2999999999999998</v>
      </c>
      <c r="H18" s="2">
        <v>4</v>
      </c>
      <c r="I18" s="25">
        <f t="shared" si="1"/>
        <v>19.779999999999998</v>
      </c>
      <c r="J18" s="5"/>
      <c r="K18" s="5"/>
      <c r="L18" s="5"/>
      <c r="M18" s="5"/>
    </row>
    <row r="19" spans="1:14" x14ac:dyDescent="0.25">
      <c r="A19" s="45">
        <v>43336</v>
      </c>
      <c r="B19" s="24">
        <v>-45.4</v>
      </c>
      <c r="C19" s="24">
        <v>2</v>
      </c>
      <c r="D19" s="24">
        <v>0</v>
      </c>
      <c r="E19" s="24">
        <v>0</v>
      </c>
      <c r="F19" s="24">
        <v>0</v>
      </c>
      <c r="G19" s="1">
        <f t="shared" si="0"/>
        <v>-43.4</v>
      </c>
      <c r="H19" s="2">
        <v>4</v>
      </c>
      <c r="I19" s="25">
        <f t="shared" si="1"/>
        <v>-373.24</v>
      </c>
      <c r="J19" s="5"/>
      <c r="K19" s="5"/>
      <c r="L19" s="5"/>
      <c r="M19" s="5"/>
    </row>
    <row r="20" spans="1:14" x14ac:dyDescent="0.25">
      <c r="A20" s="45">
        <v>43339</v>
      </c>
      <c r="B20" s="24">
        <v>0</v>
      </c>
      <c r="C20" s="24">
        <v>0</v>
      </c>
      <c r="D20" s="24">
        <v>0</v>
      </c>
      <c r="E20" s="24">
        <v>0</v>
      </c>
      <c r="F20" s="24">
        <v>0</v>
      </c>
      <c r="G20" s="1">
        <f t="shared" si="0"/>
        <v>0</v>
      </c>
      <c r="H20" s="2"/>
      <c r="I20" s="25">
        <f t="shared" si="1"/>
        <v>0</v>
      </c>
      <c r="J20" s="5"/>
      <c r="K20" s="5"/>
      <c r="L20" s="5"/>
      <c r="M20" s="5"/>
    </row>
    <row r="21" spans="1:14" x14ac:dyDescent="0.25">
      <c r="A21" s="45">
        <v>43340</v>
      </c>
      <c r="B21" s="24">
        <v>0</v>
      </c>
      <c r="C21" s="24">
        <v>0</v>
      </c>
      <c r="D21" s="24">
        <v>0</v>
      </c>
      <c r="E21" s="24">
        <v>0</v>
      </c>
      <c r="F21" s="24">
        <v>0</v>
      </c>
      <c r="G21" s="1">
        <f t="shared" si="0"/>
        <v>0</v>
      </c>
      <c r="H21" s="2"/>
      <c r="I21" s="25">
        <f t="shared" si="1"/>
        <v>0</v>
      </c>
      <c r="J21" s="5"/>
      <c r="K21" s="5"/>
      <c r="L21" s="5"/>
      <c r="M21" s="5"/>
    </row>
    <row r="22" spans="1:14" x14ac:dyDescent="0.25">
      <c r="A22" s="45">
        <v>43341</v>
      </c>
      <c r="B22" s="24">
        <v>0</v>
      </c>
      <c r="C22" s="24">
        <v>0</v>
      </c>
      <c r="D22" s="24">
        <v>0</v>
      </c>
      <c r="E22" s="24">
        <v>0</v>
      </c>
      <c r="F22" s="24">
        <v>0</v>
      </c>
      <c r="G22" s="1">
        <f t="shared" si="0"/>
        <v>0</v>
      </c>
      <c r="H22" s="2"/>
      <c r="I22" s="25">
        <f t="shared" si="1"/>
        <v>0</v>
      </c>
      <c r="J22" s="5"/>
      <c r="K22" s="5"/>
      <c r="L22" s="5"/>
      <c r="M22" s="5"/>
    </row>
    <row r="23" spans="1:14" x14ac:dyDescent="0.25">
      <c r="A23" s="45">
        <v>43342</v>
      </c>
      <c r="B23" s="24">
        <v>0</v>
      </c>
      <c r="C23" s="24">
        <v>0</v>
      </c>
      <c r="D23" s="24">
        <v>0</v>
      </c>
      <c r="E23" s="24">
        <v>0</v>
      </c>
      <c r="F23" s="24">
        <v>0</v>
      </c>
      <c r="G23" s="1">
        <f t="shared" si="0"/>
        <v>0</v>
      </c>
      <c r="H23" s="2"/>
      <c r="I23" s="25">
        <f t="shared" si="1"/>
        <v>0</v>
      </c>
      <c r="J23" s="5"/>
      <c r="K23" s="5"/>
      <c r="L23" s="5"/>
      <c r="M23" s="5"/>
    </row>
    <row r="24" spans="1:14" x14ac:dyDescent="0.25">
      <c r="A24" s="45">
        <v>43343</v>
      </c>
      <c r="B24" s="24">
        <v>0</v>
      </c>
      <c r="C24" s="24">
        <v>0</v>
      </c>
      <c r="D24" s="24">
        <v>0</v>
      </c>
      <c r="E24" s="24">
        <v>0</v>
      </c>
      <c r="F24" s="24">
        <v>0</v>
      </c>
      <c r="G24" s="1">
        <f t="shared" si="0"/>
        <v>0</v>
      </c>
      <c r="H24" s="2"/>
      <c r="I24" s="25">
        <f t="shared" si="1"/>
        <v>0</v>
      </c>
      <c r="J24" s="5"/>
      <c r="K24" s="5"/>
      <c r="L24" s="5"/>
      <c r="M24" s="5"/>
    </row>
    <row r="25" spans="1:14" ht="15.75" customHeight="1" x14ac:dyDescent="0.25">
      <c r="A25" s="4" t="s">
        <v>3</v>
      </c>
      <c r="B25" s="59">
        <f>SUM(B2:B22)</f>
        <v>-94.199999999999989</v>
      </c>
      <c r="C25" s="59">
        <f>SUM(C2:C22)</f>
        <v>6.0000000000000027</v>
      </c>
      <c r="D25" s="59">
        <f>SUM(D2:D22)</f>
        <v>-196.10000000000002</v>
      </c>
      <c r="E25" s="59">
        <f>SUM(E2:E22)</f>
        <v>748.3</v>
      </c>
      <c r="F25" s="59">
        <f>SUM(F2:F22)</f>
        <v>-79.5</v>
      </c>
      <c r="G25" s="216">
        <f>SUM(G2:G24)</f>
        <v>384.49999999999989</v>
      </c>
      <c r="H25" s="159">
        <f>SUM(H2:H24)</f>
        <v>89</v>
      </c>
      <c r="I25" s="164">
        <f>SUM(I2:I22)</f>
        <v>2993.7299999999996</v>
      </c>
      <c r="J25" s="5"/>
      <c r="K25" s="5"/>
      <c r="L25" s="5"/>
      <c r="M25" s="5"/>
    </row>
    <row r="26" spans="1:14" ht="15.75" x14ac:dyDescent="0.25">
      <c r="A26" s="58" t="s">
        <v>53</v>
      </c>
      <c r="B26" s="61">
        <v>22</v>
      </c>
      <c r="C26" s="61">
        <v>17</v>
      </c>
      <c r="D26" s="61">
        <v>15</v>
      </c>
      <c r="E26" s="61">
        <v>16</v>
      </c>
      <c r="F26" s="61">
        <v>19</v>
      </c>
      <c r="G26" s="217"/>
      <c r="H26" s="62">
        <f>SUM(B26:F26)</f>
        <v>89</v>
      </c>
      <c r="I26" s="61"/>
    </row>
    <row r="27" spans="1:14" ht="15.75" customHeight="1" x14ac:dyDescent="0.25">
      <c r="A27" s="93" t="s">
        <v>12</v>
      </c>
      <c r="B27" s="90">
        <f>(B25*8.6)</f>
        <v>-810.11999999999989</v>
      </c>
      <c r="C27" s="90">
        <f>(C25*8.6)</f>
        <v>51.600000000000023</v>
      </c>
      <c r="D27" s="90">
        <f>(D25*6)</f>
        <v>-1176.6000000000001</v>
      </c>
      <c r="E27" s="90">
        <f>(E25*7.8)</f>
        <v>5836.74</v>
      </c>
      <c r="F27" s="90">
        <f>(F25*11.42)</f>
        <v>-907.89</v>
      </c>
      <c r="G27" s="158"/>
      <c r="H27" s="160"/>
      <c r="I27" s="165"/>
      <c r="J27" s="5"/>
      <c r="K27" s="5"/>
      <c r="L27" s="5"/>
      <c r="M27" s="5"/>
    </row>
    <row r="28" spans="1:14" ht="15.75" thickBot="1" x14ac:dyDescent="0.3"/>
    <row r="29" spans="1:14" ht="15.75" x14ac:dyDescent="0.25">
      <c r="A29" s="42" t="s">
        <v>67</v>
      </c>
      <c r="B29" s="36" t="s">
        <v>10</v>
      </c>
      <c r="C29" s="34" t="s">
        <v>13</v>
      </c>
      <c r="D29" s="32" t="s">
        <v>14</v>
      </c>
      <c r="E29" s="35" t="s">
        <v>15</v>
      </c>
      <c r="F29" s="87" t="s">
        <v>56</v>
      </c>
      <c r="G29" s="37" t="s">
        <v>9</v>
      </c>
      <c r="H29" s="37" t="s">
        <v>2</v>
      </c>
      <c r="I29" s="37" t="s">
        <v>12</v>
      </c>
      <c r="J29" s="40" t="s">
        <v>64</v>
      </c>
      <c r="K29" s="5"/>
      <c r="L29" s="5"/>
      <c r="M29" s="5"/>
      <c r="N29" s="5"/>
    </row>
    <row r="30" spans="1:14" x14ac:dyDescent="0.25">
      <c r="A30" s="45">
        <v>43313</v>
      </c>
      <c r="B30" s="46">
        <v>0</v>
      </c>
      <c r="C30" s="46">
        <v>0</v>
      </c>
      <c r="D30" s="46">
        <v>0</v>
      </c>
      <c r="E30" s="46">
        <v>72</v>
      </c>
      <c r="F30" s="46">
        <v>0</v>
      </c>
      <c r="G30" s="1">
        <f t="shared" ref="G30:G52" si="2">SUM(B30:F30)</f>
        <v>72</v>
      </c>
      <c r="H30" s="2">
        <v>2</v>
      </c>
      <c r="I30" s="25">
        <f t="shared" ref="I30:I52" si="3">(B30*8.6)+(C30*8.6)+(D30*6)+(E30*7.8)+(F30*11.42)</f>
        <v>561.6</v>
      </c>
      <c r="J30" s="105">
        <f t="shared" ref="J30:J52" si="4">G30-G2</f>
        <v>-2.2000000000000028</v>
      </c>
      <c r="K30" s="5"/>
      <c r="L30" s="5"/>
      <c r="M30" s="5"/>
      <c r="N30" s="5"/>
    </row>
    <row r="31" spans="1:14" x14ac:dyDescent="0.25">
      <c r="A31" s="45">
        <v>43314</v>
      </c>
      <c r="B31" s="46">
        <v>0</v>
      </c>
      <c r="C31" s="46">
        <v>-118.5</v>
      </c>
      <c r="D31" s="46">
        <v>0</v>
      </c>
      <c r="E31" s="46">
        <v>0</v>
      </c>
      <c r="F31" s="46">
        <v>-36.1</v>
      </c>
      <c r="G31" s="1">
        <f t="shared" si="2"/>
        <v>-154.6</v>
      </c>
      <c r="H31" s="2">
        <v>21</v>
      </c>
      <c r="I31" s="25">
        <f t="shared" si="3"/>
        <v>-1431.3619999999999</v>
      </c>
      <c r="J31" s="105">
        <f t="shared" si="4"/>
        <v>-54.400000000000006</v>
      </c>
      <c r="K31" s="5"/>
      <c r="L31" s="5"/>
      <c r="M31" s="5"/>
      <c r="N31" s="5"/>
    </row>
    <row r="32" spans="1:14" x14ac:dyDescent="0.25">
      <c r="A32" s="45">
        <v>43315</v>
      </c>
      <c r="B32" s="46">
        <v>-27.7</v>
      </c>
      <c r="C32" s="46">
        <v>0</v>
      </c>
      <c r="D32" s="46">
        <v>0</v>
      </c>
      <c r="E32" s="46">
        <v>0</v>
      </c>
      <c r="F32" s="46">
        <v>0</v>
      </c>
      <c r="G32" s="1">
        <f t="shared" si="2"/>
        <v>-27.7</v>
      </c>
      <c r="H32" s="2">
        <v>2</v>
      </c>
      <c r="I32" s="25">
        <f t="shared" si="3"/>
        <v>-238.21999999999997</v>
      </c>
      <c r="J32" s="105">
        <f t="shared" si="4"/>
        <v>-39.900000000000006</v>
      </c>
      <c r="K32" s="5"/>
      <c r="L32" s="5"/>
      <c r="M32" s="5"/>
      <c r="N32" s="5"/>
    </row>
    <row r="33" spans="1:14" x14ac:dyDescent="0.25">
      <c r="A33" s="45">
        <v>43318</v>
      </c>
      <c r="B33" s="46">
        <v>0</v>
      </c>
      <c r="C33" s="46">
        <v>0</v>
      </c>
      <c r="D33" s="46">
        <v>0</v>
      </c>
      <c r="E33" s="46">
        <v>0</v>
      </c>
      <c r="F33" s="46">
        <v>0</v>
      </c>
      <c r="G33" s="1">
        <f t="shared" si="2"/>
        <v>0</v>
      </c>
      <c r="H33" s="2">
        <v>0</v>
      </c>
      <c r="I33" s="25">
        <f t="shared" si="3"/>
        <v>0</v>
      </c>
      <c r="J33" s="105">
        <f t="shared" si="4"/>
        <v>20.7</v>
      </c>
      <c r="K33" s="5"/>
      <c r="L33" s="5"/>
      <c r="M33" s="5"/>
      <c r="N33" s="5"/>
    </row>
    <row r="34" spans="1:14" x14ac:dyDescent="0.25">
      <c r="A34" s="45">
        <v>43319</v>
      </c>
      <c r="B34" s="46">
        <v>0</v>
      </c>
      <c r="C34" s="46">
        <v>0</v>
      </c>
      <c r="D34" s="46">
        <v>0</v>
      </c>
      <c r="E34" s="46">
        <v>0</v>
      </c>
      <c r="F34" s="46">
        <v>0</v>
      </c>
      <c r="G34" s="1">
        <f t="shared" si="2"/>
        <v>0</v>
      </c>
      <c r="H34" s="2">
        <v>0</v>
      </c>
      <c r="I34" s="25">
        <f t="shared" si="3"/>
        <v>0</v>
      </c>
      <c r="J34" s="105">
        <f t="shared" si="4"/>
        <v>-5.5</v>
      </c>
      <c r="K34" s="5"/>
      <c r="L34" s="5"/>
      <c r="M34" s="5"/>
      <c r="N34" s="5"/>
    </row>
    <row r="35" spans="1:14" x14ac:dyDescent="0.25">
      <c r="A35" s="45">
        <v>43320</v>
      </c>
      <c r="B35" s="46">
        <v>0</v>
      </c>
      <c r="C35" s="46">
        <v>0</v>
      </c>
      <c r="D35" s="46">
        <v>0</v>
      </c>
      <c r="E35" s="46">
        <v>351</v>
      </c>
      <c r="F35" s="46">
        <v>0</v>
      </c>
      <c r="G35" s="1">
        <f t="shared" si="2"/>
        <v>351</v>
      </c>
      <c r="H35" s="2">
        <v>8</v>
      </c>
      <c r="I35" s="25">
        <f t="shared" si="3"/>
        <v>2737.7999999999997</v>
      </c>
      <c r="J35" s="105">
        <f t="shared" si="4"/>
        <v>-12.699999999999989</v>
      </c>
      <c r="K35" s="5"/>
      <c r="L35" s="5"/>
      <c r="M35" s="5"/>
      <c r="N35" s="5"/>
    </row>
    <row r="36" spans="1:14" x14ac:dyDescent="0.25">
      <c r="A36" s="45">
        <v>43321</v>
      </c>
      <c r="B36" s="46">
        <v>0</v>
      </c>
      <c r="C36" s="46">
        <v>0</v>
      </c>
      <c r="D36" s="46">
        <v>0</v>
      </c>
      <c r="E36" s="46">
        <v>0</v>
      </c>
      <c r="F36" s="46">
        <v>0</v>
      </c>
      <c r="G36" s="1">
        <f t="shared" si="2"/>
        <v>0</v>
      </c>
      <c r="H36" s="2">
        <v>0</v>
      </c>
      <c r="I36" s="25">
        <f t="shared" si="3"/>
        <v>0</v>
      </c>
      <c r="J36" s="105">
        <f t="shared" si="4"/>
        <v>-356.9</v>
      </c>
      <c r="K36" s="5"/>
      <c r="L36" s="5"/>
      <c r="M36" s="5"/>
      <c r="N36" s="5"/>
    </row>
    <row r="37" spans="1:14" x14ac:dyDescent="0.25">
      <c r="A37" s="45">
        <v>43322</v>
      </c>
      <c r="B37" s="46">
        <v>60</v>
      </c>
      <c r="C37" s="46">
        <v>0</v>
      </c>
      <c r="D37" s="46">
        <v>-119.4</v>
      </c>
      <c r="E37" s="46">
        <v>-49</v>
      </c>
      <c r="F37" s="46">
        <v>0</v>
      </c>
      <c r="G37" s="1">
        <f t="shared" si="2"/>
        <v>-108.4</v>
      </c>
      <c r="H37" s="2">
        <v>15</v>
      </c>
      <c r="I37" s="25">
        <f t="shared" si="3"/>
        <v>-582.60000000000014</v>
      </c>
      <c r="J37" s="105">
        <f t="shared" si="4"/>
        <v>-35.700000000000003</v>
      </c>
      <c r="K37" s="5"/>
      <c r="L37" s="5"/>
      <c r="M37" s="5"/>
      <c r="N37" s="5"/>
    </row>
    <row r="38" spans="1:14" x14ac:dyDescent="0.25">
      <c r="A38" s="45">
        <v>43325</v>
      </c>
      <c r="B38" s="46">
        <v>0</v>
      </c>
      <c r="C38" s="46">
        <v>0</v>
      </c>
      <c r="D38" s="46">
        <v>0</v>
      </c>
      <c r="E38" s="46">
        <v>0</v>
      </c>
      <c r="F38" s="46">
        <v>0</v>
      </c>
      <c r="G38" s="1">
        <f t="shared" si="2"/>
        <v>0</v>
      </c>
      <c r="H38" s="2">
        <v>0</v>
      </c>
      <c r="I38" s="25">
        <f t="shared" si="3"/>
        <v>0</v>
      </c>
      <c r="J38" s="105">
        <f t="shared" si="4"/>
        <v>0</v>
      </c>
      <c r="K38" s="5"/>
      <c r="L38" s="5"/>
      <c r="M38" s="5"/>
      <c r="N38" s="5"/>
    </row>
    <row r="39" spans="1:14" x14ac:dyDescent="0.25">
      <c r="A39" s="45">
        <v>43326</v>
      </c>
      <c r="B39" s="46">
        <v>0</v>
      </c>
      <c r="C39" s="46">
        <v>0</v>
      </c>
      <c r="D39" s="46">
        <v>0</v>
      </c>
      <c r="E39" s="46">
        <v>0</v>
      </c>
      <c r="F39" s="46">
        <v>0</v>
      </c>
      <c r="G39" s="1">
        <f t="shared" si="2"/>
        <v>0</v>
      </c>
      <c r="H39" s="2">
        <v>0</v>
      </c>
      <c r="I39" s="25">
        <f t="shared" si="3"/>
        <v>0</v>
      </c>
      <c r="J39" s="105">
        <f t="shared" si="4"/>
        <v>0</v>
      </c>
      <c r="K39" s="5"/>
      <c r="L39" s="5"/>
      <c r="M39" s="5"/>
      <c r="N39" s="5"/>
    </row>
    <row r="40" spans="1:14" x14ac:dyDescent="0.25">
      <c r="A40" s="45">
        <v>43327</v>
      </c>
      <c r="B40" s="46">
        <v>0</v>
      </c>
      <c r="C40" s="46">
        <v>0</v>
      </c>
      <c r="D40" s="46">
        <v>0</v>
      </c>
      <c r="E40" s="46">
        <v>0</v>
      </c>
      <c r="F40" s="46">
        <v>0</v>
      </c>
      <c r="G40" s="1">
        <f t="shared" si="2"/>
        <v>0</v>
      </c>
      <c r="H40" s="2">
        <v>0</v>
      </c>
      <c r="I40" s="25">
        <f t="shared" si="3"/>
        <v>0</v>
      </c>
      <c r="J40" s="105">
        <f t="shared" si="4"/>
        <v>0</v>
      </c>
      <c r="K40" s="5"/>
      <c r="L40" s="5"/>
      <c r="M40" s="5"/>
      <c r="N40" s="5"/>
    </row>
    <row r="41" spans="1:14" x14ac:dyDescent="0.25">
      <c r="A41" s="45">
        <v>43328</v>
      </c>
      <c r="B41" s="46">
        <v>0</v>
      </c>
      <c r="C41" s="46">
        <v>0</v>
      </c>
      <c r="D41" s="46">
        <v>-110.4</v>
      </c>
      <c r="E41" s="46">
        <v>0</v>
      </c>
      <c r="F41" s="46">
        <v>0</v>
      </c>
      <c r="G41" s="1">
        <f t="shared" si="2"/>
        <v>-110.4</v>
      </c>
      <c r="H41" s="2">
        <v>7</v>
      </c>
      <c r="I41" s="25">
        <f t="shared" si="3"/>
        <v>-662.40000000000009</v>
      </c>
      <c r="J41" s="105">
        <f t="shared" si="4"/>
        <v>-7.5</v>
      </c>
      <c r="K41" s="5"/>
      <c r="L41" s="5"/>
      <c r="M41" s="5"/>
      <c r="N41" s="5"/>
    </row>
    <row r="42" spans="1:14" x14ac:dyDescent="0.25">
      <c r="A42" s="45">
        <v>43329</v>
      </c>
      <c r="B42" s="24">
        <v>-13.8</v>
      </c>
      <c r="C42" s="46">
        <v>0</v>
      </c>
      <c r="D42" s="46">
        <v>0</v>
      </c>
      <c r="E42" s="46">
        <v>0</v>
      </c>
      <c r="F42" s="46">
        <v>0</v>
      </c>
      <c r="G42" s="1">
        <f t="shared" si="2"/>
        <v>-13.8</v>
      </c>
      <c r="H42" s="3">
        <v>6</v>
      </c>
      <c r="I42" s="25">
        <f t="shared" si="3"/>
        <v>-118.68</v>
      </c>
      <c r="J42" s="105">
        <f t="shared" si="4"/>
        <v>-5.7000000000000011</v>
      </c>
      <c r="K42" s="5"/>
      <c r="L42" s="5"/>
      <c r="M42" s="5"/>
      <c r="N42" s="5"/>
    </row>
    <row r="43" spans="1:14" x14ac:dyDescent="0.25">
      <c r="A43" s="45">
        <v>43332</v>
      </c>
      <c r="B43" s="24">
        <v>0</v>
      </c>
      <c r="C43" s="46">
        <v>0</v>
      </c>
      <c r="D43" s="46">
        <v>0</v>
      </c>
      <c r="E43" s="46">
        <v>0</v>
      </c>
      <c r="F43" s="46">
        <v>0</v>
      </c>
      <c r="G43" s="1">
        <f t="shared" si="2"/>
        <v>0</v>
      </c>
      <c r="H43" s="2">
        <v>0</v>
      </c>
      <c r="I43" s="25">
        <f t="shared" si="3"/>
        <v>0</v>
      </c>
      <c r="J43" s="105">
        <f t="shared" si="4"/>
        <v>0</v>
      </c>
      <c r="K43" s="5"/>
      <c r="L43" s="5"/>
      <c r="M43" s="5"/>
      <c r="N43" s="5"/>
    </row>
    <row r="44" spans="1:14" x14ac:dyDescent="0.25">
      <c r="A44" s="45">
        <v>43333</v>
      </c>
      <c r="B44" s="24">
        <v>-90</v>
      </c>
      <c r="C44" s="46">
        <v>0</v>
      </c>
      <c r="D44" s="46">
        <v>0</v>
      </c>
      <c r="E44" s="46">
        <v>0</v>
      </c>
      <c r="F44" s="46">
        <v>0</v>
      </c>
      <c r="G44" s="1">
        <f t="shared" si="2"/>
        <v>-90</v>
      </c>
      <c r="H44" s="2">
        <v>6</v>
      </c>
      <c r="I44" s="25">
        <f t="shared" si="3"/>
        <v>-774</v>
      </c>
      <c r="J44" s="105">
        <f t="shared" si="4"/>
        <v>-7.7000000000000028</v>
      </c>
      <c r="K44" s="5"/>
      <c r="L44" s="5"/>
      <c r="M44" s="5"/>
      <c r="N44" s="5"/>
    </row>
    <row r="45" spans="1:14" x14ac:dyDescent="0.25">
      <c r="A45" s="45">
        <v>43334</v>
      </c>
      <c r="B45" s="24">
        <v>0</v>
      </c>
      <c r="C45" s="46">
        <v>0</v>
      </c>
      <c r="D45" s="46">
        <v>0</v>
      </c>
      <c r="E45" s="46">
        <v>0</v>
      </c>
      <c r="F45" s="46">
        <v>0</v>
      </c>
      <c r="G45" s="1">
        <f t="shared" si="2"/>
        <v>0</v>
      </c>
      <c r="H45" s="2">
        <v>0</v>
      </c>
      <c r="I45" s="25">
        <f t="shared" si="3"/>
        <v>0</v>
      </c>
      <c r="J45" s="105">
        <f t="shared" si="4"/>
        <v>0</v>
      </c>
      <c r="K45" s="5"/>
      <c r="L45" s="5"/>
      <c r="M45" s="5"/>
      <c r="N45" s="5"/>
    </row>
    <row r="46" spans="1:14" x14ac:dyDescent="0.25">
      <c r="A46" s="45">
        <v>43335</v>
      </c>
      <c r="B46" s="24">
        <v>0</v>
      </c>
      <c r="C46" s="46">
        <v>-3.3</v>
      </c>
      <c r="D46" s="46">
        <v>0</v>
      </c>
      <c r="E46" s="46">
        <v>0</v>
      </c>
      <c r="F46" s="46">
        <v>0</v>
      </c>
      <c r="G46" s="1">
        <f t="shared" si="2"/>
        <v>-3.3</v>
      </c>
      <c r="H46" s="2">
        <v>4</v>
      </c>
      <c r="I46" s="25">
        <f t="shared" si="3"/>
        <v>-28.38</v>
      </c>
      <c r="J46" s="105">
        <f t="shared" si="4"/>
        <v>-5.6</v>
      </c>
      <c r="K46" s="5"/>
      <c r="L46" s="5"/>
      <c r="M46" s="5"/>
      <c r="N46" s="5"/>
    </row>
    <row r="47" spans="1:14" x14ac:dyDescent="0.25">
      <c r="A47" s="45">
        <v>43336</v>
      </c>
      <c r="B47" s="24">
        <v>-51.3</v>
      </c>
      <c r="C47" s="46">
        <v>0.9</v>
      </c>
      <c r="D47" s="46">
        <v>0</v>
      </c>
      <c r="E47" s="46">
        <v>0</v>
      </c>
      <c r="F47" s="46">
        <v>0</v>
      </c>
      <c r="G47" s="1">
        <f t="shared" si="2"/>
        <v>-50.4</v>
      </c>
      <c r="H47" s="2">
        <v>4</v>
      </c>
      <c r="I47" s="25">
        <f t="shared" si="3"/>
        <v>-433.43999999999994</v>
      </c>
      <c r="J47" s="105">
        <f t="shared" si="4"/>
        <v>-7</v>
      </c>
      <c r="K47" s="5"/>
      <c r="L47" s="5"/>
      <c r="M47" s="5"/>
      <c r="N47" s="5"/>
    </row>
    <row r="48" spans="1:14" x14ac:dyDescent="0.25">
      <c r="A48" s="45">
        <v>43339</v>
      </c>
      <c r="B48" s="24">
        <v>0</v>
      </c>
      <c r="C48" s="46">
        <v>0</v>
      </c>
      <c r="D48" s="46">
        <v>0</v>
      </c>
      <c r="E48" s="46">
        <v>0</v>
      </c>
      <c r="F48" s="46">
        <v>0</v>
      </c>
      <c r="G48" s="1">
        <f t="shared" si="2"/>
        <v>0</v>
      </c>
      <c r="H48" s="2"/>
      <c r="I48" s="25">
        <f t="shared" si="3"/>
        <v>0</v>
      </c>
      <c r="J48" s="105">
        <f t="shared" si="4"/>
        <v>0</v>
      </c>
      <c r="K48" s="5"/>
      <c r="L48" s="5"/>
      <c r="M48" s="5"/>
      <c r="N48" s="5"/>
    </row>
    <row r="49" spans="1:14" x14ac:dyDescent="0.25">
      <c r="A49" s="45">
        <v>43340</v>
      </c>
      <c r="B49" s="24">
        <v>0</v>
      </c>
      <c r="C49" s="46">
        <v>0</v>
      </c>
      <c r="D49" s="46">
        <v>0</v>
      </c>
      <c r="E49" s="46">
        <v>0</v>
      </c>
      <c r="F49" s="46">
        <v>0</v>
      </c>
      <c r="G49" s="1">
        <f t="shared" si="2"/>
        <v>0</v>
      </c>
      <c r="H49" s="2"/>
      <c r="I49" s="25">
        <f t="shared" si="3"/>
        <v>0</v>
      </c>
      <c r="J49" s="105">
        <f t="shared" si="4"/>
        <v>0</v>
      </c>
      <c r="K49" s="5"/>
      <c r="L49" s="5"/>
      <c r="M49" s="5"/>
      <c r="N49" s="5"/>
    </row>
    <row r="50" spans="1:14" x14ac:dyDescent="0.25">
      <c r="A50" s="45">
        <v>43341</v>
      </c>
      <c r="B50" s="24">
        <v>0</v>
      </c>
      <c r="C50" s="46">
        <v>0</v>
      </c>
      <c r="D50" s="46">
        <v>0</v>
      </c>
      <c r="E50" s="46">
        <v>0</v>
      </c>
      <c r="F50" s="46">
        <v>0</v>
      </c>
      <c r="G50" s="1">
        <f t="shared" si="2"/>
        <v>0</v>
      </c>
      <c r="H50" s="2"/>
      <c r="I50" s="25">
        <f t="shared" si="3"/>
        <v>0</v>
      </c>
      <c r="J50" s="105">
        <f t="shared" si="4"/>
        <v>0</v>
      </c>
      <c r="K50" s="5"/>
      <c r="L50" s="5"/>
      <c r="M50" s="5"/>
      <c r="N50" s="5"/>
    </row>
    <row r="51" spans="1:14" x14ac:dyDescent="0.25">
      <c r="A51" s="45">
        <v>43342</v>
      </c>
      <c r="B51" s="24">
        <v>0</v>
      </c>
      <c r="C51" s="46">
        <v>0</v>
      </c>
      <c r="D51" s="46">
        <v>0</v>
      </c>
      <c r="E51" s="46">
        <v>0</v>
      </c>
      <c r="F51" s="46">
        <v>0</v>
      </c>
      <c r="G51" s="1">
        <f t="shared" si="2"/>
        <v>0</v>
      </c>
      <c r="H51" s="2"/>
      <c r="I51" s="25">
        <f t="shared" si="3"/>
        <v>0</v>
      </c>
      <c r="J51" s="105">
        <f t="shared" si="4"/>
        <v>0</v>
      </c>
      <c r="K51" s="5"/>
      <c r="L51" s="5"/>
      <c r="M51" s="5"/>
      <c r="N51" s="5"/>
    </row>
    <row r="52" spans="1:14" x14ac:dyDescent="0.25">
      <c r="A52" s="45">
        <v>43343</v>
      </c>
      <c r="B52" s="24">
        <v>0</v>
      </c>
      <c r="C52" s="46">
        <v>0</v>
      </c>
      <c r="D52" s="46">
        <v>0</v>
      </c>
      <c r="E52" s="46">
        <v>0</v>
      </c>
      <c r="F52" s="46">
        <v>0</v>
      </c>
      <c r="G52" s="1">
        <f t="shared" si="2"/>
        <v>0</v>
      </c>
      <c r="H52" s="2"/>
      <c r="I52" s="25">
        <f t="shared" si="3"/>
        <v>0</v>
      </c>
      <c r="J52" s="105">
        <f t="shared" si="4"/>
        <v>0</v>
      </c>
      <c r="K52" s="5"/>
      <c r="L52" s="5"/>
      <c r="M52" s="5"/>
      <c r="N52" s="5"/>
    </row>
    <row r="53" spans="1:14" ht="15.75" customHeight="1" x14ac:dyDescent="0.25">
      <c r="A53" s="4" t="s">
        <v>3</v>
      </c>
      <c r="B53" s="59">
        <f t="shared" ref="B53:I53" si="5">SUM(B30:B50)</f>
        <v>-122.8</v>
      </c>
      <c r="C53" s="59">
        <f t="shared" si="5"/>
        <v>-120.89999999999999</v>
      </c>
      <c r="D53" s="59">
        <f t="shared" si="5"/>
        <v>-229.8</v>
      </c>
      <c r="E53" s="59">
        <f t="shared" si="5"/>
        <v>374</v>
      </c>
      <c r="F53" s="59">
        <f t="shared" si="5"/>
        <v>-36.1</v>
      </c>
      <c r="G53" s="216">
        <f t="shared" si="5"/>
        <v>-135.60000000000002</v>
      </c>
      <c r="H53" s="214">
        <f t="shared" si="5"/>
        <v>75</v>
      </c>
      <c r="I53" s="222">
        <f t="shared" si="5"/>
        <v>-969.68200000000024</v>
      </c>
      <c r="J53" s="216">
        <f>SUM(J30:J51)</f>
        <v>-520.09999999999991</v>
      </c>
      <c r="K53" s="5"/>
      <c r="L53" s="5"/>
      <c r="M53" s="5"/>
      <c r="N53" s="5"/>
    </row>
    <row r="54" spans="1:14" ht="15.75" customHeight="1" x14ac:dyDescent="0.25">
      <c r="A54" s="93" t="s">
        <v>12</v>
      </c>
      <c r="B54" s="90">
        <f>(B53*8.6)</f>
        <v>-1056.08</v>
      </c>
      <c r="C54" s="90">
        <f>(C53*8.6)</f>
        <v>-1039.7399999999998</v>
      </c>
      <c r="D54" s="90">
        <f>(D53*6)</f>
        <v>-1378.8000000000002</v>
      </c>
      <c r="E54" s="90">
        <f>(E53*7.8)</f>
        <v>2917.2</v>
      </c>
      <c r="F54" s="90">
        <f>(F53*11.42)</f>
        <v>-412.262</v>
      </c>
      <c r="G54" s="217"/>
      <c r="H54" s="215"/>
      <c r="I54" s="223"/>
      <c r="J54" s="221"/>
      <c r="K54" s="5"/>
      <c r="L54" s="5"/>
      <c r="M54" s="5"/>
      <c r="N54" s="5"/>
    </row>
    <row r="55" spans="1:14" ht="15.75" x14ac:dyDescent="0.25">
      <c r="A55" s="58" t="s">
        <v>53</v>
      </c>
      <c r="B55" s="61"/>
      <c r="C55" s="61"/>
      <c r="D55" s="61"/>
      <c r="E55" s="61"/>
      <c r="F55" s="61"/>
      <c r="G55" s="61"/>
      <c r="H55" s="62">
        <f>SUM(B55:E55)</f>
        <v>0</v>
      </c>
      <c r="I55" s="61"/>
      <c r="J55" s="215"/>
    </row>
  </sheetData>
  <mergeCells count="5">
    <mergeCell ref="G25:G26"/>
    <mergeCell ref="J53:J55"/>
    <mergeCell ref="I53:I54"/>
    <mergeCell ref="G53:G54"/>
    <mergeCell ref="H53:H54"/>
  </mergeCells>
  <conditionalFormatting sqref="I25">
    <cfRule type="cellIs" dxfId="435" priority="119" operator="lessThan">
      <formula>0</formula>
    </cfRule>
    <cfRule type="cellIs" dxfId="434" priority="120" operator="greaterThan">
      <formula>0</formula>
    </cfRule>
  </conditionalFormatting>
  <conditionalFormatting sqref="G2:G22 G25">
    <cfRule type="cellIs" dxfId="433" priority="127" operator="lessThan">
      <formula>0</formula>
    </cfRule>
    <cfRule type="cellIs" dxfId="432" priority="128" operator="greaterThan">
      <formula>0</formula>
    </cfRule>
  </conditionalFormatting>
  <conditionalFormatting sqref="G3:H22 I3:I23 B2:E26 G2:I2 G25:I25 G30:I30 G55:I55 G53:I53 H31:H41 H26:I26">
    <cfRule type="cellIs" dxfId="431" priority="124" operator="equal">
      <formula>0</formula>
    </cfRule>
  </conditionalFormatting>
  <conditionalFormatting sqref="I2:I23 B2:C24">
    <cfRule type="cellIs" dxfId="430" priority="122" operator="lessThan">
      <formula>0</formula>
    </cfRule>
    <cfRule type="cellIs" dxfId="429" priority="123" operator="greaterThan">
      <formula>0</formula>
    </cfRule>
  </conditionalFormatting>
  <conditionalFormatting sqref="B25:C25">
    <cfRule type="cellIs" dxfId="428" priority="117" operator="lessThan">
      <formula>0</formula>
    </cfRule>
    <cfRule type="cellIs" dxfId="427" priority="118" operator="greaterThan">
      <formula>0</formula>
    </cfRule>
  </conditionalFormatting>
  <conditionalFormatting sqref="D2:D24">
    <cfRule type="cellIs" dxfId="426" priority="115" operator="lessThan">
      <formula>0</formula>
    </cfRule>
    <cfRule type="cellIs" dxfId="425" priority="116" operator="greaterThan">
      <formula>0</formula>
    </cfRule>
  </conditionalFormatting>
  <conditionalFormatting sqref="D25">
    <cfRule type="cellIs" dxfId="424" priority="112" operator="lessThan">
      <formula>0</formula>
    </cfRule>
    <cfRule type="cellIs" dxfId="423" priority="113" operator="greaterThan">
      <formula>0</formula>
    </cfRule>
  </conditionalFormatting>
  <conditionalFormatting sqref="E2:E24">
    <cfRule type="cellIs" dxfId="422" priority="110" operator="lessThan">
      <formula>0</formula>
    </cfRule>
    <cfRule type="cellIs" dxfId="421" priority="111" operator="greaterThan">
      <formula>0</formula>
    </cfRule>
  </conditionalFormatting>
  <conditionalFormatting sqref="E25">
    <cfRule type="cellIs" dxfId="420" priority="107" operator="lessThan">
      <formula>0</formula>
    </cfRule>
    <cfRule type="cellIs" dxfId="419" priority="108" operator="greaterThan">
      <formula>0</formula>
    </cfRule>
  </conditionalFormatting>
  <conditionalFormatting sqref="K1:K22 L56:L1048576 L28 K25:K27">
    <cfRule type="cellIs" dxfId="418" priority="104" operator="greaterThan">
      <formula>0</formula>
    </cfRule>
    <cfRule type="cellIs" dxfId="417" priority="105" operator="lessThan">
      <formula>0</formula>
    </cfRule>
  </conditionalFormatting>
  <conditionalFormatting sqref="F2:F26">
    <cfRule type="cellIs" dxfId="416" priority="103" operator="equal">
      <formula>0</formula>
    </cfRule>
  </conditionalFormatting>
  <conditionalFormatting sqref="F2:F24">
    <cfRule type="cellIs" dxfId="415" priority="101" operator="lessThan">
      <formula>0</formula>
    </cfRule>
    <cfRule type="cellIs" dxfId="414" priority="102" operator="greaterThan">
      <formula>0</formula>
    </cfRule>
  </conditionalFormatting>
  <conditionalFormatting sqref="F25">
    <cfRule type="cellIs" dxfId="413" priority="99" operator="lessThan">
      <formula>0</formula>
    </cfRule>
    <cfRule type="cellIs" dxfId="412" priority="100" operator="greaterThan">
      <formula>0</formula>
    </cfRule>
  </conditionalFormatting>
  <conditionalFormatting sqref="F27">
    <cfRule type="cellIs" dxfId="411" priority="97" operator="lessThan">
      <formula>0</formula>
    </cfRule>
    <cfRule type="cellIs" dxfId="410" priority="98" operator="greaterThan">
      <formula>0</formula>
    </cfRule>
  </conditionalFormatting>
  <conditionalFormatting sqref="B27:E27">
    <cfRule type="cellIs" dxfId="409" priority="95" operator="lessThan">
      <formula>0</formula>
    </cfRule>
    <cfRule type="cellIs" dxfId="408" priority="96" operator="greaterThan">
      <formula>0</formula>
    </cfRule>
  </conditionalFormatting>
  <conditionalFormatting sqref="G23">
    <cfRule type="cellIs" dxfId="407" priority="93" operator="lessThan">
      <formula>0</formula>
    </cfRule>
    <cfRule type="cellIs" dxfId="406" priority="94" operator="greaterThan">
      <formula>0</formula>
    </cfRule>
  </conditionalFormatting>
  <conditionalFormatting sqref="G23:H23">
    <cfRule type="cellIs" dxfId="405" priority="91" operator="equal">
      <formula>0</formula>
    </cfRule>
  </conditionalFormatting>
  <conditionalFormatting sqref="K23">
    <cfRule type="cellIs" dxfId="404" priority="83" operator="greaterThan">
      <formula>0</formula>
    </cfRule>
    <cfRule type="cellIs" dxfId="403" priority="84" operator="lessThan">
      <formula>0</formula>
    </cfRule>
  </conditionalFormatting>
  <conditionalFormatting sqref="I53">
    <cfRule type="cellIs" dxfId="402" priority="72" operator="lessThan">
      <formula>0</formula>
    </cfRule>
    <cfRule type="cellIs" dxfId="401" priority="73" operator="greaterThan">
      <formula>0</formula>
    </cfRule>
  </conditionalFormatting>
  <conditionalFormatting sqref="G30:G50 G53">
    <cfRule type="cellIs" dxfId="400" priority="77" operator="lessThan">
      <formula>0</formula>
    </cfRule>
    <cfRule type="cellIs" dxfId="399" priority="78" operator="greaterThan">
      <formula>0</formula>
    </cfRule>
  </conditionalFormatting>
  <conditionalFormatting sqref="B55:E55 G42:H50 I31:I51 B30:E53 G31:G41">
    <cfRule type="cellIs" dxfId="398" priority="76" operator="equal">
      <formula>0</formula>
    </cfRule>
  </conditionalFormatting>
  <conditionalFormatting sqref="I30:I51 B30:C52">
    <cfRule type="cellIs" dxfId="397" priority="74" operator="lessThan">
      <formula>0</formula>
    </cfRule>
    <cfRule type="cellIs" dxfId="396" priority="75" operator="greaterThan">
      <formula>0</formula>
    </cfRule>
  </conditionalFormatting>
  <conditionalFormatting sqref="B53:C53">
    <cfRule type="cellIs" dxfId="395" priority="70" operator="lessThan">
      <formula>0</formula>
    </cfRule>
    <cfRule type="cellIs" dxfId="394" priority="71" operator="greaterThan">
      <formula>0</formula>
    </cfRule>
  </conditionalFormatting>
  <conditionalFormatting sqref="D30:D52">
    <cfRule type="cellIs" dxfId="393" priority="68" operator="lessThan">
      <formula>0</formula>
    </cfRule>
    <cfRule type="cellIs" dxfId="392" priority="69" operator="greaterThan">
      <formula>0</formula>
    </cfRule>
  </conditionalFormatting>
  <conditionalFormatting sqref="D53">
    <cfRule type="cellIs" dxfId="391" priority="66" operator="lessThan">
      <formula>0</formula>
    </cfRule>
    <cfRule type="cellIs" dxfId="390" priority="67" operator="greaterThan">
      <formula>0</formula>
    </cfRule>
  </conditionalFormatting>
  <conditionalFormatting sqref="E30:E52">
    <cfRule type="cellIs" dxfId="389" priority="64" operator="lessThan">
      <formula>0</formula>
    </cfRule>
    <cfRule type="cellIs" dxfId="388" priority="65" operator="greaterThan">
      <formula>0</formula>
    </cfRule>
  </conditionalFormatting>
  <conditionalFormatting sqref="E53">
    <cfRule type="cellIs" dxfId="387" priority="62" operator="lessThan">
      <formula>0</formula>
    </cfRule>
    <cfRule type="cellIs" dxfId="386" priority="63" operator="greaterThan">
      <formula>0</formula>
    </cfRule>
  </conditionalFormatting>
  <conditionalFormatting sqref="L29:L50 L53:L55">
    <cfRule type="cellIs" dxfId="385" priority="60" operator="greaterThan">
      <formula>0</formula>
    </cfRule>
    <cfRule type="cellIs" dxfId="384" priority="61" operator="lessThan">
      <formula>0</formula>
    </cfRule>
  </conditionalFormatting>
  <conditionalFormatting sqref="F55 F30:F53">
    <cfRule type="cellIs" dxfId="383" priority="59" operator="equal">
      <formula>0</formula>
    </cfRule>
  </conditionalFormatting>
  <conditionalFormatting sqref="F30:F52">
    <cfRule type="cellIs" dxfId="382" priority="57" operator="lessThan">
      <formula>0</formula>
    </cfRule>
    <cfRule type="cellIs" dxfId="381" priority="58" operator="greaterThan">
      <formula>0</formula>
    </cfRule>
  </conditionalFormatting>
  <conditionalFormatting sqref="F53">
    <cfRule type="cellIs" dxfId="380" priority="55" operator="lessThan">
      <formula>0</formula>
    </cfRule>
    <cfRule type="cellIs" dxfId="379" priority="56" operator="greaterThan">
      <formula>0</formula>
    </cfRule>
  </conditionalFormatting>
  <conditionalFormatting sqref="F54">
    <cfRule type="cellIs" dxfId="378" priority="53" operator="lessThan">
      <formula>0</formula>
    </cfRule>
    <cfRule type="cellIs" dxfId="377" priority="54" operator="greaterThan">
      <formula>0</formula>
    </cfRule>
  </conditionalFormatting>
  <conditionalFormatting sqref="B54:E54">
    <cfRule type="cellIs" dxfId="376" priority="51" operator="lessThan">
      <formula>0</formula>
    </cfRule>
    <cfRule type="cellIs" dxfId="375" priority="52" operator="greaterThan">
      <formula>0</formula>
    </cfRule>
  </conditionalFormatting>
  <conditionalFormatting sqref="G51">
    <cfRule type="cellIs" dxfId="374" priority="49" operator="lessThan">
      <formula>0</formula>
    </cfRule>
    <cfRule type="cellIs" dxfId="373" priority="50" operator="greaterThan">
      <formula>0</formula>
    </cfRule>
  </conditionalFormatting>
  <conditionalFormatting sqref="G51:H51">
    <cfRule type="cellIs" dxfId="372" priority="48" operator="equal">
      <formula>0</formula>
    </cfRule>
  </conditionalFormatting>
  <conditionalFormatting sqref="L51">
    <cfRule type="cellIs" dxfId="371" priority="40" operator="greaterThan">
      <formula>0</formula>
    </cfRule>
    <cfRule type="cellIs" dxfId="370" priority="41" operator="lessThan">
      <formula>0</formula>
    </cfRule>
  </conditionalFormatting>
  <conditionalFormatting sqref="J30:J51 J53">
    <cfRule type="cellIs" dxfId="369" priority="36" operator="lessThan">
      <formula>0</formula>
    </cfRule>
  </conditionalFormatting>
  <conditionalFormatting sqref="I24">
    <cfRule type="cellIs" dxfId="368" priority="35" operator="equal">
      <formula>0</formula>
    </cfRule>
  </conditionalFormatting>
  <conditionalFormatting sqref="I24">
    <cfRule type="cellIs" dxfId="367" priority="33" operator="lessThan">
      <formula>0</formula>
    </cfRule>
    <cfRule type="cellIs" dxfId="366" priority="34" operator="greaterThan">
      <formula>0</formula>
    </cfRule>
  </conditionalFormatting>
  <conditionalFormatting sqref="G24">
    <cfRule type="cellIs" dxfId="365" priority="31" operator="lessThan">
      <formula>0</formula>
    </cfRule>
    <cfRule type="cellIs" dxfId="364" priority="32" operator="greaterThan">
      <formula>0</formula>
    </cfRule>
  </conditionalFormatting>
  <conditionalFormatting sqref="G24:H24">
    <cfRule type="cellIs" dxfId="363" priority="30" operator="equal">
      <formula>0</formula>
    </cfRule>
  </conditionalFormatting>
  <conditionalFormatting sqref="K24">
    <cfRule type="cellIs" dxfId="362" priority="22" operator="greaterThan">
      <formula>0</formula>
    </cfRule>
    <cfRule type="cellIs" dxfId="361" priority="23" operator="lessThan">
      <formula>0</formula>
    </cfRule>
  </conditionalFormatting>
  <conditionalFormatting sqref="I52">
    <cfRule type="cellIs" dxfId="360" priority="18" operator="equal">
      <formula>0</formula>
    </cfRule>
  </conditionalFormatting>
  <conditionalFormatting sqref="I52">
    <cfRule type="cellIs" dxfId="359" priority="16" operator="lessThan">
      <formula>0</formula>
    </cfRule>
    <cfRule type="cellIs" dxfId="358" priority="17" operator="greaterThan">
      <formula>0</formula>
    </cfRule>
  </conditionalFormatting>
  <conditionalFormatting sqref="G52">
    <cfRule type="cellIs" dxfId="357" priority="14" operator="lessThan">
      <formula>0</formula>
    </cfRule>
    <cfRule type="cellIs" dxfId="356" priority="15" operator="greaterThan">
      <formula>0</formula>
    </cfRule>
  </conditionalFormatting>
  <conditionalFormatting sqref="G52:H52">
    <cfRule type="cellIs" dxfId="355" priority="13" operator="equal">
      <formula>0</formula>
    </cfRule>
  </conditionalFormatting>
  <conditionalFormatting sqref="L52">
    <cfRule type="cellIs" dxfId="354" priority="5" operator="greaterThan">
      <formula>0</formula>
    </cfRule>
    <cfRule type="cellIs" dxfId="353" priority="6" operator="lessThan">
      <formula>0</formula>
    </cfRule>
  </conditionalFormatting>
  <conditionalFormatting sqref="J52">
    <cfRule type="cellIs" dxfId="352" priority="1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BI125"/>
  <sheetViews>
    <sheetView tabSelected="1" workbookViewId="0">
      <selection activeCell="B17" sqref="B17"/>
    </sheetView>
  </sheetViews>
  <sheetFormatPr baseColWidth="10" defaultRowHeight="15" x14ac:dyDescent="0.25"/>
  <cols>
    <col min="1" max="1" width="27" style="21" customWidth="1"/>
    <col min="2" max="3" width="22.28515625" style="21" customWidth="1"/>
    <col min="4" max="4" width="18.85546875" style="21" bestFit="1" customWidth="1"/>
    <col min="5" max="5" width="18.7109375" style="21" customWidth="1"/>
    <col min="6" max="6" width="18.42578125" style="21" bestFit="1" customWidth="1"/>
    <col min="7" max="7" width="18.85546875" style="21" customWidth="1"/>
    <col min="8" max="8" width="20" style="50" bestFit="1" customWidth="1"/>
    <col min="9" max="9" width="17.5703125" style="50" customWidth="1"/>
    <col min="10" max="10" width="18.85546875" style="50" bestFit="1" customWidth="1"/>
    <col min="11" max="11" width="21.5703125" style="50" bestFit="1" customWidth="1"/>
    <col min="12" max="12" width="19.42578125" style="50" bestFit="1" customWidth="1"/>
    <col min="13" max="13" width="23.7109375" style="50" bestFit="1" customWidth="1"/>
    <col min="14" max="18" width="11.42578125" style="50" customWidth="1"/>
    <col min="19" max="61" width="11.42578125" style="50"/>
    <col min="62" max="16384" width="11.42578125" style="21"/>
  </cols>
  <sheetData>
    <row r="1" spans="1:61" ht="15.75" x14ac:dyDescent="0.25">
      <c r="A1" s="31" t="s">
        <v>5</v>
      </c>
      <c r="B1" s="36" t="s">
        <v>10</v>
      </c>
      <c r="C1" s="39" t="s">
        <v>11</v>
      </c>
      <c r="D1" s="55" t="s">
        <v>9</v>
      </c>
      <c r="E1" s="38" t="s">
        <v>2</v>
      </c>
      <c r="F1" s="38" t="s">
        <v>12</v>
      </c>
      <c r="G1" s="9"/>
      <c r="H1" s="9"/>
      <c r="I1" s="9"/>
      <c r="J1" s="9"/>
      <c r="K1" s="9"/>
      <c r="L1" s="9"/>
      <c r="M1" s="9"/>
      <c r="BH1" s="21"/>
      <c r="BI1" s="21"/>
    </row>
    <row r="2" spans="1:61" ht="15.75" thickBot="1" x14ac:dyDescent="0.3">
      <c r="A2" s="45">
        <v>43313</v>
      </c>
      <c r="B2" s="46" t="e">
        <f>SUMPRODUCT((VALUE(TEXT($A$59:$A$125,"JJ/MM/AAAA"))=VALUE(TEXT(A2,"JJ/MM/AAAA")))*($C$59:$C$125=$B$1),$L$59:$L$125)</f>
        <v>#VALUE!</v>
      </c>
      <c r="C2" s="46" t="e">
        <f>SUMPRODUCT((VALUE(TEXT($A$59:$A$125,"JJ/MM/AAAA"))=VALUE(TEXT(A2,"JJ/MM/AAAA")))*($C$59:$C$125=$C$1),$L$59:$L$125)</f>
        <v>#VALUE!</v>
      </c>
      <c r="D2" s="1" t="e">
        <f t="shared" ref="D2:D24" si="0">SUM(B2:C2)</f>
        <v>#VALUE!</v>
      </c>
      <c r="E2" s="2">
        <v>4</v>
      </c>
      <c r="F2" s="25" t="e">
        <f>(B2*8.6)+(C2*7.86)</f>
        <v>#VALUE!</v>
      </c>
      <c r="G2" s="113"/>
      <c r="H2" s="114"/>
      <c r="I2" s="9"/>
      <c r="J2" s="9"/>
      <c r="K2" s="9"/>
      <c r="L2" s="9"/>
      <c r="M2" s="9"/>
      <c r="BH2" s="21"/>
      <c r="BI2" s="21"/>
    </row>
    <row r="3" spans="1:61" s="51" customFormat="1" x14ac:dyDescent="0.25">
      <c r="A3" s="45">
        <v>43314</v>
      </c>
      <c r="B3" s="46" t="e">
        <f t="shared" ref="B3:B24" si="1">SUMPRODUCT((VALUE(TEXT($A$59:$A$125,"JJ/MM/AAAA"))=VALUE(TEXT(A3,"JJ/MM/AAAA")))*($C$59:$C$125=$B$1),$L$59:$L$125)</f>
        <v>#VALUE!</v>
      </c>
      <c r="C3" s="46" t="e">
        <f t="shared" ref="C3:C24" si="2">SUMPRODUCT((VALUE(TEXT($A$59:$A$125,"JJ/MM/AAAA"))=VALUE(TEXT(A3,"JJ/MM/AAAA")))*($C$59:$C$125=$C$1),$L$59:$L$125)</f>
        <v>#VALUE!</v>
      </c>
      <c r="D3" s="1" t="e">
        <f t="shared" si="0"/>
        <v>#VALUE!</v>
      </c>
      <c r="E3" s="2">
        <v>1</v>
      </c>
      <c r="F3" s="25" t="e">
        <f t="shared" ref="F3:F24" si="3">(B3*8.54)+(C3*7.86)</f>
        <v>#VALUE!</v>
      </c>
      <c r="G3" s="9"/>
      <c r="H3" s="9"/>
      <c r="I3" s="9"/>
      <c r="J3" s="9"/>
      <c r="K3" s="9"/>
      <c r="L3" s="9"/>
      <c r="M3" s="9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50"/>
      <c r="AY3" s="50"/>
      <c r="AZ3" s="50"/>
      <c r="BA3" s="50"/>
      <c r="BB3" s="50"/>
      <c r="BC3" s="50"/>
      <c r="BD3" s="50"/>
      <c r="BE3" s="50"/>
      <c r="BF3" s="50"/>
      <c r="BG3" s="50"/>
    </row>
    <row r="4" spans="1:61" s="52" customFormat="1" x14ac:dyDescent="0.25">
      <c r="A4" s="45">
        <v>43315</v>
      </c>
      <c r="B4" s="46" t="e">
        <f t="shared" si="1"/>
        <v>#VALUE!</v>
      </c>
      <c r="C4" s="46" t="e">
        <f t="shared" si="2"/>
        <v>#VALUE!</v>
      </c>
      <c r="D4" s="1" t="e">
        <f t="shared" si="0"/>
        <v>#VALUE!</v>
      </c>
      <c r="E4" s="2">
        <v>2</v>
      </c>
      <c r="F4" s="25" t="e">
        <f t="shared" si="3"/>
        <v>#VALUE!</v>
      </c>
      <c r="G4" s="9"/>
      <c r="H4" s="9"/>
      <c r="I4" s="9"/>
      <c r="J4" s="9"/>
      <c r="K4" s="9"/>
      <c r="L4" s="9"/>
      <c r="M4" s="9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  <c r="BE4" s="50"/>
      <c r="BF4" s="50"/>
      <c r="BG4" s="50"/>
    </row>
    <row r="5" spans="1:61" s="52" customFormat="1" x14ac:dyDescent="0.25">
      <c r="A5" s="45">
        <v>43318</v>
      </c>
      <c r="B5" s="46" t="e">
        <f t="shared" si="1"/>
        <v>#VALUE!</v>
      </c>
      <c r="C5" s="46" t="e">
        <f t="shared" si="2"/>
        <v>#VALUE!</v>
      </c>
      <c r="D5" s="1" t="e">
        <f t="shared" si="0"/>
        <v>#VALUE!</v>
      </c>
      <c r="E5" s="2">
        <v>3</v>
      </c>
      <c r="F5" s="25" t="e">
        <f t="shared" si="3"/>
        <v>#VALUE!</v>
      </c>
      <c r="G5" s="9"/>
      <c r="H5" s="9"/>
      <c r="I5" s="9"/>
      <c r="J5" s="9"/>
      <c r="K5" s="9"/>
      <c r="L5" s="9"/>
      <c r="M5" s="9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</row>
    <row r="6" spans="1:61" s="52" customFormat="1" x14ac:dyDescent="0.25">
      <c r="A6" s="45">
        <v>43319</v>
      </c>
      <c r="B6" s="46" t="e">
        <f t="shared" si="1"/>
        <v>#VALUE!</v>
      </c>
      <c r="C6" s="46" t="e">
        <f t="shared" si="2"/>
        <v>#VALUE!</v>
      </c>
      <c r="D6" s="1" t="e">
        <f t="shared" si="0"/>
        <v>#VALUE!</v>
      </c>
      <c r="E6" s="3">
        <v>3</v>
      </c>
      <c r="F6" s="25" t="e">
        <f t="shared" si="3"/>
        <v>#VALUE!</v>
      </c>
      <c r="G6" s="9"/>
      <c r="H6" s="9"/>
      <c r="I6" s="9"/>
      <c r="J6" s="9"/>
      <c r="K6" s="9"/>
      <c r="L6" s="9"/>
      <c r="M6" s="9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</row>
    <row r="7" spans="1:61" s="53" customFormat="1" ht="15.75" thickBot="1" x14ac:dyDescent="0.3">
      <c r="A7" s="45">
        <v>43320</v>
      </c>
      <c r="B7" s="46" t="e">
        <f t="shared" si="1"/>
        <v>#VALUE!</v>
      </c>
      <c r="C7" s="46" t="e">
        <f t="shared" si="2"/>
        <v>#VALUE!</v>
      </c>
      <c r="D7" s="1" t="e">
        <f t="shared" si="0"/>
        <v>#VALUE!</v>
      </c>
      <c r="E7" s="3">
        <v>2</v>
      </c>
      <c r="F7" s="25" t="e">
        <f t="shared" si="3"/>
        <v>#VALUE!</v>
      </c>
      <c r="G7" s="9"/>
      <c r="H7" s="9"/>
      <c r="I7" s="9"/>
      <c r="J7" s="9"/>
      <c r="K7" s="9"/>
      <c r="L7" s="9"/>
      <c r="M7" s="9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</row>
    <row r="8" spans="1:61" s="51" customFormat="1" x14ac:dyDescent="0.25">
      <c r="A8" s="45">
        <v>43321</v>
      </c>
      <c r="B8" s="46" t="e">
        <f t="shared" si="1"/>
        <v>#VALUE!</v>
      </c>
      <c r="C8" s="46" t="e">
        <f t="shared" si="2"/>
        <v>#VALUE!</v>
      </c>
      <c r="D8" s="1" t="e">
        <f t="shared" si="0"/>
        <v>#VALUE!</v>
      </c>
      <c r="E8" s="2">
        <v>4</v>
      </c>
      <c r="F8" s="25" t="e">
        <f t="shared" si="3"/>
        <v>#VALUE!</v>
      </c>
      <c r="G8" s="9"/>
      <c r="H8" s="9"/>
      <c r="I8" s="9"/>
      <c r="J8" s="9"/>
      <c r="K8" s="9"/>
      <c r="L8" s="9"/>
      <c r="M8" s="9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</row>
    <row r="9" spans="1:61" s="52" customFormat="1" x14ac:dyDescent="0.25">
      <c r="A9" s="45">
        <v>43322</v>
      </c>
      <c r="B9" s="46" t="e">
        <f t="shared" si="1"/>
        <v>#VALUE!</v>
      </c>
      <c r="C9" s="46" t="e">
        <f t="shared" si="2"/>
        <v>#VALUE!</v>
      </c>
      <c r="D9" s="1" t="e">
        <f t="shared" si="0"/>
        <v>#VALUE!</v>
      </c>
      <c r="E9" s="2">
        <v>4</v>
      </c>
      <c r="F9" s="25" t="e">
        <f t="shared" si="3"/>
        <v>#VALUE!</v>
      </c>
      <c r="G9" s="9"/>
      <c r="H9" s="9"/>
      <c r="I9" s="9"/>
      <c r="J9" s="9"/>
      <c r="K9" s="9"/>
      <c r="L9" s="9"/>
      <c r="M9" s="9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</row>
    <row r="10" spans="1:61" s="52" customFormat="1" x14ac:dyDescent="0.25">
      <c r="A10" s="45">
        <v>43325</v>
      </c>
      <c r="B10" s="46" t="e">
        <f t="shared" si="1"/>
        <v>#VALUE!</v>
      </c>
      <c r="C10" s="46" t="e">
        <f t="shared" si="2"/>
        <v>#VALUE!</v>
      </c>
      <c r="D10" s="1" t="e">
        <f t="shared" si="0"/>
        <v>#VALUE!</v>
      </c>
      <c r="E10" s="2">
        <v>4</v>
      </c>
      <c r="F10" s="25" t="e">
        <f t="shared" si="3"/>
        <v>#VALUE!</v>
      </c>
      <c r="G10" s="9"/>
      <c r="H10" s="9"/>
      <c r="I10" s="9"/>
      <c r="J10" s="9"/>
      <c r="K10" s="9"/>
      <c r="L10" s="9"/>
      <c r="M10" s="9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</row>
    <row r="11" spans="1:61" s="52" customFormat="1" x14ac:dyDescent="0.25">
      <c r="A11" s="45">
        <v>43326</v>
      </c>
      <c r="B11" s="46" t="e">
        <f t="shared" si="1"/>
        <v>#VALUE!</v>
      </c>
      <c r="C11" s="46" t="e">
        <f t="shared" si="2"/>
        <v>#VALUE!</v>
      </c>
      <c r="D11" s="1" t="e">
        <f t="shared" si="0"/>
        <v>#VALUE!</v>
      </c>
      <c r="E11" s="3">
        <v>3</v>
      </c>
      <c r="F11" s="25" t="e">
        <f t="shared" si="3"/>
        <v>#VALUE!</v>
      </c>
      <c r="G11" s="9"/>
      <c r="H11" s="9"/>
      <c r="I11" s="9"/>
      <c r="J11" s="9"/>
      <c r="K11" s="9"/>
      <c r="L11" s="9"/>
      <c r="M11" s="9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</row>
    <row r="12" spans="1:61" s="53" customFormat="1" ht="15.75" thickBot="1" x14ac:dyDescent="0.3">
      <c r="A12" s="45">
        <v>43327</v>
      </c>
      <c r="B12" s="46" t="e">
        <f t="shared" si="1"/>
        <v>#VALUE!</v>
      </c>
      <c r="C12" s="46" t="e">
        <f t="shared" si="2"/>
        <v>#VALUE!</v>
      </c>
      <c r="D12" s="1" t="e">
        <f t="shared" si="0"/>
        <v>#VALUE!</v>
      </c>
      <c r="E12" s="2">
        <v>3</v>
      </c>
      <c r="F12" s="25" t="e">
        <f t="shared" si="3"/>
        <v>#VALUE!</v>
      </c>
      <c r="G12" s="9"/>
      <c r="H12" s="9"/>
      <c r="I12" s="9"/>
      <c r="J12" s="9"/>
      <c r="K12" s="9"/>
      <c r="L12" s="9"/>
      <c r="M12" s="9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</row>
    <row r="13" spans="1:61" s="51" customFormat="1" x14ac:dyDescent="0.25">
      <c r="A13" s="45">
        <v>43328</v>
      </c>
      <c r="B13" s="46" t="e">
        <f t="shared" si="1"/>
        <v>#VALUE!</v>
      </c>
      <c r="C13" s="46" t="e">
        <f t="shared" si="2"/>
        <v>#VALUE!</v>
      </c>
      <c r="D13" s="1" t="e">
        <f t="shared" si="0"/>
        <v>#VALUE!</v>
      </c>
      <c r="E13" s="2">
        <v>3</v>
      </c>
      <c r="F13" s="25" t="e">
        <f t="shared" si="3"/>
        <v>#VALUE!</v>
      </c>
      <c r="G13" s="9"/>
      <c r="H13" s="9"/>
      <c r="I13" s="9"/>
      <c r="J13" s="9"/>
      <c r="K13" s="9"/>
      <c r="L13" s="9"/>
      <c r="M13" s="9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0"/>
      <c r="BC13" s="50"/>
      <c r="BD13" s="50"/>
      <c r="BE13" s="50"/>
      <c r="BF13" s="50"/>
      <c r="BG13" s="50"/>
    </row>
    <row r="14" spans="1:61" s="52" customFormat="1" x14ac:dyDescent="0.25">
      <c r="A14" s="45">
        <v>43329</v>
      </c>
      <c r="B14" s="46" t="e">
        <f t="shared" si="1"/>
        <v>#VALUE!</v>
      </c>
      <c r="C14" s="46" t="e">
        <f t="shared" si="2"/>
        <v>#VALUE!</v>
      </c>
      <c r="D14" s="1" t="e">
        <f t="shared" si="0"/>
        <v>#VALUE!</v>
      </c>
      <c r="E14" s="3">
        <v>3</v>
      </c>
      <c r="F14" s="25" t="e">
        <f t="shared" si="3"/>
        <v>#VALUE!</v>
      </c>
      <c r="G14" s="9"/>
      <c r="H14" s="9"/>
      <c r="I14" s="9"/>
      <c r="J14" s="9"/>
      <c r="K14" s="9"/>
      <c r="L14" s="9"/>
      <c r="M14" s="9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50"/>
      <c r="AW14" s="50"/>
      <c r="AX14" s="50"/>
      <c r="AY14" s="50"/>
      <c r="AZ14" s="50"/>
      <c r="BA14" s="50"/>
      <c r="BB14" s="50"/>
      <c r="BC14" s="50"/>
      <c r="BD14" s="50"/>
      <c r="BE14" s="50"/>
      <c r="BF14" s="50"/>
      <c r="BG14" s="50"/>
    </row>
    <row r="15" spans="1:61" s="52" customFormat="1" x14ac:dyDescent="0.25">
      <c r="A15" s="45">
        <v>43332</v>
      </c>
      <c r="B15" s="46" t="e">
        <f t="shared" si="1"/>
        <v>#VALUE!</v>
      </c>
      <c r="C15" s="46" t="e">
        <f t="shared" si="2"/>
        <v>#VALUE!</v>
      </c>
      <c r="D15" s="1" t="e">
        <f t="shared" si="0"/>
        <v>#VALUE!</v>
      </c>
      <c r="E15" s="2">
        <v>4</v>
      </c>
      <c r="F15" s="25" t="e">
        <f t="shared" si="3"/>
        <v>#VALUE!</v>
      </c>
      <c r="G15" s="9"/>
      <c r="H15" s="9"/>
      <c r="I15" s="9"/>
      <c r="J15" s="9"/>
      <c r="K15" s="9"/>
      <c r="L15" s="9"/>
      <c r="M15" s="9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</row>
    <row r="16" spans="1:61" s="52" customFormat="1" x14ac:dyDescent="0.25">
      <c r="A16" s="45">
        <v>43333</v>
      </c>
      <c r="B16" s="46" t="e">
        <f t="shared" si="1"/>
        <v>#VALUE!</v>
      </c>
      <c r="C16" s="46" t="e">
        <f t="shared" si="2"/>
        <v>#VALUE!</v>
      </c>
      <c r="D16" s="1" t="e">
        <f t="shared" si="0"/>
        <v>#VALUE!</v>
      </c>
      <c r="E16" s="174"/>
      <c r="F16" s="25" t="e">
        <f t="shared" si="3"/>
        <v>#VALUE!</v>
      </c>
      <c r="G16" s="9"/>
      <c r="H16" s="9"/>
      <c r="I16" s="9"/>
      <c r="J16" s="9"/>
      <c r="K16" s="9"/>
      <c r="L16" s="9"/>
      <c r="M16" s="9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0"/>
      <c r="BE16" s="50"/>
      <c r="BF16" s="50"/>
      <c r="BG16" s="50"/>
    </row>
    <row r="17" spans="1:61" s="53" customFormat="1" ht="15.75" thickBot="1" x14ac:dyDescent="0.3">
      <c r="A17" s="45">
        <v>43334</v>
      </c>
      <c r="B17" s="46" t="e">
        <f t="shared" si="1"/>
        <v>#VALUE!</v>
      </c>
      <c r="C17" s="46" t="e">
        <f t="shared" si="2"/>
        <v>#VALUE!</v>
      </c>
      <c r="D17" s="1" t="e">
        <f t="shared" si="0"/>
        <v>#VALUE!</v>
      </c>
      <c r="E17" s="174"/>
      <c r="F17" s="25" t="e">
        <f t="shared" si="3"/>
        <v>#VALUE!</v>
      </c>
      <c r="G17" s="9"/>
      <c r="H17" s="9"/>
      <c r="I17" s="9"/>
      <c r="J17" s="9"/>
      <c r="K17" s="9"/>
      <c r="L17" s="9"/>
      <c r="M17" s="9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0"/>
      <c r="AZ17" s="50"/>
      <c r="BA17" s="50"/>
      <c r="BB17" s="50"/>
      <c r="BC17" s="50"/>
      <c r="BD17" s="50"/>
      <c r="BE17" s="50"/>
      <c r="BF17" s="50"/>
      <c r="BG17" s="50"/>
    </row>
    <row r="18" spans="1:61" s="51" customFormat="1" x14ac:dyDescent="0.25">
      <c r="A18" s="45">
        <v>43335</v>
      </c>
      <c r="B18" s="46" t="e">
        <f t="shared" si="1"/>
        <v>#VALUE!</v>
      </c>
      <c r="C18" s="46" t="e">
        <f t="shared" si="2"/>
        <v>#VALUE!</v>
      </c>
      <c r="D18" s="1" t="e">
        <f t="shared" si="0"/>
        <v>#VALUE!</v>
      </c>
      <c r="E18" s="174"/>
      <c r="F18" s="25" t="e">
        <f t="shared" si="3"/>
        <v>#VALUE!</v>
      </c>
      <c r="G18" s="9"/>
      <c r="H18" s="9"/>
      <c r="I18" s="9"/>
      <c r="J18" s="9"/>
      <c r="K18" s="9"/>
      <c r="L18" s="9"/>
      <c r="M18" s="9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  <c r="BC18" s="50"/>
      <c r="BD18" s="50"/>
      <c r="BE18" s="50"/>
      <c r="BF18" s="50"/>
      <c r="BG18" s="50"/>
    </row>
    <row r="19" spans="1:61" s="52" customFormat="1" x14ac:dyDescent="0.25">
      <c r="A19" s="45">
        <v>43336</v>
      </c>
      <c r="B19" s="46" t="e">
        <f t="shared" si="1"/>
        <v>#VALUE!</v>
      </c>
      <c r="C19" s="46" t="e">
        <f t="shared" si="2"/>
        <v>#VALUE!</v>
      </c>
      <c r="D19" s="1" t="e">
        <f t="shared" si="0"/>
        <v>#VALUE!</v>
      </c>
      <c r="E19" s="174"/>
      <c r="F19" s="25" t="e">
        <f t="shared" si="3"/>
        <v>#VALUE!</v>
      </c>
      <c r="G19" s="9"/>
      <c r="H19" s="9"/>
      <c r="I19" s="9"/>
      <c r="J19" s="9"/>
      <c r="K19" s="9"/>
      <c r="L19" s="9"/>
      <c r="M19" s="9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  <c r="AY19" s="50"/>
      <c r="AZ19" s="50"/>
      <c r="BA19" s="50"/>
      <c r="BB19" s="50"/>
      <c r="BC19" s="50"/>
      <c r="BD19" s="50"/>
      <c r="BE19" s="50"/>
      <c r="BF19" s="50"/>
      <c r="BG19" s="50"/>
    </row>
    <row r="20" spans="1:61" s="52" customFormat="1" x14ac:dyDescent="0.25">
      <c r="A20" s="45">
        <v>43339</v>
      </c>
      <c r="B20" s="46" t="e">
        <f t="shared" si="1"/>
        <v>#VALUE!</v>
      </c>
      <c r="C20" s="46" t="e">
        <f t="shared" si="2"/>
        <v>#VALUE!</v>
      </c>
      <c r="D20" s="1" t="e">
        <f t="shared" si="0"/>
        <v>#VALUE!</v>
      </c>
      <c r="E20" s="174"/>
      <c r="F20" s="25" t="e">
        <f t="shared" si="3"/>
        <v>#VALUE!</v>
      </c>
      <c r="G20" s="9"/>
      <c r="H20" s="9"/>
      <c r="I20" s="9"/>
      <c r="J20" s="9"/>
      <c r="K20" s="9"/>
      <c r="L20" s="9"/>
      <c r="M20" s="9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  <c r="AY20" s="50"/>
      <c r="AZ20" s="50"/>
      <c r="BA20" s="50"/>
      <c r="BB20" s="50"/>
      <c r="BC20" s="50"/>
      <c r="BD20" s="50"/>
      <c r="BE20" s="50"/>
      <c r="BF20" s="50"/>
      <c r="BG20" s="50"/>
    </row>
    <row r="21" spans="1:61" s="52" customFormat="1" x14ac:dyDescent="0.25">
      <c r="A21" s="45">
        <v>43340</v>
      </c>
      <c r="B21" s="46" t="e">
        <f t="shared" si="1"/>
        <v>#VALUE!</v>
      </c>
      <c r="C21" s="46" t="e">
        <f t="shared" si="2"/>
        <v>#VALUE!</v>
      </c>
      <c r="D21" s="1" t="e">
        <f t="shared" si="0"/>
        <v>#VALUE!</v>
      </c>
      <c r="E21" s="174"/>
      <c r="F21" s="25" t="e">
        <f t="shared" si="3"/>
        <v>#VALUE!</v>
      </c>
      <c r="G21" s="9"/>
      <c r="H21" s="9"/>
      <c r="I21" s="9"/>
      <c r="J21" s="9"/>
      <c r="K21" s="9"/>
      <c r="L21" s="9"/>
      <c r="M21" s="9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0"/>
      <c r="AZ21" s="50"/>
      <c r="BA21" s="50"/>
      <c r="BB21" s="50"/>
      <c r="BC21" s="50"/>
      <c r="BD21" s="50"/>
      <c r="BE21" s="50"/>
      <c r="BF21" s="50"/>
      <c r="BG21" s="50"/>
    </row>
    <row r="22" spans="1:61" s="54" customFormat="1" ht="15.75" thickBot="1" x14ac:dyDescent="0.3">
      <c r="A22" s="45">
        <v>43341</v>
      </c>
      <c r="B22" s="46" t="e">
        <f t="shared" si="1"/>
        <v>#VALUE!</v>
      </c>
      <c r="C22" s="46" t="e">
        <f t="shared" si="2"/>
        <v>#VALUE!</v>
      </c>
      <c r="D22" s="1" t="e">
        <f t="shared" si="0"/>
        <v>#VALUE!</v>
      </c>
      <c r="E22" s="174"/>
      <c r="F22" s="25" t="e">
        <f t="shared" si="3"/>
        <v>#VALUE!</v>
      </c>
      <c r="G22" s="9"/>
      <c r="H22" s="9"/>
      <c r="I22" s="9"/>
      <c r="J22" s="9"/>
      <c r="K22" s="9"/>
      <c r="L22" s="9"/>
      <c r="M22" s="9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  <c r="AY22" s="50"/>
      <c r="AZ22" s="50"/>
      <c r="BA22" s="50"/>
      <c r="BB22" s="50"/>
      <c r="BC22" s="50"/>
      <c r="BD22" s="50"/>
      <c r="BE22" s="50"/>
      <c r="BF22" s="50"/>
      <c r="BG22" s="50"/>
    </row>
    <row r="23" spans="1:61" s="54" customFormat="1" ht="15.75" thickBot="1" x14ac:dyDescent="0.3">
      <c r="A23" s="45">
        <v>43342</v>
      </c>
      <c r="B23" s="46" t="e">
        <f t="shared" si="1"/>
        <v>#VALUE!</v>
      </c>
      <c r="C23" s="46" t="e">
        <f t="shared" si="2"/>
        <v>#VALUE!</v>
      </c>
      <c r="D23" s="1" t="e">
        <f t="shared" si="0"/>
        <v>#VALUE!</v>
      </c>
      <c r="E23" s="174"/>
      <c r="F23" s="25" t="e">
        <f t="shared" si="3"/>
        <v>#VALUE!</v>
      </c>
      <c r="G23" s="9"/>
      <c r="H23" s="9"/>
      <c r="I23" s="9"/>
      <c r="J23" s="9"/>
      <c r="K23" s="9"/>
      <c r="L23" s="9"/>
      <c r="M23" s="9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  <c r="AT23" s="50"/>
      <c r="AU23" s="50"/>
      <c r="AV23" s="50"/>
      <c r="AW23" s="50"/>
      <c r="AX23" s="50"/>
      <c r="AY23" s="50"/>
      <c r="AZ23" s="50"/>
      <c r="BA23" s="50"/>
      <c r="BB23" s="50"/>
      <c r="BC23" s="50"/>
      <c r="BD23" s="50"/>
      <c r="BE23" s="50"/>
      <c r="BF23" s="50"/>
      <c r="BG23" s="50"/>
    </row>
    <row r="24" spans="1:61" s="54" customFormat="1" ht="15.75" thickBot="1" x14ac:dyDescent="0.3">
      <c r="A24" s="45">
        <v>43343</v>
      </c>
      <c r="B24" s="46" t="e">
        <f t="shared" si="1"/>
        <v>#VALUE!</v>
      </c>
      <c r="C24" s="46" t="e">
        <f t="shared" si="2"/>
        <v>#VALUE!</v>
      </c>
      <c r="D24" s="1" t="e">
        <f t="shared" si="0"/>
        <v>#VALUE!</v>
      </c>
      <c r="E24" s="174"/>
      <c r="F24" s="25" t="e">
        <f t="shared" si="3"/>
        <v>#VALUE!</v>
      </c>
      <c r="G24" s="108"/>
      <c r="H24" s="108"/>
      <c r="I24" s="108"/>
      <c r="J24" s="108"/>
      <c r="K24" s="108"/>
      <c r="L24" s="108"/>
      <c r="M24" s="108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  <c r="AT24" s="50"/>
      <c r="AU24" s="50"/>
      <c r="AV24" s="50"/>
      <c r="AW24" s="50"/>
      <c r="AX24" s="50"/>
      <c r="AY24" s="50"/>
      <c r="AZ24" s="50"/>
      <c r="BA24" s="50"/>
      <c r="BB24" s="50"/>
      <c r="BC24" s="50"/>
      <c r="BD24" s="50"/>
      <c r="BE24" s="50"/>
      <c r="BF24" s="50"/>
      <c r="BG24" s="50"/>
    </row>
    <row r="25" spans="1:61" ht="15.75" customHeight="1" x14ac:dyDescent="0.25">
      <c r="A25" s="63" t="s">
        <v>3</v>
      </c>
      <c r="B25" s="59" t="e">
        <f>SUM(B2:B22)</f>
        <v>#VALUE!</v>
      </c>
      <c r="C25" s="59" t="e">
        <f>SUM(C2:C22)</f>
        <v>#VALUE!</v>
      </c>
      <c r="D25" s="216" t="e">
        <f>SUM(D2:D23)</f>
        <v>#VALUE!</v>
      </c>
      <c r="E25" s="159">
        <f>SUM(E2:E22)</f>
        <v>43</v>
      </c>
      <c r="F25" s="222" t="e">
        <f>SUM(F2:F22)</f>
        <v>#VALUE!</v>
      </c>
      <c r="G25" s="9"/>
      <c r="H25" s="9"/>
      <c r="I25" s="9"/>
      <c r="J25" s="9"/>
      <c r="K25" s="9"/>
      <c r="L25" s="9"/>
      <c r="M25" s="9"/>
      <c r="BH25" s="21"/>
      <c r="BI25" s="21"/>
    </row>
    <row r="26" spans="1:61" ht="15.75" x14ac:dyDescent="0.25">
      <c r="A26" s="58" t="s">
        <v>53</v>
      </c>
      <c r="B26" s="61">
        <v>23</v>
      </c>
      <c r="C26" s="61">
        <v>20</v>
      </c>
      <c r="D26" s="217"/>
      <c r="E26" s="74">
        <f>SUM(B26:C26)</f>
        <v>43</v>
      </c>
      <c r="F26" s="223"/>
      <c r="G26" s="50"/>
      <c r="BH26" s="21"/>
      <c r="BI26" s="21"/>
    </row>
    <row r="27" spans="1:61" ht="15.75" customHeight="1" x14ac:dyDescent="0.25">
      <c r="A27" s="93" t="s">
        <v>12</v>
      </c>
      <c r="B27" s="90" t="e">
        <f>(B25*8.54)</f>
        <v>#VALUE!</v>
      </c>
      <c r="C27" s="90" t="e">
        <f>(C25*7.86)</f>
        <v>#VALUE!</v>
      </c>
      <c r="D27" s="176"/>
      <c r="E27" s="177"/>
      <c r="F27" s="175"/>
      <c r="G27" s="9"/>
      <c r="H27" s="9"/>
      <c r="I27" s="9"/>
      <c r="J27" s="9"/>
      <c r="K27" s="9"/>
      <c r="L27" s="9"/>
      <c r="M27" s="9"/>
      <c r="BH27" s="21"/>
      <c r="BI27" s="21"/>
    </row>
    <row r="28" spans="1:61" ht="15.75" thickBot="1" x14ac:dyDescent="0.3"/>
    <row r="29" spans="1:61" ht="16.5" thickBot="1" x14ac:dyDescent="0.3">
      <c r="A29" s="143" t="s">
        <v>69</v>
      </c>
      <c r="B29" s="144" t="s">
        <v>10</v>
      </c>
      <c r="C29" s="145" t="s">
        <v>11</v>
      </c>
      <c r="D29" s="147" t="s">
        <v>9</v>
      </c>
      <c r="E29" s="146" t="s">
        <v>2</v>
      </c>
      <c r="F29" s="146" t="s">
        <v>12</v>
      </c>
      <c r="G29" s="148" t="s">
        <v>64</v>
      </c>
      <c r="H29" s="231" t="s">
        <v>345</v>
      </c>
      <c r="I29" s="232"/>
      <c r="J29" s="106"/>
      <c r="K29" s="106"/>
      <c r="L29" s="106"/>
      <c r="M29" s="106"/>
      <c r="N29" s="106"/>
      <c r="BI29" s="21"/>
    </row>
    <row r="30" spans="1:61" ht="15.75" thickBot="1" x14ac:dyDescent="0.3">
      <c r="A30" s="45">
        <v>43313</v>
      </c>
      <c r="B30" s="138">
        <v>-15.7</v>
      </c>
      <c r="C30" s="138">
        <v>-19.8</v>
      </c>
      <c r="D30" s="140">
        <f>SUM(B30:C30)</f>
        <v>-35.5</v>
      </c>
      <c r="E30" s="141">
        <v>4</v>
      </c>
      <c r="F30" s="139">
        <f t="shared" ref="F30:F52" si="4">(B30*8.6)+(C30*7.86)</f>
        <v>-290.64800000000002</v>
      </c>
      <c r="G30" s="142" t="e">
        <f t="shared" ref="G30:G52" si="5">D30-D2</f>
        <v>#VALUE!</v>
      </c>
      <c r="H30" s="226"/>
      <c r="I30" s="227"/>
      <c r="J30" s="106"/>
      <c r="K30" s="106"/>
      <c r="L30" s="106"/>
      <c r="M30" s="106"/>
      <c r="N30" s="106"/>
      <c r="BI30" s="21"/>
    </row>
    <row r="31" spans="1:61" s="51" customFormat="1" x14ac:dyDescent="0.25">
      <c r="A31" s="45">
        <v>43314</v>
      </c>
      <c r="B31" s="24">
        <v>8.3000000000000007</v>
      </c>
      <c r="C31" s="24">
        <v>0</v>
      </c>
      <c r="D31" s="1">
        <f t="shared" ref="D31:D51" si="6">SUM(B31:C31)</f>
        <v>8.3000000000000007</v>
      </c>
      <c r="E31" s="2">
        <v>1</v>
      </c>
      <c r="F31" s="25">
        <f t="shared" si="4"/>
        <v>71.38000000000001</v>
      </c>
      <c r="G31" s="132" t="e">
        <f t="shared" si="5"/>
        <v>#VALUE!</v>
      </c>
      <c r="H31" s="224"/>
      <c r="I31" s="224"/>
      <c r="J31" s="106"/>
      <c r="K31" s="106"/>
      <c r="L31" s="106"/>
      <c r="M31" s="106"/>
      <c r="N31" s="106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50"/>
      <c r="AT31" s="50"/>
      <c r="AU31" s="50"/>
      <c r="AV31" s="50"/>
      <c r="AW31" s="50"/>
      <c r="AX31" s="50"/>
      <c r="AY31" s="50"/>
      <c r="AZ31" s="50"/>
      <c r="BA31" s="50"/>
      <c r="BB31" s="50"/>
      <c r="BC31" s="50"/>
      <c r="BD31" s="50"/>
      <c r="BE31" s="50"/>
      <c r="BF31" s="50"/>
      <c r="BG31" s="50"/>
      <c r="BH31" s="50"/>
    </row>
    <row r="32" spans="1:61" s="52" customFormat="1" x14ac:dyDescent="0.25">
      <c r="A32" s="45">
        <v>43315</v>
      </c>
      <c r="B32" s="24">
        <v>-58.2</v>
      </c>
      <c r="C32" s="24">
        <v>0</v>
      </c>
      <c r="D32" s="1">
        <f t="shared" si="6"/>
        <v>-58.2</v>
      </c>
      <c r="E32" s="2">
        <v>2</v>
      </c>
      <c r="F32" s="25">
        <f t="shared" si="4"/>
        <v>-500.52</v>
      </c>
      <c r="G32" s="132" t="e">
        <f t="shared" si="5"/>
        <v>#VALUE!</v>
      </c>
      <c r="H32" s="224"/>
      <c r="I32" s="224"/>
      <c r="J32" s="106"/>
      <c r="K32" s="106"/>
      <c r="L32" s="106"/>
      <c r="M32" s="106"/>
      <c r="N32" s="106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</row>
    <row r="33" spans="1:60" s="52" customFormat="1" x14ac:dyDescent="0.25">
      <c r="A33" s="45">
        <v>43318</v>
      </c>
      <c r="B33" s="24">
        <v>-28.5</v>
      </c>
      <c r="C33" s="24">
        <v>10.6</v>
      </c>
      <c r="D33" s="1">
        <f t="shared" si="6"/>
        <v>-17.899999999999999</v>
      </c>
      <c r="E33" s="2">
        <v>3</v>
      </c>
      <c r="F33" s="25">
        <f t="shared" si="4"/>
        <v>-161.78399999999999</v>
      </c>
      <c r="G33" s="132" t="e">
        <f t="shared" si="5"/>
        <v>#VALUE!</v>
      </c>
      <c r="H33" s="224"/>
      <c r="I33" s="224"/>
      <c r="J33" s="106"/>
      <c r="K33" s="106"/>
      <c r="L33" s="106"/>
      <c r="M33" s="106"/>
      <c r="N33" s="106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50"/>
      <c r="AT33" s="50"/>
      <c r="AU33" s="50"/>
      <c r="AV33" s="50"/>
      <c r="AW33" s="50"/>
      <c r="AX33" s="50"/>
      <c r="AY33" s="50"/>
      <c r="AZ33" s="50"/>
      <c r="BA33" s="50"/>
      <c r="BB33" s="50"/>
      <c r="BC33" s="50"/>
      <c r="BD33" s="50"/>
      <c r="BE33" s="50"/>
      <c r="BF33" s="50"/>
      <c r="BG33" s="50"/>
      <c r="BH33" s="50"/>
    </row>
    <row r="34" spans="1:60" s="52" customFormat="1" x14ac:dyDescent="0.25">
      <c r="A34" s="45">
        <v>43319</v>
      </c>
      <c r="B34" s="24">
        <v>12.6</v>
      </c>
      <c r="C34" s="24">
        <v>-11.4</v>
      </c>
      <c r="D34" s="1">
        <f t="shared" si="6"/>
        <v>1.1999999999999993</v>
      </c>
      <c r="E34" s="3">
        <v>3</v>
      </c>
      <c r="F34" s="25">
        <f t="shared" si="4"/>
        <v>18.755999999999986</v>
      </c>
      <c r="G34" s="132" t="e">
        <f t="shared" si="5"/>
        <v>#VALUE!</v>
      </c>
      <c r="H34" s="224"/>
      <c r="I34" s="224"/>
      <c r="J34" s="106"/>
      <c r="K34" s="106"/>
      <c r="L34" s="106"/>
      <c r="M34" s="106"/>
      <c r="N34" s="106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  <c r="AT34" s="50"/>
      <c r="AU34" s="50"/>
      <c r="AV34" s="50"/>
      <c r="AW34" s="50"/>
      <c r="AX34" s="50"/>
      <c r="AY34" s="50"/>
      <c r="AZ34" s="50"/>
      <c r="BA34" s="50"/>
      <c r="BB34" s="50"/>
      <c r="BC34" s="50"/>
      <c r="BD34" s="50"/>
      <c r="BE34" s="50"/>
      <c r="BF34" s="50"/>
      <c r="BG34" s="50"/>
      <c r="BH34" s="50"/>
    </row>
    <row r="35" spans="1:60" s="53" customFormat="1" ht="15.75" thickBot="1" x14ac:dyDescent="0.3">
      <c r="A35" s="45">
        <v>43320</v>
      </c>
      <c r="B35" s="24">
        <v>1.2</v>
      </c>
      <c r="C35" s="24">
        <v>34.4</v>
      </c>
      <c r="D35" s="1">
        <f t="shared" si="6"/>
        <v>35.6</v>
      </c>
      <c r="E35" s="3">
        <v>2</v>
      </c>
      <c r="F35" s="25">
        <f t="shared" si="4"/>
        <v>280.70400000000001</v>
      </c>
      <c r="G35" s="132" t="e">
        <f t="shared" si="5"/>
        <v>#VALUE!</v>
      </c>
      <c r="H35" s="224"/>
      <c r="I35" s="224"/>
      <c r="J35" s="106"/>
      <c r="K35" s="106"/>
      <c r="L35" s="106"/>
      <c r="M35" s="106"/>
      <c r="N35" s="106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0"/>
      <c r="AN35" s="50"/>
      <c r="AO35" s="50"/>
      <c r="AP35" s="50"/>
      <c r="AQ35" s="50"/>
      <c r="AR35" s="50"/>
      <c r="AS35" s="50"/>
      <c r="AT35" s="50"/>
      <c r="AU35" s="50"/>
      <c r="AV35" s="50"/>
      <c r="AW35" s="50"/>
      <c r="AX35" s="50"/>
      <c r="AY35" s="50"/>
      <c r="AZ35" s="50"/>
      <c r="BA35" s="50"/>
      <c r="BB35" s="50"/>
      <c r="BC35" s="50"/>
      <c r="BD35" s="50"/>
      <c r="BE35" s="50"/>
      <c r="BF35" s="50"/>
      <c r="BG35" s="50"/>
      <c r="BH35" s="50"/>
    </row>
    <row r="36" spans="1:60" s="51" customFormat="1" x14ac:dyDescent="0.25">
      <c r="A36" s="45">
        <v>43321</v>
      </c>
      <c r="B36" s="24">
        <v>-21.5</v>
      </c>
      <c r="C36" s="24">
        <v>-15.1</v>
      </c>
      <c r="D36" s="1">
        <f t="shared" si="6"/>
        <v>-36.6</v>
      </c>
      <c r="E36" s="2">
        <v>4</v>
      </c>
      <c r="F36" s="25">
        <f t="shared" si="4"/>
        <v>-303.58600000000001</v>
      </c>
      <c r="G36" s="132" t="e">
        <f t="shared" si="5"/>
        <v>#VALUE!</v>
      </c>
      <c r="H36" s="224"/>
      <c r="I36" s="224"/>
      <c r="J36" s="106"/>
      <c r="K36" s="106"/>
      <c r="L36" s="106"/>
      <c r="M36" s="106"/>
      <c r="N36" s="106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50"/>
      <c r="AJ36" s="50"/>
      <c r="AK36" s="50"/>
      <c r="AL36" s="50"/>
      <c r="AM36" s="50"/>
      <c r="AN36" s="50"/>
      <c r="AO36" s="50"/>
      <c r="AP36" s="50"/>
      <c r="AQ36" s="50"/>
      <c r="AR36" s="50"/>
      <c r="AS36" s="50"/>
      <c r="AT36" s="50"/>
      <c r="AU36" s="50"/>
      <c r="AV36" s="50"/>
      <c r="AW36" s="50"/>
      <c r="AX36" s="50"/>
      <c r="AY36" s="50"/>
      <c r="AZ36" s="50"/>
      <c r="BA36" s="50"/>
      <c r="BB36" s="50"/>
      <c r="BC36" s="50"/>
      <c r="BD36" s="50"/>
      <c r="BE36" s="50"/>
      <c r="BF36" s="50"/>
      <c r="BG36" s="50"/>
      <c r="BH36" s="50"/>
    </row>
    <row r="37" spans="1:60" s="52" customFormat="1" x14ac:dyDescent="0.25">
      <c r="A37" s="45">
        <v>43322</v>
      </c>
      <c r="B37" s="24">
        <v>-48.3</v>
      </c>
      <c r="C37" s="24">
        <v>-55.2</v>
      </c>
      <c r="D37" s="1">
        <f t="shared" si="6"/>
        <v>-103.5</v>
      </c>
      <c r="E37" s="2">
        <v>4</v>
      </c>
      <c r="F37" s="25">
        <f t="shared" si="4"/>
        <v>-849.25199999999995</v>
      </c>
      <c r="G37" s="132" t="e">
        <f t="shared" si="5"/>
        <v>#VALUE!</v>
      </c>
      <c r="H37" s="224"/>
      <c r="I37" s="224"/>
      <c r="J37" s="106"/>
      <c r="K37" s="106"/>
      <c r="L37" s="106"/>
      <c r="M37" s="106"/>
      <c r="N37" s="106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50"/>
      <c r="AS37" s="50"/>
      <c r="AT37" s="50"/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  <c r="BG37" s="50"/>
      <c r="BH37" s="50"/>
    </row>
    <row r="38" spans="1:60" s="52" customFormat="1" x14ac:dyDescent="0.25">
      <c r="A38" s="45">
        <v>43325</v>
      </c>
      <c r="B38" s="24">
        <v>-33.200000000000003</v>
      </c>
      <c r="C38" s="24">
        <v>-31.1</v>
      </c>
      <c r="D38" s="1">
        <f t="shared" si="6"/>
        <v>-64.300000000000011</v>
      </c>
      <c r="E38" s="2">
        <v>4</v>
      </c>
      <c r="F38" s="25">
        <f t="shared" si="4"/>
        <v>-529.96600000000012</v>
      </c>
      <c r="G38" s="132" t="e">
        <f t="shared" si="5"/>
        <v>#VALUE!</v>
      </c>
      <c r="H38" s="224"/>
      <c r="I38" s="224"/>
      <c r="J38" s="106"/>
      <c r="K38" s="106"/>
      <c r="L38" s="106"/>
      <c r="M38" s="106"/>
      <c r="N38" s="106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</row>
    <row r="39" spans="1:60" s="52" customFormat="1" x14ac:dyDescent="0.25">
      <c r="A39" s="45">
        <v>43326</v>
      </c>
      <c r="B39" s="24">
        <v>33.799999999999997</v>
      </c>
      <c r="C39" s="24">
        <v>-0.6</v>
      </c>
      <c r="D39" s="1">
        <f t="shared" si="6"/>
        <v>33.199999999999996</v>
      </c>
      <c r="E39" s="3">
        <v>3</v>
      </c>
      <c r="F39" s="25">
        <f t="shared" si="4"/>
        <v>285.96399999999994</v>
      </c>
      <c r="G39" s="132" t="e">
        <f t="shared" si="5"/>
        <v>#VALUE!</v>
      </c>
      <c r="H39" s="224"/>
      <c r="I39" s="224"/>
      <c r="J39" s="106"/>
      <c r="K39" s="106"/>
      <c r="L39" s="106"/>
      <c r="M39" s="106"/>
      <c r="N39" s="106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50"/>
      <c r="AV39" s="50"/>
      <c r="AW39" s="50"/>
      <c r="AX39" s="50"/>
      <c r="AY39" s="50"/>
      <c r="AZ39" s="50"/>
      <c r="BA39" s="50"/>
      <c r="BB39" s="50"/>
      <c r="BC39" s="50"/>
      <c r="BD39" s="50"/>
      <c r="BE39" s="50"/>
      <c r="BF39" s="50"/>
      <c r="BG39" s="50"/>
      <c r="BH39" s="50"/>
    </row>
    <row r="40" spans="1:60" s="53" customFormat="1" ht="15.75" thickBot="1" x14ac:dyDescent="0.3">
      <c r="A40" s="45">
        <v>43327</v>
      </c>
      <c r="B40" s="24">
        <v>8.3000000000000007</v>
      </c>
      <c r="C40" s="24">
        <v>-27.2</v>
      </c>
      <c r="D40" s="1">
        <f t="shared" si="6"/>
        <v>-18.899999999999999</v>
      </c>
      <c r="E40" s="2">
        <v>3</v>
      </c>
      <c r="F40" s="25">
        <f t="shared" si="4"/>
        <v>-142.41199999999998</v>
      </c>
      <c r="G40" s="132" t="e">
        <f t="shared" si="5"/>
        <v>#VALUE!</v>
      </c>
      <c r="H40" s="224"/>
      <c r="I40" s="224"/>
      <c r="J40" s="106"/>
      <c r="K40" s="106"/>
      <c r="L40" s="106"/>
      <c r="M40" s="106"/>
      <c r="N40" s="106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50"/>
      <c r="AJ40" s="50"/>
      <c r="AK40" s="50"/>
      <c r="AL40" s="50"/>
      <c r="AM40" s="50"/>
      <c r="AN40" s="50"/>
      <c r="AO40" s="50"/>
      <c r="AP40" s="50"/>
      <c r="AQ40" s="50"/>
      <c r="AR40" s="50"/>
      <c r="AS40" s="50"/>
      <c r="AT40" s="50"/>
      <c r="AU40" s="50"/>
      <c r="AV40" s="50"/>
      <c r="AW40" s="50"/>
      <c r="AX40" s="50"/>
      <c r="AY40" s="50"/>
      <c r="AZ40" s="50"/>
      <c r="BA40" s="50"/>
      <c r="BB40" s="50"/>
      <c r="BC40" s="50"/>
      <c r="BD40" s="50"/>
      <c r="BE40" s="50"/>
      <c r="BF40" s="50"/>
      <c r="BG40" s="50"/>
      <c r="BH40" s="50"/>
    </row>
    <row r="41" spans="1:60" s="51" customFormat="1" x14ac:dyDescent="0.25">
      <c r="A41" s="45">
        <v>43328</v>
      </c>
      <c r="B41" s="24">
        <v>11.9</v>
      </c>
      <c r="C41" s="24">
        <v>-10.1</v>
      </c>
      <c r="D41" s="1">
        <f t="shared" si="6"/>
        <v>1.8000000000000007</v>
      </c>
      <c r="E41" s="2">
        <v>3</v>
      </c>
      <c r="F41" s="25">
        <f t="shared" si="4"/>
        <v>22.954000000000008</v>
      </c>
      <c r="G41" s="132" t="e">
        <f t="shared" si="5"/>
        <v>#VALUE!</v>
      </c>
      <c r="H41" s="224"/>
      <c r="I41" s="224"/>
      <c r="J41" s="106"/>
      <c r="K41" s="106"/>
      <c r="L41" s="106"/>
      <c r="M41" s="106"/>
      <c r="N41" s="106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50"/>
      <c r="AJ41" s="50"/>
      <c r="AK41" s="50"/>
      <c r="AL41" s="50"/>
      <c r="AM41" s="50"/>
      <c r="AN41" s="50"/>
      <c r="AO41" s="50"/>
      <c r="AP41" s="50"/>
      <c r="AQ41" s="50"/>
      <c r="AR41" s="50"/>
      <c r="AS41" s="50"/>
      <c r="AT41" s="50"/>
      <c r="AU41" s="50"/>
      <c r="AV41" s="50"/>
      <c r="AW41" s="50"/>
      <c r="AX41" s="50"/>
      <c r="AY41" s="50"/>
      <c r="AZ41" s="50"/>
      <c r="BA41" s="50"/>
      <c r="BB41" s="50"/>
      <c r="BC41" s="50"/>
      <c r="BD41" s="50"/>
      <c r="BE41" s="50"/>
      <c r="BF41" s="50"/>
      <c r="BG41" s="50"/>
      <c r="BH41" s="50"/>
    </row>
    <row r="42" spans="1:60" s="52" customFormat="1" x14ac:dyDescent="0.25">
      <c r="A42" s="45">
        <v>43329</v>
      </c>
      <c r="B42" s="24">
        <v>-29.1</v>
      </c>
      <c r="C42" s="24">
        <v>33.9</v>
      </c>
      <c r="D42" s="1">
        <f t="shared" si="6"/>
        <v>4.7999999999999972</v>
      </c>
      <c r="E42" s="3">
        <v>3</v>
      </c>
      <c r="F42" s="25">
        <f t="shared" si="4"/>
        <v>16.194000000000017</v>
      </c>
      <c r="G42" s="132" t="e">
        <f t="shared" si="5"/>
        <v>#VALUE!</v>
      </c>
      <c r="H42" s="224"/>
      <c r="I42" s="224"/>
      <c r="J42" s="106"/>
      <c r="K42" s="106"/>
      <c r="L42" s="106"/>
      <c r="M42" s="106"/>
      <c r="N42" s="106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50"/>
      <c r="AG42" s="50"/>
      <c r="AH42" s="50"/>
      <c r="AI42" s="50"/>
      <c r="AJ42" s="50"/>
      <c r="AK42" s="50"/>
      <c r="AL42" s="50"/>
      <c r="AM42" s="50"/>
      <c r="AN42" s="50"/>
      <c r="AO42" s="50"/>
      <c r="AP42" s="50"/>
      <c r="AQ42" s="50"/>
      <c r="AR42" s="50"/>
      <c r="AS42" s="50"/>
      <c r="AT42" s="50"/>
      <c r="AU42" s="50"/>
      <c r="AV42" s="50"/>
      <c r="AW42" s="50"/>
      <c r="AX42" s="50"/>
      <c r="AY42" s="50"/>
      <c r="AZ42" s="50"/>
      <c r="BA42" s="50"/>
      <c r="BB42" s="50"/>
      <c r="BC42" s="50"/>
      <c r="BD42" s="50"/>
      <c r="BE42" s="50"/>
      <c r="BF42" s="50"/>
      <c r="BG42" s="50"/>
      <c r="BH42" s="50"/>
    </row>
    <row r="43" spans="1:60" s="52" customFormat="1" x14ac:dyDescent="0.25">
      <c r="A43" s="45">
        <v>43332</v>
      </c>
      <c r="B43" s="24">
        <v>-7</v>
      </c>
      <c r="C43" s="24">
        <v>-25.6</v>
      </c>
      <c r="D43" s="1">
        <f t="shared" si="6"/>
        <v>-32.6</v>
      </c>
      <c r="E43" s="2">
        <v>4</v>
      </c>
      <c r="F43" s="25">
        <f t="shared" si="4"/>
        <v>-261.416</v>
      </c>
      <c r="G43" s="132" t="e">
        <f t="shared" si="5"/>
        <v>#VALUE!</v>
      </c>
      <c r="H43" s="224"/>
      <c r="I43" s="224"/>
      <c r="J43" s="106"/>
      <c r="K43" s="106"/>
      <c r="L43" s="106"/>
      <c r="M43" s="106"/>
      <c r="N43" s="106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  <c r="BG43" s="50"/>
      <c r="BH43" s="50"/>
    </row>
    <row r="44" spans="1:60" s="52" customFormat="1" x14ac:dyDescent="0.25">
      <c r="A44" s="45">
        <v>43333</v>
      </c>
      <c r="B44" s="24">
        <v>0</v>
      </c>
      <c r="C44" s="24">
        <v>0</v>
      </c>
      <c r="D44" s="1">
        <f t="shared" si="6"/>
        <v>0</v>
      </c>
      <c r="E44" s="174" t="s">
        <v>375</v>
      </c>
      <c r="F44" s="25">
        <f t="shared" si="4"/>
        <v>0</v>
      </c>
      <c r="G44" s="132" t="e">
        <f t="shared" si="5"/>
        <v>#VALUE!</v>
      </c>
      <c r="H44" s="233"/>
      <c r="I44" s="233"/>
      <c r="J44" s="106"/>
      <c r="K44" s="106"/>
      <c r="L44" s="106"/>
      <c r="M44" s="106"/>
      <c r="N44" s="106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  <c r="BG44" s="50"/>
      <c r="BH44" s="50"/>
    </row>
    <row r="45" spans="1:60" s="53" customFormat="1" ht="15.75" thickBot="1" x14ac:dyDescent="0.3">
      <c r="A45" s="45">
        <v>43334</v>
      </c>
      <c r="B45" s="24">
        <v>0</v>
      </c>
      <c r="C45" s="24">
        <v>0</v>
      </c>
      <c r="D45" s="1">
        <f t="shared" si="6"/>
        <v>0</v>
      </c>
      <c r="E45" s="174" t="s">
        <v>375</v>
      </c>
      <c r="F45" s="25">
        <f t="shared" si="4"/>
        <v>0</v>
      </c>
      <c r="G45" s="132" t="e">
        <f t="shared" si="5"/>
        <v>#VALUE!</v>
      </c>
      <c r="H45" s="224"/>
      <c r="I45" s="224"/>
      <c r="J45" s="106"/>
      <c r="K45" s="106"/>
      <c r="L45" s="106"/>
      <c r="M45" s="106"/>
      <c r="N45" s="106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  <c r="AT45" s="50"/>
      <c r="AU45" s="50"/>
      <c r="AV45" s="50"/>
      <c r="AW45" s="50"/>
      <c r="AX45" s="50"/>
      <c r="AY45" s="50"/>
      <c r="AZ45" s="50"/>
      <c r="BA45" s="50"/>
      <c r="BB45" s="50"/>
      <c r="BC45" s="50"/>
      <c r="BD45" s="50"/>
      <c r="BE45" s="50"/>
      <c r="BF45" s="50"/>
      <c r="BG45" s="50"/>
      <c r="BH45" s="50"/>
    </row>
    <row r="46" spans="1:60" s="51" customFormat="1" x14ac:dyDescent="0.25">
      <c r="A46" s="45">
        <v>43335</v>
      </c>
      <c r="B46" s="24">
        <v>0</v>
      </c>
      <c r="C46" s="24">
        <v>0</v>
      </c>
      <c r="D46" s="1">
        <f t="shared" si="6"/>
        <v>0</v>
      </c>
      <c r="E46" s="174" t="s">
        <v>375</v>
      </c>
      <c r="F46" s="25">
        <f t="shared" si="4"/>
        <v>0</v>
      </c>
      <c r="G46" s="132" t="e">
        <f t="shared" si="5"/>
        <v>#VALUE!</v>
      </c>
      <c r="H46" s="224"/>
      <c r="I46" s="224"/>
      <c r="J46" s="106"/>
      <c r="K46" s="106"/>
      <c r="L46" s="106"/>
      <c r="M46" s="106"/>
      <c r="N46" s="106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50"/>
      <c r="AT46" s="50"/>
      <c r="AU46" s="50"/>
      <c r="AV46" s="50"/>
      <c r="AW46" s="50"/>
      <c r="AX46" s="50"/>
      <c r="AY46" s="50"/>
      <c r="AZ46" s="50"/>
      <c r="BA46" s="50"/>
      <c r="BB46" s="50"/>
      <c r="BC46" s="50"/>
      <c r="BD46" s="50"/>
      <c r="BE46" s="50"/>
      <c r="BF46" s="50"/>
      <c r="BG46" s="50"/>
      <c r="BH46" s="50"/>
    </row>
    <row r="47" spans="1:60" s="52" customFormat="1" x14ac:dyDescent="0.25">
      <c r="A47" s="45">
        <v>43336</v>
      </c>
      <c r="B47" s="24">
        <v>0</v>
      </c>
      <c r="C47" s="24">
        <v>0</v>
      </c>
      <c r="D47" s="1">
        <f t="shared" si="6"/>
        <v>0</v>
      </c>
      <c r="E47" s="174" t="s">
        <v>375</v>
      </c>
      <c r="F47" s="25">
        <f t="shared" si="4"/>
        <v>0</v>
      </c>
      <c r="G47" s="132" t="e">
        <f t="shared" si="5"/>
        <v>#VALUE!</v>
      </c>
      <c r="H47" s="224"/>
      <c r="I47" s="224"/>
      <c r="J47" s="106"/>
      <c r="K47" s="106"/>
      <c r="L47" s="106"/>
      <c r="M47" s="106"/>
      <c r="N47" s="106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  <c r="AK47" s="50"/>
      <c r="AL47" s="50"/>
      <c r="AM47" s="50"/>
      <c r="AN47" s="50"/>
      <c r="AO47" s="50"/>
      <c r="AP47" s="50"/>
      <c r="AQ47" s="50"/>
      <c r="AR47" s="50"/>
      <c r="AS47" s="50"/>
      <c r="AT47" s="50"/>
      <c r="AU47" s="50"/>
      <c r="AV47" s="50"/>
      <c r="AW47" s="50"/>
      <c r="AX47" s="50"/>
      <c r="AY47" s="50"/>
      <c r="AZ47" s="50"/>
      <c r="BA47" s="50"/>
      <c r="BB47" s="50"/>
      <c r="BC47" s="50"/>
      <c r="BD47" s="50"/>
      <c r="BE47" s="50"/>
      <c r="BF47" s="50"/>
      <c r="BG47" s="50"/>
      <c r="BH47" s="50"/>
    </row>
    <row r="48" spans="1:60" s="52" customFormat="1" x14ac:dyDescent="0.25">
      <c r="A48" s="45">
        <v>43339</v>
      </c>
      <c r="B48" s="24">
        <v>0</v>
      </c>
      <c r="C48" s="24">
        <v>0</v>
      </c>
      <c r="D48" s="1">
        <f t="shared" si="6"/>
        <v>0</v>
      </c>
      <c r="E48" s="174" t="s">
        <v>375</v>
      </c>
      <c r="F48" s="25">
        <f t="shared" si="4"/>
        <v>0</v>
      </c>
      <c r="G48" s="132" t="e">
        <f t="shared" si="5"/>
        <v>#VALUE!</v>
      </c>
      <c r="H48" s="224"/>
      <c r="I48" s="224"/>
      <c r="J48" s="106"/>
      <c r="K48" s="106"/>
      <c r="L48" s="106"/>
      <c r="M48" s="106"/>
      <c r="N48" s="106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50"/>
      <c r="AL48" s="50"/>
      <c r="AM48" s="50"/>
      <c r="AN48" s="50"/>
      <c r="AO48" s="50"/>
      <c r="AP48" s="50"/>
      <c r="AQ48" s="50"/>
      <c r="AR48" s="50"/>
      <c r="AS48" s="50"/>
      <c r="AT48" s="50"/>
      <c r="AU48" s="50"/>
      <c r="AV48" s="50"/>
      <c r="AW48" s="50"/>
      <c r="AX48" s="50"/>
      <c r="AY48" s="50"/>
      <c r="AZ48" s="50"/>
      <c r="BA48" s="50"/>
      <c r="BB48" s="50"/>
      <c r="BC48" s="50"/>
      <c r="BD48" s="50"/>
      <c r="BE48" s="50"/>
      <c r="BF48" s="50"/>
      <c r="BG48" s="50"/>
      <c r="BH48" s="50"/>
    </row>
    <row r="49" spans="1:61" s="52" customFormat="1" x14ac:dyDescent="0.25">
      <c r="A49" s="45">
        <v>43340</v>
      </c>
      <c r="B49" s="24">
        <v>0</v>
      </c>
      <c r="C49" s="24">
        <v>0</v>
      </c>
      <c r="D49" s="1">
        <f t="shared" si="6"/>
        <v>0</v>
      </c>
      <c r="E49" s="174" t="s">
        <v>375</v>
      </c>
      <c r="F49" s="25">
        <f t="shared" si="4"/>
        <v>0</v>
      </c>
      <c r="G49" s="132" t="e">
        <f t="shared" si="5"/>
        <v>#VALUE!</v>
      </c>
      <c r="H49" s="224"/>
      <c r="I49" s="224"/>
      <c r="J49" s="106"/>
      <c r="K49" s="106"/>
      <c r="L49" s="106"/>
      <c r="M49" s="106"/>
      <c r="N49" s="106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  <c r="AU49" s="50"/>
      <c r="AV49" s="50"/>
      <c r="AW49" s="50"/>
      <c r="AX49" s="50"/>
      <c r="AY49" s="50"/>
      <c r="AZ49" s="50"/>
      <c r="BA49" s="50"/>
      <c r="BB49" s="50"/>
      <c r="BC49" s="50"/>
      <c r="BD49" s="50"/>
      <c r="BE49" s="50"/>
      <c r="BF49" s="50"/>
      <c r="BG49" s="50"/>
      <c r="BH49" s="50"/>
    </row>
    <row r="50" spans="1:61" s="54" customFormat="1" ht="15.75" thickBot="1" x14ac:dyDescent="0.3">
      <c r="A50" s="45">
        <v>43341</v>
      </c>
      <c r="B50" s="24">
        <v>0</v>
      </c>
      <c r="C50" s="24">
        <v>0</v>
      </c>
      <c r="D50" s="1">
        <f t="shared" si="6"/>
        <v>0</v>
      </c>
      <c r="E50" s="174" t="s">
        <v>375</v>
      </c>
      <c r="F50" s="25">
        <f t="shared" si="4"/>
        <v>0</v>
      </c>
      <c r="G50" s="132" t="e">
        <f t="shared" si="5"/>
        <v>#VALUE!</v>
      </c>
      <c r="H50" s="224"/>
      <c r="I50" s="224"/>
      <c r="J50" s="106"/>
      <c r="K50" s="106"/>
      <c r="L50" s="106"/>
      <c r="M50" s="106"/>
      <c r="N50" s="106"/>
      <c r="O50" s="50"/>
      <c r="P50" s="50"/>
      <c r="Q50" s="50"/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50"/>
      <c r="AI50" s="50"/>
      <c r="AJ50" s="50"/>
      <c r="AK50" s="50"/>
      <c r="AL50" s="50"/>
      <c r="AM50" s="50"/>
      <c r="AN50" s="50"/>
      <c r="AO50" s="50"/>
      <c r="AP50" s="50"/>
      <c r="AQ50" s="50"/>
      <c r="AR50" s="50"/>
      <c r="AS50" s="50"/>
      <c r="AT50" s="50"/>
      <c r="AU50" s="50"/>
      <c r="AV50" s="50"/>
      <c r="AW50" s="50"/>
      <c r="AX50" s="50"/>
      <c r="AY50" s="50"/>
      <c r="AZ50" s="50"/>
      <c r="BA50" s="50"/>
      <c r="BB50" s="50"/>
      <c r="BC50" s="50"/>
      <c r="BD50" s="50"/>
      <c r="BE50" s="50"/>
      <c r="BF50" s="50"/>
      <c r="BG50" s="50"/>
      <c r="BH50" s="50"/>
    </row>
    <row r="51" spans="1:61" s="54" customFormat="1" ht="15.75" thickBot="1" x14ac:dyDescent="0.3">
      <c r="A51" s="45">
        <v>43342</v>
      </c>
      <c r="B51" s="24">
        <v>0</v>
      </c>
      <c r="C51" s="24">
        <v>0</v>
      </c>
      <c r="D51" s="1">
        <f t="shared" si="6"/>
        <v>0</v>
      </c>
      <c r="E51" s="174" t="s">
        <v>375</v>
      </c>
      <c r="F51" s="25">
        <f t="shared" si="4"/>
        <v>0</v>
      </c>
      <c r="G51" s="132" t="e">
        <f t="shared" si="5"/>
        <v>#VALUE!</v>
      </c>
      <c r="H51" s="224"/>
      <c r="I51" s="224"/>
      <c r="J51" s="106"/>
      <c r="K51" s="106"/>
      <c r="L51" s="106"/>
      <c r="M51" s="106"/>
      <c r="N51" s="106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  <c r="AD51" s="50"/>
      <c r="AE51" s="50"/>
      <c r="AF51" s="50"/>
      <c r="AG51" s="50"/>
      <c r="AH51" s="50"/>
      <c r="AI51" s="50"/>
      <c r="AJ51" s="50"/>
      <c r="AK51" s="50"/>
      <c r="AL51" s="50"/>
      <c r="AM51" s="50"/>
      <c r="AN51" s="50"/>
      <c r="AO51" s="50"/>
      <c r="AP51" s="50"/>
      <c r="AQ51" s="50"/>
      <c r="AR51" s="50"/>
      <c r="AS51" s="50"/>
      <c r="AT51" s="50"/>
      <c r="AU51" s="50"/>
      <c r="AV51" s="50"/>
      <c r="AW51" s="50"/>
      <c r="AX51" s="50"/>
      <c r="AY51" s="50"/>
      <c r="AZ51" s="50"/>
      <c r="BA51" s="50"/>
      <c r="BB51" s="50"/>
      <c r="BC51" s="50"/>
      <c r="BD51" s="50"/>
      <c r="BE51" s="50"/>
      <c r="BF51" s="50"/>
      <c r="BG51" s="50"/>
      <c r="BH51" s="50"/>
    </row>
    <row r="52" spans="1:61" s="54" customFormat="1" ht="15.75" thickBot="1" x14ac:dyDescent="0.3">
      <c r="A52" s="45">
        <v>43343</v>
      </c>
      <c r="B52" s="24">
        <v>0</v>
      </c>
      <c r="C52" s="24">
        <v>0</v>
      </c>
      <c r="D52" s="1">
        <f>SUM(B52:C52)</f>
        <v>0</v>
      </c>
      <c r="E52" s="174" t="s">
        <v>375</v>
      </c>
      <c r="F52" s="25">
        <f t="shared" si="4"/>
        <v>0</v>
      </c>
      <c r="G52" s="132" t="e">
        <f t="shared" si="5"/>
        <v>#VALUE!</v>
      </c>
      <c r="H52" s="224"/>
      <c r="I52" s="224"/>
      <c r="J52" s="108"/>
      <c r="K52" s="108"/>
      <c r="L52" s="108"/>
      <c r="M52" s="108"/>
      <c r="N52" s="108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  <c r="AD52" s="50"/>
      <c r="AE52" s="50"/>
      <c r="AF52" s="50"/>
      <c r="AG52" s="50"/>
      <c r="AH52" s="50"/>
      <c r="AI52" s="50"/>
      <c r="AJ52" s="50"/>
      <c r="AK52" s="50"/>
      <c r="AL52" s="50"/>
      <c r="AM52" s="50"/>
      <c r="AN52" s="50"/>
      <c r="AO52" s="50"/>
      <c r="AP52" s="50"/>
      <c r="AQ52" s="50"/>
      <c r="AR52" s="50"/>
      <c r="AS52" s="50"/>
      <c r="AT52" s="50"/>
      <c r="AU52" s="50"/>
      <c r="AV52" s="50"/>
      <c r="AW52" s="50"/>
      <c r="AX52" s="50"/>
      <c r="AY52" s="50"/>
      <c r="AZ52" s="50"/>
      <c r="BA52" s="50"/>
      <c r="BB52" s="50"/>
      <c r="BC52" s="50"/>
      <c r="BD52" s="50"/>
      <c r="BE52" s="50"/>
      <c r="BF52" s="50"/>
      <c r="BG52" s="50"/>
      <c r="BH52" s="50"/>
    </row>
    <row r="53" spans="1:61" ht="15.75" customHeight="1" x14ac:dyDescent="0.25">
      <c r="A53" s="63" t="s">
        <v>3</v>
      </c>
      <c r="B53" s="59">
        <f>SUM(B30:B50)</f>
        <v>-165.39999999999998</v>
      </c>
      <c r="C53" s="59">
        <f>SUM(C30:C50)</f>
        <v>-117.19999999999999</v>
      </c>
      <c r="D53" s="216">
        <f>SUM(D30:D50)</f>
        <v>-282.59999999999997</v>
      </c>
      <c r="E53" s="214">
        <f>SUM(E30:E50)</f>
        <v>43</v>
      </c>
      <c r="F53" s="222">
        <f>SUM(F30:F50)</f>
        <v>-2343.6320000000001</v>
      </c>
      <c r="G53" s="228" t="e">
        <f>SUM(G30:G51)</f>
        <v>#VALUE!</v>
      </c>
      <c r="H53" s="225"/>
      <c r="I53" s="225"/>
      <c r="J53" s="106"/>
      <c r="K53" s="106"/>
      <c r="L53" s="106"/>
      <c r="M53" s="106"/>
      <c r="N53" s="106"/>
      <c r="BI53" s="21"/>
    </row>
    <row r="54" spans="1:61" ht="15.75" customHeight="1" x14ac:dyDescent="0.25">
      <c r="A54" s="93" t="s">
        <v>12</v>
      </c>
      <c r="B54" s="90">
        <f>(B53*8.6)</f>
        <v>-1422.4399999999998</v>
      </c>
      <c r="C54" s="90">
        <f>(C53*7.86)</f>
        <v>-921.19199999999989</v>
      </c>
      <c r="D54" s="217"/>
      <c r="E54" s="215"/>
      <c r="F54" s="223"/>
      <c r="G54" s="229"/>
      <c r="H54" s="225"/>
      <c r="I54" s="225"/>
      <c r="J54" s="106"/>
      <c r="K54" s="106"/>
      <c r="L54" s="106"/>
      <c r="M54" s="106"/>
      <c r="N54" s="106"/>
      <c r="BI54" s="21"/>
    </row>
    <row r="55" spans="1:61" ht="15.75" x14ac:dyDescent="0.25">
      <c r="A55" s="58" t="s">
        <v>53</v>
      </c>
      <c r="B55" s="61"/>
      <c r="C55" s="61"/>
      <c r="D55" s="61"/>
      <c r="E55" s="62">
        <f>SUM(B55:C55)</f>
        <v>0</v>
      </c>
      <c r="F55" s="61"/>
      <c r="G55" s="230"/>
      <c r="H55" s="225"/>
      <c r="I55" s="225"/>
      <c r="BI55" s="21"/>
    </row>
    <row r="58" spans="1:61" s="244" customFormat="1" x14ac:dyDescent="0.25">
      <c r="A58" s="244" t="s">
        <v>17</v>
      </c>
      <c r="B58" s="244" t="s">
        <v>18</v>
      </c>
      <c r="C58" s="244" t="s">
        <v>19</v>
      </c>
      <c r="D58" s="244" t="s">
        <v>20</v>
      </c>
      <c r="E58" s="244" t="s">
        <v>21</v>
      </c>
      <c r="F58" s="244" t="s">
        <v>22</v>
      </c>
      <c r="G58" s="244" t="s">
        <v>23</v>
      </c>
      <c r="H58" s="244" t="s">
        <v>24</v>
      </c>
      <c r="I58" s="244" t="s">
        <v>25</v>
      </c>
      <c r="J58" s="244" t="s">
        <v>26</v>
      </c>
      <c r="K58" s="244" t="s">
        <v>27</v>
      </c>
      <c r="L58" s="244" t="s">
        <v>28</v>
      </c>
      <c r="M58" s="244" t="s">
        <v>377</v>
      </c>
    </row>
    <row r="59" spans="1:61" s="23" customFormat="1" x14ac:dyDescent="0.25">
      <c r="A59" s="23" t="s">
        <v>379</v>
      </c>
      <c r="B59" s="23" t="s">
        <v>380</v>
      </c>
      <c r="C59" s="23" t="s">
        <v>10</v>
      </c>
      <c r="D59" s="23" t="s">
        <v>44</v>
      </c>
      <c r="E59" s="23">
        <v>0.04</v>
      </c>
      <c r="F59" s="23">
        <v>1.17184</v>
      </c>
      <c r="G59" s="23">
        <v>0</v>
      </c>
      <c r="H59" s="23">
        <v>1.16967</v>
      </c>
      <c r="I59" s="23">
        <v>1.1646700000000001</v>
      </c>
      <c r="J59" s="23">
        <v>-0.22</v>
      </c>
      <c r="K59" s="23">
        <v>0</v>
      </c>
      <c r="L59" s="23">
        <v>50</v>
      </c>
      <c r="M59" s="23">
        <v>19.78</v>
      </c>
      <c r="N59" s="23">
        <v>1</v>
      </c>
      <c r="O59" s="23">
        <v>3</v>
      </c>
      <c r="P59" s="23" t="s">
        <v>381</v>
      </c>
      <c r="Q59" s="23">
        <v>100</v>
      </c>
      <c r="R59" s="23" t="s">
        <v>382</v>
      </c>
      <c r="S59" s="23">
        <v>23.1</v>
      </c>
      <c r="T59" s="23">
        <v>0.02</v>
      </c>
      <c r="U59" s="23">
        <v>53.4</v>
      </c>
      <c r="V59" s="23">
        <v>21.36</v>
      </c>
      <c r="W59" s="23">
        <v>0</v>
      </c>
      <c r="X59" s="23">
        <v>0</v>
      </c>
      <c r="Y59" s="23">
        <v>100</v>
      </c>
      <c r="Z59" s="23">
        <v>93.6</v>
      </c>
      <c r="AA59" s="23">
        <v>-3.4</v>
      </c>
      <c r="AB59" s="23">
        <v>-1.36</v>
      </c>
    </row>
    <row r="60" spans="1:61" s="23" customFormat="1" x14ac:dyDescent="0.25">
      <c r="A60" s="23" t="s">
        <v>383</v>
      </c>
      <c r="B60" s="23" t="s">
        <v>384</v>
      </c>
      <c r="C60" s="23" t="s">
        <v>10</v>
      </c>
      <c r="D60" s="23" t="s">
        <v>46</v>
      </c>
      <c r="E60" s="23">
        <v>0.04</v>
      </c>
      <c r="F60" s="23">
        <v>1.16656</v>
      </c>
      <c r="G60" s="23">
        <v>0</v>
      </c>
      <c r="H60" s="23">
        <v>1.16866</v>
      </c>
      <c r="I60" s="23">
        <v>1.1695500000000001</v>
      </c>
      <c r="J60" s="23">
        <v>-0.22</v>
      </c>
      <c r="K60" s="23">
        <v>0</v>
      </c>
      <c r="L60" s="23">
        <v>8.9</v>
      </c>
      <c r="M60" s="23">
        <v>3.34</v>
      </c>
      <c r="N60" s="23">
        <v>0.17</v>
      </c>
      <c r="O60" s="23">
        <v>3</v>
      </c>
      <c r="P60" s="23" t="s">
        <v>385</v>
      </c>
      <c r="Q60" s="23">
        <v>1.1000000000000001</v>
      </c>
      <c r="R60" s="23" t="s">
        <v>84</v>
      </c>
      <c r="S60" s="23">
        <v>0</v>
      </c>
      <c r="T60" s="23">
        <v>0.11</v>
      </c>
      <c r="U60" s="23">
        <v>8.9</v>
      </c>
      <c r="V60" s="23">
        <v>3.56</v>
      </c>
      <c r="W60" s="23">
        <v>0</v>
      </c>
      <c r="X60" s="23">
        <v>0</v>
      </c>
      <c r="Y60" s="23">
        <v>100</v>
      </c>
      <c r="Z60" s="23">
        <v>100</v>
      </c>
      <c r="AA60" s="23">
        <v>0</v>
      </c>
      <c r="AB60" s="23">
        <v>0</v>
      </c>
    </row>
    <row r="61" spans="1:61" s="23" customFormat="1" x14ac:dyDescent="0.25">
      <c r="A61" s="23" t="s">
        <v>386</v>
      </c>
      <c r="B61" s="23" t="s">
        <v>383</v>
      </c>
      <c r="C61" s="23" t="s">
        <v>10</v>
      </c>
      <c r="D61" s="23" t="s">
        <v>44</v>
      </c>
      <c r="E61" s="23">
        <v>0.04</v>
      </c>
      <c r="F61" s="23">
        <v>1.16866</v>
      </c>
      <c r="G61" s="23">
        <v>0</v>
      </c>
      <c r="H61" s="23">
        <v>1.1665700000000001</v>
      </c>
      <c r="I61" s="23">
        <v>1.16866</v>
      </c>
      <c r="J61" s="23">
        <v>-0.22</v>
      </c>
      <c r="K61" s="23">
        <v>0</v>
      </c>
      <c r="L61" s="23">
        <v>-20.9</v>
      </c>
      <c r="M61" s="23">
        <v>-8.58</v>
      </c>
      <c r="N61" s="23">
        <v>-0.43</v>
      </c>
      <c r="O61" s="23">
        <v>3</v>
      </c>
      <c r="P61" s="23" t="s">
        <v>387</v>
      </c>
      <c r="Q61" s="23">
        <v>30.9</v>
      </c>
      <c r="R61" s="23" t="s">
        <v>388</v>
      </c>
      <c r="S61" s="23">
        <v>32.6</v>
      </c>
      <c r="T61" s="23">
        <v>1.79</v>
      </c>
      <c r="U61" s="23">
        <v>11.7</v>
      </c>
      <c r="V61" s="23">
        <v>4.68</v>
      </c>
      <c r="W61" s="23">
        <v>-20.9</v>
      </c>
      <c r="X61" s="23">
        <v>-8.36</v>
      </c>
      <c r="Y61" s="23">
        <v>35.9</v>
      </c>
      <c r="Z61" s="23">
        <v>0</v>
      </c>
      <c r="AA61" s="23">
        <v>-32.6</v>
      </c>
      <c r="AB61" s="23">
        <v>-13.04</v>
      </c>
    </row>
    <row r="62" spans="1:61" s="23" customFormat="1" x14ac:dyDescent="0.25">
      <c r="A62" s="23" t="s">
        <v>389</v>
      </c>
      <c r="B62" s="23" t="s">
        <v>390</v>
      </c>
      <c r="C62" s="23" t="s">
        <v>11</v>
      </c>
      <c r="D62" s="23" t="s">
        <v>44</v>
      </c>
      <c r="E62" s="23">
        <v>7.0000000000000007E-2</v>
      </c>
      <c r="F62" s="23">
        <v>111.276</v>
      </c>
      <c r="G62" s="23">
        <v>0</v>
      </c>
      <c r="H62" s="23">
        <v>111.133</v>
      </c>
      <c r="I62" s="23">
        <v>111.276</v>
      </c>
      <c r="J62" s="23">
        <v>-0.39</v>
      </c>
      <c r="K62" s="23">
        <v>0</v>
      </c>
      <c r="L62" s="23">
        <v>-14.3</v>
      </c>
      <c r="M62" s="23">
        <v>-9.39</v>
      </c>
      <c r="N62" s="23">
        <v>-0.47</v>
      </c>
      <c r="O62" s="23">
        <v>4</v>
      </c>
      <c r="P62" s="23" t="s">
        <v>391</v>
      </c>
      <c r="Q62" s="23">
        <v>0</v>
      </c>
      <c r="R62" s="23" t="s">
        <v>45</v>
      </c>
      <c r="S62" s="23">
        <v>14.3</v>
      </c>
      <c r="T62" s="23">
        <v>14.31</v>
      </c>
      <c r="U62" s="23">
        <v>0</v>
      </c>
      <c r="V62" s="23">
        <v>0</v>
      </c>
      <c r="W62" s="23">
        <v>-14.3</v>
      </c>
      <c r="X62" s="23">
        <v>-9.0090000000000003</v>
      </c>
      <c r="Y62" s="23">
        <v>0</v>
      </c>
      <c r="Z62" s="23">
        <v>0</v>
      </c>
      <c r="AA62" s="23">
        <v>-14.3</v>
      </c>
      <c r="AB62" s="23">
        <v>-9.01</v>
      </c>
    </row>
    <row r="63" spans="1:61" s="23" customFormat="1" x14ac:dyDescent="0.25">
      <c r="A63" s="23" t="s">
        <v>392</v>
      </c>
      <c r="B63" s="23" t="s">
        <v>389</v>
      </c>
      <c r="C63" s="23" t="s">
        <v>11</v>
      </c>
      <c r="D63" s="23" t="s">
        <v>46</v>
      </c>
      <c r="E63" s="23">
        <v>7.0000000000000007E-2</v>
      </c>
      <c r="F63" s="23">
        <v>111.133</v>
      </c>
      <c r="G63" s="23">
        <v>0</v>
      </c>
      <c r="H63" s="23">
        <v>111.27500000000001</v>
      </c>
      <c r="I63" s="23">
        <v>111.133</v>
      </c>
      <c r="J63" s="23">
        <v>-0.39</v>
      </c>
      <c r="K63" s="23">
        <v>0</v>
      </c>
      <c r="L63" s="23">
        <v>-14.2</v>
      </c>
      <c r="M63" s="23">
        <v>-9.33</v>
      </c>
      <c r="N63" s="23">
        <v>-0.47</v>
      </c>
      <c r="O63" s="23">
        <v>4</v>
      </c>
      <c r="P63" s="23" t="s">
        <v>393</v>
      </c>
      <c r="Q63" s="23">
        <v>0</v>
      </c>
      <c r="R63" s="23" t="s">
        <v>45</v>
      </c>
      <c r="S63" s="23">
        <v>14.3</v>
      </c>
      <c r="T63" s="23">
        <v>14.31</v>
      </c>
      <c r="U63" s="23">
        <v>0</v>
      </c>
      <c r="V63" s="23">
        <v>0</v>
      </c>
      <c r="W63" s="23">
        <v>-14.3</v>
      </c>
      <c r="X63" s="23">
        <v>-9.0090000000000003</v>
      </c>
      <c r="Y63" s="23">
        <v>0</v>
      </c>
      <c r="Z63" s="23">
        <v>0.7</v>
      </c>
      <c r="AA63" s="23">
        <v>-14.2</v>
      </c>
      <c r="AB63" s="23">
        <v>-8.9499999999999993</v>
      </c>
    </row>
    <row r="64" spans="1:61" s="23" customFormat="1" x14ac:dyDescent="0.25">
      <c r="A64" s="23" t="s">
        <v>394</v>
      </c>
      <c r="B64" s="23" t="s">
        <v>395</v>
      </c>
      <c r="C64" s="23" t="s">
        <v>10</v>
      </c>
      <c r="D64" s="23" t="s">
        <v>46</v>
      </c>
      <c r="E64" s="23">
        <v>0.04</v>
      </c>
      <c r="F64" s="23">
        <v>1.1679200000000001</v>
      </c>
      <c r="G64" s="23">
        <v>0</v>
      </c>
      <c r="H64" s="23">
        <v>1.1699900000000001</v>
      </c>
      <c r="I64" s="23">
        <v>1.17157</v>
      </c>
      <c r="J64" s="23">
        <v>-0.22</v>
      </c>
      <c r="K64" s="23">
        <v>0</v>
      </c>
      <c r="L64" s="23">
        <v>15.8</v>
      </c>
      <c r="M64" s="23">
        <v>6.1</v>
      </c>
      <c r="N64" s="23">
        <v>0.31</v>
      </c>
      <c r="O64" s="23">
        <v>3</v>
      </c>
      <c r="P64" s="23" t="s">
        <v>396</v>
      </c>
      <c r="Q64" s="23">
        <v>100</v>
      </c>
      <c r="R64" s="23" t="s">
        <v>397</v>
      </c>
      <c r="S64" s="23">
        <v>28.7</v>
      </c>
      <c r="T64" s="23">
        <v>0.03</v>
      </c>
      <c r="U64" s="23">
        <v>32.1</v>
      </c>
      <c r="V64" s="23">
        <v>12.84</v>
      </c>
      <c r="W64" s="23">
        <v>0</v>
      </c>
      <c r="X64" s="23">
        <v>0</v>
      </c>
      <c r="Y64" s="23">
        <v>100</v>
      </c>
      <c r="Z64" s="23">
        <v>49.2</v>
      </c>
      <c r="AA64" s="23">
        <v>-16.3</v>
      </c>
      <c r="AB64" s="23">
        <v>-6.52</v>
      </c>
    </row>
    <row r="65" spans="1:28" s="23" customFormat="1" x14ac:dyDescent="0.25">
      <c r="A65" s="23" t="s">
        <v>398</v>
      </c>
      <c r="B65" s="23" t="s">
        <v>395</v>
      </c>
      <c r="C65" s="23" t="s">
        <v>11</v>
      </c>
      <c r="D65" s="23" t="s">
        <v>44</v>
      </c>
      <c r="E65" s="23">
        <v>0.1</v>
      </c>
      <c r="F65" s="23">
        <v>111.23099999999999</v>
      </c>
      <c r="G65" s="23">
        <v>0</v>
      </c>
      <c r="H65" s="23">
        <v>111.122</v>
      </c>
      <c r="I65" s="23">
        <v>111.134</v>
      </c>
      <c r="J65" s="23">
        <v>-0.55000000000000004</v>
      </c>
      <c r="K65" s="23">
        <v>0</v>
      </c>
      <c r="L65" s="23">
        <v>-1.2</v>
      </c>
      <c r="M65" s="23">
        <v>-1.63</v>
      </c>
      <c r="N65" s="23">
        <v>-0.08</v>
      </c>
      <c r="O65" s="23">
        <v>4</v>
      </c>
      <c r="P65" s="23" t="s">
        <v>399</v>
      </c>
      <c r="Q65" s="23">
        <v>52.7</v>
      </c>
      <c r="R65" s="23" t="s">
        <v>134</v>
      </c>
      <c r="S65" s="23">
        <v>16.899999999999999</v>
      </c>
      <c r="T65" s="23">
        <v>0.34</v>
      </c>
      <c r="U65" s="23">
        <v>12.6</v>
      </c>
      <c r="V65" s="23">
        <v>11.34</v>
      </c>
      <c r="W65" s="23">
        <v>-4.3</v>
      </c>
      <c r="X65" s="23">
        <v>-3.87</v>
      </c>
      <c r="Y65" s="23">
        <v>74.599999999999994</v>
      </c>
      <c r="Z65" s="23">
        <v>18.3</v>
      </c>
      <c r="AA65" s="23">
        <v>-13.8</v>
      </c>
      <c r="AB65" s="23">
        <v>-12.42</v>
      </c>
    </row>
    <row r="66" spans="1:28" s="23" customFormat="1" x14ac:dyDescent="0.25">
      <c r="A66" s="23" t="s">
        <v>400</v>
      </c>
      <c r="B66" s="23" t="s">
        <v>398</v>
      </c>
      <c r="C66" s="23" t="s">
        <v>11</v>
      </c>
      <c r="D66" s="23" t="s">
        <v>46</v>
      </c>
      <c r="E66" s="23">
        <v>0.1</v>
      </c>
      <c r="F66" s="23">
        <v>111.123</v>
      </c>
      <c r="G66" s="23">
        <v>0</v>
      </c>
      <c r="H66" s="23">
        <v>111.232</v>
      </c>
      <c r="I66" s="23">
        <v>111.123</v>
      </c>
      <c r="J66" s="23">
        <v>-0.55000000000000004</v>
      </c>
      <c r="K66" s="23">
        <v>0</v>
      </c>
      <c r="L66" s="23">
        <v>-10.9</v>
      </c>
      <c r="M66" s="23">
        <v>-10.36</v>
      </c>
      <c r="N66" s="23">
        <v>-0.52</v>
      </c>
      <c r="O66" s="23">
        <v>4</v>
      </c>
      <c r="P66" s="23" t="s">
        <v>401</v>
      </c>
      <c r="Q66" s="23">
        <v>25.7</v>
      </c>
      <c r="R66" s="23" t="s">
        <v>402</v>
      </c>
      <c r="S66" s="23">
        <v>21</v>
      </c>
      <c r="T66" s="23">
        <v>1.19</v>
      </c>
      <c r="U66" s="23">
        <v>9.6</v>
      </c>
      <c r="V66" s="23">
        <v>8.64</v>
      </c>
      <c r="W66" s="23">
        <v>-11.4</v>
      </c>
      <c r="X66" s="23">
        <v>-10.26</v>
      </c>
      <c r="Y66" s="23">
        <v>45.7</v>
      </c>
      <c r="Z66" s="23">
        <v>2.4</v>
      </c>
      <c r="AA66" s="23">
        <v>-20.5</v>
      </c>
      <c r="AB66" s="23">
        <v>-18.45</v>
      </c>
    </row>
    <row r="67" spans="1:28" s="23" customFormat="1" x14ac:dyDescent="0.25">
      <c r="A67" s="23" t="s">
        <v>403</v>
      </c>
      <c r="B67" s="23" t="s">
        <v>404</v>
      </c>
      <c r="C67" s="23" t="s">
        <v>11</v>
      </c>
      <c r="D67" s="23" t="s">
        <v>44</v>
      </c>
      <c r="E67" s="23">
        <v>7.0000000000000007E-2</v>
      </c>
      <c r="F67" s="23">
        <v>111.343</v>
      </c>
      <c r="G67" s="23">
        <v>0</v>
      </c>
      <c r="H67" s="23">
        <v>111.18899999999999</v>
      </c>
      <c r="I67" s="23">
        <v>111.06399999999999</v>
      </c>
      <c r="J67" s="23">
        <v>-0.39</v>
      </c>
      <c r="K67" s="23">
        <v>0</v>
      </c>
      <c r="L67" s="23">
        <v>12.5</v>
      </c>
      <c r="M67" s="23">
        <v>7.49</v>
      </c>
      <c r="N67" s="23">
        <v>0.38</v>
      </c>
      <c r="O67" s="23">
        <v>4</v>
      </c>
      <c r="P67" s="23" t="s">
        <v>405</v>
      </c>
      <c r="Q67" s="23">
        <v>99.4</v>
      </c>
      <c r="R67" s="23" t="s">
        <v>406</v>
      </c>
      <c r="S67" s="23">
        <v>17.399999999999999</v>
      </c>
      <c r="T67" s="23">
        <v>0.02</v>
      </c>
      <c r="U67" s="23">
        <v>23.9</v>
      </c>
      <c r="V67" s="23">
        <v>15.056999999999899</v>
      </c>
      <c r="W67" s="23">
        <v>-0.5</v>
      </c>
      <c r="X67" s="23">
        <v>-0.315</v>
      </c>
      <c r="Y67" s="23">
        <v>98</v>
      </c>
      <c r="Z67" s="23">
        <v>53.3</v>
      </c>
      <c r="AA67" s="23">
        <v>-11.4</v>
      </c>
      <c r="AB67" s="23">
        <v>-7.18</v>
      </c>
    </row>
    <row r="68" spans="1:28" s="23" customFormat="1" x14ac:dyDescent="0.25">
      <c r="A68" s="23" t="s">
        <v>407</v>
      </c>
      <c r="B68" s="23" t="s">
        <v>404</v>
      </c>
      <c r="C68" s="23" t="s">
        <v>10</v>
      </c>
      <c r="D68" s="23" t="s">
        <v>46</v>
      </c>
      <c r="E68" s="23">
        <v>0.06</v>
      </c>
      <c r="F68" s="23">
        <v>1.1596500000000001</v>
      </c>
      <c r="G68" s="23">
        <v>0</v>
      </c>
      <c r="H68" s="23">
        <v>1.16116</v>
      </c>
      <c r="I68" s="23">
        <v>1.1671499999999999</v>
      </c>
      <c r="J68" s="23">
        <v>-0.33</v>
      </c>
      <c r="K68" s="23">
        <v>0</v>
      </c>
      <c r="L68" s="23">
        <v>59.9</v>
      </c>
      <c r="M68" s="23">
        <v>35.61</v>
      </c>
      <c r="N68" s="23">
        <v>1.82</v>
      </c>
      <c r="O68" s="23">
        <v>3</v>
      </c>
      <c r="P68" s="23" t="s">
        <v>408</v>
      </c>
      <c r="Q68" s="23">
        <v>100</v>
      </c>
      <c r="R68" s="23" t="s">
        <v>409</v>
      </c>
      <c r="S68" s="23">
        <v>9.4</v>
      </c>
      <c r="T68" s="23">
        <v>0.01</v>
      </c>
      <c r="U68" s="23">
        <v>67.400000000000006</v>
      </c>
      <c r="V68" s="23">
        <v>40.44</v>
      </c>
      <c r="W68" s="23">
        <v>0</v>
      </c>
      <c r="X68" s="23">
        <v>0</v>
      </c>
      <c r="Y68" s="23">
        <v>100</v>
      </c>
      <c r="Z68" s="23">
        <v>88.9</v>
      </c>
      <c r="AA68" s="23">
        <v>-7.5</v>
      </c>
      <c r="AB68" s="23">
        <v>-4.5</v>
      </c>
    </row>
    <row r="69" spans="1:28" s="23" customFormat="1" x14ac:dyDescent="0.25">
      <c r="A69" s="23" t="s">
        <v>410</v>
      </c>
      <c r="B69" s="23" t="s">
        <v>411</v>
      </c>
      <c r="C69" s="23" t="s">
        <v>10</v>
      </c>
      <c r="D69" s="23" t="s">
        <v>46</v>
      </c>
      <c r="E69" s="23">
        <v>0.05</v>
      </c>
      <c r="F69" s="23">
        <v>1.1555299999999999</v>
      </c>
      <c r="G69" s="23">
        <v>0</v>
      </c>
      <c r="H69" s="23">
        <v>1.15744</v>
      </c>
      <c r="I69" s="23">
        <v>1.16214</v>
      </c>
      <c r="J69" s="23">
        <v>-0.28000000000000003</v>
      </c>
      <c r="K69" s="23">
        <v>0</v>
      </c>
      <c r="L69" s="23">
        <v>47</v>
      </c>
      <c r="M69" s="23">
        <v>23.22</v>
      </c>
      <c r="N69" s="23">
        <v>1.2</v>
      </c>
      <c r="O69" s="23">
        <v>3</v>
      </c>
      <c r="P69" s="23" t="s">
        <v>412</v>
      </c>
      <c r="Q69" s="23">
        <v>100</v>
      </c>
      <c r="R69" s="23" t="s">
        <v>413</v>
      </c>
      <c r="S69" s="23">
        <v>33.1</v>
      </c>
      <c r="T69" s="23">
        <v>0.02</v>
      </c>
      <c r="U69" s="23">
        <v>63.3</v>
      </c>
      <c r="V69" s="23">
        <v>31.65</v>
      </c>
      <c r="W69" s="23">
        <v>0</v>
      </c>
      <c r="X69" s="23">
        <v>0</v>
      </c>
      <c r="Y69" s="23">
        <v>100</v>
      </c>
      <c r="Z69" s="23">
        <v>74.2</v>
      </c>
      <c r="AA69" s="23">
        <v>-16.3</v>
      </c>
      <c r="AB69" s="23">
        <v>-8.15</v>
      </c>
    </row>
    <row r="70" spans="1:28" s="23" customFormat="1" x14ac:dyDescent="0.25">
      <c r="A70" s="23" t="s">
        <v>414</v>
      </c>
      <c r="B70" s="23" t="s">
        <v>415</v>
      </c>
      <c r="C70" s="23" t="s">
        <v>10</v>
      </c>
      <c r="D70" s="23" t="s">
        <v>44</v>
      </c>
      <c r="E70" s="23">
        <v>0.05</v>
      </c>
      <c r="F70" s="23">
        <v>1.1574199999999999</v>
      </c>
      <c r="G70" s="23">
        <v>0</v>
      </c>
      <c r="H70" s="23">
        <v>1.1555299999999999</v>
      </c>
      <c r="I70" s="23">
        <v>1.1574</v>
      </c>
      <c r="J70" s="23">
        <v>-0.28000000000000003</v>
      </c>
      <c r="K70" s="23">
        <v>0</v>
      </c>
      <c r="L70" s="23">
        <v>-18.7</v>
      </c>
      <c r="M70" s="23">
        <v>-9.6300000000000008</v>
      </c>
      <c r="N70" s="23">
        <v>-0.5</v>
      </c>
      <c r="O70" s="23">
        <v>3</v>
      </c>
      <c r="P70" s="23" t="s">
        <v>416</v>
      </c>
      <c r="Q70" s="23">
        <v>0</v>
      </c>
      <c r="R70" s="23" t="s">
        <v>45</v>
      </c>
      <c r="S70" s="23">
        <v>18.7</v>
      </c>
      <c r="T70" s="23">
        <v>18.73</v>
      </c>
      <c r="U70" s="23">
        <v>0</v>
      </c>
      <c r="V70" s="23">
        <v>0</v>
      </c>
      <c r="W70" s="23">
        <v>-18.7</v>
      </c>
      <c r="X70" s="23">
        <v>-9.35</v>
      </c>
      <c r="Y70" s="23">
        <v>0</v>
      </c>
      <c r="Z70" s="23">
        <v>0</v>
      </c>
      <c r="AA70" s="23">
        <v>-18.7</v>
      </c>
      <c r="AB70" s="23">
        <v>-9.35</v>
      </c>
    </row>
    <row r="71" spans="1:28" s="23" customFormat="1" x14ac:dyDescent="0.25">
      <c r="A71" s="23" t="s">
        <v>417</v>
      </c>
      <c r="B71" s="23" t="s">
        <v>418</v>
      </c>
      <c r="C71" s="23" t="s">
        <v>11</v>
      </c>
      <c r="D71" s="23" t="s">
        <v>44</v>
      </c>
      <c r="E71" s="23">
        <v>0.09</v>
      </c>
      <c r="F71" s="23">
        <v>111.44799999999999</v>
      </c>
      <c r="G71" s="23">
        <v>0</v>
      </c>
      <c r="H71" s="23">
        <v>111.334</v>
      </c>
      <c r="I71" s="23">
        <v>111.449</v>
      </c>
      <c r="J71" s="23">
        <v>-0.5</v>
      </c>
      <c r="K71" s="23">
        <v>0</v>
      </c>
      <c r="L71" s="23">
        <v>-11.5</v>
      </c>
      <c r="M71" s="23">
        <v>-9.7899999999999991</v>
      </c>
      <c r="N71" s="23">
        <v>-0.5</v>
      </c>
      <c r="O71" s="23">
        <v>4</v>
      </c>
      <c r="P71" s="23" t="s">
        <v>419</v>
      </c>
      <c r="Q71" s="23">
        <v>0</v>
      </c>
      <c r="R71" s="23" t="s">
        <v>45</v>
      </c>
      <c r="S71" s="23">
        <v>11.5</v>
      </c>
      <c r="T71" s="23">
        <v>11.51</v>
      </c>
      <c r="U71" s="23">
        <v>0</v>
      </c>
      <c r="V71" s="23">
        <v>0</v>
      </c>
      <c r="W71" s="23">
        <v>-11.5</v>
      </c>
      <c r="X71" s="23">
        <v>-9.3149999999999995</v>
      </c>
      <c r="Y71" s="23">
        <v>0</v>
      </c>
      <c r="Z71" s="23">
        <v>0</v>
      </c>
      <c r="AA71" s="23">
        <v>-11.5</v>
      </c>
      <c r="AB71" s="23">
        <v>-9.32</v>
      </c>
    </row>
    <row r="72" spans="1:28" s="23" customFormat="1" x14ac:dyDescent="0.25">
      <c r="A72" s="23" t="s">
        <v>420</v>
      </c>
      <c r="B72" s="23" t="s">
        <v>417</v>
      </c>
      <c r="C72" s="23" t="s">
        <v>11</v>
      </c>
      <c r="D72" s="23" t="s">
        <v>46</v>
      </c>
      <c r="E72" s="23">
        <v>0.09</v>
      </c>
      <c r="F72" s="23">
        <v>111.334</v>
      </c>
      <c r="G72" s="23">
        <v>0</v>
      </c>
      <c r="H72" s="23">
        <v>111.44799999999999</v>
      </c>
      <c r="I72" s="23">
        <v>111.334</v>
      </c>
      <c r="J72" s="23">
        <v>-0.5</v>
      </c>
      <c r="K72" s="23">
        <v>0</v>
      </c>
      <c r="L72" s="23">
        <v>-11.4</v>
      </c>
      <c r="M72" s="23">
        <v>-9.7200000000000006</v>
      </c>
      <c r="N72" s="23">
        <v>-0.5</v>
      </c>
      <c r="O72" s="23">
        <v>4</v>
      </c>
      <c r="P72" s="23" t="s">
        <v>421</v>
      </c>
      <c r="Q72" s="23">
        <v>0</v>
      </c>
      <c r="R72" s="23" t="s">
        <v>45</v>
      </c>
      <c r="S72" s="23">
        <v>11.4</v>
      </c>
      <c r="T72" s="23">
        <v>11.4</v>
      </c>
      <c r="U72" s="23">
        <v>0</v>
      </c>
      <c r="V72" s="23">
        <v>0</v>
      </c>
      <c r="W72" s="23">
        <v>-11.4</v>
      </c>
      <c r="X72" s="23">
        <v>-9.234</v>
      </c>
      <c r="Y72" s="23">
        <v>0</v>
      </c>
      <c r="Z72" s="23">
        <v>0</v>
      </c>
      <c r="AA72" s="23">
        <v>-11.4</v>
      </c>
      <c r="AB72" s="23">
        <v>-9.23</v>
      </c>
    </row>
    <row r="73" spans="1:28" s="23" customFormat="1" x14ac:dyDescent="0.25">
      <c r="A73" s="23" t="s">
        <v>422</v>
      </c>
      <c r="B73" s="23" t="s">
        <v>423</v>
      </c>
      <c r="C73" s="23" t="s">
        <v>11</v>
      </c>
      <c r="D73" s="23" t="s">
        <v>46</v>
      </c>
      <c r="E73" s="23">
        <v>0.04</v>
      </c>
      <c r="F73" s="23">
        <v>110.55</v>
      </c>
      <c r="G73" s="23">
        <v>0</v>
      </c>
      <c r="H73" s="23">
        <v>110.77</v>
      </c>
      <c r="I73" s="23">
        <v>111.149</v>
      </c>
      <c r="J73" s="23">
        <v>-0.22</v>
      </c>
      <c r="K73" s="23">
        <v>0</v>
      </c>
      <c r="L73" s="23">
        <v>37.9</v>
      </c>
      <c r="M73" s="23">
        <v>13.42</v>
      </c>
      <c r="N73" s="23">
        <v>0.69</v>
      </c>
      <c r="O73" s="23">
        <v>4</v>
      </c>
      <c r="P73" s="23" t="s">
        <v>424</v>
      </c>
      <c r="Q73" s="23">
        <v>98.1</v>
      </c>
      <c r="R73" s="23" t="s">
        <v>425</v>
      </c>
      <c r="S73" s="23">
        <v>17.7</v>
      </c>
      <c r="T73" s="23">
        <v>0.04</v>
      </c>
      <c r="U73" s="23">
        <v>51.5</v>
      </c>
      <c r="V73" s="23">
        <v>18.54</v>
      </c>
      <c r="W73" s="23">
        <v>-2</v>
      </c>
      <c r="X73" s="23">
        <v>-0.72</v>
      </c>
      <c r="Y73" s="23">
        <v>96.3</v>
      </c>
      <c r="Z73" s="23">
        <v>74.599999999999994</v>
      </c>
      <c r="AA73" s="23">
        <v>-13.6</v>
      </c>
      <c r="AB73" s="23">
        <v>-4.9000000000000004</v>
      </c>
    </row>
    <row r="74" spans="1:28" s="23" customFormat="1" x14ac:dyDescent="0.25">
      <c r="A74" s="23" t="s">
        <v>426</v>
      </c>
      <c r="B74" s="23" t="s">
        <v>427</v>
      </c>
      <c r="C74" s="23" t="s">
        <v>10</v>
      </c>
      <c r="D74" s="23" t="s">
        <v>46</v>
      </c>
      <c r="E74" s="23">
        <v>0.05</v>
      </c>
      <c r="F74" s="23">
        <v>1.1555599999999999</v>
      </c>
      <c r="G74" s="23">
        <v>0</v>
      </c>
      <c r="H74" s="23">
        <v>1.1574599999999999</v>
      </c>
      <c r="I74" s="23">
        <v>1.1555599999999999</v>
      </c>
      <c r="J74" s="23">
        <v>-0.28000000000000003</v>
      </c>
      <c r="K74" s="23">
        <v>0</v>
      </c>
      <c r="L74" s="23">
        <v>-19</v>
      </c>
      <c r="M74" s="23">
        <v>-9.7799999999999994</v>
      </c>
      <c r="N74" s="23">
        <v>-0.5</v>
      </c>
      <c r="O74" s="23">
        <v>3</v>
      </c>
      <c r="P74" s="23" t="s">
        <v>428</v>
      </c>
      <c r="Q74" s="23">
        <v>9.3000000000000007</v>
      </c>
      <c r="R74" s="23" t="s">
        <v>429</v>
      </c>
      <c r="S74" s="23">
        <v>31.9</v>
      </c>
      <c r="T74" s="23">
        <v>1.47</v>
      </c>
      <c r="U74" s="23">
        <v>12.9</v>
      </c>
      <c r="V74" s="23">
        <v>6.45</v>
      </c>
      <c r="W74" s="23">
        <v>-19</v>
      </c>
      <c r="X74" s="23">
        <v>-9.5</v>
      </c>
      <c r="Y74" s="23">
        <v>40.4</v>
      </c>
      <c r="Z74" s="23">
        <v>0</v>
      </c>
      <c r="AA74" s="23">
        <v>-31.9</v>
      </c>
      <c r="AB74" s="23">
        <v>-15.95</v>
      </c>
    </row>
    <row r="75" spans="1:28" s="23" customFormat="1" x14ac:dyDescent="0.25">
      <c r="A75" s="23" t="s">
        <v>430</v>
      </c>
      <c r="B75" s="23" t="s">
        <v>426</v>
      </c>
      <c r="C75" s="23" t="s">
        <v>10</v>
      </c>
      <c r="D75" s="23" t="s">
        <v>44</v>
      </c>
      <c r="E75" s="23">
        <v>0.05</v>
      </c>
      <c r="F75" s="23">
        <v>1.1574599999999999</v>
      </c>
      <c r="G75" s="23">
        <v>0</v>
      </c>
      <c r="H75" s="23">
        <v>1.15557</v>
      </c>
      <c r="I75" s="23">
        <v>1.1574599999999999</v>
      </c>
      <c r="J75" s="23">
        <v>-0.28000000000000003</v>
      </c>
      <c r="K75" s="23">
        <v>0</v>
      </c>
      <c r="L75" s="23">
        <v>-18.899999999999999</v>
      </c>
      <c r="M75" s="23">
        <v>-9.73</v>
      </c>
      <c r="N75" s="23">
        <v>-0.49</v>
      </c>
      <c r="O75" s="23">
        <v>3</v>
      </c>
      <c r="P75" s="23" t="s">
        <v>431</v>
      </c>
      <c r="Q75" s="23">
        <v>0</v>
      </c>
      <c r="R75" s="23" t="s">
        <v>45</v>
      </c>
      <c r="S75" s="23">
        <v>18.899999999999999</v>
      </c>
      <c r="T75" s="23">
        <v>18.899999999999999</v>
      </c>
      <c r="U75" s="23">
        <v>0</v>
      </c>
      <c r="V75" s="23">
        <v>0</v>
      </c>
      <c r="W75" s="23">
        <v>-18.899999999999999</v>
      </c>
      <c r="X75" s="23">
        <v>-9.4499999999999993</v>
      </c>
      <c r="Y75" s="23">
        <v>0</v>
      </c>
      <c r="Z75" s="23">
        <v>0</v>
      </c>
      <c r="AA75" s="23">
        <v>-18.899999999999999</v>
      </c>
      <c r="AB75" s="23">
        <v>-9.4499999999999993</v>
      </c>
    </row>
    <row r="76" spans="1:28" s="23" customFormat="1" x14ac:dyDescent="0.25">
      <c r="A76" s="23" t="s">
        <v>432</v>
      </c>
      <c r="B76" s="23" t="s">
        <v>433</v>
      </c>
      <c r="C76" s="23" t="s">
        <v>11</v>
      </c>
      <c r="D76" s="23" t="s">
        <v>46</v>
      </c>
      <c r="E76" s="23">
        <v>7.0000000000000007E-2</v>
      </c>
      <c r="F76" s="23">
        <v>110.027</v>
      </c>
      <c r="G76" s="23">
        <v>0</v>
      </c>
      <c r="H76" s="23">
        <v>110.17400000000001</v>
      </c>
      <c r="I76" s="23">
        <v>110.55800000000001</v>
      </c>
      <c r="J76" s="23">
        <v>-0.39</v>
      </c>
      <c r="K76" s="23">
        <v>0</v>
      </c>
      <c r="L76" s="23">
        <v>38.4</v>
      </c>
      <c r="M76" s="23">
        <v>23.92</v>
      </c>
      <c r="N76" s="23">
        <v>1.24</v>
      </c>
      <c r="O76" s="23">
        <v>4</v>
      </c>
      <c r="P76" s="23" t="s">
        <v>434</v>
      </c>
      <c r="Q76" s="23">
        <v>100</v>
      </c>
      <c r="R76" s="23" t="s">
        <v>435</v>
      </c>
      <c r="S76" s="23">
        <v>27</v>
      </c>
      <c r="T76" s="23">
        <v>0.02</v>
      </c>
      <c r="U76" s="23">
        <v>43</v>
      </c>
      <c r="V76" s="23">
        <v>27.09</v>
      </c>
      <c r="W76" s="23">
        <v>0</v>
      </c>
      <c r="X76" s="23">
        <v>0</v>
      </c>
      <c r="Y76" s="23">
        <v>100</v>
      </c>
      <c r="Z76" s="23">
        <v>89.3</v>
      </c>
      <c r="AA76" s="23">
        <v>-4.5999999999999996</v>
      </c>
      <c r="AB76" s="23">
        <v>-2.9</v>
      </c>
    </row>
    <row r="77" spans="1:28" s="23" customFormat="1" x14ac:dyDescent="0.25">
      <c r="A77" s="23" t="s">
        <v>436</v>
      </c>
      <c r="B77" s="23" t="s">
        <v>433</v>
      </c>
      <c r="C77" s="23" t="s">
        <v>10</v>
      </c>
      <c r="D77" s="23" t="s">
        <v>46</v>
      </c>
      <c r="E77" s="23">
        <v>0.06</v>
      </c>
      <c r="F77" s="23">
        <v>1.1560699999999999</v>
      </c>
      <c r="G77" s="23">
        <v>0</v>
      </c>
      <c r="H77" s="23">
        <v>1.1576500000000001</v>
      </c>
      <c r="I77" s="23">
        <v>1.1594100000000001</v>
      </c>
      <c r="J77" s="23">
        <v>-0.33</v>
      </c>
      <c r="K77" s="23">
        <v>0</v>
      </c>
      <c r="L77" s="23">
        <v>17.600000000000001</v>
      </c>
      <c r="M77" s="23">
        <v>10.23</v>
      </c>
      <c r="N77" s="23">
        <v>0.52</v>
      </c>
      <c r="O77" s="23">
        <v>3</v>
      </c>
      <c r="P77" s="23" t="s">
        <v>437</v>
      </c>
      <c r="Q77" s="23">
        <v>100</v>
      </c>
      <c r="R77" s="23" t="s">
        <v>283</v>
      </c>
      <c r="S77" s="23">
        <v>36.6</v>
      </c>
      <c r="T77" s="23">
        <v>0.02</v>
      </c>
      <c r="U77" s="23">
        <v>45.6</v>
      </c>
      <c r="V77" s="23">
        <v>27.36</v>
      </c>
      <c r="W77" s="23">
        <v>0</v>
      </c>
      <c r="X77" s="23">
        <v>0</v>
      </c>
      <c r="Y77" s="23">
        <v>100</v>
      </c>
      <c r="Z77" s="23">
        <v>38.6</v>
      </c>
      <c r="AA77" s="23">
        <v>-28</v>
      </c>
      <c r="AB77" s="23">
        <v>-16.8</v>
      </c>
    </row>
    <row r="78" spans="1:28" s="23" customFormat="1" x14ac:dyDescent="0.25">
      <c r="A78" s="23" t="s">
        <v>438</v>
      </c>
      <c r="B78" s="23" t="s">
        <v>436</v>
      </c>
      <c r="C78" s="23" t="s">
        <v>10</v>
      </c>
      <c r="D78" s="23" t="s">
        <v>44</v>
      </c>
      <c r="E78" s="23">
        <v>0.06</v>
      </c>
      <c r="F78" s="23">
        <v>1.1576599999999999</v>
      </c>
      <c r="G78" s="23">
        <v>0</v>
      </c>
      <c r="H78" s="23">
        <v>1.1560699999999999</v>
      </c>
      <c r="I78" s="23">
        <v>1.1576500000000001</v>
      </c>
      <c r="J78" s="23">
        <v>-0.33</v>
      </c>
      <c r="K78" s="23">
        <v>0</v>
      </c>
      <c r="L78" s="23">
        <v>-15.8</v>
      </c>
      <c r="M78" s="23">
        <v>-9.81</v>
      </c>
      <c r="N78" s="23">
        <v>-0.5</v>
      </c>
      <c r="O78" s="23">
        <v>3</v>
      </c>
      <c r="P78" s="23" t="s">
        <v>439</v>
      </c>
      <c r="Q78" s="23">
        <v>0</v>
      </c>
      <c r="R78" s="23" t="s">
        <v>45</v>
      </c>
      <c r="S78" s="23">
        <v>15.8</v>
      </c>
      <c r="T78" s="23">
        <v>15.82</v>
      </c>
      <c r="U78" s="23">
        <v>0</v>
      </c>
      <c r="V78" s="23">
        <v>0</v>
      </c>
      <c r="W78" s="23">
        <v>-15.8</v>
      </c>
      <c r="X78" s="23">
        <v>-9.48</v>
      </c>
      <c r="Y78" s="23">
        <v>0</v>
      </c>
      <c r="Z78" s="23">
        <v>0</v>
      </c>
      <c r="AA78" s="23">
        <v>-15.8</v>
      </c>
      <c r="AB78" s="23">
        <v>-9.48</v>
      </c>
    </row>
    <row r="79" spans="1:28" s="23" customFormat="1" x14ac:dyDescent="0.25">
      <c r="A79" s="23" t="s">
        <v>440</v>
      </c>
      <c r="B79" s="23" t="s">
        <v>441</v>
      </c>
      <c r="C79" s="23" t="s">
        <v>11</v>
      </c>
      <c r="D79" s="23" t="s">
        <v>46</v>
      </c>
      <c r="E79" s="23">
        <v>0.05</v>
      </c>
      <c r="F79" s="23">
        <v>109.782</v>
      </c>
      <c r="G79" s="23">
        <v>0</v>
      </c>
      <c r="H79" s="23">
        <v>109.971</v>
      </c>
      <c r="I79" s="23">
        <v>110.40900000000001</v>
      </c>
      <c r="J79" s="23">
        <v>-0.28000000000000003</v>
      </c>
      <c r="K79" s="23">
        <v>0</v>
      </c>
      <c r="L79" s="23">
        <v>43.8</v>
      </c>
      <c r="M79" s="23">
        <v>19.559999999999999</v>
      </c>
      <c r="N79" s="23">
        <v>1.02</v>
      </c>
      <c r="O79" s="23">
        <v>4</v>
      </c>
      <c r="P79" s="23" t="s">
        <v>442</v>
      </c>
      <c r="Q79" s="23">
        <v>100</v>
      </c>
      <c r="R79" s="23" t="s">
        <v>443</v>
      </c>
      <c r="S79" s="23">
        <v>12.2</v>
      </c>
      <c r="T79" s="23">
        <v>0.02</v>
      </c>
      <c r="U79" s="23">
        <v>51.7</v>
      </c>
      <c r="V79" s="23">
        <v>23.265000000000001</v>
      </c>
      <c r="W79" s="23">
        <v>0</v>
      </c>
      <c r="X79" s="23">
        <v>0</v>
      </c>
      <c r="Y79" s="23">
        <v>100</v>
      </c>
      <c r="Z79" s="23">
        <v>84.7</v>
      </c>
      <c r="AA79" s="23">
        <v>-7.9</v>
      </c>
      <c r="AB79" s="23">
        <v>-3.56</v>
      </c>
    </row>
    <row r="80" spans="1:28" s="23" customFormat="1" x14ac:dyDescent="0.25">
      <c r="A80" s="23" t="s">
        <v>444</v>
      </c>
      <c r="B80" s="23" t="s">
        <v>445</v>
      </c>
      <c r="C80" s="23" t="s">
        <v>10</v>
      </c>
      <c r="D80" s="23" t="s">
        <v>44</v>
      </c>
      <c r="E80" s="23">
        <v>0.05</v>
      </c>
      <c r="F80" s="23">
        <v>1.1522699999999999</v>
      </c>
      <c r="G80" s="23">
        <v>0</v>
      </c>
      <c r="H80" s="23">
        <v>1.1505000000000001</v>
      </c>
      <c r="I80" s="23">
        <v>1.15228</v>
      </c>
      <c r="J80" s="23">
        <v>-0.28000000000000003</v>
      </c>
      <c r="K80" s="23">
        <v>0</v>
      </c>
      <c r="L80" s="23">
        <v>-17.8</v>
      </c>
      <c r="M80" s="23">
        <v>-9.18</v>
      </c>
      <c r="N80" s="23">
        <v>-0.47</v>
      </c>
      <c r="O80" s="23">
        <v>3</v>
      </c>
      <c r="P80" s="23" t="s">
        <v>446</v>
      </c>
      <c r="Q80" s="23">
        <v>0</v>
      </c>
      <c r="R80" s="23" t="s">
        <v>45</v>
      </c>
      <c r="S80" s="23">
        <v>17.8</v>
      </c>
      <c r="T80" s="23">
        <v>17.829999999999998</v>
      </c>
      <c r="U80" s="23">
        <v>0</v>
      </c>
      <c r="V80" s="23">
        <v>0</v>
      </c>
      <c r="W80" s="23">
        <v>-17.8</v>
      </c>
      <c r="X80" s="23">
        <v>-8.9</v>
      </c>
      <c r="Y80" s="23">
        <v>0</v>
      </c>
      <c r="Z80" s="23">
        <v>0</v>
      </c>
      <c r="AA80" s="23">
        <v>-17.8</v>
      </c>
      <c r="AB80" s="23">
        <v>-8.9</v>
      </c>
    </row>
    <row r="81" spans="1:28" s="23" customFormat="1" x14ac:dyDescent="0.25">
      <c r="A81" s="23" t="s">
        <v>447</v>
      </c>
      <c r="B81" s="23" t="s">
        <v>444</v>
      </c>
      <c r="C81" s="23" t="s">
        <v>10</v>
      </c>
      <c r="D81" s="23" t="s">
        <v>46</v>
      </c>
      <c r="E81" s="23">
        <v>0.05</v>
      </c>
      <c r="F81" s="23">
        <v>1.1505399999999999</v>
      </c>
      <c r="G81" s="23">
        <v>0</v>
      </c>
      <c r="H81" s="23">
        <v>1.1522699999999999</v>
      </c>
      <c r="I81" s="23">
        <v>1.1505000000000001</v>
      </c>
      <c r="J81" s="23">
        <v>-0.28000000000000003</v>
      </c>
      <c r="K81" s="23">
        <v>0</v>
      </c>
      <c r="L81" s="23">
        <v>-17.7</v>
      </c>
      <c r="M81" s="23">
        <v>-9.1300000000000008</v>
      </c>
      <c r="N81" s="23">
        <v>-0.47</v>
      </c>
      <c r="O81" s="23">
        <v>3</v>
      </c>
      <c r="P81" s="23" t="s">
        <v>448</v>
      </c>
      <c r="Q81" s="23">
        <v>1</v>
      </c>
      <c r="R81" s="23" t="s">
        <v>120</v>
      </c>
      <c r="S81" s="23">
        <v>18</v>
      </c>
      <c r="T81" s="23">
        <v>59.17</v>
      </c>
      <c r="U81" s="23">
        <v>0.3</v>
      </c>
      <c r="V81" s="23">
        <v>0.15</v>
      </c>
      <c r="W81" s="23">
        <v>-17.7</v>
      </c>
      <c r="X81" s="23">
        <v>-8.85</v>
      </c>
      <c r="Y81" s="23">
        <v>1.7</v>
      </c>
      <c r="Z81" s="23">
        <v>0</v>
      </c>
      <c r="AA81" s="23">
        <v>-18</v>
      </c>
      <c r="AB81" s="23">
        <v>-9</v>
      </c>
    </row>
    <row r="82" spans="1:28" s="23" customFormat="1" x14ac:dyDescent="0.25">
      <c r="A82" s="23" t="s">
        <v>449</v>
      </c>
      <c r="B82" s="23" t="s">
        <v>440</v>
      </c>
      <c r="C82" s="23" t="s">
        <v>11</v>
      </c>
      <c r="D82" s="23" t="s">
        <v>44</v>
      </c>
      <c r="E82" s="23">
        <v>0.05</v>
      </c>
      <c r="F82" s="23">
        <v>109.96899999999999</v>
      </c>
      <c r="G82" s="23">
        <v>0</v>
      </c>
      <c r="H82" s="23">
        <v>109.78100000000001</v>
      </c>
      <c r="I82" s="23">
        <v>109.971</v>
      </c>
      <c r="J82" s="23">
        <v>-0.28000000000000003</v>
      </c>
      <c r="K82" s="23">
        <v>0</v>
      </c>
      <c r="L82" s="23">
        <v>-19</v>
      </c>
      <c r="M82" s="23">
        <v>-8.92</v>
      </c>
      <c r="N82" s="23">
        <v>-0.46</v>
      </c>
      <c r="O82" s="23">
        <v>4</v>
      </c>
      <c r="P82" s="23" t="s">
        <v>450</v>
      </c>
      <c r="Q82" s="23">
        <v>0</v>
      </c>
      <c r="R82" s="23" t="s">
        <v>45</v>
      </c>
      <c r="S82" s="23">
        <v>19</v>
      </c>
      <c r="T82" s="23">
        <v>19.010000000000002</v>
      </c>
      <c r="U82" s="23">
        <v>0</v>
      </c>
      <c r="V82" s="23">
        <v>0</v>
      </c>
      <c r="W82" s="23">
        <v>-19</v>
      </c>
      <c r="X82" s="23">
        <v>-8.5500000000000007</v>
      </c>
      <c r="Y82" s="23">
        <v>0</v>
      </c>
      <c r="Z82" s="23">
        <v>0</v>
      </c>
      <c r="AA82" s="23">
        <v>-19</v>
      </c>
      <c r="AB82" s="23">
        <v>-8.5500000000000007</v>
      </c>
    </row>
    <row r="83" spans="1:28" s="23" customFormat="1" x14ac:dyDescent="0.25">
      <c r="A83" s="23" t="s">
        <v>451</v>
      </c>
      <c r="B83" s="23" t="s">
        <v>452</v>
      </c>
      <c r="C83" s="23" t="s">
        <v>11</v>
      </c>
      <c r="D83" s="23" t="s">
        <v>44</v>
      </c>
      <c r="E83" s="23">
        <v>7.0000000000000007E-2</v>
      </c>
      <c r="F83" s="23">
        <v>110.55800000000001</v>
      </c>
      <c r="G83" s="23">
        <v>0</v>
      </c>
      <c r="H83" s="23">
        <v>110.414</v>
      </c>
      <c r="I83" s="23">
        <v>110.501</v>
      </c>
      <c r="J83" s="23">
        <v>-0.39</v>
      </c>
      <c r="K83" s="23">
        <v>0</v>
      </c>
      <c r="L83" s="23">
        <v>-8.6999999999999993</v>
      </c>
      <c r="M83" s="23">
        <v>-5.9</v>
      </c>
      <c r="N83" s="23">
        <v>-0.3</v>
      </c>
      <c r="O83" s="23">
        <v>4</v>
      </c>
      <c r="P83" s="23" t="s">
        <v>453</v>
      </c>
      <c r="Q83" s="23">
        <v>0</v>
      </c>
      <c r="R83" s="23" t="s">
        <v>45</v>
      </c>
      <c r="S83" s="23">
        <v>8.6999999999999993</v>
      </c>
      <c r="T83" s="23">
        <v>8.6999999999999993</v>
      </c>
      <c r="U83" s="23">
        <v>0</v>
      </c>
      <c r="V83" s="23">
        <v>0</v>
      </c>
      <c r="W83" s="23">
        <v>-8.6999999999999993</v>
      </c>
      <c r="X83" s="23">
        <v>-5.4809999999999999</v>
      </c>
      <c r="Y83" s="23">
        <v>0</v>
      </c>
      <c r="Z83" s="23">
        <v>0</v>
      </c>
      <c r="AA83" s="23">
        <v>-8.6999999999999993</v>
      </c>
      <c r="AB83" s="23">
        <v>-5.48</v>
      </c>
    </row>
    <row r="84" spans="1:28" s="23" customFormat="1" x14ac:dyDescent="0.25">
      <c r="A84" s="23" t="s">
        <v>454</v>
      </c>
      <c r="B84" s="23" t="s">
        <v>452</v>
      </c>
      <c r="C84" s="23" t="s">
        <v>10</v>
      </c>
      <c r="D84" s="23" t="s">
        <v>46</v>
      </c>
      <c r="E84" s="23">
        <v>0.06</v>
      </c>
      <c r="F84" s="23">
        <v>1.1411</v>
      </c>
      <c r="G84" s="23">
        <v>0</v>
      </c>
      <c r="H84" s="23">
        <v>1.14262</v>
      </c>
      <c r="I84" s="23">
        <v>1.1436299999999999</v>
      </c>
      <c r="J84" s="23">
        <v>-0.33</v>
      </c>
      <c r="K84" s="23">
        <v>0</v>
      </c>
      <c r="L84" s="23">
        <v>10.1</v>
      </c>
      <c r="M84" s="23">
        <v>5.73</v>
      </c>
      <c r="N84" s="23">
        <v>0.28999999999999998</v>
      </c>
      <c r="O84" s="23">
        <v>3</v>
      </c>
      <c r="P84" s="23" t="s">
        <v>455</v>
      </c>
      <c r="Q84" s="23">
        <v>0.7</v>
      </c>
      <c r="R84" s="23" t="s">
        <v>84</v>
      </c>
      <c r="S84" s="23">
        <v>0</v>
      </c>
      <c r="T84" s="23">
        <v>0.1</v>
      </c>
      <c r="U84" s="23">
        <v>10.1</v>
      </c>
      <c r="V84" s="23">
        <v>6.06</v>
      </c>
      <c r="W84" s="23">
        <v>0</v>
      </c>
      <c r="X84" s="23">
        <v>0</v>
      </c>
      <c r="Y84" s="23">
        <v>100</v>
      </c>
      <c r="Z84" s="23">
        <v>100</v>
      </c>
      <c r="AA84" s="23">
        <v>0</v>
      </c>
      <c r="AB84" s="23">
        <v>0</v>
      </c>
    </row>
    <row r="85" spans="1:28" s="23" customFormat="1" x14ac:dyDescent="0.25">
      <c r="A85" s="23" t="s">
        <v>456</v>
      </c>
      <c r="B85" s="23" t="s">
        <v>451</v>
      </c>
      <c r="C85" s="23" t="s">
        <v>11</v>
      </c>
      <c r="D85" s="23" t="s">
        <v>46</v>
      </c>
      <c r="E85" s="23">
        <v>7.0000000000000007E-2</v>
      </c>
      <c r="F85" s="23">
        <v>110.414</v>
      </c>
      <c r="G85" s="23">
        <v>0</v>
      </c>
      <c r="H85" s="23">
        <v>110.55800000000001</v>
      </c>
      <c r="I85" s="23">
        <v>110.414</v>
      </c>
      <c r="J85" s="23">
        <v>-0.39</v>
      </c>
      <c r="K85" s="23">
        <v>0</v>
      </c>
      <c r="L85" s="23">
        <v>-14.4</v>
      </c>
      <c r="M85" s="23">
        <v>-9.52</v>
      </c>
      <c r="N85" s="23">
        <v>-0.49</v>
      </c>
      <c r="O85" s="23">
        <v>4</v>
      </c>
      <c r="P85" s="23" t="s">
        <v>457</v>
      </c>
      <c r="Q85" s="23">
        <v>60.5</v>
      </c>
      <c r="R85" s="23" t="s">
        <v>458</v>
      </c>
      <c r="S85" s="23">
        <v>26.3</v>
      </c>
      <c r="T85" s="23">
        <v>1.21</v>
      </c>
      <c r="U85" s="23">
        <v>11.9</v>
      </c>
      <c r="V85" s="23">
        <v>7.4969999999999999</v>
      </c>
      <c r="W85" s="23">
        <v>-14.4</v>
      </c>
      <c r="X85" s="23">
        <v>-9.0719999999999992</v>
      </c>
      <c r="Y85" s="23">
        <v>45.2</v>
      </c>
      <c r="Z85" s="23">
        <v>0</v>
      </c>
      <c r="AA85" s="23">
        <v>-26.3</v>
      </c>
      <c r="AB85" s="23">
        <v>-16.57</v>
      </c>
    </row>
    <row r="86" spans="1:28" s="23" customFormat="1" x14ac:dyDescent="0.25">
      <c r="A86" s="23" t="s">
        <v>459</v>
      </c>
      <c r="B86" s="23" t="s">
        <v>454</v>
      </c>
      <c r="C86" s="23" t="s">
        <v>10</v>
      </c>
      <c r="D86" s="23" t="s">
        <v>44</v>
      </c>
      <c r="E86" s="23">
        <v>0.06</v>
      </c>
      <c r="F86" s="23">
        <v>1.1425799999999999</v>
      </c>
      <c r="G86" s="23">
        <v>0</v>
      </c>
      <c r="H86" s="23">
        <v>1.1410899999999999</v>
      </c>
      <c r="I86" s="23">
        <v>1.14262</v>
      </c>
      <c r="J86" s="23">
        <v>-0.33</v>
      </c>
      <c r="K86" s="23">
        <v>0</v>
      </c>
      <c r="L86" s="23">
        <v>-15.3</v>
      </c>
      <c r="M86" s="23">
        <v>-9.51</v>
      </c>
      <c r="N86" s="23">
        <v>-0.48</v>
      </c>
      <c r="O86" s="23">
        <v>3</v>
      </c>
      <c r="P86" s="23" t="s">
        <v>460</v>
      </c>
      <c r="Q86" s="23">
        <v>0</v>
      </c>
      <c r="R86" s="23" t="s">
        <v>45</v>
      </c>
      <c r="S86" s="23">
        <v>19.7</v>
      </c>
      <c r="T86" s="23">
        <v>19.72</v>
      </c>
      <c r="U86" s="23">
        <v>0</v>
      </c>
      <c r="V86" s="23">
        <v>0</v>
      </c>
      <c r="W86" s="23">
        <v>-19.7</v>
      </c>
      <c r="X86" s="23">
        <v>-11.819999999999901</v>
      </c>
      <c r="Y86" s="23">
        <v>0</v>
      </c>
      <c r="Z86" s="23">
        <v>22.3</v>
      </c>
      <c r="AA86" s="23">
        <v>-15.3</v>
      </c>
      <c r="AB86" s="23">
        <v>-9.18</v>
      </c>
    </row>
    <row r="87" spans="1:28" s="23" customFormat="1" x14ac:dyDescent="0.25">
      <c r="A87" s="23" t="s">
        <v>461</v>
      </c>
      <c r="B87" s="23" t="s">
        <v>462</v>
      </c>
      <c r="C87" s="23" t="s">
        <v>11</v>
      </c>
      <c r="D87" s="23" t="s">
        <v>44</v>
      </c>
      <c r="E87" s="23">
        <v>0.05</v>
      </c>
      <c r="F87" s="23">
        <v>111.054</v>
      </c>
      <c r="G87" s="23">
        <v>0</v>
      </c>
      <c r="H87" s="23">
        <v>110.842</v>
      </c>
      <c r="I87" s="23">
        <v>110.48</v>
      </c>
      <c r="J87" s="23">
        <v>-0.28000000000000003</v>
      </c>
      <c r="K87" s="23">
        <v>0</v>
      </c>
      <c r="L87" s="23">
        <v>36.200000000000003</v>
      </c>
      <c r="M87" s="23">
        <v>16.100000000000001</v>
      </c>
      <c r="N87" s="23">
        <v>0.82</v>
      </c>
      <c r="O87" s="23">
        <v>4</v>
      </c>
      <c r="P87" s="23" t="s">
        <v>463</v>
      </c>
      <c r="Q87" s="23">
        <v>84.5</v>
      </c>
      <c r="R87" s="23" t="s">
        <v>464</v>
      </c>
      <c r="S87" s="23">
        <v>23.4</v>
      </c>
      <c r="T87" s="23">
        <v>0.1</v>
      </c>
      <c r="U87" s="23">
        <v>51.1</v>
      </c>
      <c r="V87" s="23">
        <v>22.995000000000001</v>
      </c>
      <c r="W87" s="23">
        <v>-5.3</v>
      </c>
      <c r="X87" s="23">
        <v>-2.3849999999999998</v>
      </c>
      <c r="Y87" s="23">
        <v>90.6</v>
      </c>
      <c r="Z87" s="23">
        <v>73.599999999999994</v>
      </c>
      <c r="AA87" s="23">
        <v>-14.9</v>
      </c>
      <c r="AB87" s="23">
        <v>-6.7</v>
      </c>
    </row>
    <row r="88" spans="1:28" s="23" customFormat="1" x14ac:dyDescent="0.25">
      <c r="A88" s="23" t="s">
        <v>465</v>
      </c>
      <c r="B88" s="23" t="s">
        <v>466</v>
      </c>
      <c r="C88" s="23" t="s">
        <v>10</v>
      </c>
      <c r="D88" s="23" t="s">
        <v>44</v>
      </c>
      <c r="E88" s="23">
        <v>7.0000000000000007E-2</v>
      </c>
      <c r="F88" s="23">
        <v>1.13933</v>
      </c>
      <c r="G88" s="23">
        <v>0</v>
      </c>
      <c r="H88" s="23">
        <v>1.13801</v>
      </c>
      <c r="I88" s="23">
        <v>1.1393500000000001</v>
      </c>
      <c r="J88" s="23">
        <v>-0.39</v>
      </c>
      <c r="K88" s="23">
        <v>0</v>
      </c>
      <c r="L88" s="23">
        <v>-13.4</v>
      </c>
      <c r="M88" s="23">
        <v>-9.77</v>
      </c>
      <c r="N88" s="23">
        <v>-0.5</v>
      </c>
      <c r="O88" s="23">
        <v>3</v>
      </c>
      <c r="P88" s="23" t="s">
        <v>467</v>
      </c>
      <c r="Q88" s="23">
        <v>0</v>
      </c>
      <c r="R88" s="23" t="s">
        <v>45</v>
      </c>
      <c r="S88" s="23">
        <v>13.4</v>
      </c>
      <c r="T88" s="23">
        <v>13.4</v>
      </c>
      <c r="U88" s="23">
        <v>0</v>
      </c>
      <c r="V88" s="23">
        <v>0</v>
      </c>
      <c r="W88" s="23">
        <v>-13.4</v>
      </c>
      <c r="X88" s="23">
        <v>-9.3799999999999901</v>
      </c>
      <c r="Y88" s="23">
        <v>0</v>
      </c>
      <c r="Z88" s="23">
        <v>0</v>
      </c>
      <c r="AA88" s="23">
        <v>-13.4</v>
      </c>
      <c r="AB88" s="23">
        <v>-9.3800000000000008</v>
      </c>
    </row>
    <row r="89" spans="1:28" s="23" customFormat="1" x14ac:dyDescent="0.25">
      <c r="A89" s="23" t="s">
        <v>468</v>
      </c>
      <c r="B89" s="23" t="s">
        <v>465</v>
      </c>
      <c r="C89" s="23" t="s">
        <v>10</v>
      </c>
      <c r="D89" s="23" t="s">
        <v>46</v>
      </c>
      <c r="E89" s="23">
        <v>7.0000000000000007E-2</v>
      </c>
      <c r="F89" s="23">
        <v>1.13801</v>
      </c>
      <c r="G89" s="23">
        <v>0</v>
      </c>
      <c r="H89" s="23">
        <v>1.13933</v>
      </c>
      <c r="I89" s="23">
        <v>1.13801</v>
      </c>
      <c r="J89" s="23">
        <v>-0.39</v>
      </c>
      <c r="K89" s="23">
        <v>0</v>
      </c>
      <c r="L89" s="23">
        <v>-13.2</v>
      </c>
      <c r="M89" s="23">
        <v>-9.6300000000000008</v>
      </c>
      <c r="N89" s="23">
        <v>-0.49</v>
      </c>
      <c r="O89" s="23">
        <v>3</v>
      </c>
      <c r="P89" s="23" t="s">
        <v>469</v>
      </c>
      <c r="Q89" s="23">
        <v>0</v>
      </c>
      <c r="R89" s="23" t="s">
        <v>45</v>
      </c>
      <c r="S89" s="23">
        <v>13.2</v>
      </c>
      <c r="T89" s="23">
        <v>13.21</v>
      </c>
      <c r="U89" s="23">
        <v>0</v>
      </c>
      <c r="V89" s="23">
        <v>0</v>
      </c>
      <c r="W89" s="23">
        <v>-13.2</v>
      </c>
      <c r="X89" s="23">
        <v>-9.2399999999999896</v>
      </c>
      <c r="Y89" s="23">
        <v>0</v>
      </c>
      <c r="Z89" s="23">
        <v>0</v>
      </c>
      <c r="AA89" s="23">
        <v>-13.2</v>
      </c>
      <c r="AB89" s="23">
        <v>-9.24</v>
      </c>
    </row>
    <row r="90" spans="1:28" s="23" customFormat="1" x14ac:dyDescent="0.25">
      <c r="A90" s="23" t="s">
        <v>470</v>
      </c>
      <c r="B90" s="23" t="s">
        <v>471</v>
      </c>
      <c r="C90" s="23" t="s">
        <v>11</v>
      </c>
      <c r="D90" s="23" t="s">
        <v>46</v>
      </c>
      <c r="E90" s="23">
        <v>0.06</v>
      </c>
      <c r="F90" s="23">
        <v>110.476</v>
      </c>
      <c r="G90" s="23">
        <v>0</v>
      </c>
      <c r="H90" s="23">
        <v>110.636</v>
      </c>
      <c r="I90" s="23">
        <v>110.745</v>
      </c>
      <c r="J90" s="23">
        <v>-0.33</v>
      </c>
      <c r="K90" s="23">
        <v>0</v>
      </c>
      <c r="L90" s="23">
        <v>10.9</v>
      </c>
      <c r="M90" s="23">
        <v>5.58</v>
      </c>
      <c r="N90" s="23">
        <v>0.28000000000000003</v>
      </c>
      <c r="O90" s="23">
        <v>4</v>
      </c>
      <c r="P90" s="23" t="s">
        <v>472</v>
      </c>
      <c r="Q90" s="23">
        <v>95</v>
      </c>
      <c r="R90" s="23" t="s">
        <v>473</v>
      </c>
      <c r="S90" s="23">
        <v>35.200000000000003</v>
      </c>
      <c r="T90" s="23">
        <v>0.27</v>
      </c>
      <c r="U90" s="23">
        <v>27.8</v>
      </c>
      <c r="V90" s="23">
        <v>15.012</v>
      </c>
      <c r="W90" s="23">
        <v>-7.4</v>
      </c>
      <c r="X90" s="23">
        <v>-3.996</v>
      </c>
      <c r="Y90" s="23">
        <v>79</v>
      </c>
      <c r="Z90" s="23">
        <v>52</v>
      </c>
      <c r="AA90" s="23">
        <v>-16.899999999999999</v>
      </c>
      <c r="AB90" s="23">
        <v>-9.1300000000000008</v>
      </c>
    </row>
    <row r="91" spans="1:28" s="23" customFormat="1" x14ac:dyDescent="0.25">
      <c r="A91" s="23" t="s">
        <v>474</v>
      </c>
      <c r="B91" s="23" t="s">
        <v>471</v>
      </c>
      <c r="C91" s="23" t="s">
        <v>10</v>
      </c>
      <c r="D91" s="23" t="s">
        <v>46</v>
      </c>
      <c r="E91" s="23">
        <v>0.04</v>
      </c>
      <c r="F91" s="23">
        <v>1.1357200000000001</v>
      </c>
      <c r="G91" s="23">
        <v>0</v>
      </c>
      <c r="H91" s="23">
        <v>1.13798</v>
      </c>
      <c r="I91" s="23">
        <v>1.1393</v>
      </c>
      <c r="J91" s="23">
        <v>-0.22</v>
      </c>
      <c r="K91" s="23">
        <v>0</v>
      </c>
      <c r="L91" s="23">
        <v>13.2</v>
      </c>
      <c r="M91" s="23">
        <v>5.0599999999999996</v>
      </c>
      <c r="N91" s="23">
        <v>0.26</v>
      </c>
      <c r="O91" s="23">
        <v>3</v>
      </c>
      <c r="P91" s="23" t="s">
        <v>475</v>
      </c>
      <c r="Q91" s="23">
        <v>73.599999999999994</v>
      </c>
      <c r="R91" s="23" t="s">
        <v>476</v>
      </c>
      <c r="S91" s="23">
        <v>26.6</v>
      </c>
      <c r="T91" s="23">
        <v>0.57999999999999996</v>
      </c>
      <c r="U91" s="23">
        <v>28.6</v>
      </c>
      <c r="V91" s="23">
        <v>11.44</v>
      </c>
      <c r="W91" s="23">
        <v>-16.600000000000001</v>
      </c>
      <c r="X91" s="23">
        <v>-6.64</v>
      </c>
      <c r="Y91" s="23">
        <v>63.3</v>
      </c>
      <c r="Z91" s="23">
        <v>65.900000000000006</v>
      </c>
      <c r="AA91" s="23">
        <v>-15.4</v>
      </c>
      <c r="AB91" s="23">
        <v>-6.16</v>
      </c>
    </row>
    <row r="92" spans="1:28" s="23" customFormat="1" x14ac:dyDescent="0.25">
      <c r="A92" s="23" t="s">
        <v>477</v>
      </c>
      <c r="B92" s="23" t="s">
        <v>470</v>
      </c>
      <c r="C92" s="23" t="s">
        <v>11</v>
      </c>
      <c r="D92" s="23" t="s">
        <v>44</v>
      </c>
      <c r="E92" s="23">
        <v>0.06</v>
      </c>
      <c r="F92" s="23">
        <v>110.631</v>
      </c>
      <c r="G92" s="23">
        <v>0</v>
      </c>
      <c r="H92" s="23">
        <v>110.47499999999999</v>
      </c>
      <c r="I92" s="23">
        <v>110.63200000000001</v>
      </c>
      <c r="J92" s="23">
        <v>-0.33</v>
      </c>
      <c r="K92" s="23">
        <v>0</v>
      </c>
      <c r="L92" s="23">
        <v>-15.7</v>
      </c>
      <c r="M92" s="23">
        <v>-8.84</v>
      </c>
      <c r="N92" s="23">
        <v>-0.45</v>
      </c>
      <c r="O92" s="23">
        <v>4</v>
      </c>
      <c r="P92" s="23" t="s">
        <v>478</v>
      </c>
      <c r="Q92" s="23">
        <v>0</v>
      </c>
      <c r="R92" s="23" t="s">
        <v>45</v>
      </c>
      <c r="S92" s="23">
        <v>15.7</v>
      </c>
      <c r="T92" s="23">
        <v>15.72</v>
      </c>
      <c r="U92" s="23">
        <v>0</v>
      </c>
      <c r="V92" s="23">
        <v>0</v>
      </c>
      <c r="W92" s="23">
        <v>-15.7</v>
      </c>
      <c r="X92" s="23">
        <v>-8.4779999999999998</v>
      </c>
      <c r="Y92" s="23">
        <v>0</v>
      </c>
      <c r="Z92" s="23">
        <v>0</v>
      </c>
      <c r="AA92" s="23">
        <v>-15.7</v>
      </c>
      <c r="AB92" s="23">
        <v>-8.48</v>
      </c>
    </row>
    <row r="93" spans="1:28" s="23" customFormat="1" x14ac:dyDescent="0.25">
      <c r="A93" s="23" t="s">
        <v>479</v>
      </c>
      <c r="B93" s="23" t="s">
        <v>480</v>
      </c>
      <c r="C93" s="23" t="s">
        <v>10</v>
      </c>
      <c r="D93" s="23" t="s">
        <v>44</v>
      </c>
      <c r="E93" s="23">
        <v>7.0000000000000007E-2</v>
      </c>
      <c r="F93" s="23">
        <v>1.1344399999999999</v>
      </c>
      <c r="G93" s="23">
        <v>0</v>
      </c>
      <c r="H93" s="23">
        <v>1.1331800000000001</v>
      </c>
      <c r="I93" s="23">
        <v>1.1322000000000001</v>
      </c>
      <c r="J93" s="23">
        <v>-0.39</v>
      </c>
      <c r="K93" s="23">
        <v>0</v>
      </c>
      <c r="L93" s="23">
        <v>9.8000000000000007</v>
      </c>
      <c r="M93" s="23">
        <v>6.47</v>
      </c>
      <c r="N93" s="23">
        <v>0.33</v>
      </c>
      <c r="O93" s="23">
        <v>3</v>
      </c>
      <c r="P93" s="23" t="s">
        <v>481</v>
      </c>
      <c r="Q93" s="23">
        <v>99.4</v>
      </c>
      <c r="R93" s="23" t="s">
        <v>378</v>
      </c>
      <c r="S93" s="23">
        <v>39</v>
      </c>
      <c r="T93" s="23">
        <v>0.32</v>
      </c>
      <c r="U93" s="23">
        <v>29.5</v>
      </c>
      <c r="V93" s="23">
        <v>20.65</v>
      </c>
      <c r="W93" s="23">
        <v>-9.5</v>
      </c>
      <c r="X93" s="23">
        <v>-6.6499999999999897</v>
      </c>
      <c r="Y93" s="23">
        <v>75.599999999999994</v>
      </c>
      <c r="Z93" s="23">
        <v>49.5</v>
      </c>
      <c r="AA93" s="23">
        <v>-19.7</v>
      </c>
      <c r="AB93" s="23">
        <v>-13.79</v>
      </c>
    </row>
    <row r="94" spans="1:28" s="23" customFormat="1" x14ac:dyDescent="0.25">
      <c r="A94" s="23" t="s">
        <v>482</v>
      </c>
      <c r="B94" s="23" t="s">
        <v>480</v>
      </c>
      <c r="C94" s="23" t="s">
        <v>11</v>
      </c>
      <c r="D94" s="23" t="s">
        <v>44</v>
      </c>
      <c r="E94" s="23">
        <v>0.08</v>
      </c>
      <c r="F94" s="23">
        <v>111.379</v>
      </c>
      <c r="G94" s="23">
        <v>0</v>
      </c>
      <c r="H94" s="23">
        <v>111.253</v>
      </c>
      <c r="I94" s="23">
        <v>110.587</v>
      </c>
      <c r="J94" s="23">
        <v>-0.44</v>
      </c>
      <c r="K94" s="23">
        <v>0</v>
      </c>
      <c r="L94" s="23">
        <v>66.599999999999994</v>
      </c>
      <c r="M94" s="23">
        <v>47.74</v>
      </c>
      <c r="N94" s="23">
        <v>2.4900000000000002</v>
      </c>
      <c r="O94" s="23">
        <v>4</v>
      </c>
      <c r="P94" s="23" t="s">
        <v>483</v>
      </c>
      <c r="Q94" s="23">
        <v>74.7</v>
      </c>
      <c r="R94" s="23" t="s">
        <v>484</v>
      </c>
      <c r="S94" s="23">
        <v>20.8</v>
      </c>
      <c r="T94" s="23">
        <v>0.13</v>
      </c>
      <c r="U94" s="23">
        <v>81.2</v>
      </c>
      <c r="V94" s="23">
        <v>58.463999999999999</v>
      </c>
      <c r="W94" s="23">
        <v>-10.6</v>
      </c>
      <c r="X94" s="23">
        <v>-7.6319999999999997</v>
      </c>
      <c r="Y94" s="23">
        <v>88.5</v>
      </c>
      <c r="Z94" s="23">
        <v>84.1</v>
      </c>
      <c r="AA94" s="23">
        <v>-14.6</v>
      </c>
      <c r="AB94" s="23">
        <v>-10.51</v>
      </c>
    </row>
    <row r="95" spans="1:28" s="23" customFormat="1" x14ac:dyDescent="0.25">
      <c r="A95" s="23" t="s">
        <v>485</v>
      </c>
      <c r="B95" s="23" t="s">
        <v>482</v>
      </c>
      <c r="C95" s="23" t="s">
        <v>11</v>
      </c>
      <c r="D95" s="23" t="s">
        <v>46</v>
      </c>
      <c r="E95" s="23">
        <v>0.08</v>
      </c>
      <c r="F95" s="23">
        <v>111.253</v>
      </c>
      <c r="G95" s="23">
        <v>0</v>
      </c>
      <c r="H95" s="23">
        <v>111.379</v>
      </c>
      <c r="I95" s="23">
        <v>111.253</v>
      </c>
      <c r="J95" s="23">
        <v>-0.44</v>
      </c>
      <c r="K95" s="23">
        <v>0</v>
      </c>
      <c r="L95" s="23">
        <v>-12.6</v>
      </c>
      <c r="M95" s="23">
        <v>-9.5</v>
      </c>
      <c r="N95" s="23">
        <v>-0.49</v>
      </c>
      <c r="O95" s="23">
        <v>4</v>
      </c>
      <c r="P95" s="23" t="s">
        <v>486</v>
      </c>
      <c r="Q95" s="23">
        <v>0</v>
      </c>
      <c r="R95" s="23" t="s">
        <v>45</v>
      </c>
      <c r="S95" s="23">
        <v>12.6</v>
      </c>
      <c r="T95" s="23">
        <v>12.61</v>
      </c>
      <c r="U95" s="23">
        <v>0</v>
      </c>
      <c r="V95" s="23">
        <v>0</v>
      </c>
      <c r="W95" s="23">
        <v>-12.6</v>
      </c>
      <c r="X95" s="23">
        <v>-9.0719999999999992</v>
      </c>
      <c r="Y95" s="23">
        <v>0</v>
      </c>
      <c r="Z95" s="23">
        <v>0</v>
      </c>
      <c r="AA95" s="23">
        <v>-12.6</v>
      </c>
      <c r="AB95" s="23">
        <v>-9.07</v>
      </c>
    </row>
    <row r="96" spans="1:28" s="23" customFormat="1" x14ac:dyDescent="0.25">
      <c r="A96" s="23" t="s">
        <v>487</v>
      </c>
      <c r="B96" s="23" t="s">
        <v>488</v>
      </c>
      <c r="C96" s="23" t="s">
        <v>10</v>
      </c>
      <c r="D96" s="23" t="s">
        <v>44</v>
      </c>
      <c r="E96" s="23">
        <v>0.05</v>
      </c>
      <c r="F96" s="23">
        <v>1.1428100000000001</v>
      </c>
      <c r="G96" s="23">
        <v>0</v>
      </c>
      <c r="H96" s="23">
        <v>1.1410899999999999</v>
      </c>
      <c r="I96" s="23">
        <v>1.13578</v>
      </c>
      <c r="J96" s="23">
        <v>-0.28000000000000003</v>
      </c>
      <c r="K96" s="23">
        <v>0</v>
      </c>
      <c r="L96" s="23">
        <v>53.1</v>
      </c>
      <c r="M96" s="23">
        <v>26.27</v>
      </c>
      <c r="N96" s="23">
        <v>1.38</v>
      </c>
      <c r="O96" s="23">
        <v>3</v>
      </c>
      <c r="P96" s="23" t="s">
        <v>489</v>
      </c>
      <c r="Q96" s="23">
        <v>100</v>
      </c>
      <c r="R96" s="23" t="s">
        <v>490</v>
      </c>
      <c r="S96" s="23">
        <v>11</v>
      </c>
      <c r="T96" s="23">
        <v>0.02</v>
      </c>
      <c r="U96" s="23">
        <v>56.7</v>
      </c>
      <c r="V96" s="23">
        <v>28.35</v>
      </c>
      <c r="W96" s="23">
        <v>0</v>
      </c>
      <c r="X96" s="23">
        <v>0</v>
      </c>
      <c r="Y96" s="23">
        <v>100</v>
      </c>
      <c r="Z96" s="23">
        <v>93.7</v>
      </c>
      <c r="AA96" s="23">
        <v>-3.6</v>
      </c>
      <c r="AB96" s="23">
        <v>-1.8</v>
      </c>
    </row>
    <row r="97" spans="1:28" s="23" customFormat="1" x14ac:dyDescent="0.25">
      <c r="A97" s="23" t="s">
        <v>491</v>
      </c>
      <c r="B97" s="23" t="s">
        <v>488</v>
      </c>
      <c r="C97" s="23" t="s">
        <v>11</v>
      </c>
      <c r="D97" s="23" t="s">
        <v>46</v>
      </c>
      <c r="E97" s="23">
        <v>0.04</v>
      </c>
      <c r="F97" s="23">
        <v>110.587</v>
      </c>
      <c r="G97" s="23">
        <v>0</v>
      </c>
      <c r="H97" s="23">
        <v>110.83499999999999</v>
      </c>
      <c r="I97" s="23">
        <v>110.842</v>
      </c>
      <c r="J97" s="23">
        <v>-0.22</v>
      </c>
      <c r="K97" s="23">
        <v>0</v>
      </c>
      <c r="L97" s="23">
        <v>0.7</v>
      </c>
      <c r="M97" s="23">
        <v>0.03</v>
      </c>
      <c r="N97" s="23">
        <v>0</v>
      </c>
      <c r="O97" s="23">
        <v>4</v>
      </c>
      <c r="P97" s="23" t="s">
        <v>492</v>
      </c>
      <c r="Q97" s="23">
        <v>82.4</v>
      </c>
      <c r="R97" s="23" t="s">
        <v>493</v>
      </c>
      <c r="S97" s="23">
        <v>38.1</v>
      </c>
      <c r="T97" s="23">
        <v>0.25</v>
      </c>
      <c r="U97" s="23">
        <v>30.6</v>
      </c>
      <c r="V97" s="23">
        <v>11.016</v>
      </c>
      <c r="W97" s="23">
        <v>-7.5</v>
      </c>
      <c r="X97" s="23">
        <v>-2.69999999999999</v>
      </c>
      <c r="Y97" s="23">
        <v>80.3</v>
      </c>
      <c r="Z97" s="23">
        <v>21.5</v>
      </c>
      <c r="AA97" s="23">
        <v>-29.9</v>
      </c>
      <c r="AB97" s="23">
        <v>-10.76</v>
      </c>
    </row>
    <row r="98" spans="1:28" s="23" customFormat="1" x14ac:dyDescent="0.25">
      <c r="A98" s="23" t="s">
        <v>494</v>
      </c>
      <c r="B98" s="23" t="s">
        <v>487</v>
      </c>
      <c r="C98" s="23" t="s">
        <v>10</v>
      </c>
      <c r="D98" s="23" t="s">
        <v>46</v>
      </c>
      <c r="E98" s="23">
        <v>0.05</v>
      </c>
      <c r="F98" s="23">
        <v>1.1410800000000001</v>
      </c>
      <c r="G98" s="23">
        <v>0</v>
      </c>
      <c r="H98" s="23">
        <v>1.1428400000000001</v>
      </c>
      <c r="I98" s="23">
        <v>1.1410899999999999</v>
      </c>
      <c r="J98" s="23">
        <v>-0.28000000000000003</v>
      </c>
      <c r="K98" s="23">
        <v>0</v>
      </c>
      <c r="L98" s="23">
        <v>-17.5</v>
      </c>
      <c r="M98" s="23">
        <v>-9.0299999999999994</v>
      </c>
      <c r="N98" s="23">
        <v>-0.47</v>
      </c>
      <c r="O98" s="23">
        <v>3</v>
      </c>
      <c r="P98" s="23" t="s">
        <v>495</v>
      </c>
      <c r="Q98" s="23">
        <v>0</v>
      </c>
      <c r="R98" s="23" t="s">
        <v>45</v>
      </c>
      <c r="S98" s="23">
        <v>17.5</v>
      </c>
      <c r="T98" s="23">
        <v>17.510000000000002</v>
      </c>
      <c r="U98" s="23">
        <v>0</v>
      </c>
      <c r="V98" s="23">
        <v>0</v>
      </c>
      <c r="W98" s="23">
        <v>-17.5</v>
      </c>
      <c r="X98" s="23">
        <v>-8.75</v>
      </c>
      <c r="Y98" s="23">
        <v>0</v>
      </c>
      <c r="Z98" s="23">
        <v>0</v>
      </c>
      <c r="AA98" s="23">
        <v>-17.5</v>
      </c>
      <c r="AB98" s="23">
        <v>-8.75</v>
      </c>
    </row>
    <row r="99" spans="1:28" s="23" customFormat="1" x14ac:dyDescent="0.25">
      <c r="A99" s="23" t="s">
        <v>496</v>
      </c>
      <c r="B99" s="23" t="s">
        <v>497</v>
      </c>
      <c r="C99" s="23" t="s">
        <v>10</v>
      </c>
      <c r="D99" s="23" t="s">
        <v>46</v>
      </c>
      <c r="E99" s="23">
        <v>0.03</v>
      </c>
      <c r="F99" s="23">
        <v>1.1367799999999999</v>
      </c>
      <c r="G99" s="23">
        <v>0</v>
      </c>
      <c r="H99" s="23">
        <v>1.1398299999999999</v>
      </c>
      <c r="I99" s="23">
        <v>1.13998</v>
      </c>
      <c r="J99" s="23">
        <v>-0.17</v>
      </c>
      <c r="K99" s="23">
        <v>0</v>
      </c>
      <c r="L99" s="23">
        <v>1.5</v>
      </c>
      <c r="M99" s="23">
        <v>0.28000000000000003</v>
      </c>
      <c r="N99" s="23">
        <v>0.01</v>
      </c>
      <c r="O99" s="23">
        <v>3</v>
      </c>
      <c r="P99" s="23" t="s">
        <v>498</v>
      </c>
      <c r="Q99" s="23">
        <v>100</v>
      </c>
      <c r="R99" s="23" t="s">
        <v>499</v>
      </c>
      <c r="S99" s="23">
        <v>19</v>
      </c>
      <c r="T99" s="23">
        <v>0.05</v>
      </c>
      <c r="U99" s="23">
        <v>20.2</v>
      </c>
      <c r="V99" s="23">
        <v>6.06</v>
      </c>
      <c r="W99" s="23">
        <v>0</v>
      </c>
      <c r="X99" s="23">
        <v>0</v>
      </c>
      <c r="Y99" s="23">
        <v>100</v>
      </c>
      <c r="Z99" s="23">
        <v>7.4</v>
      </c>
      <c r="AA99" s="23">
        <v>-18.7</v>
      </c>
      <c r="AB99" s="23">
        <v>-5.61</v>
      </c>
    </row>
    <row r="100" spans="1:28" s="23" customFormat="1" x14ac:dyDescent="0.25">
      <c r="A100" s="23" t="s">
        <v>500</v>
      </c>
      <c r="B100" s="23" t="s">
        <v>501</v>
      </c>
      <c r="C100" s="23" t="s">
        <v>11</v>
      </c>
      <c r="D100" s="23" t="s">
        <v>46</v>
      </c>
      <c r="E100" s="23">
        <v>0.03</v>
      </c>
      <c r="F100" s="23">
        <v>110.41200000000001</v>
      </c>
      <c r="G100" s="23">
        <v>0</v>
      </c>
      <c r="H100" s="23">
        <v>110.715</v>
      </c>
      <c r="I100" s="23">
        <v>110.71599999999999</v>
      </c>
      <c r="J100" s="23">
        <v>-0.17</v>
      </c>
      <c r="K100" s="23">
        <v>0</v>
      </c>
      <c r="L100" s="23">
        <v>0.1</v>
      </c>
      <c r="M100" s="23">
        <v>-0.14000000000000001</v>
      </c>
      <c r="N100" s="23">
        <v>-0.01</v>
      </c>
      <c r="O100" s="23">
        <v>4</v>
      </c>
      <c r="P100" s="23" t="s">
        <v>502</v>
      </c>
      <c r="Q100" s="23">
        <v>90.2</v>
      </c>
      <c r="R100" s="23" t="s">
        <v>503</v>
      </c>
      <c r="S100" s="23">
        <v>12.4</v>
      </c>
      <c r="T100" s="23">
        <v>0.77</v>
      </c>
      <c r="U100" s="23">
        <v>7</v>
      </c>
      <c r="V100" s="23">
        <v>2.1</v>
      </c>
      <c r="W100" s="23">
        <v>-5.4</v>
      </c>
      <c r="X100" s="23">
        <v>-1.62</v>
      </c>
      <c r="Y100" s="23">
        <v>56.5</v>
      </c>
      <c r="Z100" s="23">
        <v>44.4</v>
      </c>
      <c r="AA100" s="23">
        <v>-6.9</v>
      </c>
      <c r="AB100" s="23">
        <v>-2.0699999999999998</v>
      </c>
    </row>
    <row r="101" spans="1:28" s="23" customFormat="1" x14ac:dyDescent="0.25">
      <c r="A101" s="23" t="s">
        <v>504</v>
      </c>
      <c r="B101" s="23" t="s">
        <v>500</v>
      </c>
      <c r="C101" s="23" t="s">
        <v>11</v>
      </c>
      <c r="D101" s="23" t="s">
        <v>44</v>
      </c>
      <c r="E101" s="23">
        <v>0.03</v>
      </c>
      <c r="F101" s="23">
        <v>110.718</v>
      </c>
      <c r="G101" s="23">
        <v>0</v>
      </c>
      <c r="H101" s="23">
        <v>110.411</v>
      </c>
      <c r="I101" s="23">
        <v>110.718</v>
      </c>
      <c r="J101" s="23">
        <v>-0.17</v>
      </c>
      <c r="K101" s="23">
        <v>0</v>
      </c>
      <c r="L101" s="23">
        <v>-30.7</v>
      </c>
      <c r="M101" s="23">
        <v>-8.49</v>
      </c>
      <c r="N101" s="23">
        <v>-0.44</v>
      </c>
      <c r="O101" s="23">
        <v>4</v>
      </c>
      <c r="P101" s="23" t="s">
        <v>505</v>
      </c>
      <c r="Q101" s="23">
        <v>68.900000000000006</v>
      </c>
      <c r="R101" s="23" t="s">
        <v>506</v>
      </c>
      <c r="S101" s="23">
        <v>58.9</v>
      </c>
      <c r="T101" s="23">
        <v>1.0900000000000001</v>
      </c>
      <c r="U101" s="23">
        <v>28.2</v>
      </c>
      <c r="V101" s="23">
        <v>7.6139999999999999</v>
      </c>
      <c r="W101" s="23">
        <v>-30.7</v>
      </c>
      <c r="X101" s="23">
        <v>-8.2889999999999997</v>
      </c>
      <c r="Y101" s="23">
        <v>47.9</v>
      </c>
      <c r="Z101" s="23">
        <v>0</v>
      </c>
      <c r="AA101" s="23">
        <v>-58.9</v>
      </c>
      <c r="AB101" s="23">
        <v>-15.9</v>
      </c>
    </row>
    <row r="102" spans="1:28" s="23" customFormat="1" x14ac:dyDescent="0.25">
      <c r="A102" s="23" t="s">
        <v>507</v>
      </c>
      <c r="B102" s="23" t="s">
        <v>496</v>
      </c>
      <c r="C102" s="23" t="s">
        <v>10</v>
      </c>
      <c r="D102" s="23" t="s">
        <v>44</v>
      </c>
      <c r="E102" s="23">
        <v>0.03</v>
      </c>
      <c r="F102" s="23">
        <v>1.13985</v>
      </c>
      <c r="G102" s="23">
        <v>0</v>
      </c>
      <c r="H102" s="23">
        <v>1.13662</v>
      </c>
      <c r="I102" s="23">
        <v>1.1398600000000001</v>
      </c>
      <c r="J102" s="23">
        <v>-0.17</v>
      </c>
      <c r="K102" s="23">
        <v>0</v>
      </c>
      <c r="L102" s="23">
        <v>-32.4</v>
      </c>
      <c r="M102" s="23">
        <v>-9.89</v>
      </c>
      <c r="N102" s="23">
        <v>-0.51</v>
      </c>
      <c r="O102" s="23">
        <v>3</v>
      </c>
      <c r="P102" s="23" t="s">
        <v>508</v>
      </c>
      <c r="Q102" s="23">
        <v>0</v>
      </c>
      <c r="R102" s="23" t="s">
        <v>45</v>
      </c>
      <c r="S102" s="23">
        <v>32.4</v>
      </c>
      <c r="T102" s="23">
        <v>32.47</v>
      </c>
      <c r="U102" s="23">
        <v>0</v>
      </c>
      <c r="V102" s="23">
        <v>0</v>
      </c>
      <c r="W102" s="23">
        <v>-32.4</v>
      </c>
      <c r="X102" s="23">
        <v>-9.71999999999999</v>
      </c>
      <c r="Y102" s="23">
        <v>0</v>
      </c>
      <c r="Z102" s="23">
        <v>0</v>
      </c>
      <c r="AA102" s="23">
        <v>-32.4</v>
      </c>
      <c r="AB102" s="23">
        <v>-9.7200000000000006</v>
      </c>
    </row>
    <row r="103" spans="1:28" s="23" customFormat="1" x14ac:dyDescent="0.25">
      <c r="A103" s="43">
        <v>43381.509722222225</v>
      </c>
      <c r="B103" s="43">
        <v>43381.62777777778</v>
      </c>
      <c r="C103" s="23" t="s">
        <v>10</v>
      </c>
      <c r="D103" s="23" t="s">
        <v>46</v>
      </c>
      <c r="E103" s="23">
        <v>0.04</v>
      </c>
      <c r="F103" s="23">
        <v>1.1449199999999999</v>
      </c>
      <c r="G103" s="23">
        <v>0</v>
      </c>
      <c r="H103" s="23">
        <v>1.1472199999999999</v>
      </c>
      <c r="I103" s="23">
        <v>1.1449100000000001</v>
      </c>
      <c r="J103" s="23">
        <v>-0.22</v>
      </c>
      <c r="K103" s="23">
        <v>0</v>
      </c>
      <c r="L103" s="23">
        <v>-23.1</v>
      </c>
      <c r="M103" s="23">
        <v>-9.4600000000000009</v>
      </c>
      <c r="N103" s="23">
        <v>-0.49</v>
      </c>
      <c r="O103" s="23">
        <v>3</v>
      </c>
      <c r="P103" s="23" t="s">
        <v>509</v>
      </c>
      <c r="Q103" s="23">
        <v>0</v>
      </c>
      <c r="R103" s="23" t="s">
        <v>45</v>
      </c>
      <c r="S103" s="23">
        <v>23.1</v>
      </c>
      <c r="T103" s="23">
        <v>23.15</v>
      </c>
      <c r="U103" s="23">
        <v>0</v>
      </c>
      <c r="V103" s="23">
        <v>0</v>
      </c>
      <c r="W103" s="23">
        <v>-23.1</v>
      </c>
      <c r="X103" s="23">
        <v>-9.24</v>
      </c>
      <c r="Y103" s="23">
        <v>0</v>
      </c>
      <c r="Z103" s="23">
        <v>0</v>
      </c>
      <c r="AA103" s="23">
        <v>-23.1</v>
      </c>
      <c r="AB103" s="23">
        <v>-9.24</v>
      </c>
    </row>
    <row r="104" spans="1:28" s="23" customFormat="1" x14ac:dyDescent="0.25">
      <c r="A104" s="43">
        <v>43381.472916666666</v>
      </c>
      <c r="B104" s="43">
        <v>43381.509722222225</v>
      </c>
      <c r="C104" s="23" t="s">
        <v>10</v>
      </c>
      <c r="D104" s="23" t="s">
        <v>44</v>
      </c>
      <c r="E104" s="23">
        <v>0.04</v>
      </c>
      <c r="F104" s="23">
        <v>1.1471800000000001</v>
      </c>
      <c r="G104" s="23">
        <v>0</v>
      </c>
      <c r="H104" s="23">
        <v>1.1449</v>
      </c>
      <c r="I104" s="23">
        <v>1.1472</v>
      </c>
      <c r="J104" s="23">
        <v>-0.22</v>
      </c>
      <c r="K104" s="23">
        <v>0</v>
      </c>
      <c r="L104" s="23">
        <v>-23</v>
      </c>
      <c r="M104" s="23">
        <v>-9.42</v>
      </c>
      <c r="N104" s="23">
        <v>-0.48</v>
      </c>
      <c r="O104" s="23">
        <v>3</v>
      </c>
      <c r="P104" s="23" t="s">
        <v>510</v>
      </c>
      <c r="Q104" s="23">
        <v>0</v>
      </c>
      <c r="R104" s="23" t="s">
        <v>45</v>
      </c>
      <c r="S104" s="23">
        <v>23</v>
      </c>
      <c r="T104" s="23">
        <v>23.04</v>
      </c>
      <c r="U104" s="23">
        <v>0</v>
      </c>
      <c r="V104" s="23">
        <v>0</v>
      </c>
      <c r="W104" s="23">
        <v>-23</v>
      </c>
      <c r="X104" s="23">
        <v>-9.1999999999999993</v>
      </c>
      <c r="Y104" s="23">
        <v>0</v>
      </c>
      <c r="Z104" s="23">
        <v>0</v>
      </c>
      <c r="AA104" s="23">
        <v>-23</v>
      </c>
      <c r="AB104" s="23">
        <v>-9.1999999999999993</v>
      </c>
    </row>
    <row r="105" spans="1:28" s="23" customFormat="1" x14ac:dyDescent="0.25">
      <c r="A105" s="43">
        <v>43381.40347222222</v>
      </c>
      <c r="B105" s="43">
        <v>43381.425000000003</v>
      </c>
      <c r="C105" s="23" t="s">
        <v>11</v>
      </c>
      <c r="D105" s="23" t="s">
        <v>46</v>
      </c>
      <c r="E105" s="23">
        <v>0.04</v>
      </c>
      <c r="F105" s="23">
        <v>110.84699999999999</v>
      </c>
      <c r="G105" s="23">
        <v>0</v>
      </c>
      <c r="H105" s="23">
        <v>111.11799999999999</v>
      </c>
      <c r="I105" s="23">
        <v>110.843</v>
      </c>
      <c r="J105" s="23">
        <v>-0.22</v>
      </c>
      <c r="K105" s="23">
        <v>0</v>
      </c>
      <c r="L105" s="23">
        <v>-27.5</v>
      </c>
      <c r="M105" s="23">
        <v>-10.14</v>
      </c>
      <c r="N105" s="23">
        <v>-0.52</v>
      </c>
      <c r="O105" s="23">
        <v>4</v>
      </c>
      <c r="P105" s="23" t="s">
        <v>511</v>
      </c>
      <c r="Q105" s="23">
        <v>0</v>
      </c>
      <c r="R105" s="23" t="s">
        <v>45</v>
      </c>
      <c r="S105" s="23">
        <v>27.5</v>
      </c>
      <c r="T105" s="23">
        <v>27.55</v>
      </c>
      <c r="U105" s="23">
        <v>0</v>
      </c>
      <c r="V105" s="23">
        <v>0</v>
      </c>
      <c r="W105" s="23">
        <v>-27.5</v>
      </c>
      <c r="X105" s="23">
        <v>-9.9</v>
      </c>
      <c r="Y105" s="23">
        <v>0</v>
      </c>
      <c r="Z105" s="23">
        <v>0</v>
      </c>
      <c r="AA105" s="23">
        <v>-27.5</v>
      </c>
      <c r="AB105" s="23">
        <v>-9.9</v>
      </c>
    </row>
    <row r="106" spans="1:28" s="23" customFormat="1" x14ac:dyDescent="0.25">
      <c r="A106" s="43">
        <v>43381.304861111108</v>
      </c>
      <c r="B106" s="43">
        <v>43381.40347222222</v>
      </c>
      <c r="C106" s="23" t="s">
        <v>11</v>
      </c>
      <c r="D106" s="23" t="s">
        <v>44</v>
      </c>
      <c r="E106" s="23">
        <v>0.04</v>
      </c>
      <c r="F106" s="23">
        <v>111.10299999999999</v>
      </c>
      <c r="G106" s="23">
        <v>0</v>
      </c>
      <c r="H106" s="23">
        <v>110.83799999999999</v>
      </c>
      <c r="I106" s="23">
        <v>111.10299999999999</v>
      </c>
      <c r="J106" s="23">
        <v>-0.22</v>
      </c>
      <c r="K106" s="23">
        <v>0</v>
      </c>
      <c r="L106" s="23">
        <v>-26.5</v>
      </c>
      <c r="M106" s="23">
        <v>-9.76</v>
      </c>
      <c r="N106" s="23">
        <v>-0.5</v>
      </c>
      <c r="O106" s="23">
        <v>4</v>
      </c>
      <c r="P106" s="23" t="s">
        <v>512</v>
      </c>
      <c r="Q106" s="23">
        <v>0</v>
      </c>
      <c r="R106" s="23" t="s">
        <v>45</v>
      </c>
      <c r="S106" s="23">
        <v>26.5</v>
      </c>
      <c r="T106" s="23">
        <v>26.53</v>
      </c>
      <c r="U106" s="23">
        <v>0</v>
      </c>
      <c r="V106" s="23">
        <v>0</v>
      </c>
      <c r="W106" s="23">
        <v>-26.5</v>
      </c>
      <c r="X106" s="23">
        <v>-9.5399999999999991</v>
      </c>
      <c r="Y106" s="23">
        <v>0</v>
      </c>
      <c r="Z106" s="23">
        <v>0</v>
      </c>
      <c r="AA106" s="23">
        <v>-26.5</v>
      </c>
      <c r="AB106" s="23">
        <v>-9.5399999999999991</v>
      </c>
    </row>
    <row r="107" spans="1:28" s="23" customFormat="1" x14ac:dyDescent="0.25">
      <c r="A107" s="43">
        <v>43351.747916666667</v>
      </c>
      <c r="B107" s="43">
        <v>43351.789583333331</v>
      </c>
      <c r="C107" s="23" t="s">
        <v>10</v>
      </c>
      <c r="D107" s="23" t="s">
        <v>44</v>
      </c>
      <c r="E107" s="23">
        <v>0.03</v>
      </c>
      <c r="F107" s="23">
        <v>1.16046</v>
      </c>
      <c r="G107" s="23">
        <v>0</v>
      </c>
      <c r="H107" s="23">
        <v>1.1576</v>
      </c>
      <c r="I107" s="23">
        <v>1.1566399999999999</v>
      </c>
      <c r="J107" s="23">
        <v>-0.17</v>
      </c>
      <c r="K107" s="23">
        <v>0</v>
      </c>
      <c r="L107" s="23">
        <v>9.6</v>
      </c>
      <c r="M107" s="23">
        <v>2.71</v>
      </c>
      <c r="N107" s="23">
        <v>0.14000000000000001</v>
      </c>
      <c r="O107" s="23">
        <v>3</v>
      </c>
      <c r="P107" s="23" t="s">
        <v>513</v>
      </c>
      <c r="Q107" s="23">
        <v>1.7</v>
      </c>
      <c r="R107" s="23" t="s">
        <v>84</v>
      </c>
      <c r="S107" s="23">
        <v>0</v>
      </c>
      <c r="T107" s="23">
        <v>0.1</v>
      </c>
      <c r="U107" s="23">
        <v>9.6</v>
      </c>
      <c r="V107" s="23">
        <v>2.88</v>
      </c>
      <c r="W107" s="23">
        <v>0</v>
      </c>
      <c r="X107" s="23">
        <v>0</v>
      </c>
      <c r="Y107" s="23">
        <v>100</v>
      </c>
      <c r="Z107" s="23">
        <v>100</v>
      </c>
      <c r="AA107" s="23">
        <v>0</v>
      </c>
      <c r="AB107" s="23">
        <v>0</v>
      </c>
    </row>
    <row r="108" spans="1:28" s="23" customFormat="1" x14ac:dyDescent="0.25">
      <c r="A108" s="43">
        <v>43351.332638888889</v>
      </c>
      <c r="B108" s="43">
        <v>43351.775000000001</v>
      </c>
      <c r="C108" s="23" t="s">
        <v>11</v>
      </c>
      <c r="D108" s="23" t="s">
        <v>46</v>
      </c>
      <c r="E108" s="23">
        <v>0.08</v>
      </c>
      <c r="F108" s="23">
        <v>110.77800000000001</v>
      </c>
      <c r="G108" s="23">
        <v>0</v>
      </c>
      <c r="H108" s="23">
        <v>110.914</v>
      </c>
      <c r="I108" s="23">
        <v>110.92100000000001</v>
      </c>
      <c r="J108" s="23">
        <v>-0.44</v>
      </c>
      <c r="K108" s="23">
        <v>0</v>
      </c>
      <c r="L108" s="23">
        <v>0.7</v>
      </c>
      <c r="M108" s="23">
        <v>0.06</v>
      </c>
      <c r="N108" s="23">
        <v>0</v>
      </c>
      <c r="O108" s="23">
        <v>4</v>
      </c>
      <c r="P108" s="23" t="s">
        <v>514</v>
      </c>
      <c r="Q108" s="23">
        <v>95.6</v>
      </c>
      <c r="R108" s="23" t="s">
        <v>515</v>
      </c>
      <c r="S108" s="23">
        <v>32.299999999999997</v>
      </c>
      <c r="T108" s="23">
        <v>0.21</v>
      </c>
      <c r="U108" s="23">
        <v>26.7</v>
      </c>
      <c r="V108" s="23">
        <v>18.956999999999901</v>
      </c>
      <c r="W108" s="23">
        <v>-5.6</v>
      </c>
      <c r="X108" s="23">
        <v>-3.9759999999999902</v>
      </c>
      <c r="Y108" s="23">
        <v>82.7</v>
      </c>
      <c r="Z108" s="23">
        <v>19.5</v>
      </c>
      <c r="AA108" s="23">
        <v>-26</v>
      </c>
      <c r="AB108" s="23">
        <v>-18.46</v>
      </c>
    </row>
    <row r="109" spans="1:28" s="23" customFormat="1" x14ac:dyDescent="0.25">
      <c r="A109" s="43">
        <v>43351.554166666669</v>
      </c>
      <c r="B109" s="43">
        <v>43351.747916666667</v>
      </c>
      <c r="C109" s="23" t="s">
        <v>10</v>
      </c>
      <c r="D109" s="23" t="s">
        <v>46</v>
      </c>
      <c r="E109" s="23">
        <v>0.03</v>
      </c>
      <c r="F109" s="23">
        <v>1.1576</v>
      </c>
      <c r="G109" s="23">
        <v>0</v>
      </c>
      <c r="H109" s="23">
        <v>1.16048</v>
      </c>
      <c r="I109" s="23">
        <v>1.1576</v>
      </c>
      <c r="J109" s="23">
        <v>-0.17</v>
      </c>
      <c r="K109" s="23">
        <v>0</v>
      </c>
      <c r="L109" s="23">
        <v>-28.8</v>
      </c>
      <c r="M109" s="23">
        <v>-8.81</v>
      </c>
      <c r="N109" s="23">
        <v>-0.45</v>
      </c>
      <c r="O109" s="23">
        <v>3</v>
      </c>
      <c r="P109" s="23" t="s">
        <v>516</v>
      </c>
      <c r="Q109" s="23">
        <v>0</v>
      </c>
      <c r="R109" s="23" t="s">
        <v>45</v>
      </c>
      <c r="S109" s="23">
        <v>29</v>
      </c>
      <c r="T109" s="23">
        <v>29.07</v>
      </c>
      <c r="U109" s="23">
        <v>0</v>
      </c>
      <c r="V109" s="23">
        <v>0</v>
      </c>
      <c r="W109" s="23">
        <v>-29</v>
      </c>
      <c r="X109" s="23">
        <v>-8.6999999999999993</v>
      </c>
      <c r="Y109" s="23">
        <v>0</v>
      </c>
      <c r="Z109" s="23">
        <v>0.7</v>
      </c>
      <c r="AA109" s="23">
        <v>-28.8</v>
      </c>
      <c r="AB109" s="23">
        <v>-8.64</v>
      </c>
    </row>
    <row r="110" spans="1:28" s="23" customFormat="1" x14ac:dyDescent="0.25">
      <c r="A110" s="43">
        <v>43351.181944444441</v>
      </c>
      <c r="B110" s="43">
        <v>43351.332638888889</v>
      </c>
      <c r="C110" s="23" t="s">
        <v>11</v>
      </c>
      <c r="D110" s="23" t="s">
        <v>44</v>
      </c>
      <c r="E110" s="23">
        <v>0.08</v>
      </c>
      <c r="F110" s="23">
        <v>110.911</v>
      </c>
      <c r="G110" s="23">
        <v>0</v>
      </c>
      <c r="H110" s="23">
        <v>110.776</v>
      </c>
      <c r="I110" s="23">
        <v>110.91200000000001</v>
      </c>
      <c r="J110" s="23">
        <v>-0.44</v>
      </c>
      <c r="K110" s="23">
        <v>0</v>
      </c>
      <c r="L110" s="23">
        <v>-13.6</v>
      </c>
      <c r="M110" s="23">
        <v>-10.25</v>
      </c>
      <c r="N110" s="23">
        <v>-0.52</v>
      </c>
      <c r="O110" s="23">
        <v>4</v>
      </c>
      <c r="P110" s="23" t="s">
        <v>517</v>
      </c>
      <c r="Q110" s="23">
        <v>1.9</v>
      </c>
      <c r="R110" s="23" t="s">
        <v>518</v>
      </c>
      <c r="S110" s="23">
        <v>17</v>
      </c>
      <c r="T110" s="23">
        <v>7.1</v>
      </c>
      <c r="U110" s="23">
        <v>2.1</v>
      </c>
      <c r="V110" s="23">
        <v>1.512</v>
      </c>
      <c r="W110" s="23">
        <v>-14.9</v>
      </c>
      <c r="X110" s="23">
        <v>-10.728</v>
      </c>
      <c r="Y110" s="23">
        <v>12.4</v>
      </c>
      <c r="Z110" s="23">
        <v>7.6</v>
      </c>
      <c r="AA110" s="23">
        <v>-15.7</v>
      </c>
      <c r="AB110" s="23">
        <v>-11.3</v>
      </c>
    </row>
    <row r="111" spans="1:28" s="23" customFormat="1" x14ac:dyDescent="0.25">
      <c r="A111" s="43">
        <v>43320.322222222225</v>
      </c>
      <c r="B111" s="43">
        <v>43320.782638888886</v>
      </c>
      <c r="C111" s="23" t="s">
        <v>11</v>
      </c>
      <c r="D111" s="23" t="s">
        <v>44</v>
      </c>
      <c r="E111" s="23">
        <v>7.0000000000000007E-2</v>
      </c>
      <c r="F111" s="23">
        <v>111.44</v>
      </c>
      <c r="G111" s="23">
        <v>0</v>
      </c>
      <c r="H111" s="23">
        <v>111.30200000000001</v>
      </c>
      <c r="I111" s="23">
        <v>110.941</v>
      </c>
      <c r="J111" s="23">
        <v>-0.39</v>
      </c>
      <c r="K111" s="23">
        <v>0</v>
      </c>
      <c r="L111" s="23">
        <v>36.1</v>
      </c>
      <c r="M111" s="23">
        <v>22.39</v>
      </c>
      <c r="N111" s="23">
        <v>1.1399999999999999</v>
      </c>
      <c r="O111" s="23">
        <v>4</v>
      </c>
      <c r="P111" s="23" t="s">
        <v>519</v>
      </c>
      <c r="Q111" s="23">
        <v>100</v>
      </c>
      <c r="R111" s="23" t="s">
        <v>520</v>
      </c>
      <c r="S111" s="23">
        <v>27.6</v>
      </c>
      <c r="T111" s="23">
        <v>0.02</v>
      </c>
      <c r="U111" s="23">
        <v>41.4</v>
      </c>
      <c r="V111" s="23">
        <v>26.082000000000001</v>
      </c>
      <c r="W111" s="23">
        <v>0</v>
      </c>
      <c r="X111" s="23">
        <v>0</v>
      </c>
      <c r="Y111" s="23">
        <v>100</v>
      </c>
      <c r="Z111" s="23">
        <v>87.2</v>
      </c>
      <c r="AA111" s="23">
        <v>-5.3</v>
      </c>
      <c r="AB111" s="23">
        <v>-3.34</v>
      </c>
    </row>
    <row r="112" spans="1:28" s="23" customFormat="1" x14ac:dyDescent="0.25">
      <c r="A112" s="43">
        <v>43320.459722222222</v>
      </c>
      <c r="B112" s="43">
        <v>43320.777777777781</v>
      </c>
      <c r="C112" s="23" t="s">
        <v>10</v>
      </c>
      <c r="D112" s="23" t="s">
        <v>44</v>
      </c>
      <c r="E112" s="23">
        <v>0.05</v>
      </c>
      <c r="F112" s="23">
        <v>1.16246</v>
      </c>
      <c r="G112" s="23">
        <v>0</v>
      </c>
      <c r="H112" s="23">
        <v>1.1605399999999999</v>
      </c>
      <c r="I112" s="23">
        <v>1.1603600000000001</v>
      </c>
      <c r="J112" s="23">
        <v>-0.28000000000000003</v>
      </c>
      <c r="K112" s="23">
        <v>0</v>
      </c>
      <c r="L112" s="23">
        <v>1.8</v>
      </c>
      <c r="M112" s="23">
        <v>0.62</v>
      </c>
      <c r="N112" s="23">
        <v>0.03</v>
      </c>
      <c r="O112" s="23">
        <v>3</v>
      </c>
      <c r="P112" s="23" t="s">
        <v>521</v>
      </c>
      <c r="Q112" s="23">
        <v>97.4</v>
      </c>
      <c r="R112" s="23" t="s">
        <v>382</v>
      </c>
      <c r="S112" s="23">
        <v>34.4</v>
      </c>
      <c r="T112" s="23">
        <v>0.11</v>
      </c>
      <c r="U112" s="23">
        <v>31</v>
      </c>
      <c r="V112" s="23">
        <v>15.5</v>
      </c>
      <c r="W112" s="23">
        <v>-3.4</v>
      </c>
      <c r="X112" s="23">
        <v>-1.7</v>
      </c>
      <c r="Y112" s="23">
        <v>90.1</v>
      </c>
      <c r="Z112" s="23">
        <v>15.1</v>
      </c>
      <c r="AA112" s="23">
        <v>-29.2</v>
      </c>
      <c r="AB112" s="23">
        <v>-14.6</v>
      </c>
    </row>
    <row r="113" spans="1:28" s="23" customFormat="1" x14ac:dyDescent="0.25">
      <c r="A113" s="43">
        <v>43289.522222222222</v>
      </c>
      <c r="B113" s="43">
        <v>43289.790972222225</v>
      </c>
      <c r="C113" s="23" t="s">
        <v>11</v>
      </c>
      <c r="D113" s="23" t="s">
        <v>44</v>
      </c>
      <c r="E113" s="23">
        <v>0.08</v>
      </c>
      <c r="F113" s="23">
        <v>111.36499999999999</v>
      </c>
      <c r="G113" s="23">
        <v>0</v>
      </c>
      <c r="H113" s="23">
        <v>111.232</v>
      </c>
      <c r="I113" s="23">
        <v>111.19199999999999</v>
      </c>
      <c r="J113" s="23">
        <v>-0.44</v>
      </c>
      <c r="K113" s="23">
        <v>0</v>
      </c>
      <c r="L113" s="23">
        <v>4</v>
      </c>
      <c r="M113" s="23">
        <v>2.44</v>
      </c>
      <c r="N113" s="23">
        <v>0.12</v>
      </c>
      <c r="O113" s="23">
        <v>4</v>
      </c>
      <c r="P113" s="23" t="s">
        <v>522</v>
      </c>
      <c r="Q113" s="23">
        <v>99.5</v>
      </c>
      <c r="R113" s="23" t="s">
        <v>523</v>
      </c>
      <c r="S113" s="23">
        <v>24.2</v>
      </c>
      <c r="T113" s="23">
        <v>0.03</v>
      </c>
      <c r="U113" s="23">
        <v>23.5</v>
      </c>
      <c r="V113" s="23">
        <v>16.919999999999899</v>
      </c>
      <c r="W113" s="23">
        <v>-0.7</v>
      </c>
      <c r="X113" s="23">
        <v>-0.504</v>
      </c>
      <c r="Y113" s="23">
        <v>97.1</v>
      </c>
      <c r="Z113" s="23">
        <v>19.399999999999999</v>
      </c>
      <c r="AA113" s="23">
        <v>-19.5</v>
      </c>
      <c r="AB113" s="23">
        <v>-14.04</v>
      </c>
    </row>
    <row r="114" spans="1:28" s="23" customFormat="1" x14ac:dyDescent="0.25">
      <c r="A114" s="43">
        <v>43289.470833333333</v>
      </c>
      <c r="B114" s="43">
        <v>43289.785416666666</v>
      </c>
      <c r="C114" s="23" t="s">
        <v>10</v>
      </c>
      <c r="D114" s="23" t="s">
        <v>46</v>
      </c>
      <c r="E114" s="23">
        <v>0.08</v>
      </c>
      <c r="F114" s="23">
        <v>1.1569100000000001</v>
      </c>
      <c r="G114" s="23">
        <v>0</v>
      </c>
      <c r="H114" s="23">
        <v>1.1580600000000001</v>
      </c>
      <c r="I114" s="23">
        <v>1.1595</v>
      </c>
      <c r="J114" s="23">
        <v>-0.44</v>
      </c>
      <c r="K114" s="23">
        <v>0</v>
      </c>
      <c r="L114" s="23">
        <v>14.4</v>
      </c>
      <c r="M114" s="23">
        <v>11.08</v>
      </c>
      <c r="N114" s="23">
        <v>0.56999999999999995</v>
      </c>
      <c r="O114" s="23">
        <v>3</v>
      </c>
      <c r="P114" s="23" t="s">
        <v>524</v>
      </c>
      <c r="Q114" s="23">
        <v>100</v>
      </c>
      <c r="R114" s="23" t="s">
        <v>525</v>
      </c>
      <c r="S114" s="23">
        <v>21.5</v>
      </c>
      <c r="T114" s="23">
        <v>0.04</v>
      </c>
      <c r="U114" s="23">
        <v>27.1</v>
      </c>
      <c r="V114" s="23">
        <v>21.68</v>
      </c>
      <c r="W114" s="23">
        <v>0</v>
      </c>
      <c r="X114" s="23">
        <v>0</v>
      </c>
      <c r="Y114" s="23">
        <v>100</v>
      </c>
      <c r="Z114" s="23">
        <v>53.1</v>
      </c>
      <c r="AA114" s="23">
        <v>-12.7</v>
      </c>
      <c r="AB114" s="23">
        <v>-10.16</v>
      </c>
    </row>
    <row r="115" spans="1:28" s="23" customFormat="1" x14ac:dyDescent="0.25">
      <c r="A115" s="43">
        <v>43289.274305555555</v>
      </c>
      <c r="B115" s="43">
        <v>43289.522222222222</v>
      </c>
      <c r="C115" s="23" t="s">
        <v>11</v>
      </c>
      <c r="D115" s="23" t="s">
        <v>46</v>
      </c>
      <c r="E115" s="23">
        <v>0.08</v>
      </c>
      <c r="F115" s="23">
        <v>111.233</v>
      </c>
      <c r="G115" s="23">
        <v>0</v>
      </c>
      <c r="H115" s="23">
        <v>111.366</v>
      </c>
      <c r="I115" s="23">
        <v>111.232</v>
      </c>
      <c r="J115" s="23">
        <v>-0.44</v>
      </c>
      <c r="K115" s="23">
        <v>0</v>
      </c>
      <c r="L115" s="23">
        <v>-13.4</v>
      </c>
      <c r="M115" s="23">
        <v>-10.08</v>
      </c>
      <c r="N115" s="23">
        <v>-0.51</v>
      </c>
      <c r="O115" s="23">
        <v>4</v>
      </c>
      <c r="P115" s="23" t="s">
        <v>526</v>
      </c>
      <c r="Q115" s="23">
        <v>0</v>
      </c>
      <c r="R115" s="23" t="s">
        <v>45</v>
      </c>
      <c r="S115" s="23">
        <v>13.9</v>
      </c>
      <c r="T115" s="23">
        <v>13.91</v>
      </c>
      <c r="U115" s="23">
        <v>0</v>
      </c>
      <c r="V115" s="23">
        <v>0</v>
      </c>
      <c r="W115" s="23">
        <v>-13.9</v>
      </c>
      <c r="X115" s="23">
        <v>-10.007999999999999</v>
      </c>
      <c r="Y115" s="23">
        <v>0</v>
      </c>
      <c r="Z115" s="23">
        <v>3.6</v>
      </c>
      <c r="AA115" s="23">
        <v>-13.4</v>
      </c>
      <c r="AB115" s="23">
        <v>-9.65</v>
      </c>
    </row>
    <row r="116" spans="1:28" s="23" customFormat="1" x14ac:dyDescent="0.25">
      <c r="A116" s="43">
        <v>43259.770138888889</v>
      </c>
      <c r="B116" s="43">
        <v>43259.786805555559</v>
      </c>
      <c r="C116" s="23" t="s">
        <v>10</v>
      </c>
      <c r="D116" s="23" t="s">
        <v>46</v>
      </c>
      <c r="E116" s="23">
        <v>0.06</v>
      </c>
      <c r="F116" s="23">
        <v>1.1553599999999999</v>
      </c>
      <c r="G116" s="23">
        <v>0</v>
      </c>
      <c r="H116" s="23">
        <v>1.1569499999999999</v>
      </c>
      <c r="I116" s="23">
        <v>1.1561999999999999</v>
      </c>
      <c r="J116" s="23">
        <v>-0.33</v>
      </c>
      <c r="K116" s="23">
        <v>0</v>
      </c>
      <c r="L116" s="23">
        <v>-7.5</v>
      </c>
      <c r="M116" s="23">
        <v>-4.83</v>
      </c>
      <c r="N116" s="23">
        <v>-0.25</v>
      </c>
      <c r="O116" s="23">
        <v>3</v>
      </c>
      <c r="P116" s="23" t="s">
        <v>527</v>
      </c>
      <c r="Q116" s="23">
        <v>0</v>
      </c>
      <c r="R116" s="23" t="s">
        <v>45</v>
      </c>
      <c r="S116" s="23">
        <v>7.5</v>
      </c>
      <c r="T116" s="23">
        <v>7.5</v>
      </c>
      <c r="U116" s="23">
        <v>0</v>
      </c>
      <c r="V116" s="23">
        <v>0</v>
      </c>
      <c r="W116" s="23">
        <v>-7.5</v>
      </c>
      <c r="X116" s="23">
        <v>-4.5</v>
      </c>
      <c r="Y116" s="23">
        <v>0</v>
      </c>
      <c r="Z116" s="23">
        <v>0</v>
      </c>
      <c r="AA116" s="23">
        <v>-7.5</v>
      </c>
      <c r="AB116" s="23">
        <v>-4.5</v>
      </c>
    </row>
    <row r="117" spans="1:28" s="23" customFormat="1" x14ac:dyDescent="0.25">
      <c r="A117" s="43">
        <v>43259.209722222222</v>
      </c>
      <c r="B117" s="43">
        <v>43259.783333333333</v>
      </c>
      <c r="C117" s="23" t="s">
        <v>11</v>
      </c>
      <c r="D117" s="23" t="s">
        <v>46</v>
      </c>
      <c r="E117" s="23">
        <v>0.1</v>
      </c>
      <c r="F117" s="23">
        <v>111.167</v>
      </c>
      <c r="G117" s="23">
        <v>0</v>
      </c>
      <c r="H117" s="23">
        <v>111.28100000000001</v>
      </c>
      <c r="I117" s="23">
        <v>111.405</v>
      </c>
      <c r="J117" s="23">
        <v>-0.55000000000000004</v>
      </c>
      <c r="K117" s="23">
        <v>0</v>
      </c>
      <c r="L117" s="23">
        <v>12.4</v>
      </c>
      <c r="M117" s="23">
        <v>10.58</v>
      </c>
      <c r="N117" s="23">
        <v>0.54</v>
      </c>
      <c r="O117" s="23">
        <v>4</v>
      </c>
      <c r="P117" s="23" t="s">
        <v>528</v>
      </c>
      <c r="Q117" s="23">
        <v>81.900000000000006</v>
      </c>
      <c r="R117" s="23" t="s">
        <v>529</v>
      </c>
      <c r="S117" s="23">
        <v>18.600000000000001</v>
      </c>
      <c r="T117" s="23">
        <v>0.33</v>
      </c>
      <c r="U117" s="23">
        <v>24.5</v>
      </c>
      <c r="V117" s="23">
        <v>22.05</v>
      </c>
      <c r="W117" s="23">
        <v>-8</v>
      </c>
      <c r="X117" s="23">
        <v>-7.2</v>
      </c>
      <c r="Y117" s="23">
        <v>75.400000000000006</v>
      </c>
      <c r="Z117" s="23">
        <v>62.8</v>
      </c>
      <c r="AA117" s="23">
        <v>-12.1</v>
      </c>
      <c r="AB117" s="23">
        <v>-10.89</v>
      </c>
    </row>
    <row r="118" spans="1:28" s="23" customFormat="1" x14ac:dyDescent="0.25">
      <c r="A118" s="43">
        <v>43259.548611111109</v>
      </c>
      <c r="B118" s="43">
        <v>43259.770138888889</v>
      </c>
      <c r="C118" s="23" t="s">
        <v>10</v>
      </c>
      <c r="D118" s="23" t="s">
        <v>44</v>
      </c>
      <c r="E118" s="23">
        <v>0.06</v>
      </c>
      <c r="F118" s="23">
        <v>1.1569400000000001</v>
      </c>
      <c r="G118" s="23">
        <v>0</v>
      </c>
      <c r="H118" s="23">
        <v>1.1553599999999999</v>
      </c>
      <c r="I118" s="23">
        <v>1.15693</v>
      </c>
      <c r="J118" s="23">
        <v>-0.33</v>
      </c>
      <c r="K118" s="23">
        <v>0</v>
      </c>
      <c r="L118" s="23">
        <v>-15.7</v>
      </c>
      <c r="M118" s="23">
        <v>-9.75</v>
      </c>
      <c r="N118" s="23">
        <v>-0.5</v>
      </c>
      <c r="O118" s="23">
        <v>3</v>
      </c>
      <c r="P118" s="23" t="s">
        <v>530</v>
      </c>
      <c r="Q118" s="23">
        <v>18.5</v>
      </c>
      <c r="R118" s="23" t="s">
        <v>531</v>
      </c>
      <c r="S118" s="23">
        <v>28.5</v>
      </c>
      <c r="T118" s="23">
        <v>1.32</v>
      </c>
      <c r="U118" s="23">
        <v>12.3</v>
      </c>
      <c r="V118" s="23">
        <v>7.38</v>
      </c>
      <c r="W118" s="23">
        <v>-16.2</v>
      </c>
      <c r="X118" s="23">
        <v>-9.71999999999999</v>
      </c>
      <c r="Y118" s="23">
        <v>43.2</v>
      </c>
      <c r="Z118" s="23">
        <v>1.8</v>
      </c>
      <c r="AA118" s="23">
        <v>-28</v>
      </c>
      <c r="AB118" s="23">
        <v>-16.8</v>
      </c>
    </row>
    <row r="119" spans="1:28" s="23" customFormat="1" x14ac:dyDescent="0.25">
      <c r="A119" s="43">
        <v>43167.690972222219</v>
      </c>
      <c r="B119" s="43">
        <v>43167.731944444444</v>
      </c>
      <c r="C119" s="23" t="s">
        <v>10</v>
      </c>
      <c r="D119" s="23" t="s">
        <v>44</v>
      </c>
      <c r="E119" s="23">
        <v>0.03</v>
      </c>
      <c r="F119" s="23">
        <v>1.15909</v>
      </c>
      <c r="G119" s="23">
        <v>0</v>
      </c>
      <c r="H119" s="23">
        <v>1.15604</v>
      </c>
      <c r="I119" s="23">
        <v>1.1591199999999999</v>
      </c>
      <c r="J119" s="23">
        <v>-0.17</v>
      </c>
      <c r="K119" s="23">
        <v>0</v>
      </c>
      <c r="L119" s="23">
        <v>-30.8</v>
      </c>
      <c r="M119" s="23">
        <v>-9.41</v>
      </c>
      <c r="N119" s="23">
        <v>-0.48</v>
      </c>
      <c r="O119" s="23">
        <v>3</v>
      </c>
      <c r="P119" s="23" t="s">
        <v>532</v>
      </c>
      <c r="Q119" s="23">
        <v>0</v>
      </c>
      <c r="R119" s="23" t="s">
        <v>45</v>
      </c>
      <c r="S119" s="23">
        <v>34.6</v>
      </c>
      <c r="T119" s="23">
        <v>34.6</v>
      </c>
      <c r="U119" s="23">
        <v>0</v>
      </c>
      <c r="V119" s="23">
        <v>0</v>
      </c>
      <c r="W119" s="23">
        <v>-34.6</v>
      </c>
      <c r="X119" s="23">
        <v>-10.38</v>
      </c>
      <c r="Y119" s="23">
        <v>0</v>
      </c>
      <c r="Z119" s="23">
        <v>11</v>
      </c>
      <c r="AA119" s="23">
        <v>-30.8</v>
      </c>
      <c r="AB119" s="23">
        <v>-9.24</v>
      </c>
    </row>
    <row r="120" spans="1:28" s="23" customFormat="1" x14ac:dyDescent="0.25">
      <c r="A120" s="43">
        <v>43167.59097222222</v>
      </c>
      <c r="B120" s="43">
        <v>43167.690972222219</v>
      </c>
      <c r="C120" s="23" t="s">
        <v>10</v>
      </c>
      <c r="D120" s="23" t="s">
        <v>46</v>
      </c>
      <c r="E120" s="23">
        <v>0.03</v>
      </c>
      <c r="F120" s="23">
        <v>1.1561600000000001</v>
      </c>
      <c r="G120" s="23">
        <v>0</v>
      </c>
      <c r="H120" s="23">
        <v>1.1590800000000001</v>
      </c>
      <c r="I120" s="23">
        <v>1.15605</v>
      </c>
      <c r="J120" s="23">
        <v>-0.17</v>
      </c>
      <c r="K120" s="23">
        <v>0</v>
      </c>
      <c r="L120" s="23">
        <v>-30.3</v>
      </c>
      <c r="M120" s="23">
        <v>-9.26</v>
      </c>
      <c r="N120" s="23">
        <v>-0.47</v>
      </c>
      <c r="O120" s="23">
        <v>3</v>
      </c>
      <c r="P120" s="23" t="s">
        <v>533</v>
      </c>
      <c r="Q120" s="23">
        <v>75.900000000000006</v>
      </c>
      <c r="R120" s="23" t="s">
        <v>150</v>
      </c>
      <c r="S120" s="23">
        <v>38.4</v>
      </c>
      <c r="T120" s="23">
        <v>3.74</v>
      </c>
      <c r="U120" s="23">
        <v>8.1</v>
      </c>
      <c r="V120" s="23">
        <v>2.4299999999999899</v>
      </c>
      <c r="W120" s="23">
        <v>-30.3</v>
      </c>
      <c r="X120" s="23">
        <v>-9.09</v>
      </c>
      <c r="Y120" s="23">
        <v>21.1</v>
      </c>
      <c r="Z120" s="23">
        <v>0</v>
      </c>
      <c r="AA120" s="23">
        <v>-38.4</v>
      </c>
      <c r="AB120" s="23">
        <v>-11.52</v>
      </c>
    </row>
    <row r="121" spans="1:28" s="23" customFormat="1" x14ac:dyDescent="0.25">
      <c r="A121" s="43">
        <v>43139.464583333334</v>
      </c>
      <c r="B121" s="43">
        <v>43139.790277777778</v>
      </c>
      <c r="C121" s="23" t="s">
        <v>10</v>
      </c>
      <c r="D121" s="23" t="s">
        <v>44</v>
      </c>
      <c r="E121" s="23">
        <v>0.08</v>
      </c>
      <c r="F121" s="23">
        <v>1.1636899999999999</v>
      </c>
      <c r="G121" s="23">
        <v>0</v>
      </c>
      <c r="H121" s="23">
        <v>1.1624699999999999</v>
      </c>
      <c r="I121" s="23">
        <v>1.1614100000000001</v>
      </c>
      <c r="J121" s="23">
        <v>-0.44</v>
      </c>
      <c r="K121" s="23">
        <v>0</v>
      </c>
      <c r="L121" s="23">
        <v>10.6</v>
      </c>
      <c r="M121" s="23">
        <v>8.0399999999999991</v>
      </c>
      <c r="N121" s="23">
        <v>0.41</v>
      </c>
      <c r="O121" s="23">
        <v>3</v>
      </c>
      <c r="P121" s="23" t="s">
        <v>534</v>
      </c>
      <c r="Q121" s="23">
        <v>90.5</v>
      </c>
      <c r="R121" s="23" t="s">
        <v>535</v>
      </c>
      <c r="S121" s="23">
        <v>27.4</v>
      </c>
      <c r="T121" s="23">
        <v>0.13</v>
      </c>
      <c r="U121" s="23">
        <v>38</v>
      </c>
      <c r="V121" s="23">
        <v>30.4</v>
      </c>
      <c r="W121" s="23">
        <v>-4.8</v>
      </c>
      <c r="X121" s="23">
        <v>-3.84</v>
      </c>
      <c r="Y121" s="23">
        <v>88.8</v>
      </c>
      <c r="Z121" s="23">
        <v>36</v>
      </c>
      <c r="AA121" s="23">
        <v>-27.4</v>
      </c>
      <c r="AB121" s="23">
        <v>-21.92</v>
      </c>
    </row>
    <row r="122" spans="1:28" s="23" customFormat="1" x14ac:dyDescent="0.25">
      <c r="A122" s="43">
        <v>43108.703472222223</v>
      </c>
      <c r="B122" s="43">
        <v>43108.785416666666</v>
      </c>
      <c r="C122" s="23" t="s">
        <v>10</v>
      </c>
      <c r="D122" s="23" t="s">
        <v>44</v>
      </c>
      <c r="E122" s="23">
        <v>0.05</v>
      </c>
      <c r="F122" s="23">
        <v>1.1694</v>
      </c>
      <c r="G122" s="23">
        <v>0</v>
      </c>
      <c r="H122" s="23">
        <v>1.16767</v>
      </c>
      <c r="I122" s="23">
        <v>1.1672400000000001</v>
      </c>
      <c r="J122" s="23">
        <v>-0.28000000000000003</v>
      </c>
      <c r="K122" s="23">
        <v>0</v>
      </c>
      <c r="L122" s="23">
        <v>4.3</v>
      </c>
      <c r="M122" s="23">
        <v>1.87</v>
      </c>
      <c r="N122" s="23">
        <v>0.09</v>
      </c>
      <c r="O122" s="23">
        <v>3</v>
      </c>
      <c r="P122" s="23" t="s">
        <v>536</v>
      </c>
      <c r="Q122" s="23">
        <v>100</v>
      </c>
      <c r="R122" s="23" t="s">
        <v>537</v>
      </c>
      <c r="S122" s="23">
        <v>18.5</v>
      </c>
      <c r="T122" s="23">
        <v>0.05</v>
      </c>
      <c r="U122" s="23">
        <v>19.2</v>
      </c>
      <c r="V122" s="23">
        <v>9.6</v>
      </c>
      <c r="W122" s="23">
        <v>0</v>
      </c>
      <c r="X122" s="23">
        <v>0</v>
      </c>
      <c r="Y122" s="23">
        <v>100</v>
      </c>
      <c r="Z122" s="23">
        <v>22.4</v>
      </c>
      <c r="AA122" s="23">
        <v>-14.9</v>
      </c>
      <c r="AB122" s="23">
        <v>-7.45</v>
      </c>
    </row>
    <row r="123" spans="1:28" s="23" customFormat="1" x14ac:dyDescent="0.25">
      <c r="A123" s="43">
        <v>43108.634722222225</v>
      </c>
      <c r="B123" s="43">
        <v>43108.703472222223</v>
      </c>
      <c r="C123" s="23" t="s">
        <v>10</v>
      </c>
      <c r="D123" s="23" t="s">
        <v>46</v>
      </c>
      <c r="E123" s="23">
        <v>0.05</v>
      </c>
      <c r="F123" s="23">
        <v>1.16767</v>
      </c>
      <c r="G123" s="23">
        <v>0</v>
      </c>
      <c r="H123" s="23">
        <v>1.1694199999999999</v>
      </c>
      <c r="I123" s="23">
        <v>1.1676200000000001</v>
      </c>
      <c r="J123" s="23">
        <v>-0.28000000000000003</v>
      </c>
      <c r="K123" s="23">
        <v>0</v>
      </c>
      <c r="L123" s="23">
        <v>-18</v>
      </c>
      <c r="M123" s="23">
        <v>-9.2799999999999994</v>
      </c>
      <c r="N123" s="23">
        <v>-0.47</v>
      </c>
      <c r="O123" s="23">
        <v>3</v>
      </c>
      <c r="P123" s="23" t="s">
        <v>538</v>
      </c>
      <c r="Q123" s="23">
        <v>0</v>
      </c>
      <c r="R123" s="23" t="s">
        <v>45</v>
      </c>
      <c r="S123" s="23">
        <v>33.4</v>
      </c>
      <c r="T123" s="23">
        <v>33.44</v>
      </c>
      <c r="U123" s="23">
        <v>0</v>
      </c>
      <c r="V123" s="23">
        <v>0</v>
      </c>
      <c r="W123" s="23">
        <v>-33.4</v>
      </c>
      <c r="X123" s="23">
        <v>-16.7</v>
      </c>
      <c r="Y123" s="23">
        <v>0</v>
      </c>
      <c r="Z123" s="23">
        <v>46.1</v>
      </c>
      <c r="AA123" s="23">
        <v>-18</v>
      </c>
      <c r="AB123" s="23">
        <v>-9</v>
      </c>
    </row>
    <row r="124" spans="1:28" s="23" customFormat="1" x14ac:dyDescent="0.25">
      <c r="A124" s="43">
        <v>43108.196527777778</v>
      </c>
      <c r="B124" s="43">
        <v>43108.23333333333</v>
      </c>
      <c r="C124" s="23" t="s">
        <v>11</v>
      </c>
      <c r="D124" s="23" t="s">
        <v>44</v>
      </c>
      <c r="E124" s="23">
        <v>0.12</v>
      </c>
      <c r="F124" s="23">
        <v>111.872</v>
      </c>
      <c r="G124" s="23">
        <v>0</v>
      </c>
      <c r="H124" s="23">
        <v>111.78400000000001</v>
      </c>
      <c r="I124" s="23">
        <v>111.872</v>
      </c>
      <c r="J124" s="23">
        <v>-0.66</v>
      </c>
      <c r="K124" s="23">
        <v>0</v>
      </c>
      <c r="L124" s="23">
        <v>-8.8000000000000007</v>
      </c>
      <c r="M124" s="23">
        <v>-10.1</v>
      </c>
      <c r="N124" s="23">
        <v>-0.51</v>
      </c>
      <c r="O124" s="23">
        <v>4</v>
      </c>
      <c r="P124" s="23" t="s">
        <v>539</v>
      </c>
      <c r="Q124" s="23">
        <v>0</v>
      </c>
      <c r="R124" s="23" t="s">
        <v>45</v>
      </c>
      <c r="S124" s="23">
        <v>19.3</v>
      </c>
      <c r="T124" s="23">
        <v>19.309999999999999</v>
      </c>
      <c r="U124" s="23">
        <v>0</v>
      </c>
      <c r="V124" s="23">
        <v>0</v>
      </c>
      <c r="W124" s="23">
        <v>-19.3</v>
      </c>
      <c r="X124" s="23">
        <v>-20.651</v>
      </c>
      <c r="Y124" s="23">
        <v>0</v>
      </c>
      <c r="Z124" s="23">
        <v>54.4</v>
      </c>
      <c r="AA124" s="23">
        <v>-8.8000000000000007</v>
      </c>
      <c r="AB124" s="23">
        <v>-9.42</v>
      </c>
    </row>
    <row r="125" spans="1:28" s="23" customFormat="1" x14ac:dyDescent="0.25">
      <c r="A125" s="43">
        <v>43108.188888888886</v>
      </c>
      <c r="B125" s="43">
        <v>43108.196527777778</v>
      </c>
      <c r="C125" s="23" t="s">
        <v>11</v>
      </c>
      <c r="D125" s="23" t="s">
        <v>46</v>
      </c>
      <c r="E125" s="23">
        <v>0.12</v>
      </c>
      <c r="F125" s="23">
        <v>111.786</v>
      </c>
      <c r="G125" s="23">
        <v>0</v>
      </c>
      <c r="H125" s="23">
        <v>111.872</v>
      </c>
      <c r="I125" s="23">
        <v>111.78400000000001</v>
      </c>
      <c r="J125" s="23">
        <v>-0.66</v>
      </c>
      <c r="K125" s="23">
        <v>0</v>
      </c>
      <c r="L125" s="23">
        <v>-8.8000000000000007</v>
      </c>
      <c r="M125" s="23">
        <v>-10.11</v>
      </c>
      <c r="N125" s="23">
        <v>-0.51</v>
      </c>
      <c r="O125" s="23">
        <v>4</v>
      </c>
      <c r="P125" s="23" t="s">
        <v>540</v>
      </c>
    </row>
  </sheetData>
  <mergeCells count="31">
    <mergeCell ref="F25:F26"/>
    <mergeCell ref="D25:D26"/>
    <mergeCell ref="H30:I30"/>
    <mergeCell ref="F53:F54"/>
    <mergeCell ref="D53:D54"/>
    <mergeCell ref="E53:E54"/>
    <mergeCell ref="G53:G55"/>
    <mergeCell ref="H29:I29"/>
    <mergeCell ref="H44:I44"/>
    <mergeCell ref="H31:I31"/>
    <mergeCell ref="H32:I32"/>
    <mergeCell ref="H33:I33"/>
    <mergeCell ref="H34:I34"/>
    <mergeCell ref="H35:I35"/>
    <mergeCell ref="H36:I36"/>
    <mergeCell ref="H37:I37"/>
    <mergeCell ref="H38:I38"/>
    <mergeCell ref="H39:I39"/>
    <mergeCell ref="H40:I40"/>
    <mergeCell ref="H41:I41"/>
    <mergeCell ref="H42:I42"/>
    <mergeCell ref="H43:I43"/>
    <mergeCell ref="H45:I45"/>
    <mergeCell ref="H46:I46"/>
    <mergeCell ref="H47:I47"/>
    <mergeCell ref="H48:I48"/>
    <mergeCell ref="H49:I49"/>
    <mergeCell ref="H50:I50"/>
    <mergeCell ref="H51:I51"/>
    <mergeCell ref="H53:I55"/>
    <mergeCell ref="H52:I52"/>
  </mergeCells>
  <conditionalFormatting sqref="D2:D22 D25 L28 L56:L57 J25:J27 L61:L1048576">
    <cfRule type="cellIs" dxfId="351" priority="83" operator="lessThan">
      <formula>0</formula>
    </cfRule>
    <cfRule type="cellIs" dxfId="350" priority="84" operator="greaterThan">
      <formula>0</formula>
    </cfRule>
  </conditionalFormatting>
  <conditionalFormatting sqref="D2:E16 D17:D22 E17:E24">
    <cfRule type="cellIs" dxfId="349" priority="80" operator="equal">
      <formula>0</formula>
    </cfRule>
  </conditionalFormatting>
  <conditionalFormatting sqref="B30:C30 F30 F2:F24 B2:C24">
    <cfRule type="cellIs" dxfId="348" priority="72" operator="equal">
      <formula>0</formula>
    </cfRule>
    <cfRule type="cellIs" dxfId="347" priority="73" operator="lessThan">
      <formula>0</formula>
    </cfRule>
    <cfRule type="cellIs" dxfId="346" priority="74" operator="greaterThan">
      <formula>0</formula>
    </cfRule>
  </conditionalFormatting>
  <conditionalFormatting sqref="F25">
    <cfRule type="cellIs" dxfId="345" priority="70" operator="lessThan">
      <formula>0</formula>
    </cfRule>
    <cfRule type="cellIs" dxfId="344" priority="71" operator="greaterThan">
      <formula>0</formula>
    </cfRule>
  </conditionalFormatting>
  <conditionalFormatting sqref="B25:C25">
    <cfRule type="cellIs" dxfId="343" priority="68" operator="lessThan">
      <formula>0</formula>
    </cfRule>
    <cfRule type="cellIs" dxfId="342" priority="69" operator="greaterThan">
      <formula>0</formula>
    </cfRule>
  </conditionalFormatting>
  <conditionalFormatting sqref="J1:J22">
    <cfRule type="cellIs" dxfId="341" priority="66" operator="lessThan">
      <formula>0</formula>
    </cfRule>
    <cfRule type="cellIs" dxfId="340" priority="67" operator="greaterThan">
      <formula>0</formula>
    </cfRule>
  </conditionalFormatting>
  <conditionalFormatting sqref="B27">
    <cfRule type="cellIs" dxfId="339" priority="64" operator="lessThan">
      <formula>0</formula>
    </cfRule>
    <cfRule type="cellIs" dxfId="338" priority="65" operator="greaterThan">
      <formula>0</formula>
    </cfRule>
  </conditionalFormatting>
  <conditionalFormatting sqref="C27">
    <cfRule type="cellIs" dxfId="337" priority="62" operator="lessThan">
      <formula>0</formula>
    </cfRule>
    <cfRule type="cellIs" dxfId="336" priority="63" operator="greaterThan">
      <formula>0</formula>
    </cfRule>
  </conditionalFormatting>
  <conditionalFormatting sqref="D23">
    <cfRule type="cellIs" dxfId="335" priority="60" operator="lessThan">
      <formula>0</formula>
    </cfRule>
    <cfRule type="cellIs" dxfId="334" priority="61" operator="greaterThan">
      <formula>0</formula>
    </cfRule>
  </conditionalFormatting>
  <conditionalFormatting sqref="D23">
    <cfRule type="cellIs" dxfId="333" priority="57" operator="equal">
      <formula>0</formula>
    </cfRule>
  </conditionalFormatting>
  <conditionalFormatting sqref="J23">
    <cfRule type="cellIs" dxfId="332" priority="52" operator="lessThan">
      <formula>0</formula>
    </cfRule>
    <cfRule type="cellIs" dxfId="331" priority="53" operator="greaterThan">
      <formula>0</formula>
    </cfRule>
  </conditionalFormatting>
  <conditionalFormatting sqref="D30:D50 D53 K53:K55">
    <cfRule type="cellIs" dxfId="330" priority="49" operator="lessThan">
      <formula>0</formula>
    </cfRule>
    <cfRule type="cellIs" dxfId="329" priority="50" operator="greaterThan">
      <formula>0</formula>
    </cfRule>
  </conditionalFormatting>
  <conditionalFormatting sqref="D30:E44 D45:D50 E45:E52">
    <cfRule type="cellIs" dxfId="328" priority="48" operator="equal">
      <formula>0</formula>
    </cfRule>
  </conditionalFormatting>
  <conditionalFormatting sqref="F31:F51 B31:C52">
    <cfRule type="cellIs" dxfId="327" priority="45" operator="equal">
      <formula>0</formula>
    </cfRule>
    <cfRule type="cellIs" dxfId="326" priority="46" operator="lessThan">
      <formula>0</formula>
    </cfRule>
    <cfRule type="cellIs" dxfId="325" priority="47" operator="greaterThan">
      <formula>0</formula>
    </cfRule>
  </conditionalFormatting>
  <conditionalFormatting sqref="F53">
    <cfRule type="cellIs" dxfId="324" priority="43" operator="lessThan">
      <formula>0</formula>
    </cfRule>
    <cfRule type="cellIs" dxfId="323" priority="44" operator="greaterThan">
      <formula>0</formula>
    </cfRule>
  </conditionalFormatting>
  <conditionalFormatting sqref="B53:C53">
    <cfRule type="cellIs" dxfId="322" priority="41" operator="lessThan">
      <formula>0</formula>
    </cfRule>
    <cfRule type="cellIs" dxfId="321" priority="42" operator="greaterThan">
      <formula>0</formula>
    </cfRule>
  </conditionalFormatting>
  <conditionalFormatting sqref="K29:K50">
    <cfRule type="cellIs" dxfId="320" priority="39" operator="lessThan">
      <formula>0</formula>
    </cfRule>
    <cfRule type="cellIs" dxfId="319" priority="40" operator="greaterThan">
      <formula>0</formula>
    </cfRule>
  </conditionalFormatting>
  <conditionalFormatting sqref="B54">
    <cfRule type="cellIs" dxfId="318" priority="37" operator="lessThan">
      <formula>0</formula>
    </cfRule>
    <cfRule type="cellIs" dxfId="317" priority="38" operator="greaterThan">
      <formula>0</formula>
    </cfRule>
  </conditionalFormatting>
  <conditionalFormatting sqref="C54">
    <cfRule type="cellIs" dxfId="316" priority="35" operator="lessThan">
      <formula>0</formula>
    </cfRule>
    <cfRule type="cellIs" dxfId="315" priority="36" operator="greaterThan">
      <formula>0</formula>
    </cfRule>
  </conditionalFormatting>
  <conditionalFormatting sqref="D51">
    <cfRule type="cellIs" dxfId="314" priority="33" operator="lessThan">
      <formula>0</formula>
    </cfRule>
    <cfRule type="cellIs" dxfId="313" priority="34" operator="greaterThan">
      <formula>0</formula>
    </cfRule>
  </conditionalFormatting>
  <conditionalFormatting sqref="D51">
    <cfRule type="cellIs" dxfId="312" priority="32" operator="equal">
      <formula>0</formula>
    </cfRule>
  </conditionalFormatting>
  <conditionalFormatting sqref="K51">
    <cfRule type="cellIs" dxfId="311" priority="27" operator="lessThan">
      <formula>0</formula>
    </cfRule>
    <cfRule type="cellIs" dxfId="310" priority="28" operator="greaterThan">
      <formula>0</formula>
    </cfRule>
  </conditionalFormatting>
  <conditionalFormatting sqref="G30:G51 G53">
    <cfRule type="cellIs" dxfId="309" priority="26" operator="lessThan">
      <formula>0</formula>
    </cfRule>
  </conditionalFormatting>
  <conditionalFormatting sqref="D24">
    <cfRule type="cellIs" dxfId="308" priority="24" operator="lessThan">
      <formula>0</formula>
    </cfRule>
    <cfRule type="cellIs" dxfId="307" priority="25" operator="greaterThan">
      <formula>0</formula>
    </cfRule>
  </conditionalFormatting>
  <conditionalFormatting sqref="D24">
    <cfRule type="cellIs" dxfId="306" priority="23" operator="equal">
      <formula>0</formula>
    </cfRule>
  </conditionalFormatting>
  <conditionalFormatting sqref="J24">
    <cfRule type="cellIs" dxfId="305" priority="18" operator="lessThan">
      <formula>0</formula>
    </cfRule>
    <cfRule type="cellIs" dxfId="304" priority="19" operator="greaterThan">
      <formula>0</formula>
    </cfRule>
  </conditionalFormatting>
  <conditionalFormatting sqref="F52">
    <cfRule type="cellIs" dxfId="303" priority="15" operator="equal">
      <formula>0</formula>
    </cfRule>
    <cfRule type="cellIs" dxfId="302" priority="16" operator="lessThan">
      <formula>0</formula>
    </cfRule>
    <cfRule type="cellIs" dxfId="301" priority="17" operator="greaterThan">
      <formula>0</formula>
    </cfRule>
  </conditionalFormatting>
  <conditionalFormatting sqref="D52">
    <cfRule type="cellIs" dxfId="300" priority="13" operator="lessThan">
      <formula>0</formula>
    </cfRule>
    <cfRule type="cellIs" dxfId="299" priority="14" operator="greaterThan">
      <formula>0</formula>
    </cfRule>
  </conditionalFormatting>
  <conditionalFormatting sqref="D52">
    <cfRule type="cellIs" dxfId="298" priority="12" operator="equal">
      <formula>0</formula>
    </cfRule>
  </conditionalFormatting>
  <conditionalFormatting sqref="K52">
    <cfRule type="cellIs" dxfId="297" priority="7" operator="lessThan">
      <formula>0</formula>
    </cfRule>
    <cfRule type="cellIs" dxfId="296" priority="8" operator="greaterThan">
      <formula>0</formula>
    </cfRule>
  </conditionalFormatting>
  <conditionalFormatting sqref="G52">
    <cfRule type="cellIs" dxfId="295" priority="6" operator="lessThan">
      <formula>0</formula>
    </cfRule>
  </conditionalFormatting>
  <conditionalFormatting sqref="L58">
    <cfRule type="cellIs" dxfId="294" priority="2" operator="lessThan">
      <formula>0</formula>
    </cfRule>
    <cfRule type="cellIs" dxfId="293" priority="3" operator="greaterThan">
      <formula>0</formula>
    </cfRule>
  </conditionalFormatting>
  <conditionalFormatting sqref="H58">
    <cfRule type="duplicateValues" dxfId="292" priority="1"/>
  </conditionalFormatting>
  <conditionalFormatting sqref="L58:L60">
    <cfRule type="cellIs" dxfId="291" priority="4" operator="greaterThan">
      <formula>0</formula>
    </cfRule>
    <cfRule type="cellIs" dxfId="290" priority="5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  <ignoredErrors>
    <ignoredError sqref="D15:D24" formulaRange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:BI55"/>
  <sheetViews>
    <sheetView workbookViewId="0">
      <selection activeCell="G33" sqref="G33"/>
    </sheetView>
  </sheetViews>
  <sheetFormatPr baseColWidth="10" defaultRowHeight="15" x14ac:dyDescent="0.25"/>
  <cols>
    <col min="1" max="1" width="28" bestFit="1" customWidth="1"/>
    <col min="2" max="3" width="22.28515625" customWidth="1"/>
    <col min="4" max="4" width="18.85546875" bestFit="1" customWidth="1"/>
    <col min="5" max="5" width="18.7109375" customWidth="1"/>
    <col min="6" max="6" width="20.7109375" customWidth="1"/>
    <col min="7" max="7" width="18.85546875" customWidth="1"/>
    <col min="8" max="8" width="20" style="30" bestFit="1" customWidth="1"/>
    <col min="9" max="9" width="17.5703125" style="30" customWidth="1"/>
    <col min="10" max="10" width="18.85546875" style="30" bestFit="1" customWidth="1"/>
    <col min="11" max="11" width="21.5703125" style="30" bestFit="1" customWidth="1"/>
    <col min="12" max="12" width="19.42578125" style="30" bestFit="1" customWidth="1"/>
    <col min="13" max="13" width="23.7109375" style="30" bestFit="1" customWidth="1"/>
    <col min="14" max="18" width="11.42578125" style="30" customWidth="1"/>
    <col min="19" max="61" width="11.42578125" style="30"/>
  </cols>
  <sheetData>
    <row r="1" spans="1:61" ht="15.75" x14ac:dyDescent="0.25">
      <c r="A1" s="65" t="s">
        <v>6</v>
      </c>
      <c r="B1" s="66" t="s">
        <v>10</v>
      </c>
      <c r="C1" s="67" t="s">
        <v>11</v>
      </c>
      <c r="D1" s="65" t="s">
        <v>9</v>
      </c>
      <c r="E1" s="65" t="s">
        <v>2</v>
      </c>
      <c r="F1" s="65" t="s">
        <v>12</v>
      </c>
      <c r="G1" s="9"/>
      <c r="H1" s="9"/>
      <c r="I1" s="9"/>
      <c r="J1" s="9"/>
      <c r="K1" s="9"/>
      <c r="L1" s="9"/>
      <c r="M1" s="9"/>
      <c r="N1" s="9"/>
      <c r="BI1"/>
    </row>
    <row r="2" spans="1:61" ht="15.75" thickBot="1" x14ac:dyDescent="0.3">
      <c r="A2" s="45">
        <v>43313</v>
      </c>
      <c r="B2" s="46">
        <v>0</v>
      </c>
      <c r="C2" s="46">
        <v>0</v>
      </c>
      <c r="D2" s="1">
        <f t="shared" ref="D2:D24" si="0">SUM(B2:C2)</f>
        <v>0</v>
      </c>
      <c r="E2" s="2">
        <v>0</v>
      </c>
      <c r="F2" s="25">
        <f t="shared" ref="F2:F24" si="1">(B2*8.54)+(C2*7.86)</f>
        <v>0</v>
      </c>
      <c r="G2" s="9"/>
      <c r="H2" s="9"/>
      <c r="I2" s="9"/>
      <c r="J2" s="9"/>
      <c r="K2" s="9"/>
      <c r="L2" s="9"/>
      <c r="M2" s="9"/>
      <c r="N2" s="9"/>
      <c r="BI2"/>
    </row>
    <row r="3" spans="1:61" s="27" customFormat="1" x14ac:dyDescent="0.25">
      <c r="A3" s="45">
        <v>43314</v>
      </c>
      <c r="B3" s="46">
        <v>0</v>
      </c>
      <c r="C3" s="46">
        <v>0</v>
      </c>
      <c r="D3" s="1">
        <f t="shared" si="0"/>
        <v>0</v>
      </c>
      <c r="E3" s="2">
        <v>0</v>
      </c>
      <c r="F3" s="25">
        <f t="shared" si="1"/>
        <v>0</v>
      </c>
      <c r="G3" s="9"/>
      <c r="H3" s="9"/>
      <c r="I3" s="9"/>
      <c r="J3" s="9"/>
      <c r="K3" s="9"/>
      <c r="L3" s="9"/>
      <c r="M3" s="9"/>
      <c r="N3" s="9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</row>
    <row r="4" spans="1:61" s="26" customFormat="1" x14ac:dyDescent="0.25">
      <c r="A4" s="45">
        <v>43315</v>
      </c>
      <c r="B4" s="46">
        <v>0</v>
      </c>
      <c r="C4" s="46">
        <v>0</v>
      </c>
      <c r="D4" s="1">
        <f t="shared" si="0"/>
        <v>0</v>
      </c>
      <c r="E4" s="2">
        <v>0</v>
      </c>
      <c r="F4" s="25">
        <f t="shared" si="1"/>
        <v>0</v>
      </c>
      <c r="G4" s="9"/>
      <c r="H4" s="9"/>
      <c r="I4" s="9"/>
      <c r="J4" s="9"/>
      <c r="K4" s="9"/>
      <c r="L4" s="9"/>
      <c r="M4" s="9"/>
      <c r="N4" s="9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</row>
    <row r="5" spans="1:61" s="26" customFormat="1" x14ac:dyDescent="0.25">
      <c r="A5" s="45">
        <v>43318</v>
      </c>
      <c r="B5" s="46">
        <v>0</v>
      </c>
      <c r="C5" s="46">
        <v>0</v>
      </c>
      <c r="D5" s="1">
        <f t="shared" si="0"/>
        <v>0</v>
      </c>
      <c r="E5" s="2">
        <v>0</v>
      </c>
      <c r="F5" s="25">
        <f t="shared" si="1"/>
        <v>0</v>
      </c>
      <c r="G5" s="9"/>
      <c r="H5" s="9"/>
      <c r="I5" s="9"/>
      <c r="J5" s="9"/>
      <c r="K5" s="9"/>
      <c r="L5" s="9"/>
      <c r="M5" s="9"/>
      <c r="N5" s="9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</row>
    <row r="6" spans="1:61" s="26" customFormat="1" x14ac:dyDescent="0.25">
      <c r="A6" s="45">
        <v>43319</v>
      </c>
      <c r="B6" s="46">
        <v>0</v>
      </c>
      <c r="C6" s="46">
        <v>0</v>
      </c>
      <c r="D6" s="1">
        <f t="shared" si="0"/>
        <v>0</v>
      </c>
      <c r="E6" s="2">
        <v>0</v>
      </c>
      <c r="F6" s="25">
        <f t="shared" si="1"/>
        <v>0</v>
      </c>
      <c r="G6" s="9"/>
      <c r="H6" s="9"/>
      <c r="I6" s="9"/>
      <c r="J6" s="9"/>
      <c r="K6" s="9"/>
      <c r="L6" s="9"/>
      <c r="M6" s="9"/>
      <c r="N6" s="9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</row>
    <row r="7" spans="1:61" s="29" customFormat="1" ht="15.75" thickBot="1" x14ac:dyDescent="0.3">
      <c r="A7" s="45">
        <v>43320</v>
      </c>
      <c r="B7" s="46">
        <v>0</v>
      </c>
      <c r="C7" s="46">
        <v>0</v>
      </c>
      <c r="D7" s="1">
        <f t="shared" si="0"/>
        <v>0</v>
      </c>
      <c r="E7" s="2">
        <v>0</v>
      </c>
      <c r="F7" s="25">
        <f t="shared" si="1"/>
        <v>0</v>
      </c>
      <c r="G7" s="9"/>
      <c r="H7" s="9"/>
      <c r="I7" s="9"/>
      <c r="J7" s="9"/>
      <c r="K7" s="9"/>
      <c r="L7" s="9"/>
      <c r="M7" s="9"/>
      <c r="N7" s="9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</row>
    <row r="8" spans="1:61" s="27" customFormat="1" x14ac:dyDescent="0.25">
      <c r="A8" s="45">
        <v>43321</v>
      </c>
      <c r="B8" s="46">
        <v>0</v>
      </c>
      <c r="C8" s="46">
        <v>0</v>
      </c>
      <c r="D8" s="1">
        <f t="shared" si="0"/>
        <v>0</v>
      </c>
      <c r="E8" s="2">
        <v>0</v>
      </c>
      <c r="F8" s="25">
        <f t="shared" si="1"/>
        <v>0</v>
      </c>
      <c r="G8" s="9"/>
      <c r="H8" s="9"/>
      <c r="I8" s="9"/>
      <c r="J8" s="9"/>
      <c r="K8" s="9"/>
      <c r="L8" s="9"/>
      <c r="M8" s="9"/>
      <c r="N8" s="9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</row>
    <row r="9" spans="1:61" s="26" customFormat="1" x14ac:dyDescent="0.25">
      <c r="A9" s="45">
        <v>43322</v>
      </c>
      <c r="B9" s="46">
        <v>0</v>
      </c>
      <c r="C9" s="46">
        <v>0</v>
      </c>
      <c r="D9" s="1">
        <f t="shared" si="0"/>
        <v>0</v>
      </c>
      <c r="E9" s="2">
        <v>0</v>
      </c>
      <c r="F9" s="25">
        <f t="shared" si="1"/>
        <v>0</v>
      </c>
      <c r="G9" s="9"/>
      <c r="H9" s="9"/>
      <c r="I9" s="9"/>
      <c r="J9" s="9"/>
      <c r="K9" s="9"/>
      <c r="L9" s="9"/>
      <c r="M9" s="9"/>
      <c r="N9" s="9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</row>
    <row r="10" spans="1:61" s="26" customFormat="1" x14ac:dyDescent="0.25">
      <c r="A10" s="45">
        <v>43325</v>
      </c>
      <c r="B10" s="46">
        <v>0</v>
      </c>
      <c r="C10" s="46">
        <v>0</v>
      </c>
      <c r="D10" s="1">
        <f t="shared" si="0"/>
        <v>0</v>
      </c>
      <c r="E10" s="2">
        <v>0</v>
      </c>
      <c r="F10" s="25">
        <f t="shared" si="1"/>
        <v>0</v>
      </c>
      <c r="G10" s="9"/>
      <c r="H10" s="9"/>
      <c r="I10" s="9"/>
      <c r="J10" s="9"/>
      <c r="K10" s="9"/>
      <c r="L10" s="9"/>
      <c r="M10" s="9"/>
      <c r="N10" s="9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</row>
    <row r="11" spans="1:61" s="26" customFormat="1" x14ac:dyDescent="0.25">
      <c r="A11" s="45">
        <v>43326</v>
      </c>
      <c r="B11" s="46">
        <v>0</v>
      </c>
      <c r="C11" s="46">
        <v>0</v>
      </c>
      <c r="D11" s="1">
        <f t="shared" si="0"/>
        <v>0</v>
      </c>
      <c r="E11" s="2">
        <v>0</v>
      </c>
      <c r="F11" s="25">
        <f t="shared" si="1"/>
        <v>0</v>
      </c>
      <c r="G11" s="9"/>
      <c r="H11" s="9"/>
      <c r="I11" s="9"/>
      <c r="J11" s="9"/>
      <c r="K11" s="9"/>
      <c r="L11" s="9"/>
      <c r="M11" s="9"/>
      <c r="N11" s="9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</row>
    <row r="12" spans="1:61" s="29" customFormat="1" ht="15.75" thickBot="1" x14ac:dyDescent="0.3">
      <c r="A12" s="45">
        <v>43327</v>
      </c>
      <c r="B12" s="46">
        <v>0</v>
      </c>
      <c r="C12" s="46">
        <v>0</v>
      </c>
      <c r="D12" s="1">
        <f t="shared" si="0"/>
        <v>0</v>
      </c>
      <c r="E12" s="2">
        <v>0</v>
      </c>
      <c r="F12" s="25">
        <f t="shared" si="1"/>
        <v>0</v>
      </c>
      <c r="G12" s="9"/>
      <c r="H12" s="9"/>
      <c r="I12" s="9"/>
      <c r="J12" s="9"/>
      <c r="K12" s="9"/>
      <c r="L12" s="9"/>
      <c r="M12" s="9"/>
      <c r="N12" s="9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</row>
    <row r="13" spans="1:61" s="27" customFormat="1" x14ac:dyDescent="0.25">
      <c r="A13" s="45">
        <v>43328</v>
      </c>
      <c r="B13" s="46">
        <v>0</v>
      </c>
      <c r="C13" s="46">
        <v>0</v>
      </c>
      <c r="D13" s="1">
        <f t="shared" si="0"/>
        <v>0</v>
      </c>
      <c r="E13" s="2">
        <v>0</v>
      </c>
      <c r="F13" s="25">
        <f t="shared" si="1"/>
        <v>0</v>
      </c>
      <c r="G13" s="9"/>
      <c r="H13" s="9"/>
      <c r="I13" s="9"/>
      <c r="J13" s="9"/>
      <c r="K13" s="9"/>
      <c r="L13" s="9"/>
      <c r="M13" s="9"/>
      <c r="N13" s="9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</row>
    <row r="14" spans="1:61" s="26" customFormat="1" x14ac:dyDescent="0.25">
      <c r="A14" s="45">
        <v>43329</v>
      </c>
      <c r="B14" s="46">
        <v>0</v>
      </c>
      <c r="C14" s="46">
        <v>0</v>
      </c>
      <c r="D14" s="1">
        <f t="shared" si="0"/>
        <v>0</v>
      </c>
      <c r="E14" s="2">
        <v>0</v>
      </c>
      <c r="F14" s="25">
        <f t="shared" si="1"/>
        <v>0</v>
      </c>
      <c r="G14" s="9"/>
      <c r="H14" s="9"/>
      <c r="I14" s="9"/>
      <c r="J14" s="9"/>
      <c r="K14" s="9"/>
      <c r="L14" s="9"/>
      <c r="M14" s="9"/>
      <c r="N14" s="9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</row>
    <row r="15" spans="1:61" s="26" customFormat="1" x14ac:dyDescent="0.25">
      <c r="A15" s="45">
        <v>43332</v>
      </c>
      <c r="B15" s="46">
        <v>0</v>
      </c>
      <c r="C15" s="46">
        <v>0</v>
      </c>
      <c r="D15" s="1">
        <f t="shared" si="0"/>
        <v>0</v>
      </c>
      <c r="E15" s="2">
        <v>0</v>
      </c>
      <c r="F15" s="25">
        <f t="shared" si="1"/>
        <v>0</v>
      </c>
      <c r="G15" s="9"/>
      <c r="H15" s="9"/>
      <c r="I15" s="9"/>
      <c r="J15" s="9"/>
      <c r="K15" s="9"/>
      <c r="L15" s="9"/>
      <c r="M15" s="9"/>
      <c r="N15" s="9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</row>
    <row r="16" spans="1:61" s="26" customFormat="1" x14ac:dyDescent="0.25">
      <c r="A16" s="45">
        <v>43333</v>
      </c>
      <c r="B16" s="46">
        <v>0</v>
      </c>
      <c r="C16" s="46">
        <v>0</v>
      </c>
      <c r="D16" s="1">
        <f t="shared" si="0"/>
        <v>0</v>
      </c>
      <c r="E16" s="2">
        <v>0</v>
      </c>
      <c r="F16" s="25">
        <f t="shared" si="1"/>
        <v>0</v>
      </c>
      <c r="G16" s="9"/>
      <c r="H16" s="9"/>
      <c r="I16" s="9"/>
      <c r="J16" s="9"/>
      <c r="K16" s="9"/>
      <c r="L16" s="9"/>
      <c r="M16" s="9"/>
      <c r="N16" s="9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</row>
    <row r="17" spans="1:61" s="29" customFormat="1" ht="15.75" thickBot="1" x14ac:dyDescent="0.3">
      <c r="A17" s="45">
        <v>43334</v>
      </c>
      <c r="B17" s="46">
        <v>0</v>
      </c>
      <c r="C17" s="46">
        <v>0</v>
      </c>
      <c r="D17" s="1">
        <f t="shared" si="0"/>
        <v>0</v>
      </c>
      <c r="E17" s="2">
        <v>0</v>
      </c>
      <c r="F17" s="25">
        <f t="shared" si="1"/>
        <v>0</v>
      </c>
      <c r="G17" s="9"/>
      <c r="H17" s="9"/>
      <c r="I17" s="9"/>
      <c r="J17" s="9"/>
      <c r="K17" s="9"/>
      <c r="L17" s="9"/>
      <c r="M17" s="9"/>
      <c r="N17" s="9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</row>
    <row r="18" spans="1:61" s="27" customFormat="1" x14ac:dyDescent="0.25">
      <c r="A18" s="45">
        <v>43335</v>
      </c>
      <c r="B18" s="46">
        <v>0</v>
      </c>
      <c r="C18" s="46">
        <v>0</v>
      </c>
      <c r="D18" s="1">
        <f t="shared" si="0"/>
        <v>0</v>
      </c>
      <c r="E18" s="2">
        <v>0</v>
      </c>
      <c r="F18" s="25">
        <f t="shared" si="1"/>
        <v>0</v>
      </c>
      <c r="G18" s="9"/>
      <c r="H18" s="9"/>
      <c r="I18" s="9"/>
      <c r="J18" s="9"/>
      <c r="K18" s="9"/>
      <c r="L18" s="9"/>
      <c r="M18" s="9"/>
      <c r="N18" s="9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</row>
    <row r="19" spans="1:61" s="26" customFormat="1" x14ac:dyDescent="0.25">
      <c r="A19" s="45">
        <v>43336</v>
      </c>
      <c r="B19" s="46">
        <v>0</v>
      </c>
      <c r="C19" s="46">
        <v>0</v>
      </c>
      <c r="D19" s="1">
        <f t="shared" si="0"/>
        <v>0</v>
      </c>
      <c r="E19" s="2">
        <v>0</v>
      </c>
      <c r="F19" s="25">
        <f t="shared" si="1"/>
        <v>0</v>
      </c>
      <c r="G19" s="9"/>
      <c r="H19" s="9"/>
      <c r="I19" s="9"/>
      <c r="J19" s="9"/>
      <c r="K19" s="9"/>
      <c r="L19" s="9"/>
      <c r="M19" s="9"/>
      <c r="N19" s="9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</row>
    <row r="20" spans="1:61" s="26" customFormat="1" x14ac:dyDescent="0.25">
      <c r="A20" s="45">
        <v>43339</v>
      </c>
      <c r="B20" s="46">
        <v>0</v>
      </c>
      <c r="C20" s="46">
        <v>0</v>
      </c>
      <c r="D20" s="1">
        <f t="shared" si="0"/>
        <v>0</v>
      </c>
      <c r="E20" s="2">
        <v>0</v>
      </c>
      <c r="F20" s="25">
        <f t="shared" si="1"/>
        <v>0</v>
      </c>
      <c r="G20" s="9"/>
      <c r="H20" s="9"/>
      <c r="I20" s="9"/>
      <c r="J20" s="9"/>
      <c r="K20" s="9"/>
      <c r="L20" s="9"/>
      <c r="M20" s="9"/>
      <c r="N20" s="9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</row>
    <row r="21" spans="1:61" s="26" customFormat="1" x14ac:dyDescent="0.25">
      <c r="A21" s="45">
        <v>43340</v>
      </c>
      <c r="B21" s="46">
        <v>0</v>
      </c>
      <c r="C21" s="46">
        <v>0</v>
      </c>
      <c r="D21" s="1">
        <f t="shared" si="0"/>
        <v>0</v>
      </c>
      <c r="E21" s="2">
        <v>0</v>
      </c>
      <c r="F21" s="25">
        <f t="shared" si="1"/>
        <v>0</v>
      </c>
      <c r="G21" s="9"/>
      <c r="H21" s="9"/>
      <c r="I21" s="9"/>
      <c r="J21" s="9"/>
      <c r="K21" s="9"/>
      <c r="L21" s="9"/>
      <c r="M21" s="9"/>
      <c r="N21" s="9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</row>
    <row r="22" spans="1:61" s="28" customFormat="1" ht="15.75" thickBot="1" x14ac:dyDescent="0.3">
      <c r="A22" s="45">
        <v>43341</v>
      </c>
      <c r="B22" s="46">
        <v>0</v>
      </c>
      <c r="C22" s="46">
        <v>0</v>
      </c>
      <c r="D22" s="1">
        <f t="shared" si="0"/>
        <v>0</v>
      </c>
      <c r="E22" s="2">
        <v>0</v>
      </c>
      <c r="F22" s="25">
        <f t="shared" si="1"/>
        <v>0</v>
      </c>
      <c r="G22" s="9"/>
      <c r="H22" s="9"/>
      <c r="I22" s="9"/>
      <c r="J22" s="9"/>
      <c r="K22" s="9"/>
      <c r="L22" s="9"/>
      <c r="M22" s="9"/>
      <c r="N22" s="9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</row>
    <row r="23" spans="1:61" s="28" customFormat="1" ht="15.75" thickBot="1" x14ac:dyDescent="0.3">
      <c r="A23" s="45">
        <v>43342</v>
      </c>
      <c r="B23" s="46">
        <v>0</v>
      </c>
      <c r="C23" s="46">
        <v>0</v>
      </c>
      <c r="D23" s="1">
        <f t="shared" si="0"/>
        <v>0</v>
      </c>
      <c r="E23" s="2">
        <v>0</v>
      </c>
      <c r="F23" s="25">
        <f t="shared" si="1"/>
        <v>0</v>
      </c>
      <c r="G23" s="9"/>
      <c r="H23" s="9"/>
      <c r="I23" s="9"/>
      <c r="J23" s="9"/>
      <c r="K23" s="9"/>
      <c r="L23" s="9"/>
      <c r="M23" s="9"/>
      <c r="N23" s="9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</row>
    <row r="24" spans="1:61" s="28" customFormat="1" ht="15.75" thickBot="1" x14ac:dyDescent="0.3">
      <c r="A24" s="45">
        <v>43343</v>
      </c>
      <c r="B24" s="46">
        <v>0</v>
      </c>
      <c r="C24" s="46">
        <v>0</v>
      </c>
      <c r="D24" s="1">
        <f t="shared" si="0"/>
        <v>0</v>
      </c>
      <c r="E24" s="2">
        <v>0</v>
      </c>
      <c r="F24" s="25">
        <f t="shared" si="1"/>
        <v>0</v>
      </c>
      <c r="G24" s="108"/>
      <c r="H24" s="108"/>
      <c r="I24" s="108"/>
      <c r="J24" s="108"/>
      <c r="K24" s="108"/>
      <c r="L24" s="108"/>
      <c r="M24" s="108"/>
      <c r="N24" s="108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</row>
    <row r="25" spans="1:61" ht="15.75" customHeight="1" x14ac:dyDescent="0.25">
      <c r="A25" s="63" t="s">
        <v>3</v>
      </c>
      <c r="B25" s="59">
        <f>SUM(B2:B22)</f>
        <v>0</v>
      </c>
      <c r="C25" s="59">
        <f>SUM(C2:C22)</f>
        <v>0</v>
      </c>
      <c r="D25" s="214">
        <f>SUM(D2:D22)</f>
        <v>0</v>
      </c>
      <c r="E25" s="214">
        <f>SUM(E2:E22)</f>
        <v>0</v>
      </c>
      <c r="F25" s="222">
        <f>SUM(F2:F22)</f>
        <v>0</v>
      </c>
      <c r="G25" s="9"/>
      <c r="H25" s="9"/>
      <c r="I25" s="9"/>
      <c r="J25" s="9"/>
      <c r="K25" s="9"/>
      <c r="L25" s="9"/>
      <c r="M25" s="9"/>
      <c r="N25" s="9"/>
      <c r="BI25"/>
    </row>
    <row r="26" spans="1:61" ht="15.75" customHeight="1" x14ac:dyDescent="0.25">
      <c r="A26" s="93" t="s">
        <v>12</v>
      </c>
      <c r="B26" s="90">
        <f>(B25*8.6)</f>
        <v>0</v>
      </c>
      <c r="C26" s="90">
        <f>(C25*7.86)</f>
        <v>0</v>
      </c>
      <c r="D26" s="215"/>
      <c r="E26" s="215"/>
      <c r="F26" s="223"/>
      <c r="G26" s="9"/>
      <c r="H26" s="9"/>
      <c r="I26" s="9"/>
      <c r="J26" s="9"/>
      <c r="K26" s="9"/>
      <c r="L26" s="9"/>
      <c r="M26" s="9"/>
      <c r="N26" s="9"/>
      <c r="BI26"/>
    </row>
    <row r="27" spans="1:61" ht="15.75" x14ac:dyDescent="0.25">
      <c r="A27" s="58" t="s">
        <v>53</v>
      </c>
      <c r="B27" s="61"/>
      <c r="C27" s="61"/>
      <c r="D27" s="61"/>
      <c r="E27" s="62">
        <f>SUM(B27:C27)</f>
        <v>0</v>
      </c>
      <c r="F27" s="61"/>
      <c r="G27" s="30"/>
      <c r="BI27"/>
    </row>
    <row r="28" spans="1:61" ht="15.75" thickBot="1" x14ac:dyDescent="0.3"/>
    <row r="29" spans="1:61" ht="15.75" x14ac:dyDescent="0.25">
      <c r="A29" s="65" t="s">
        <v>72</v>
      </c>
      <c r="B29" s="66" t="s">
        <v>10</v>
      </c>
      <c r="C29" s="67" t="s">
        <v>11</v>
      </c>
      <c r="D29" s="65" t="s">
        <v>9</v>
      </c>
      <c r="E29" s="65" t="s">
        <v>2</v>
      </c>
      <c r="F29" s="65" t="s">
        <v>12</v>
      </c>
      <c r="G29" s="40" t="s">
        <v>64</v>
      </c>
      <c r="H29" s="106"/>
      <c r="I29" s="106"/>
      <c r="J29" s="106"/>
      <c r="K29" s="106"/>
      <c r="L29" s="106"/>
      <c r="M29" s="106"/>
      <c r="N29" s="106"/>
      <c r="BI29"/>
    </row>
    <row r="30" spans="1:61" ht="15.75" thickBot="1" x14ac:dyDescent="0.3">
      <c r="A30" s="45">
        <v>43313</v>
      </c>
      <c r="B30" s="46"/>
      <c r="C30" s="46"/>
      <c r="D30" s="1">
        <f>SUM(B30:C30)</f>
        <v>0</v>
      </c>
      <c r="E30" s="2"/>
      <c r="F30" s="25">
        <f t="shared" ref="F30:F52" si="2">(B30*8.54)+(C30*7.86)</f>
        <v>0</v>
      </c>
      <c r="G30" s="105">
        <f t="shared" ref="G30:G52" si="3">D30-D2</f>
        <v>0</v>
      </c>
      <c r="H30" s="106"/>
      <c r="I30" s="106"/>
      <c r="J30" s="106"/>
      <c r="K30" s="106"/>
      <c r="L30" s="106"/>
      <c r="M30" s="106"/>
      <c r="N30" s="106"/>
      <c r="BI30"/>
    </row>
    <row r="31" spans="1:61" s="27" customFormat="1" x14ac:dyDescent="0.25">
      <c r="A31" s="45">
        <v>43314</v>
      </c>
      <c r="B31" s="24"/>
      <c r="C31" s="24"/>
      <c r="D31" s="1">
        <f t="shared" ref="D31:D51" si="4">SUM(B31:C31)</f>
        <v>0</v>
      </c>
      <c r="E31" s="2"/>
      <c r="F31" s="25">
        <f t="shared" si="2"/>
        <v>0</v>
      </c>
      <c r="G31" s="105">
        <f t="shared" si="3"/>
        <v>0</v>
      </c>
      <c r="H31" s="106"/>
      <c r="I31" s="106"/>
      <c r="J31" s="106"/>
      <c r="K31" s="106"/>
      <c r="L31" s="106"/>
      <c r="M31" s="106"/>
      <c r="N31" s="106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</row>
    <row r="32" spans="1:61" s="26" customFormat="1" x14ac:dyDescent="0.25">
      <c r="A32" s="45">
        <v>43315</v>
      </c>
      <c r="B32" s="24"/>
      <c r="C32" s="24"/>
      <c r="D32" s="1">
        <f t="shared" si="4"/>
        <v>0</v>
      </c>
      <c r="E32" s="2"/>
      <c r="F32" s="25">
        <f t="shared" si="2"/>
        <v>0</v>
      </c>
      <c r="G32" s="105">
        <f t="shared" si="3"/>
        <v>0</v>
      </c>
      <c r="H32" s="106"/>
      <c r="I32" s="106"/>
      <c r="J32" s="106"/>
      <c r="K32" s="106"/>
      <c r="L32" s="106"/>
      <c r="M32" s="106"/>
      <c r="N32" s="106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  <c r="AY32" s="30"/>
      <c r="AZ32" s="30"/>
      <c r="BA32" s="30"/>
      <c r="BB32" s="30"/>
      <c r="BC32" s="30"/>
      <c r="BD32" s="30"/>
      <c r="BE32" s="30"/>
      <c r="BF32" s="30"/>
      <c r="BG32" s="30"/>
      <c r="BH32" s="30"/>
    </row>
    <row r="33" spans="1:60" s="26" customFormat="1" x14ac:dyDescent="0.25">
      <c r="A33" s="45">
        <v>43318</v>
      </c>
      <c r="B33" s="24"/>
      <c r="C33" s="24"/>
      <c r="D33" s="1">
        <f t="shared" si="4"/>
        <v>0</v>
      </c>
      <c r="E33" s="2"/>
      <c r="F33" s="25">
        <f t="shared" si="2"/>
        <v>0</v>
      </c>
      <c r="G33" s="105">
        <f t="shared" si="3"/>
        <v>0</v>
      </c>
      <c r="H33" s="106"/>
      <c r="I33" s="106"/>
      <c r="J33" s="106"/>
      <c r="K33" s="106"/>
      <c r="L33" s="106"/>
      <c r="M33" s="106"/>
      <c r="N33" s="106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</row>
    <row r="34" spans="1:60" s="26" customFormat="1" x14ac:dyDescent="0.25">
      <c r="A34" s="45">
        <v>43319</v>
      </c>
      <c r="B34" s="24"/>
      <c r="C34" s="24"/>
      <c r="D34" s="1">
        <f t="shared" si="4"/>
        <v>0</v>
      </c>
      <c r="E34" s="3"/>
      <c r="F34" s="25">
        <f t="shared" si="2"/>
        <v>0</v>
      </c>
      <c r="G34" s="105">
        <f t="shared" si="3"/>
        <v>0</v>
      </c>
      <c r="H34" s="106"/>
      <c r="I34" s="106"/>
      <c r="J34" s="106"/>
      <c r="K34" s="106"/>
      <c r="L34" s="106"/>
      <c r="M34" s="106"/>
      <c r="N34" s="106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</row>
    <row r="35" spans="1:60" s="29" customFormat="1" ht="15.75" thickBot="1" x14ac:dyDescent="0.3">
      <c r="A35" s="45">
        <v>43320</v>
      </c>
      <c r="B35" s="24"/>
      <c r="C35" s="24"/>
      <c r="D35" s="1">
        <f t="shared" si="4"/>
        <v>0</v>
      </c>
      <c r="E35" s="3"/>
      <c r="F35" s="25">
        <f t="shared" si="2"/>
        <v>0</v>
      </c>
      <c r="G35" s="105">
        <f t="shared" si="3"/>
        <v>0</v>
      </c>
      <c r="H35" s="106"/>
      <c r="I35" s="106"/>
      <c r="J35" s="106"/>
      <c r="K35" s="106"/>
      <c r="L35" s="106"/>
      <c r="M35" s="106"/>
      <c r="N35" s="106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</row>
    <row r="36" spans="1:60" s="27" customFormat="1" x14ac:dyDescent="0.25">
      <c r="A36" s="45">
        <v>43321</v>
      </c>
      <c r="B36" s="24"/>
      <c r="C36" s="24"/>
      <c r="D36" s="1">
        <f t="shared" si="4"/>
        <v>0</v>
      </c>
      <c r="E36" s="2"/>
      <c r="F36" s="25">
        <f t="shared" si="2"/>
        <v>0</v>
      </c>
      <c r="G36" s="105">
        <f t="shared" si="3"/>
        <v>0</v>
      </c>
      <c r="H36" s="106"/>
      <c r="I36" s="106"/>
      <c r="J36" s="106"/>
      <c r="K36" s="106"/>
      <c r="L36" s="106"/>
      <c r="M36" s="106"/>
      <c r="N36" s="106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</row>
    <row r="37" spans="1:60" s="26" customFormat="1" x14ac:dyDescent="0.25">
      <c r="A37" s="45">
        <v>43322</v>
      </c>
      <c r="B37" s="24"/>
      <c r="C37" s="24"/>
      <c r="D37" s="1">
        <f t="shared" si="4"/>
        <v>0</v>
      </c>
      <c r="E37" s="2"/>
      <c r="F37" s="25">
        <f t="shared" si="2"/>
        <v>0</v>
      </c>
      <c r="G37" s="105">
        <f t="shared" si="3"/>
        <v>0</v>
      </c>
      <c r="H37" s="106"/>
      <c r="I37" s="106"/>
      <c r="J37" s="106"/>
      <c r="K37" s="106"/>
      <c r="L37" s="106"/>
      <c r="M37" s="106"/>
      <c r="N37" s="106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</row>
    <row r="38" spans="1:60" s="26" customFormat="1" x14ac:dyDescent="0.25">
      <c r="A38" s="45">
        <v>43325</v>
      </c>
      <c r="B38" s="24"/>
      <c r="C38" s="24"/>
      <c r="D38" s="1">
        <f t="shared" si="4"/>
        <v>0</v>
      </c>
      <c r="E38" s="2"/>
      <c r="F38" s="25">
        <f t="shared" si="2"/>
        <v>0</v>
      </c>
      <c r="G38" s="105">
        <f t="shared" si="3"/>
        <v>0</v>
      </c>
      <c r="H38" s="106"/>
      <c r="I38" s="106"/>
      <c r="J38" s="106"/>
      <c r="K38" s="106"/>
      <c r="L38" s="106"/>
      <c r="M38" s="106"/>
      <c r="N38" s="106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  <c r="AY38" s="30"/>
      <c r="AZ38" s="30"/>
      <c r="BA38" s="30"/>
      <c r="BB38" s="30"/>
      <c r="BC38" s="30"/>
      <c r="BD38" s="30"/>
      <c r="BE38" s="30"/>
      <c r="BF38" s="30"/>
      <c r="BG38" s="30"/>
      <c r="BH38" s="30"/>
    </row>
    <row r="39" spans="1:60" s="26" customFormat="1" x14ac:dyDescent="0.25">
      <c r="A39" s="45">
        <v>43326</v>
      </c>
      <c r="B39" s="24"/>
      <c r="C39" s="24"/>
      <c r="D39" s="1">
        <f t="shared" si="4"/>
        <v>0</v>
      </c>
      <c r="E39" s="3"/>
      <c r="F39" s="25">
        <f t="shared" si="2"/>
        <v>0</v>
      </c>
      <c r="G39" s="105">
        <f t="shared" si="3"/>
        <v>0</v>
      </c>
      <c r="H39" s="106"/>
      <c r="I39" s="106"/>
      <c r="J39" s="106"/>
      <c r="K39" s="106"/>
      <c r="L39" s="106"/>
      <c r="M39" s="106"/>
      <c r="N39" s="106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</row>
    <row r="40" spans="1:60" s="29" customFormat="1" ht="15.75" thickBot="1" x14ac:dyDescent="0.3">
      <c r="A40" s="45">
        <v>43327</v>
      </c>
      <c r="B40" s="24"/>
      <c r="C40" s="24"/>
      <c r="D40" s="1">
        <f t="shared" si="4"/>
        <v>0</v>
      </c>
      <c r="E40" s="2"/>
      <c r="F40" s="25">
        <f t="shared" si="2"/>
        <v>0</v>
      </c>
      <c r="G40" s="105">
        <f t="shared" si="3"/>
        <v>0</v>
      </c>
      <c r="H40" s="106"/>
      <c r="I40" s="106"/>
      <c r="J40" s="106"/>
      <c r="K40" s="106"/>
      <c r="L40" s="106"/>
      <c r="M40" s="106"/>
      <c r="N40" s="106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</row>
    <row r="41" spans="1:60" s="27" customFormat="1" x14ac:dyDescent="0.25">
      <c r="A41" s="45">
        <v>43328</v>
      </c>
      <c r="B41" s="24"/>
      <c r="C41" s="24"/>
      <c r="D41" s="1">
        <f t="shared" si="4"/>
        <v>0</v>
      </c>
      <c r="E41" s="2"/>
      <c r="F41" s="25">
        <f t="shared" si="2"/>
        <v>0</v>
      </c>
      <c r="G41" s="105">
        <f t="shared" si="3"/>
        <v>0</v>
      </c>
      <c r="H41" s="106"/>
      <c r="I41" s="106"/>
      <c r="J41" s="106"/>
      <c r="K41" s="106"/>
      <c r="L41" s="106"/>
      <c r="M41" s="106"/>
      <c r="N41" s="106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</row>
    <row r="42" spans="1:60" s="26" customFormat="1" x14ac:dyDescent="0.25">
      <c r="A42" s="45">
        <v>43329</v>
      </c>
      <c r="B42" s="24"/>
      <c r="C42" s="24"/>
      <c r="D42" s="1">
        <f t="shared" si="4"/>
        <v>0</v>
      </c>
      <c r="E42" s="3"/>
      <c r="F42" s="25">
        <f t="shared" si="2"/>
        <v>0</v>
      </c>
      <c r="G42" s="105">
        <f t="shared" si="3"/>
        <v>0</v>
      </c>
      <c r="H42" s="106"/>
      <c r="I42" s="106"/>
      <c r="J42" s="106"/>
      <c r="K42" s="106"/>
      <c r="L42" s="106"/>
      <c r="M42" s="106"/>
      <c r="N42" s="106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</row>
    <row r="43" spans="1:60" s="26" customFormat="1" x14ac:dyDescent="0.25">
      <c r="A43" s="45">
        <v>43332</v>
      </c>
      <c r="B43" s="24"/>
      <c r="C43" s="24"/>
      <c r="D43" s="1">
        <f t="shared" si="4"/>
        <v>0</v>
      </c>
      <c r="E43" s="2"/>
      <c r="F43" s="25">
        <f t="shared" si="2"/>
        <v>0</v>
      </c>
      <c r="G43" s="105">
        <f t="shared" si="3"/>
        <v>0</v>
      </c>
      <c r="H43" s="106"/>
      <c r="I43" s="106"/>
      <c r="J43" s="106"/>
      <c r="K43" s="106"/>
      <c r="L43" s="106"/>
      <c r="M43" s="106"/>
      <c r="N43" s="106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</row>
    <row r="44" spans="1:60" s="26" customFormat="1" x14ac:dyDescent="0.25">
      <c r="A44" s="45">
        <v>43333</v>
      </c>
      <c r="B44" s="24"/>
      <c r="C44" s="24"/>
      <c r="D44" s="1">
        <f t="shared" si="4"/>
        <v>0</v>
      </c>
      <c r="E44" s="2"/>
      <c r="F44" s="25">
        <f t="shared" si="2"/>
        <v>0</v>
      </c>
      <c r="G44" s="105">
        <f t="shared" si="3"/>
        <v>0</v>
      </c>
      <c r="H44" s="106"/>
      <c r="I44" s="106"/>
      <c r="J44" s="106"/>
      <c r="K44" s="106"/>
      <c r="L44" s="106"/>
      <c r="M44" s="106"/>
      <c r="N44" s="106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</row>
    <row r="45" spans="1:60" s="29" customFormat="1" ht="15.75" thickBot="1" x14ac:dyDescent="0.3">
      <c r="A45" s="45">
        <v>43334</v>
      </c>
      <c r="B45" s="24"/>
      <c r="C45" s="24"/>
      <c r="D45" s="1">
        <f t="shared" si="4"/>
        <v>0</v>
      </c>
      <c r="E45" s="2"/>
      <c r="F45" s="25">
        <f t="shared" si="2"/>
        <v>0</v>
      </c>
      <c r="G45" s="105">
        <f t="shared" si="3"/>
        <v>0</v>
      </c>
      <c r="H45" s="106"/>
      <c r="I45" s="106"/>
      <c r="J45" s="106"/>
      <c r="K45" s="106"/>
      <c r="L45" s="106"/>
      <c r="M45" s="106"/>
      <c r="N45" s="106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</row>
    <row r="46" spans="1:60" s="27" customFormat="1" x14ac:dyDescent="0.25">
      <c r="A46" s="45">
        <v>43335</v>
      </c>
      <c r="B46" s="24"/>
      <c r="C46" s="24"/>
      <c r="D46" s="1">
        <f t="shared" si="4"/>
        <v>0</v>
      </c>
      <c r="E46" s="2"/>
      <c r="F46" s="25">
        <f t="shared" si="2"/>
        <v>0</v>
      </c>
      <c r="G46" s="105">
        <f t="shared" si="3"/>
        <v>0</v>
      </c>
      <c r="H46" s="106"/>
      <c r="I46" s="106"/>
      <c r="J46" s="106"/>
      <c r="K46" s="106"/>
      <c r="L46" s="106"/>
      <c r="M46" s="106"/>
      <c r="N46" s="106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</row>
    <row r="47" spans="1:60" s="26" customFormat="1" x14ac:dyDescent="0.25">
      <c r="A47" s="45">
        <v>43336</v>
      </c>
      <c r="B47" s="24"/>
      <c r="C47" s="24"/>
      <c r="D47" s="1">
        <f t="shared" si="4"/>
        <v>0</v>
      </c>
      <c r="E47" s="2"/>
      <c r="F47" s="25">
        <f t="shared" si="2"/>
        <v>0</v>
      </c>
      <c r="G47" s="105">
        <f t="shared" si="3"/>
        <v>0</v>
      </c>
      <c r="H47" s="106"/>
      <c r="I47" s="106"/>
      <c r="J47" s="106"/>
      <c r="K47" s="106"/>
      <c r="L47" s="106"/>
      <c r="M47" s="106"/>
      <c r="N47" s="106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</row>
    <row r="48" spans="1:60" s="26" customFormat="1" x14ac:dyDescent="0.25">
      <c r="A48" s="45">
        <v>43339</v>
      </c>
      <c r="B48" s="24"/>
      <c r="C48" s="24"/>
      <c r="D48" s="1">
        <f t="shared" si="4"/>
        <v>0</v>
      </c>
      <c r="E48" s="2"/>
      <c r="F48" s="25">
        <f t="shared" si="2"/>
        <v>0</v>
      </c>
      <c r="G48" s="105">
        <f t="shared" si="3"/>
        <v>0</v>
      </c>
      <c r="H48" s="106"/>
      <c r="I48" s="106"/>
      <c r="J48" s="106"/>
      <c r="K48" s="106"/>
      <c r="L48" s="106"/>
      <c r="M48" s="106"/>
      <c r="N48" s="106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</row>
    <row r="49" spans="1:61" s="26" customFormat="1" x14ac:dyDescent="0.25">
      <c r="A49" s="45">
        <v>43340</v>
      </c>
      <c r="B49" s="24"/>
      <c r="C49" s="24"/>
      <c r="D49" s="1">
        <f t="shared" si="4"/>
        <v>0</v>
      </c>
      <c r="E49" s="2"/>
      <c r="F49" s="25">
        <f t="shared" si="2"/>
        <v>0</v>
      </c>
      <c r="G49" s="105">
        <f t="shared" si="3"/>
        <v>0</v>
      </c>
      <c r="H49" s="106"/>
      <c r="I49" s="106"/>
      <c r="J49" s="106"/>
      <c r="K49" s="106"/>
      <c r="L49" s="106"/>
      <c r="M49" s="106"/>
      <c r="N49" s="106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</row>
    <row r="50" spans="1:61" s="28" customFormat="1" ht="15.75" thickBot="1" x14ac:dyDescent="0.3">
      <c r="A50" s="45">
        <v>43341</v>
      </c>
      <c r="B50" s="24"/>
      <c r="C50" s="24"/>
      <c r="D50" s="1">
        <f t="shared" si="4"/>
        <v>0</v>
      </c>
      <c r="E50" s="2"/>
      <c r="F50" s="25">
        <f t="shared" si="2"/>
        <v>0</v>
      </c>
      <c r="G50" s="105">
        <f t="shared" si="3"/>
        <v>0</v>
      </c>
      <c r="H50" s="106"/>
      <c r="I50" s="106"/>
      <c r="J50" s="106"/>
      <c r="K50" s="106"/>
      <c r="L50" s="106"/>
      <c r="M50" s="106"/>
      <c r="N50" s="106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</row>
    <row r="51" spans="1:61" s="28" customFormat="1" ht="15.75" thickBot="1" x14ac:dyDescent="0.3">
      <c r="A51" s="45">
        <v>43342</v>
      </c>
      <c r="B51" s="24"/>
      <c r="C51" s="24"/>
      <c r="D51" s="1">
        <f t="shared" si="4"/>
        <v>0</v>
      </c>
      <c r="E51" s="2"/>
      <c r="F51" s="25">
        <f t="shared" si="2"/>
        <v>0</v>
      </c>
      <c r="G51" s="105">
        <f t="shared" si="3"/>
        <v>0</v>
      </c>
      <c r="H51" s="106"/>
      <c r="I51" s="106"/>
      <c r="J51" s="106"/>
      <c r="K51" s="106"/>
      <c r="L51" s="106"/>
      <c r="M51" s="106"/>
      <c r="N51" s="106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</row>
    <row r="52" spans="1:61" s="28" customFormat="1" ht="15.75" thickBot="1" x14ac:dyDescent="0.3">
      <c r="A52" s="45">
        <v>43343</v>
      </c>
      <c r="B52" s="24"/>
      <c r="C52" s="24"/>
      <c r="D52" s="1">
        <f>SUM(B52:C52)</f>
        <v>0</v>
      </c>
      <c r="E52" s="2"/>
      <c r="F52" s="25">
        <f t="shared" si="2"/>
        <v>0</v>
      </c>
      <c r="G52" s="105">
        <f t="shared" si="3"/>
        <v>0</v>
      </c>
      <c r="H52" s="108"/>
      <c r="I52" s="108"/>
      <c r="J52" s="108"/>
      <c r="K52" s="108"/>
      <c r="L52" s="108"/>
      <c r="M52" s="108"/>
      <c r="N52" s="108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</row>
    <row r="53" spans="1:61" ht="15.75" customHeight="1" x14ac:dyDescent="0.25">
      <c r="A53" s="63" t="s">
        <v>3</v>
      </c>
      <c r="B53" s="59">
        <f>SUM(B30:B50)</f>
        <v>0</v>
      </c>
      <c r="C53" s="59">
        <f>SUM(C30:C50)</f>
        <v>0</v>
      </c>
      <c r="D53" s="214">
        <f>SUM(D30:D50)</f>
        <v>0</v>
      </c>
      <c r="E53" s="214">
        <f>SUM(E30:E50)</f>
        <v>0</v>
      </c>
      <c r="F53" s="222">
        <f>SUM(F30:F50)</f>
        <v>0</v>
      </c>
      <c r="G53" s="216">
        <f>SUM(G30:G51)</f>
        <v>0</v>
      </c>
      <c r="H53" s="106"/>
      <c r="I53" s="106"/>
      <c r="J53" s="106"/>
      <c r="K53" s="106"/>
      <c r="L53" s="106"/>
      <c r="M53" s="106"/>
      <c r="N53" s="106"/>
      <c r="BI53"/>
    </row>
    <row r="54" spans="1:61" ht="15.75" customHeight="1" x14ac:dyDescent="0.25">
      <c r="A54" s="93" t="s">
        <v>12</v>
      </c>
      <c r="B54" s="90">
        <f>(B53*8.6)</f>
        <v>0</v>
      </c>
      <c r="C54" s="90">
        <f>(C53*7.86)</f>
        <v>0</v>
      </c>
      <c r="D54" s="215"/>
      <c r="E54" s="215"/>
      <c r="F54" s="223"/>
      <c r="G54" s="221"/>
      <c r="H54" s="106"/>
      <c r="I54" s="106"/>
      <c r="J54" s="106"/>
      <c r="K54" s="106"/>
      <c r="L54" s="106"/>
      <c r="M54" s="106"/>
      <c r="N54" s="106"/>
      <c r="BI54"/>
    </row>
    <row r="55" spans="1:61" ht="15.75" x14ac:dyDescent="0.25">
      <c r="A55" s="58" t="s">
        <v>53</v>
      </c>
      <c r="B55" s="61"/>
      <c r="C55" s="61"/>
      <c r="D55" s="61"/>
      <c r="E55" s="62">
        <f>SUM(B55:C55)</f>
        <v>0</v>
      </c>
      <c r="F55" s="61"/>
      <c r="G55" s="215"/>
      <c r="BI55"/>
    </row>
  </sheetData>
  <mergeCells count="7">
    <mergeCell ref="G53:G55"/>
    <mergeCell ref="F25:F26"/>
    <mergeCell ref="D25:D26"/>
    <mergeCell ref="E25:E26"/>
    <mergeCell ref="F53:F54"/>
    <mergeCell ref="D53:D54"/>
    <mergeCell ref="E53:E54"/>
  </mergeCells>
  <conditionalFormatting sqref="F2:F25 B30:C52 F30:F52 B2:C24">
    <cfRule type="cellIs" dxfId="289" priority="42" operator="lessThan">
      <formula>0</formula>
    </cfRule>
    <cfRule type="cellIs" dxfId="288" priority="43" operator="greaterThan">
      <formula>0</formula>
    </cfRule>
  </conditionalFormatting>
  <conditionalFormatting sqref="D2:D22 D25">
    <cfRule type="cellIs" dxfId="287" priority="50" operator="lessThan">
      <formula>0</formula>
    </cfRule>
    <cfRule type="cellIs" dxfId="286" priority="51" operator="greaterThan">
      <formula>0</formula>
    </cfRule>
  </conditionalFormatting>
  <conditionalFormatting sqref="B27:F27 B55:F55 B30:F53 B2:F25">
    <cfRule type="cellIs" dxfId="285" priority="47" operator="equal">
      <formula>0</formula>
    </cfRule>
  </conditionalFormatting>
  <conditionalFormatting sqref="B25:C25">
    <cfRule type="cellIs" dxfId="284" priority="40" operator="lessThan">
      <formula>0</formula>
    </cfRule>
    <cfRule type="cellIs" dxfId="283" priority="41" operator="greaterThan">
      <formula>0</formula>
    </cfRule>
  </conditionalFormatting>
  <conditionalFormatting sqref="B26">
    <cfRule type="cellIs" dxfId="282" priority="38" operator="lessThan">
      <formula>0</formula>
    </cfRule>
    <cfRule type="cellIs" dxfId="281" priority="39" operator="greaterThan">
      <formula>0</formula>
    </cfRule>
  </conditionalFormatting>
  <conditionalFormatting sqref="C26">
    <cfRule type="cellIs" dxfId="280" priority="36" operator="lessThan">
      <formula>0</formula>
    </cfRule>
    <cfRule type="cellIs" dxfId="279" priority="37" operator="greaterThan">
      <formula>0</formula>
    </cfRule>
  </conditionalFormatting>
  <conditionalFormatting sqref="D23">
    <cfRule type="cellIs" dxfId="278" priority="34" operator="lessThan">
      <formula>0</formula>
    </cfRule>
    <cfRule type="cellIs" dxfId="277" priority="35" operator="greaterThan">
      <formula>0</formula>
    </cfRule>
  </conditionalFormatting>
  <conditionalFormatting sqref="F53">
    <cfRule type="cellIs" dxfId="276" priority="24" operator="lessThan">
      <formula>0</formula>
    </cfRule>
    <cfRule type="cellIs" dxfId="275" priority="25" operator="greaterThan">
      <formula>0</formula>
    </cfRule>
  </conditionalFormatting>
  <conditionalFormatting sqref="D30:D50 D53">
    <cfRule type="cellIs" dxfId="274" priority="29" operator="lessThan">
      <formula>0</formula>
    </cfRule>
    <cfRule type="cellIs" dxfId="273" priority="30" operator="greaterThan">
      <formula>0</formula>
    </cfRule>
  </conditionalFormatting>
  <conditionalFormatting sqref="B53:C53">
    <cfRule type="cellIs" dxfId="272" priority="22" operator="lessThan">
      <formula>0</formula>
    </cfRule>
    <cfRule type="cellIs" dxfId="271" priority="23" operator="greaterThan">
      <formula>0</formula>
    </cfRule>
  </conditionalFormatting>
  <conditionalFormatting sqref="B54">
    <cfRule type="cellIs" dxfId="270" priority="20" operator="lessThan">
      <formula>0</formula>
    </cfRule>
    <cfRule type="cellIs" dxfId="269" priority="21" operator="greaterThan">
      <formula>0</formula>
    </cfRule>
  </conditionalFormatting>
  <conditionalFormatting sqref="C54">
    <cfRule type="cellIs" dxfId="268" priority="18" operator="lessThan">
      <formula>0</formula>
    </cfRule>
    <cfRule type="cellIs" dxfId="267" priority="19" operator="greaterThan">
      <formula>0</formula>
    </cfRule>
  </conditionalFormatting>
  <conditionalFormatting sqref="D51">
    <cfRule type="cellIs" dxfId="266" priority="16" operator="lessThan">
      <formula>0</formula>
    </cfRule>
    <cfRule type="cellIs" dxfId="265" priority="17" operator="greaterThan">
      <formula>0</formula>
    </cfRule>
  </conditionalFormatting>
  <conditionalFormatting sqref="G30:G51 G53">
    <cfRule type="cellIs" dxfId="264" priority="12" operator="lessThan">
      <formula>0</formula>
    </cfRule>
  </conditionalFormatting>
  <conditionalFormatting sqref="D24">
    <cfRule type="cellIs" dxfId="263" priority="10" operator="lessThan">
      <formula>0</formula>
    </cfRule>
    <cfRule type="cellIs" dxfId="262" priority="11" operator="greaterThan">
      <formula>0</formula>
    </cfRule>
  </conditionalFormatting>
  <conditionalFormatting sqref="D52">
    <cfRule type="cellIs" dxfId="261" priority="5" operator="lessThan">
      <formula>0</formula>
    </cfRule>
    <cfRule type="cellIs" dxfId="260" priority="6" operator="greaterThan">
      <formula>0</formula>
    </cfRule>
  </conditionalFormatting>
  <conditionalFormatting sqref="G52">
    <cfRule type="cellIs" dxfId="259" priority="1" operator="lessThan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K55"/>
  <sheetViews>
    <sheetView workbookViewId="0">
      <selection activeCell="F34" sqref="F34"/>
    </sheetView>
  </sheetViews>
  <sheetFormatPr baseColWidth="10" defaultRowHeight="15" x14ac:dyDescent="0.25"/>
  <cols>
    <col min="1" max="1" width="28.140625" style="21" customWidth="1"/>
    <col min="2" max="2" width="19.42578125" style="22" customWidth="1"/>
    <col min="3" max="3" width="22.28515625" style="21" customWidth="1"/>
    <col min="4" max="4" width="16.7109375" style="21" customWidth="1"/>
    <col min="5" max="5" width="15.85546875" style="21" customWidth="1"/>
    <col min="6" max="6" width="25.7109375" style="21" customWidth="1"/>
    <col min="7" max="7" width="22.28515625" style="21" customWidth="1"/>
    <col min="8" max="8" width="17.42578125" style="21" customWidth="1"/>
    <col min="9" max="9" width="8.140625" style="21" customWidth="1"/>
    <col min="10" max="10" width="23.140625" style="21" bestFit="1" customWidth="1"/>
    <col min="11" max="11" width="12.85546875" style="21" bestFit="1" customWidth="1"/>
    <col min="12" max="12" width="23.7109375" style="21" bestFit="1" customWidth="1"/>
    <col min="13" max="13" width="10.5703125" style="21" bestFit="1" customWidth="1"/>
    <col min="14" max="14" width="11.85546875" style="21" bestFit="1" customWidth="1"/>
    <col min="15" max="15" width="9.85546875" style="21" bestFit="1" customWidth="1"/>
    <col min="16" max="16" width="9.7109375" style="21" bestFit="1" customWidth="1"/>
    <col min="17" max="17" width="9.5703125" style="21" bestFit="1" customWidth="1"/>
    <col min="18" max="18" width="9.42578125" style="21" bestFit="1" customWidth="1"/>
    <col min="19" max="19" width="16.85546875" style="21" bestFit="1" customWidth="1"/>
    <col min="20" max="20" width="15.42578125" style="21" bestFit="1" customWidth="1"/>
    <col min="21" max="21" width="17.5703125" style="21" bestFit="1" customWidth="1"/>
    <col min="22" max="22" width="17.42578125" style="21" bestFit="1" customWidth="1"/>
    <col min="23" max="16384" width="11.42578125" style="21"/>
  </cols>
  <sheetData>
    <row r="1" spans="1:10" ht="15.75" x14ac:dyDescent="0.25">
      <c r="A1" s="68" t="s">
        <v>7</v>
      </c>
      <c r="B1" s="66" t="s">
        <v>10</v>
      </c>
      <c r="C1" s="69" t="s">
        <v>13</v>
      </c>
      <c r="D1" s="70" t="s">
        <v>9</v>
      </c>
      <c r="E1" s="70" t="s">
        <v>2</v>
      </c>
      <c r="F1" s="70" t="s">
        <v>12</v>
      </c>
      <c r="G1" s="5"/>
      <c r="H1" s="5"/>
      <c r="I1" s="5"/>
      <c r="J1" s="5"/>
    </row>
    <row r="2" spans="1:10" x14ac:dyDescent="0.25">
      <c r="A2" s="45">
        <v>43313</v>
      </c>
      <c r="B2" s="46">
        <v>71.900000000000006</v>
      </c>
      <c r="C2" s="46">
        <v>0</v>
      </c>
      <c r="D2" s="1">
        <f t="shared" ref="D2:D24" si="0">SUM(B2:C2)</f>
        <v>71.900000000000006</v>
      </c>
      <c r="E2" s="2">
        <v>3</v>
      </c>
      <c r="F2" s="25">
        <f t="shared" ref="F2:F24" si="1">(B2*8.6)+(C2*8.6)</f>
        <v>618.34</v>
      </c>
      <c r="G2" s="234" t="s">
        <v>346</v>
      </c>
      <c r="H2" s="235"/>
      <c r="I2" s="235"/>
      <c r="J2" s="235"/>
    </row>
    <row r="3" spans="1:10" x14ac:dyDescent="0.25">
      <c r="A3" s="45">
        <v>43314</v>
      </c>
      <c r="B3" s="24">
        <v>0</v>
      </c>
      <c r="C3" s="24">
        <v>14.1</v>
      </c>
      <c r="D3" s="1">
        <f t="shared" si="0"/>
        <v>14.1</v>
      </c>
      <c r="E3" s="2">
        <v>3</v>
      </c>
      <c r="F3" s="25">
        <f t="shared" si="1"/>
        <v>121.25999999999999</v>
      </c>
      <c r="G3" s="5"/>
      <c r="H3" s="5"/>
      <c r="I3" s="5"/>
      <c r="J3" s="5"/>
    </row>
    <row r="4" spans="1:10" x14ac:dyDescent="0.25">
      <c r="A4" s="45">
        <v>43315</v>
      </c>
      <c r="B4" s="24">
        <v>-171.4</v>
      </c>
      <c r="C4" s="24">
        <v>36.700000000000003</v>
      </c>
      <c r="D4" s="1">
        <f t="shared" si="0"/>
        <v>-134.69999999999999</v>
      </c>
      <c r="E4" s="2">
        <v>14</v>
      </c>
      <c r="F4" s="25">
        <f t="shared" si="1"/>
        <v>-1158.42</v>
      </c>
      <c r="G4" s="5"/>
      <c r="H4" s="5"/>
      <c r="I4" s="5"/>
      <c r="J4" s="5"/>
    </row>
    <row r="5" spans="1:10" x14ac:dyDescent="0.25">
      <c r="A5" s="45">
        <v>43318</v>
      </c>
      <c r="B5" s="24">
        <v>-1.1000000000000001</v>
      </c>
      <c r="C5" s="24">
        <v>0</v>
      </c>
      <c r="D5" s="1">
        <f t="shared" si="0"/>
        <v>-1.1000000000000001</v>
      </c>
      <c r="E5" s="2">
        <v>1</v>
      </c>
      <c r="F5" s="25">
        <f t="shared" si="1"/>
        <v>-9.4600000000000009</v>
      </c>
      <c r="G5" s="5"/>
      <c r="H5" s="5"/>
      <c r="I5" s="5"/>
      <c r="J5" s="5"/>
    </row>
    <row r="6" spans="1:10" x14ac:dyDescent="0.25">
      <c r="A6" s="45">
        <v>43319</v>
      </c>
      <c r="B6" s="24">
        <v>0</v>
      </c>
      <c r="C6" s="24">
        <v>0</v>
      </c>
      <c r="D6" s="1">
        <f t="shared" si="0"/>
        <v>0</v>
      </c>
      <c r="E6" s="3">
        <v>0</v>
      </c>
      <c r="F6" s="25">
        <f t="shared" si="1"/>
        <v>0</v>
      </c>
      <c r="G6" s="5"/>
      <c r="H6" s="5"/>
      <c r="I6" s="5"/>
      <c r="J6" s="5"/>
    </row>
    <row r="7" spans="1:10" x14ac:dyDescent="0.25">
      <c r="A7" s="45">
        <v>43320</v>
      </c>
      <c r="B7" s="24">
        <v>-2.6</v>
      </c>
      <c r="C7" s="24">
        <v>0</v>
      </c>
      <c r="D7" s="1">
        <f t="shared" si="0"/>
        <v>-2.6</v>
      </c>
      <c r="E7" s="3">
        <v>8</v>
      </c>
      <c r="F7" s="25">
        <f t="shared" si="1"/>
        <v>-22.36</v>
      </c>
      <c r="G7" s="5"/>
      <c r="H7" s="5"/>
      <c r="I7" s="5"/>
      <c r="J7" s="5"/>
    </row>
    <row r="8" spans="1:10" x14ac:dyDescent="0.25">
      <c r="A8" s="45">
        <v>43321</v>
      </c>
      <c r="B8" s="24">
        <v>0</v>
      </c>
      <c r="C8" s="24">
        <v>0</v>
      </c>
      <c r="D8" s="1">
        <f t="shared" si="0"/>
        <v>0</v>
      </c>
      <c r="E8" s="2">
        <v>0</v>
      </c>
      <c r="F8" s="25">
        <f t="shared" si="1"/>
        <v>0</v>
      </c>
      <c r="G8" s="5"/>
      <c r="H8" s="5"/>
      <c r="I8" s="5"/>
      <c r="J8" s="5"/>
    </row>
    <row r="9" spans="1:10" x14ac:dyDescent="0.25">
      <c r="A9" s="45">
        <v>43322</v>
      </c>
      <c r="B9" s="24">
        <v>450</v>
      </c>
      <c r="C9" s="24">
        <v>0</v>
      </c>
      <c r="D9" s="1">
        <f t="shared" si="0"/>
        <v>450</v>
      </c>
      <c r="E9" s="2">
        <v>12</v>
      </c>
      <c r="F9" s="25">
        <f t="shared" si="1"/>
        <v>3870</v>
      </c>
      <c r="G9" s="5"/>
      <c r="H9" s="5"/>
      <c r="I9" s="5"/>
      <c r="J9" s="5"/>
    </row>
    <row r="10" spans="1:10" x14ac:dyDescent="0.25">
      <c r="A10" s="45">
        <v>43325</v>
      </c>
      <c r="B10" s="24">
        <v>0</v>
      </c>
      <c r="C10" s="24">
        <v>0</v>
      </c>
      <c r="D10" s="1">
        <f t="shared" si="0"/>
        <v>0</v>
      </c>
      <c r="E10" s="2">
        <v>0</v>
      </c>
      <c r="F10" s="25">
        <f t="shared" si="1"/>
        <v>0</v>
      </c>
      <c r="G10" s="5"/>
      <c r="H10" s="5"/>
      <c r="I10" s="5"/>
      <c r="J10" s="5"/>
    </row>
    <row r="11" spans="1:10" x14ac:dyDescent="0.25">
      <c r="A11" s="45">
        <v>43326</v>
      </c>
      <c r="B11" s="24">
        <v>-56.7</v>
      </c>
      <c r="C11" s="24">
        <v>0</v>
      </c>
      <c r="D11" s="1">
        <f t="shared" si="0"/>
        <v>-56.7</v>
      </c>
      <c r="E11" s="3">
        <v>4</v>
      </c>
      <c r="F11" s="25">
        <f t="shared" si="1"/>
        <v>-487.62</v>
      </c>
      <c r="G11" s="5"/>
      <c r="H11" s="5"/>
      <c r="I11" s="5"/>
      <c r="J11" s="5"/>
    </row>
    <row r="12" spans="1:10" x14ac:dyDescent="0.25">
      <c r="A12" s="45">
        <v>43327</v>
      </c>
      <c r="B12" s="24">
        <v>0</v>
      </c>
      <c r="C12" s="24">
        <v>0</v>
      </c>
      <c r="D12" s="1">
        <f t="shared" si="0"/>
        <v>0</v>
      </c>
      <c r="E12" s="2">
        <v>0</v>
      </c>
      <c r="F12" s="25">
        <f t="shared" si="1"/>
        <v>0</v>
      </c>
      <c r="G12" s="5"/>
      <c r="H12" s="5"/>
      <c r="I12" s="5"/>
      <c r="J12" s="5"/>
    </row>
    <row r="13" spans="1:10" x14ac:dyDescent="0.25">
      <c r="A13" s="45">
        <v>43328</v>
      </c>
      <c r="B13" s="24">
        <v>-14.1</v>
      </c>
      <c r="C13" s="24">
        <v>0</v>
      </c>
      <c r="D13" s="1">
        <f t="shared" si="0"/>
        <v>-14.1</v>
      </c>
      <c r="E13" s="2">
        <v>1</v>
      </c>
      <c r="F13" s="25">
        <f t="shared" si="1"/>
        <v>-121.25999999999999</v>
      </c>
      <c r="G13" s="5"/>
      <c r="H13" s="5"/>
      <c r="I13" s="5"/>
      <c r="J13" s="5"/>
    </row>
    <row r="14" spans="1:10" x14ac:dyDescent="0.25">
      <c r="A14" s="45">
        <v>43329</v>
      </c>
      <c r="B14" s="24">
        <v>-82.6</v>
      </c>
      <c r="C14" s="24">
        <v>0</v>
      </c>
      <c r="D14" s="1">
        <f t="shared" si="0"/>
        <v>-82.6</v>
      </c>
      <c r="E14" s="3">
        <v>6</v>
      </c>
      <c r="F14" s="25">
        <f t="shared" si="1"/>
        <v>-710.3599999999999</v>
      </c>
      <c r="G14" s="5"/>
      <c r="H14" s="5"/>
      <c r="I14" s="5"/>
      <c r="J14" s="5"/>
    </row>
    <row r="15" spans="1:10" x14ac:dyDescent="0.25">
      <c r="A15" s="45">
        <v>43332</v>
      </c>
      <c r="B15" s="24">
        <v>19.7</v>
      </c>
      <c r="C15" s="24">
        <v>0</v>
      </c>
      <c r="D15" s="1">
        <f t="shared" si="0"/>
        <v>19.7</v>
      </c>
      <c r="E15" s="2">
        <v>1</v>
      </c>
      <c r="F15" s="25">
        <f t="shared" si="1"/>
        <v>169.42</v>
      </c>
      <c r="G15" s="5"/>
      <c r="H15" s="5"/>
      <c r="I15" s="5"/>
      <c r="J15" s="5"/>
    </row>
    <row r="16" spans="1:10" x14ac:dyDescent="0.25">
      <c r="A16" s="45">
        <v>43333</v>
      </c>
      <c r="B16" s="24">
        <v>-99.3</v>
      </c>
      <c r="C16" s="180">
        <v>0</v>
      </c>
      <c r="D16" s="181">
        <f t="shared" si="0"/>
        <v>-99.3</v>
      </c>
      <c r="E16" s="182">
        <v>9</v>
      </c>
      <c r="F16" s="183">
        <f t="shared" si="1"/>
        <v>-853.9799999999999</v>
      </c>
      <c r="G16" s="5"/>
      <c r="H16" s="5"/>
      <c r="I16" s="5"/>
      <c r="J16" s="5"/>
    </row>
    <row r="17" spans="1:11" x14ac:dyDescent="0.25">
      <c r="A17" s="45">
        <v>43334</v>
      </c>
      <c r="B17" s="24">
        <v>-38.200000000000003</v>
      </c>
      <c r="C17" s="180">
        <v>0</v>
      </c>
      <c r="D17" s="181">
        <f t="shared" si="0"/>
        <v>-38.200000000000003</v>
      </c>
      <c r="E17" s="182">
        <v>5</v>
      </c>
      <c r="F17" s="183">
        <f t="shared" si="1"/>
        <v>-328.52000000000004</v>
      </c>
      <c r="G17" s="5"/>
      <c r="H17" s="5"/>
      <c r="I17" s="5"/>
      <c r="J17" s="5"/>
    </row>
    <row r="18" spans="1:11" x14ac:dyDescent="0.25">
      <c r="A18" s="45">
        <v>43335</v>
      </c>
      <c r="B18" s="24">
        <v>-12.2</v>
      </c>
      <c r="C18" s="180">
        <v>0</v>
      </c>
      <c r="D18" s="181">
        <f t="shared" si="0"/>
        <v>-12.2</v>
      </c>
      <c r="E18" s="182">
        <v>1</v>
      </c>
      <c r="F18" s="183">
        <f t="shared" si="1"/>
        <v>-104.91999999999999</v>
      </c>
      <c r="G18" s="5"/>
      <c r="H18" s="5"/>
      <c r="I18" s="5"/>
      <c r="J18" s="5"/>
    </row>
    <row r="19" spans="1:11" x14ac:dyDescent="0.25">
      <c r="A19" s="45">
        <v>43336</v>
      </c>
      <c r="B19" s="24">
        <v>-44.1</v>
      </c>
      <c r="C19" s="180">
        <v>0</v>
      </c>
      <c r="D19" s="181">
        <f t="shared" si="0"/>
        <v>-44.1</v>
      </c>
      <c r="E19" s="182">
        <v>1</v>
      </c>
      <c r="F19" s="183">
        <f t="shared" si="1"/>
        <v>-379.26</v>
      </c>
      <c r="G19" s="5"/>
      <c r="H19" s="5"/>
      <c r="I19" s="5"/>
      <c r="J19" s="5"/>
    </row>
    <row r="20" spans="1:11" x14ac:dyDescent="0.25">
      <c r="A20" s="45">
        <v>43339</v>
      </c>
      <c r="B20" s="24">
        <v>0</v>
      </c>
      <c r="C20" s="180">
        <v>0</v>
      </c>
      <c r="D20" s="181">
        <f t="shared" si="0"/>
        <v>0</v>
      </c>
      <c r="E20" s="182">
        <v>0</v>
      </c>
      <c r="F20" s="183">
        <f t="shared" si="1"/>
        <v>0</v>
      </c>
      <c r="G20" s="5"/>
      <c r="H20" s="5"/>
      <c r="I20" s="5"/>
      <c r="J20" s="5"/>
    </row>
    <row r="21" spans="1:11" x14ac:dyDescent="0.25">
      <c r="A21" s="45">
        <v>43340</v>
      </c>
      <c r="B21" s="24">
        <v>0</v>
      </c>
      <c r="C21" s="180">
        <v>0</v>
      </c>
      <c r="D21" s="181">
        <f t="shared" si="0"/>
        <v>0</v>
      </c>
      <c r="E21" s="182">
        <v>0</v>
      </c>
      <c r="F21" s="183">
        <f t="shared" si="1"/>
        <v>0</v>
      </c>
      <c r="G21" s="5"/>
      <c r="H21" s="5"/>
      <c r="I21" s="5"/>
      <c r="J21" s="5"/>
    </row>
    <row r="22" spans="1:11" x14ac:dyDescent="0.25">
      <c r="A22" s="45">
        <v>43341</v>
      </c>
      <c r="B22" s="24">
        <v>0</v>
      </c>
      <c r="C22" s="180">
        <v>0</v>
      </c>
      <c r="D22" s="181">
        <f t="shared" si="0"/>
        <v>0</v>
      </c>
      <c r="E22" s="182">
        <v>0</v>
      </c>
      <c r="F22" s="183">
        <f t="shared" si="1"/>
        <v>0</v>
      </c>
      <c r="G22" s="5"/>
      <c r="H22" s="5"/>
      <c r="I22" s="5"/>
      <c r="J22" s="5"/>
    </row>
    <row r="23" spans="1:11" x14ac:dyDescent="0.25">
      <c r="A23" s="45">
        <v>43342</v>
      </c>
      <c r="B23" s="24">
        <v>0</v>
      </c>
      <c r="C23" s="180">
        <v>0</v>
      </c>
      <c r="D23" s="181">
        <f t="shared" si="0"/>
        <v>0</v>
      </c>
      <c r="E23" s="182">
        <v>0</v>
      </c>
      <c r="F23" s="183">
        <f t="shared" si="1"/>
        <v>0</v>
      </c>
      <c r="G23" s="5"/>
      <c r="H23" s="5"/>
      <c r="I23" s="5"/>
      <c r="J23" s="5"/>
    </row>
    <row r="24" spans="1:11" x14ac:dyDescent="0.25">
      <c r="A24" s="45">
        <v>43343</v>
      </c>
      <c r="B24" s="24">
        <v>0</v>
      </c>
      <c r="C24" s="180">
        <v>0</v>
      </c>
      <c r="D24" s="181">
        <f t="shared" si="0"/>
        <v>0</v>
      </c>
      <c r="E24" s="182">
        <v>0</v>
      </c>
      <c r="F24" s="183">
        <f t="shared" si="1"/>
        <v>0</v>
      </c>
      <c r="G24" s="5"/>
      <c r="H24" s="5"/>
      <c r="I24" s="5"/>
      <c r="J24" s="5"/>
    </row>
    <row r="25" spans="1:11" ht="15.75" customHeight="1" x14ac:dyDescent="0.25">
      <c r="A25" s="63" t="s">
        <v>3</v>
      </c>
      <c r="B25" s="59">
        <f>SUM(B2:B24)</f>
        <v>19.29999999999999</v>
      </c>
      <c r="C25" s="186">
        <f>SUM(C2:C24)</f>
        <v>50.800000000000004</v>
      </c>
      <c r="D25" s="216">
        <f>SUM(D2:D24)</f>
        <v>70.100000000000023</v>
      </c>
      <c r="E25" s="187">
        <f>SUM(E2:E24)</f>
        <v>69</v>
      </c>
      <c r="F25" s="222">
        <f>SUM(F2:F22)</f>
        <v>602.86000000000092</v>
      </c>
      <c r="G25" s="5"/>
      <c r="H25" s="5"/>
      <c r="I25" s="5"/>
      <c r="J25" s="5"/>
    </row>
    <row r="26" spans="1:11" ht="15.75" x14ac:dyDescent="0.25">
      <c r="A26" s="58" t="s">
        <v>53</v>
      </c>
      <c r="B26" s="61">
        <v>64</v>
      </c>
      <c r="C26" s="61">
        <v>6</v>
      </c>
      <c r="D26" s="217"/>
      <c r="E26" s="64">
        <f>SUM(B26:D26)</f>
        <v>70</v>
      </c>
      <c r="F26" s="223"/>
    </row>
    <row r="27" spans="1:11" ht="15.75" customHeight="1" x14ac:dyDescent="0.25">
      <c r="A27" s="93" t="s">
        <v>12</v>
      </c>
      <c r="B27" s="90">
        <f>(B25*8.6)</f>
        <v>165.9799999999999</v>
      </c>
      <c r="C27" s="188">
        <f>(C25*8.6)</f>
        <v>436.88</v>
      </c>
      <c r="D27" s="189"/>
      <c r="E27" s="190"/>
      <c r="F27" s="191"/>
    </row>
    <row r="28" spans="1:11" ht="16.5" thickBot="1" x14ac:dyDescent="0.3">
      <c r="E28" s="112"/>
      <c r="G28" s="8"/>
    </row>
    <row r="29" spans="1:11" ht="15.75" x14ac:dyDescent="0.25">
      <c r="A29" s="69" t="s">
        <v>68</v>
      </c>
      <c r="B29" s="66" t="s">
        <v>10</v>
      </c>
      <c r="C29" s="69" t="s">
        <v>13</v>
      </c>
      <c r="D29" s="70" t="s">
        <v>9</v>
      </c>
      <c r="E29" s="70" t="s">
        <v>2</v>
      </c>
      <c r="F29" s="70" t="s">
        <v>12</v>
      </c>
      <c r="G29" s="40" t="s">
        <v>64</v>
      </c>
      <c r="H29" s="5"/>
      <c r="I29" s="5"/>
      <c r="J29" s="5"/>
      <c r="K29" s="5"/>
    </row>
    <row r="30" spans="1:11" x14ac:dyDescent="0.25">
      <c r="A30" s="45">
        <v>43313</v>
      </c>
      <c r="B30" s="46">
        <v>0</v>
      </c>
      <c r="C30" s="46">
        <v>0</v>
      </c>
      <c r="D30" s="1">
        <f t="shared" ref="D30:D52" si="2">SUM(B30:C30)</f>
        <v>0</v>
      </c>
      <c r="E30" s="2">
        <v>0</v>
      </c>
      <c r="F30" s="25">
        <f t="shared" ref="F30:F52" si="3">(B30*8.6)+(C30*8.6)</f>
        <v>0</v>
      </c>
      <c r="G30" s="105">
        <f t="shared" ref="G30:G52" si="4">B30-B2</f>
        <v>-71.900000000000006</v>
      </c>
      <c r="H30" s="5"/>
      <c r="I30" s="5"/>
      <c r="J30" s="5"/>
      <c r="K30" s="5"/>
    </row>
    <row r="31" spans="1:11" x14ac:dyDescent="0.25">
      <c r="A31" s="45">
        <v>43314</v>
      </c>
      <c r="B31" s="46">
        <v>0</v>
      </c>
      <c r="C31" s="46">
        <v>8.3000000000000007</v>
      </c>
      <c r="D31" s="1">
        <f t="shared" si="2"/>
        <v>8.3000000000000007</v>
      </c>
      <c r="E31" s="2">
        <v>3</v>
      </c>
      <c r="F31" s="25">
        <f t="shared" si="3"/>
        <v>71.38000000000001</v>
      </c>
      <c r="G31" s="105">
        <f t="shared" si="4"/>
        <v>0</v>
      </c>
      <c r="H31" s="5"/>
      <c r="I31" s="5"/>
      <c r="J31" s="5"/>
      <c r="K31" s="5"/>
    </row>
    <row r="32" spans="1:11" x14ac:dyDescent="0.25">
      <c r="A32" s="45">
        <v>43315</v>
      </c>
      <c r="B32" s="46">
        <v>-186.8</v>
      </c>
      <c r="C32" s="46">
        <v>30.9</v>
      </c>
      <c r="D32" s="1">
        <f t="shared" si="2"/>
        <v>-155.9</v>
      </c>
      <c r="E32" s="2">
        <v>12</v>
      </c>
      <c r="F32" s="25">
        <f t="shared" si="3"/>
        <v>-1340.74</v>
      </c>
      <c r="G32" s="105">
        <f t="shared" si="4"/>
        <v>-15.400000000000006</v>
      </c>
      <c r="H32" s="5"/>
      <c r="I32" s="5"/>
      <c r="J32" s="5"/>
      <c r="K32" s="5"/>
    </row>
    <row r="33" spans="1:11" x14ac:dyDescent="0.25">
      <c r="A33" s="45">
        <v>43318</v>
      </c>
      <c r="B33" s="46">
        <v>-2.9</v>
      </c>
      <c r="C33" s="46">
        <v>0</v>
      </c>
      <c r="D33" s="1">
        <f t="shared" si="2"/>
        <v>-2.9</v>
      </c>
      <c r="E33" s="2">
        <v>1</v>
      </c>
      <c r="F33" s="25">
        <f t="shared" si="3"/>
        <v>-24.939999999999998</v>
      </c>
      <c r="G33" s="105">
        <f t="shared" si="4"/>
        <v>-1.7999999999999998</v>
      </c>
      <c r="H33" s="5"/>
      <c r="I33" s="5"/>
      <c r="J33" s="5"/>
      <c r="K33" s="5"/>
    </row>
    <row r="34" spans="1:11" x14ac:dyDescent="0.25">
      <c r="A34" s="45">
        <v>43319</v>
      </c>
      <c r="B34" s="46">
        <v>0</v>
      </c>
      <c r="C34" s="46">
        <v>0</v>
      </c>
      <c r="D34" s="1">
        <f t="shared" si="2"/>
        <v>0</v>
      </c>
      <c r="E34" s="3">
        <v>0</v>
      </c>
      <c r="F34" s="25">
        <f t="shared" si="3"/>
        <v>0</v>
      </c>
      <c r="G34" s="105">
        <f t="shared" si="4"/>
        <v>0</v>
      </c>
      <c r="H34" s="5"/>
      <c r="I34" s="5"/>
      <c r="J34" s="5"/>
      <c r="K34" s="5"/>
    </row>
    <row r="35" spans="1:11" x14ac:dyDescent="0.25">
      <c r="A35" s="45">
        <v>43320</v>
      </c>
      <c r="B35" s="46">
        <v>-13</v>
      </c>
      <c r="C35" s="46">
        <v>0</v>
      </c>
      <c r="D35" s="1">
        <f t="shared" si="2"/>
        <v>-13</v>
      </c>
      <c r="E35" s="3">
        <v>8</v>
      </c>
      <c r="F35" s="25">
        <f t="shared" si="3"/>
        <v>-111.8</v>
      </c>
      <c r="G35" s="105">
        <f t="shared" si="4"/>
        <v>-10.4</v>
      </c>
      <c r="H35" s="5"/>
      <c r="I35" s="5"/>
      <c r="J35" s="5"/>
      <c r="K35" s="5"/>
    </row>
    <row r="36" spans="1:11" x14ac:dyDescent="0.25">
      <c r="A36" s="45">
        <v>43321</v>
      </c>
      <c r="B36" s="46">
        <v>0</v>
      </c>
      <c r="C36" s="46">
        <v>0</v>
      </c>
      <c r="D36" s="1">
        <f t="shared" si="2"/>
        <v>0</v>
      </c>
      <c r="E36" s="2">
        <v>0</v>
      </c>
      <c r="F36" s="25">
        <f t="shared" si="3"/>
        <v>0</v>
      </c>
      <c r="G36" s="105">
        <f t="shared" si="4"/>
        <v>0</v>
      </c>
      <c r="H36" s="5"/>
      <c r="I36" s="5"/>
      <c r="J36" s="5"/>
      <c r="K36" s="5"/>
    </row>
    <row r="37" spans="1:11" x14ac:dyDescent="0.25">
      <c r="A37" s="45">
        <v>43322</v>
      </c>
      <c r="B37" s="46">
        <v>435.6</v>
      </c>
      <c r="C37" s="46">
        <v>0</v>
      </c>
      <c r="D37" s="1">
        <f t="shared" si="2"/>
        <v>435.6</v>
      </c>
      <c r="E37" s="2">
        <v>12</v>
      </c>
      <c r="F37" s="25">
        <f t="shared" si="3"/>
        <v>3746.16</v>
      </c>
      <c r="G37" s="105">
        <f t="shared" si="4"/>
        <v>-14.399999999999977</v>
      </c>
      <c r="H37" s="5"/>
      <c r="I37" s="5"/>
      <c r="J37" s="5"/>
      <c r="K37" s="5"/>
    </row>
    <row r="38" spans="1:11" x14ac:dyDescent="0.25">
      <c r="A38" s="45">
        <v>43325</v>
      </c>
      <c r="B38" s="46">
        <v>0</v>
      </c>
      <c r="C38" s="46">
        <v>0</v>
      </c>
      <c r="D38" s="1">
        <f t="shared" si="2"/>
        <v>0</v>
      </c>
      <c r="E38" s="2">
        <v>0</v>
      </c>
      <c r="F38" s="25">
        <f t="shared" si="3"/>
        <v>0</v>
      </c>
      <c r="G38" s="105">
        <f t="shared" si="4"/>
        <v>0</v>
      </c>
      <c r="H38" s="5"/>
      <c r="I38" s="5"/>
      <c r="J38" s="5"/>
      <c r="K38" s="5"/>
    </row>
    <row r="39" spans="1:11" x14ac:dyDescent="0.25">
      <c r="A39" s="45">
        <v>43326</v>
      </c>
      <c r="B39" s="46">
        <v>-61.3</v>
      </c>
      <c r="C39" s="46">
        <v>0</v>
      </c>
      <c r="D39" s="1">
        <f t="shared" si="2"/>
        <v>-61.3</v>
      </c>
      <c r="E39" s="3">
        <v>4</v>
      </c>
      <c r="F39" s="25">
        <f t="shared" si="3"/>
        <v>-527.17999999999995</v>
      </c>
      <c r="G39" s="105">
        <f t="shared" si="4"/>
        <v>-4.5999999999999943</v>
      </c>
      <c r="H39" s="5"/>
      <c r="I39" s="5"/>
      <c r="J39" s="5"/>
      <c r="K39" s="5"/>
    </row>
    <row r="40" spans="1:11" x14ac:dyDescent="0.25">
      <c r="A40" s="45">
        <v>43327</v>
      </c>
      <c r="B40" s="46">
        <v>0</v>
      </c>
      <c r="C40" s="46">
        <v>0</v>
      </c>
      <c r="D40" s="1">
        <f t="shared" si="2"/>
        <v>0</v>
      </c>
      <c r="E40" s="2">
        <v>0</v>
      </c>
      <c r="F40" s="25">
        <f t="shared" si="3"/>
        <v>0</v>
      </c>
      <c r="G40" s="105">
        <f t="shared" si="4"/>
        <v>0</v>
      </c>
      <c r="H40" s="5"/>
      <c r="I40" s="5"/>
      <c r="J40" s="5"/>
      <c r="K40" s="5"/>
    </row>
    <row r="41" spans="1:11" x14ac:dyDescent="0.25">
      <c r="A41" s="45">
        <v>43328</v>
      </c>
      <c r="B41" s="46">
        <v>-15.6</v>
      </c>
      <c r="C41" s="46">
        <v>0</v>
      </c>
      <c r="D41" s="1">
        <f t="shared" si="2"/>
        <v>-15.6</v>
      </c>
      <c r="E41" s="2">
        <v>1</v>
      </c>
      <c r="F41" s="25">
        <f t="shared" si="3"/>
        <v>-134.16</v>
      </c>
      <c r="G41" s="105">
        <f t="shared" si="4"/>
        <v>-1.5</v>
      </c>
      <c r="H41" s="5"/>
      <c r="I41" s="5"/>
      <c r="J41" s="5"/>
      <c r="K41" s="5"/>
    </row>
    <row r="42" spans="1:11" x14ac:dyDescent="0.25">
      <c r="A42" s="45">
        <v>43329</v>
      </c>
      <c r="B42" s="24">
        <v>-91.2</v>
      </c>
      <c r="C42" s="46">
        <v>0</v>
      </c>
      <c r="D42" s="1">
        <f t="shared" si="2"/>
        <v>-91.2</v>
      </c>
      <c r="E42" s="3">
        <v>6</v>
      </c>
      <c r="F42" s="25">
        <f t="shared" si="3"/>
        <v>-784.31999999999994</v>
      </c>
      <c r="G42" s="105">
        <f t="shared" si="4"/>
        <v>-8.6000000000000085</v>
      </c>
      <c r="H42" s="5"/>
      <c r="I42" s="5"/>
      <c r="J42" s="5"/>
      <c r="K42" s="5"/>
    </row>
    <row r="43" spans="1:11" x14ac:dyDescent="0.25">
      <c r="A43" s="45">
        <v>43332</v>
      </c>
      <c r="B43" s="24">
        <v>18.399999999999999</v>
      </c>
      <c r="C43" s="46">
        <v>0</v>
      </c>
      <c r="D43" s="1">
        <f t="shared" si="2"/>
        <v>18.399999999999999</v>
      </c>
      <c r="E43" s="2">
        <v>1</v>
      </c>
      <c r="F43" s="25">
        <f t="shared" si="3"/>
        <v>158.23999999999998</v>
      </c>
      <c r="G43" s="105">
        <f t="shared" si="4"/>
        <v>-1.3000000000000007</v>
      </c>
      <c r="H43" s="5"/>
      <c r="I43" s="5"/>
      <c r="J43" s="5"/>
      <c r="K43" s="5"/>
    </row>
    <row r="44" spans="1:11" x14ac:dyDescent="0.25">
      <c r="A44" s="45">
        <v>43333</v>
      </c>
      <c r="B44" s="24">
        <v>-160.30000000000001</v>
      </c>
      <c r="C44" s="46">
        <v>0</v>
      </c>
      <c r="D44" s="1">
        <f t="shared" si="2"/>
        <v>-160.30000000000001</v>
      </c>
      <c r="E44" s="2">
        <v>8</v>
      </c>
      <c r="F44" s="25">
        <f t="shared" si="3"/>
        <v>-1378.58</v>
      </c>
      <c r="G44" s="105">
        <f t="shared" si="4"/>
        <v>-61.000000000000014</v>
      </c>
      <c r="H44" s="5"/>
      <c r="I44" s="5"/>
      <c r="J44" s="5"/>
      <c r="K44" s="5"/>
    </row>
    <row r="45" spans="1:11" x14ac:dyDescent="0.25">
      <c r="A45" s="45">
        <v>43334</v>
      </c>
      <c r="B45" s="24">
        <v>-44</v>
      </c>
      <c r="C45" s="46">
        <v>0</v>
      </c>
      <c r="D45" s="1">
        <f t="shared" si="2"/>
        <v>-44</v>
      </c>
      <c r="E45" s="2">
        <v>5</v>
      </c>
      <c r="F45" s="25">
        <f t="shared" si="3"/>
        <v>-378.4</v>
      </c>
      <c r="G45" s="105">
        <f t="shared" si="4"/>
        <v>-5.7999999999999972</v>
      </c>
      <c r="H45" s="5"/>
      <c r="I45" s="5"/>
      <c r="J45" s="5"/>
      <c r="K45" s="5"/>
    </row>
    <row r="46" spans="1:11" x14ac:dyDescent="0.25">
      <c r="A46" s="45">
        <v>43335</v>
      </c>
      <c r="B46" s="24">
        <v>-49</v>
      </c>
      <c r="C46" s="46">
        <v>0</v>
      </c>
      <c r="D46" s="1">
        <f t="shared" si="2"/>
        <v>-49</v>
      </c>
      <c r="E46" s="2">
        <v>0</v>
      </c>
      <c r="F46" s="25">
        <f t="shared" si="3"/>
        <v>-421.4</v>
      </c>
      <c r="G46" s="105">
        <f t="shared" si="4"/>
        <v>-36.799999999999997</v>
      </c>
      <c r="H46" s="5"/>
      <c r="I46" s="5"/>
      <c r="J46" s="5"/>
      <c r="K46" s="5"/>
    </row>
    <row r="47" spans="1:11" x14ac:dyDescent="0.25">
      <c r="A47" s="45">
        <v>43336</v>
      </c>
      <c r="B47" s="24">
        <v>0</v>
      </c>
      <c r="C47" s="46">
        <v>0</v>
      </c>
      <c r="D47" s="1">
        <f t="shared" si="2"/>
        <v>0</v>
      </c>
      <c r="E47" s="2">
        <v>1</v>
      </c>
      <c r="F47" s="25">
        <f t="shared" si="3"/>
        <v>0</v>
      </c>
      <c r="G47" s="105">
        <f t="shared" si="4"/>
        <v>44.1</v>
      </c>
      <c r="H47" s="5"/>
      <c r="I47" s="5"/>
      <c r="J47" s="5"/>
      <c r="K47" s="5"/>
    </row>
    <row r="48" spans="1:11" x14ac:dyDescent="0.25">
      <c r="A48" s="45">
        <v>43339</v>
      </c>
      <c r="B48" s="24">
        <v>0</v>
      </c>
      <c r="C48" s="46">
        <v>0</v>
      </c>
      <c r="D48" s="1">
        <f t="shared" si="2"/>
        <v>0</v>
      </c>
      <c r="E48" s="2"/>
      <c r="F48" s="25">
        <f t="shared" si="3"/>
        <v>0</v>
      </c>
      <c r="G48" s="105">
        <f t="shared" si="4"/>
        <v>0</v>
      </c>
      <c r="H48" s="5"/>
      <c r="I48" s="5"/>
      <c r="J48" s="5"/>
      <c r="K48" s="5"/>
    </row>
    <row r="49" spans="1:11" x14ac:dyDescent="0.25">
      <c r="A49" s="45">
        <v>43340</v>
      </c>
      <c r="B49" s="24">
        <v>0</v>
      </c>
      <c r="C49" s="46">
        <v>0</v>
      </c>
      <c r="D49" s="1">
        <f t="shared" si="2"/>
        <v>0</v>
      </c>
      <c r="E49" s="2"/>
      <c r="F49" s="25">
        <f t="shared" si="3"/>
        <v>0</v>
      </c>
      <c r="G49" s="105">
        <f t="shared" si="4"/>
        <v>0</v>
      </c>
      <c r="H49" s="5"/>
      <c r="I49" s="5"/>
      <c r="J49" s="5"/>
      <c r="K49" s="5"/>
    </row>
    <row r="50" spans="1:11" x14ac:dyDescent="0.25">
      <c r="A50" s="45">
        <v>43341</v>
      </c>
      <c r="B50" s="24">
        <v>0</v>
      </c>
      <c r="C50" s="46">
        <v>0</v>
      </c>
      <c r="D50" s="1">
        <f t="shared" si="2"/>
        <v>0</v>
      </c>
      <c r="E50" s="2"/>
      <c r="F50" s="25">
        <f t="shared" si="3"/>
        <v>0</v>
      </c>
      <c r="G50" s="105">
        <f t="shared" si="4"/>
        <v>0</v>
      </c>
      <c r="H50" s="5"/>
      <c r="I50" s="5"/>
      <c r="J50" s="5"/>
      <c r="K50" s="5"/>
    </row>
    <row r="51" spans="1:11" x14ac:dyDescent="0.25">
      <c r="A51" s="45">
        <v>43342</v>
      </c>
      <c r="B51" s="24">
        <v>0</v>
      </c>
      <c r="C51" s="46">
        <v>0</v>
      </c>
      <c r="D51" s="1">
        <f t="shared" si="2"/>
        <v>0</v>
      </c>
      <c r="E51" s="2"/>
      <c r="F51" s="25">
        <f t="shared" si="3"/>
        <v>0</v>
      </c>
      <c r="G51" s="105">
        <f t="shared" si="4"/>
        <v>0</v>
      </c>
      <c r="H51" s="5"/>
      <c r="I51" s="5"/>
      <c r="J51" s="5"/>
      <c r="K51" s="5"/>
    </row>
    <row r="52" spans="1:11" x14ac:dyDescent="0.25">
      <c r="A52" s="45">
        <v>43343</v>
      </c>
      <c r="B52" s="24">
        <v>0</v>
      </c>
      <c r="C52" s="46">
        <v>0</v>
      </c>
      <c r="D52" s="1">
        <f t="shared" si="2"/>
        <v>0</v>
      </c>
      <c r="E52" s="2"/>
      <c r="F52" s="25">
        <f t="shared" si="3"/>
        <v>0</v>
      </c>
      <c r="G52" s="105">
        <f t="shared" si="4"/>
        <v>0</v>
      </c>
      <c r="H52" s="5"/>
      <c r="I52" s="5"/>
      <c r="J52" s="5"/>
      <c r="K52" s="5"/>
    </row>
    <row r="53" spans="1:11" ht="15.75" customHeight="1" x14ac:dyDescent="0.25">
      <c r="A53" s="63" t="s">
        <v>3</v>
      </c>
      <c r="B53" s="59">
        <f>SUM(B30:B50)</f>
        <v>-170.1</v>
      </c>
      <c r="C53" s="59">
        <f>SUM(C30:C50)</f>
        <v>39.200000000000003</v>
      </c>
      <c r="D53" s="216">
        <f>SUM(D30:D52)</f>
        <v>-130.9</v>
      </c>
      <c r="E53" s="60">
        <f>SUM(E30:E52)</f>
        <v>62</v>
      </c>
      <c r="F53" s="99">
        <f>SUM(F30:F52)</f>
        <v>-1125.7399999999998</v>
      </c>
      <c r="G53" s="100">
        <f>SUM(G30:G51)</f>
        <v>-189.40000000000006</v>
      </c>
      <c r="H53" s="5"/>
      <c r="I53" s="5"/>
      <c r="J53" s="5"/>
      <c r="K53" s="5"/>
    </row>
    <row r="54" spans="1:11" ht="15.75" x14ac:dyDescent="0.25">
      <c r="A54" s="58" t="s">
        <v>53</v>
      </c>
      <c r="B54" s="61">
        <v>61</v>
      </c>
      <c r="C54" s="61">
        <v>6</v>
      </c>
      <c r="D54" s="217"/>
      <c r="E54" s="64">
        <f>SUM(B54:D54)</f>
        <v>67</v>
      </c>
      <c r="F54" s="61"/>
      <c r="G54" s="60"/>
    </row>
    <row r="55" spans="1:11" ht="15.75" customHeight="1" x14ac:dyDescent="0.25">
      <c r="A55" s="193" t="s">
        <v>12</v>
      </c>
      <c r="B55" s="194">
        <f>(B53*8.6)</f>
        <v>-1462.86</v>
      </c>
      <c r="C55" s="194">
        <f>(C53*8.6)</f>
        <v>337.12</v>
      </c>
      <c r="D55" s="100"/>
      <c r="E55" s="60"/>
      <c r="F55" s="99"/>
      <c r="G55" s="60"/>
    </row>
  </sheetData>
  <mergeCells count="4">
    <mergeCell ref="D53:D54"/>
    <mergeCell ref="G2:J2"/>
    <mergeCell ref="F25:F26"/>
    <mergeCell ref="D25:D26"/>
  </mergeCells>
  <conditionalFormatting sqref="I56:I1048576 H28 F25:G25 B2:C2 F2 B30:C30 F30 B31:B41 C31:C52 G26:G27 H54:H55">
    <cfRule type="cellIs" dxfId="258" priority="69" operator="lessThan">
      <formula>0</formula>
    </cfRule>
    <cfRule type="cellIs" dxfId="257" priority="70" operator="greaterThan">
      <formula>0</formula>
    </cfRule>
  </conditionalFormatting>
  <conditionalFormatting sqref="D2:D22 D25">
    <cfRule type="cellIs" dxfId="256" priority="77" operator="lessThan">
      <formula>0</formula>
    </cfRule>
    <cfRule type="cellIs" dxfId="255" priority="78" operator="greaterThan">
      <formula>0</formula>
    </cfRule>
  </conditionalFormatting>
  <conditionalFormatting sqref="F3:F23 B3:C24">
    <cfRule type="cellIs" dxfId="254" priority="72" operator="lessThan">
      <formula>0</formula>
    </cfRule>
    <cfRule type="cellIs" dxfId="253" priority="73" operator="greaterThan">
      <formula>0</formula>
    </cfRule>
  </conditionalFormatting>
  <conditionalFormatting sqref="B25:C25">
    <cfRule type="cellIs" dxfId="252" priority="67" operator="lessThan">
      <formula>0</formula>
    </cfRule>
    <cfRule type="cellIs" dxfId="251" priority="68" operator="greaterThan">
      <formula>0</formula>
    </cfRule>
  </conditionalFormatting>
  <conditionalFormatting sqref="G1:G22">
    <cfRule type="cellIs" dxfId="250" priority="55" operator="lessThan">
      <formula>0</formula>
    </cfRule>
    <cfRule type="cellIs" dxfId="249" priority="56" operator="greaterThan">
      <formula>0</formula>
    </cfRule>
  </conditionalFormatting>
  <conditionalFormatting sqref="D3:E18 F3:F23 D2:F2 B26:C26 B25:F25 B30:F30 B54:C54 F54 B53:F53 B2:C24 B31:B41 C31:C52 D19:D22 E19:E24">
    <cfRule type="cellIs" dxfId="248" priority="71" operator="equal">
      <formula>0</formula>
    </cfRule>
  </conditionalFormatting>
  <conditionalFormatting sqref="B27:C27">
    <cfRule type="cellIs" dxfId="247" priority="53" operator="lessThan">
      <formula>0</formula>
    </cfRule>
    <cfRule type="cellIs" dxfId="246" priority="54" operator="greaterThan">
      <formula>0</formula>
    </cfRule>
  </conditionalFormatting>
  <conditionalFormatting sqref="D23">
    <cfRule type="cellIs" dxfId="245" priority="51" operator="lessThan">
      <formula>0</formula>
    </cfRule>
    <cfRule type="cellIs" dxfId="244" priority="52" operator="greaterThan">
      <formula>0</formula>
    </cfRule>
  </conditionalFormatting>
  <conditionalFormatting sqref="G23">
    <cfRule type="cellIs" dxfId="243" priority="44" operator="lessThan">
      <formula>0</formula>
    </cfRule>
    <cfRule type="cellIs" dxfId="242" priority="45" operator="greaterThan">
      <formula>0</formula>
    </cfRule>
  </conditionalFormatting>
  <conditionalFormatting sqref="D23">
    <cfRule type="cellIs" dxfId="241" priority="46" operator="equal">
      <formula>0</formula>
    </cfRule>
  </conditionalFormatting>
  <conditionalFormatting sqref="F53 H53">
    <cfRule type="cellIs" dxfId="240" priority="36" operator="lessThan">
      <formula>0</formula>
    </cfRule>
    <cfRule type="cellIs" dxfId="239" priority="37" operator="greaterThan">
      <formula>0</formula>
    </cfRule>
  </conditionalFormatting>
  <conditionalFormatting sqref="D30:D50 D53">
    <cfRule type="cellIs" dxfId="238" priority="41" operator="lessThan">
      <formula>0</formula>
    </cfRule>
    <cfRule type="cellIs" dxfId="237" priority="42" operator="greaterThan">
      <formula>0</formula>
    </cfRule>
  </conditionalFormatting>
  <conditionalFormatting sqref="F31:F51 B42:B52">
    <cfRule type="cellIs" dxfId="236" priority="39" operator="lessThan">
      <formula>0</formula>
    </cfRule>
    <cfRule type="cellIs" dxfId="235" priority="40" operator="greaterThan">
      <formula>0</formula>
    </cfRule>
  </conditionalFormatting>
  <conditionalFormatting sqref="B53:C53">
    <cfRule type="cellIs" dxfId="234" priority="34" operator="lessThan">
      <formula>0</formula>
    </cfRule>
    <cfRule type="cellIs" dxfId="233" priority="35" operator="greaterThan">
      <formula>0</formula>
    </cfRule>
  </conditionalFormatting>
  <conditionalFormatting sqref="H29:H50">
    <cfRule type="cellIs" dxfId="232" priority="32" operator="lessThan">
      <formula>0</formula>
    </cfRule>
    <cfRule type="cellIs" dxfId="231" priority="33" operator="greaterThan">
      <formula>0</formula>
    </cfRule>
  </conditionalFormatting>
  <conditionalFormatting sqref="F31:F51 D31:E50 B42:B52">
    <cfRule type="cellIs" dxfId="230" priority="38" operator="equal">
      <formula>0</formula>
    </cfRule>
  </conditionalFormatting>
  <conditionalFormatting sqref="B55:C55">
    <cfRule type="cellIs" dxfId="229" priority="30" operator="lessThan">
      <formula>0</formula>
    </cfRule>
    <cfRule type="cellIs" dxfId="228" priority="31" operator="greaterThan">
      <formula>0</formula>
    </cfRule>
  </conditionalFormatting>
  <conditionalFormatting sqref="D51">
    <cfRule type="cellIs" dxfId="227" priority="28" operator="lessThan">
      <formula>0</formula>
    </cfRule>
    <cfRule type="cellIs" dxfId="226" priority="29" operator="greaterThan">
      <formula>0</formula>
    </cfRule>
  </conditionalFormatting>
  <conditionalFormatting sqref="H51">
    <cfRule type="cellIs" dxfId="225" priority="23" operator="lessThan">
      <formula>0</formula>
    </cfRule>
    <cfRule type="cellIs" dxfId="224" priority="24" operator="greaterThan">
      <formula>0</formula>
    </cfRule>
  </conditionalFormatting>
  <conditionalFormatting sqref="D51:E51">
    <cfRule type="cellIs" dxfId="223" priority="25" operator="equal">
      <formula>0</formula>
    </cfRule>
  </conditionalFormatting>
  <conditionalFormatting sqref="G53 G30:G51">
    <cfRule type="cellIs" dxfId="222" priority="22" operator="lessThan">
      <formula>0</formula>
    </cfRule>
  </conditionalFormatting>
  <conditionalFormatting sqref="F24">
    <cfRule type="cellIs" dxfId="221" priority="20" operator="lessThan">
      <formula>0</formula>
    </cfRule>
    <cfRule type="cellIs" dxfId="220" priority="21" operator="greaterThan">
      <formula>0</formula>
    </cfRule>
  </conditionalFormatting>
  <conditionalFormatting sqref="F24">
    <cfRule type="cellIs" dxfId="219" priority="19" operator="equal">
      <formula>0</formula>
    </cfRule>
  </conditionalFormatting>
  <conditionalFormatting sqref="D24">
    <cfRule type="cellIs" dxfId="218" priority="17" operator="lessThan">
      <formula>0</formula>
    </cfRule>
    <cfRule type="cellIs" dxfId="217" priority="18" operator="greaterThan">
      <formula>0</formula>
    </cfRule>
  </conditionalFormatting>
  <conditionalFormatting sqref="G24">
    <cfRule type="cellIs" dxfId="216" priority="12" operator="lessThan">
      <formula>0</formula>
    </cfRule>
    <cfRule type="cellIs" dxfId="215" priority="13" operator="greaterThan">
      <formula>0</formula>
    </cfRule>
  </conditionalFormatting>
  <conditionalFormatting sqref="D24">
    <cfRule type="cellIs" dxfId="214" priority="14" operator="equal">
      <formula>0</formula>
    </cfRule>
  </conditionalFormatting>
  <conditionalFormatting sqref="F52">
    <cfRule type="cellIs" dxfId="213" priority="10" operator="lessThan">
      <formula>0</formula>
    </cfRule>
    <cfRule type="cellIs" dxfId="212" priority="11" operator="greaterThan">
      <formula>0</formula>
    </cfRule>
  </conditionalFormatting>
  <conditionalFormatting sqref="F52">
    <cfRule type="cellIs" dxfId="211" priority="9" operator="equal">
      <formula>0</formula>
    </cfRule>
  </conditionalFormatting>
  <conditionalFormatting sqref="D52">
    <cfRule type="cellIs" dxfId="210" priority="7" operator="lessThan">
      <formula>0</formula>
    </cfRule>
    <cfRule type="cellIs" dxfId="209" priority="8" operator="greaterThan">
      <formula>0</formula>
    </cfRule>
  </conditionalFormatting>
  <conditionalFormatting sqref="H52">
    <cfRule type="cellIs" dxfId="208" priority="2" operator="lessThan">
      <formula>0</formula>
    </cfRule>
    <cfRule type="cellIs" dxfId="207" priority="3" operator="greaterThan">
      <formula>0</formula>
    </cfRule>
  </conditionalFormatting>
  <conditionalFormatting sqref="D52:E52">
    <cfRule type="cellIs" dxfId="206" priority="4" operator="equal">
      <formula>0</formula>
    </cfRule>
  </conditionalFormatting>
  <conditionalFormatting sqref="G52">
    <cfRule type="cellIs" dxfId="205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</sheetPr>
  <dimension ref="A1:M57"/>
  <sheetViews>
    <sheetView workbookViewId="0">
      <selection activeCell="F29" sqref="F29"/>
    </sheetView>
  </sheetViews>
  <sheetFormatPr baseColWidth="10" defaultRowHeight="15" x14ac:dyDescent="0.25"/>
  <cols>
    <col min="1" max="1" width="24.5703125" style="21" customWidth="1"/>
    <col min="2" max="2" width="17.140625" style="21" customWidth="1"/>
    <col min="3" max="3" width="19.42578125" style="21" customWidth="1"/>
    <col min="4" max="4" width="26" style="21" customWidth="1"/>
    <col min="5" max="5" width="16.140625" style="21" customWidth="1"/>
    <col min="6" max="6" width="19.85546875" style="21" customWidth="1"/>
    <col min="7" max="7" width="23.140625" style="21" customWidth="1"/>
    <col min="8" max="8" width="22.7109375" style="21" customWidth="1"/>
    <col min="9" max="9" width="39.85546875" style="21" bestFit="1" customWidth="1"/>
    <col min="10" max="10" width="16.5703125" style="21" customWidth="1"/>
    <col min="11" max="16384" width="11.42578125" style="21"/>
  </cols>
  <sheetData>
    <row r="1" spans="1:12" ht="15.75" x14ac:dyDescent="0.25">
      <c r="A1" s="71" t="s">
        <v>0</v>
      </c>
      <c r="B1" s="66" t="s">
        <v>10</v>
      </c>
      <c r="C1" s="69" t="s">
        <v>13</v>
      </c>
      <c r="D1" s="72" t="s">
        <v>11</v>
      </c>
      <c r="E1" s="73" t="s">
        <v>16</v>
      </c>
      <c r="F1" s="70" t="s">
        <v>9</v>
      </c>
      <c r="G1" s="70" t="s">
        <v>2</v>
      </c>
      <c r="H1" s="70" t="s">
        <v>12</v>
      </c>
      <c r="I1" s="5"/>
      <c r="J1" s="5"/>
      <c r="K1" s="5"/>
      <c r="L1" s="5"/>
    </row>
    <row r="2" spans="1:12" x14ac:dyDescent="0.25">
      <c r="A2" s="45">
        <v>43313</v>
      </c>
      <c r="B2" s="46">
        <v>0</v>
      </c>
      <c r="C2" s="46">
        <v>0</v>
      </c>
      <c r="D2" s="46">
        <v>0</v>
      </c>
      <c r="E2" s="46">
        <v>0</v>
      </c>
      <c r="F2" s="1">
        <f t="shared" ref="F2:F24" si="0">SUM(B2:E2)</f>
        <v>0</v>
      </c>
      <c r="G2" s="2">
        <v>0</v>
      </c>
      <c r="H2" s="25">
        <f t="shared" ref="H2:H24" si="1">(B2*8.6)+(C2*8.6)+(D2*7.6)+(E2*8.3)</f>
        <v>0</v>
      </c>
      <c r="I2" s="5"/>
      <c r="J2" s="5"/>
      <c r="K2" s="5"/>
      <c r="L2" s="5"/>
    </row>
    <row r="3" spans="1:12" x14ac:dyDescent="0.25">
      <c r="A3" s="45">
        <v>43314</v>
      </c>
      <c r="B3" s="24">
        <v>0</v>
      </c>
      <c r="C3" s="24">
        <v>152.69999999999999</v>
      </c>
      <c r="D3" s="24">
        <v>0</v>
      </c>
      <c r="E3" s="46">
        <v>0</v>
      </c>
      <c r="F3" s="1">
        <f t="shared" si="0"/>
        <v>152.69999999999999</v>
      </c>
      <c r="G3" s="2">
        <v>5</v>
      </c>
      <c r="H3" s="25">
        <f t="shared" si="1"/>
        <v>1313.2199999999998</v>
      </c>
      <c r="I3" s="5"/>
      <c r="J3" s="5"/>
      <c r="K3" s="5"/>
      <c r="L3" s="5"/>
    </row>
    <row r="4" spans="1:12" x14ac:dyDescent="0.25">
      <c r="A4" s="45">
        <v>43315</v>
      </c>
      <c r="B4" s="24">
        <v>-10.6</v>
      </c>
      <c r="C4" s="24">
        <v>30.2</v>
      </c>
      <c r="D4" s="24">
        <v>-16.5</v>
      </c>
      <c r="E4" s="46">
        <v>0</v>
      </c>
      <c r="F4" s="1">
        <f t="shared" si="0"/>
        <v>3.1000000000000014</v>
      </c>
      <c r="G4" s="2">
        <v>6</v>
      </c>
      <c r="H4" s="25">
        <f t="shared" si="1"/>
        <v>43.159999999999982</v>
      </c>
      <c r="I4" s="5"/>
      <c r="J4" s="5"/>
      <c r="K4" s="5"/>
      <c r="L4" s="5"/>
    </row>
    <row r="5" spans="1:12" x14ac:dyDescent="0.25">
      <c r="A5" s="45">
        <v>43318</v>
      </c>
      <c r="B5" s="24">
        <v>7.2</v>
      </c>
      <c r="C5" s="24">
        <v>12</v>
      </c>
      <c r="D5" s="24">
        <v>0</v>
      </c>
      <c r="E5" s="46">
        <v>0</v>
      </c>
      <c r="F5" s="1">
        <f t="shared" si="0"/>
        <v>19.2</v>
      </c>
      <c r="G5" s="2">
        <v>2</v>
      </c>
      <c r="H5" s="25">
        <f t="shared" si="1"/>
        <v>165.12</v>
      </c>
      <c r="I5" s="5"/>
      <c r="J5" s="5"/>
      <c r="K5" s="5"/>
      <c r="L5" s="5"/>
    </row>
    <row r="6" spans="1:12" x14ac:dyDescent="0.25">
      <c r="A6" s="45">
        <v>43319</v>
      </c>
      <c r="B6" s="24">
        <v>0</v>
      </c>
      <c r="C6" s="24">
        <v>0</v>
      </c>
      <c r="D6" s="24">
        <v>0</v>
      </c>
      <c r="E6" s="46">
        <v>0</v>
      </c>
      <c r="F6" s="1">
        <f t="shared" si="0"/>
        <v>0</v>
      </c>
      <c r="G6" s="3">
        <v>0</v>
      </c>
      <c r="H6" s="25">
        <f t="shared" si="1"/>
        <v>0</v>
      </c>
      <c r="I6" s="5"/>
      <c r="J6" s="5"/>
      <c r="K6" s="5"/>
      <c r="L6" s="5"/>
    </row>
    <row r="7" spans="1:12" x14ac:dyDescent="0.25">
      <c r="A7" s="45">
        <v>43320</v>
      </c>
      <c r="B7" s="24">
        <v>-23.3</v>
      </c>
      <c r="C7" s="24">
        <v>-22.6</v>
      </c>
      <c r="D7" s="24">
        <v>-36.200000000000003</v>
      </c>
      <c r="E7" s="46">
        <v>0</v>
      </c>
      <c r="F7" s="1">
        <f t="shared" si="0"/>
        <v>-82.100000000000009</v>
      </c>
      <c r="G7" s="3">
        <v>6</v>
      </c>
      <c r="H7" s="25">
        <f t="shared" si="1"/>
        <v>-669.86</v>
      </c>
      <c r="I7" s="5"/>
      <c r="J7" s="5"/>
      <c r="K7" s="5"/>
      <c r="L7" s="5"/>
    </row>
    <row r="8" spans="1:12" x14ac:dyDescent="0.25">
      <c r="A8" s="45">
        <v>43321</v>
      </c>
      <c r="B8" s="24">
        <v>0</v>
      </c>
      <c r="C8" s="24">
        <v>12.3</v>
      </c>
      <c r="D8" s="24">
        <v>0</v>
      </c>
      <c r="E8" s="46">
        <v>0</v>
      </c>
      <c r="F8" s="1">
        <f t="shared" si="0"/>
        <v>12.3</v>
      </c>
      <c r="G8" s="2">
        <v>1</v>
      </c>
      <c r="H8" s="25">
        <f t="shared" si="1"/>
        <v>105.78</v>
      </c>
      <c r="I8" s="5"/>
      <c r="J8" s="5"/>
      <c r="K8" s="5"/>
      <c r="L8" s="5"/>
    </row>
    <row r="9" spans="1:12" x14ac:dyDescent="0.25">
      <c r="A9" s="45">
        <v>43322</v>
      </c>
      <c r="B9" s="24">
        <v>138.1</v>
      </c>
      <c r="C9" s="24">
        <v>32.799999999999997</v>
      </c>
      <c r="D9" s="24">
        <v>0</v>
      </c>
      <c r="E9" s="46">
        <v>0</v>
      </c>
      <c r="F9" s="1">
        <f t="shared" si="0"/>
        <v>170.89999999999998</v>
      </c>
      <c r="G9" s="2">
        <v>9</v>
      </c>
      <c r="H9" s="25">
        <f t="shared" si="1"/>
        <v>1469.7399999999998</v>
      </c>
      <c r="I9" s="5"/>
      <c r="J9" s="5"/>
      <c r="K9" s="5"/>
      <c r="L9" s="5"/>
    </row>
    <row r="10" spans="1:12" x14ac:dyDescent="0.25">
      <c r="A10" s="45">
        <v>43325</v>
      </c>
      <c r="B10" s="24">
        <v>97.8</v>
      </c>
      <c r="C10" s="24">
        <v>13.8</v>
      </c>
      <c r="D10" s="24">
        <v>-39.299999999999997</v>
      </c>
      <c r="E10" s="46">
        <v>0</v>
      </c>
      <c r="F10" s="1">
        <f t="shared" si="0"/>
        <v>72.3</v>
      </c>
      <c r="G10" s="2">
        <v>6</v>
      </c>
      <c r="H10" s="25">
        <f t="shared" si="1"/>
        <v>661.08</v>
      </c>
      <c r="I10" s="5"/>
      <c r="J10" s="5"/>
      <c r="K10" s="5"/>
      <c r="L10" s="5"/>
    </row>
    <row r="11" spans="1:12" x14ac:dyDescent="0.25">
      <c r="A11" s="45">
        <v>43326</v>
      </c>
      <c r="B11" s="24">
        <v>25.4</v>
      </c>
      <c r="C11" s="24">
        <v>0</v>
      </c>
      <c r="D11" s="24">
        <v>0</v>
      </c>
      <c r="E11" s="46">
        <v>0</v>
      </c>
      <c r="F11" s="1">
        <f t="shared" si="0"/>
        <v>25.4</v>
      </c>
      <c r="G11" s="3">
        <v>1</v>
      </c>
      <c r="H11" s="25">
        <f t="shared" si="1"/>
        <v>218.43999999999997</v>
      </c>
      <c r="I11" s="5"/>
      <c r="J11" s="5"/>
      <c r="K11" s="5"/>
      <c r="L11" s="5"/>
    </row>
    <row r="12" spans="1:12" x14ac:dyDescent="0.25">
      <c r="A12" s="45">
        <v>43327</v>
      </c>
      <c r="B12" s="24">
        <v>8.5</v>
      </c>
      <c r="C12" s="24">
        <v>0</v>
      </c>
      <c r="D12" s="24">
        <v>0</v>
      </c>
      <c r="E12" s="24">
        <v>4.0999999999999996</v>
      </c>
      <c r="F12" s="1">
        <f t="shared" si="0"/>
        <v>12.6</v>
      </c>
      <c r="G12" s="2">
        <v>2</v>
      </c>
      <c r="H12" s="25">
        <f t="shared" si="1"/>
        <v>107.13</v>
      </c>
      <c r="I12" s="5"/>
      <c r="J12" s="5"/>
      <c r="K12" s="5"/>
      <c r="L12" s="5"/>
    </row>
    <row r="13" spans="1:12" x14ac:dyDescent="0.25">
      <c r="A13" s="45">
        <v>43328</v>
      </c>
      <c r="B13" s="24">
        <v>-63.1</v>
      </c>
      <c r="C13" s="24">
        <v>0</v>
      </c>
      <c r="D13" s="24">
        <v>0</v>
      </c>
      <c r="E13" s="24">
        <v>0</v>
      </c>
      <c r="F13" s="1">
        <f t="shared" si="0"/>
        <v>-63.1</v>
      </c>
      <c r="G13" s="2">
        <v>3</v>
      </c>
      <c r="H13" s="25">
        <f t="shared" si="1"/>
        <v>-542.66</v>
      </c>
      <c r="I13" s="5"/>
      <c r="J13" s="5"/>
      <c r="K13" s="5"/>
      <c r="L13" s="5"/>
    </row>
    <row r="14" spans="1:12" x14ac:dyDescent="0.25">
      <c r="A14" s="45">
        <v>43329</v>
      </c>
      <c r="B14" s="24">
        <v>-79.2</v>
      </c>
      <c r="C14" s="24">
        <v>0</v>
      </c>
      <c r="D14" s="24">
        <v>0</v>
      </c>
      <c r="E14" s="24">
        <v>0</v>
      </c>
      <c r="F14" s="1">
        <f t="shared" si="0"/>
        <v>-79.2</v>
      </c>
      <c r="G14" s="3">
        <v>2</v>
      </c>
      <c r="H14" s="25">
        <f t="shared" si="1"/>
        <v>-681.12</v>
      </c>
      <c r="I14" s="5"/>
      <c r="J14" s="5"/>
      <c r="K14" s="5"/>
      <c r="L14" s="5"/>
    </row>
    <row r="15" spans="1:12" x14ac:dyDescent="0.25">
      <c r="A15" s="45">
        <v>43332</v>
      </c>
      <c r="B15" s="24">
        <v>0</v>
      </c>
      <c r="C15" s="24">
        <v>0</v>
      </c>
      <c r="D15" s="24">
        <v>30.7</v>
      </c>
      <c r="E15" s="24">
        <v>0</v>
      </c>
      <c r="F15" s="1">
        <f t="shared" si="0"/>
        <v>30.7</v>
      </c>
      <c r="G15" s="2">
        <v>1</v>
      </c>
      <c r="H15" s="25">
        <f t="shared" si="1"/>
        <v>233.32</v>
      </c>
      <c r="I15" s="5"/>
      <c r="J15" s="5"/>
      <c r="K15" s="5"/>
      <c r="L15" s="5"/>
    </row>
    <row r="16" spans="1:12" x14ac:dyDescent="0.25">
      <c r="A16" s="45">
        <v>43333</v>
      </c>
      <c r="B16" s="24">
        <v>29.8</v>
      </c>
      <c r="C16" s="24">
        <v>-34.200000000000003</v>
      </c>
      <c r="D16" s="24">
        <v>0</v>
      </c>
      <c r="E16" s="24">
        <v>0</v>
      </c>
      <c r="F16" s="1">
        <f t="shared" si="0"/>
        <v>-4.4000000000000021</v>
      </c>
      <c r="G16" s="2">
        <v>5</v>
      </c>
      <c r="H16" s="25">
        <f t="shared" si="1"/>
        <v>-37.840000000000032</v>
      </c>
      <c r="I16" s="5"/>
      <c r="J16" s="5"/>
      <c r="K16" s="5"/>
      <c r="L16" s="5"/>
    </row>
    <row r="17" spans="1:13" x14ac:dyDescent="0.25">
      <c r="A17" s="45">
        <v>43334</v>
      </c>
      <c r="B17" s="24">
        <v>38.200000000000003</v>
      </c>
      <c r="C17" s="24">
        <v>22.9</v>
      </c>
      <c r="D17" s="24">
        <v>0</v>
      </c>
      <c r="E17" s="24">
        <v>0</v>
      </c>
      <c r="F17" s="1">
        <f t="shared" si="0"/>
        <v>61.1</v>
      </c>
      <c r="G17" s="2">
        <v>3</v>
      </c>
      <c r="H17" s="25">
        <f t="shared" si="1"/>
        <v>525.46</v>
      </c>
      <c r="I17" s="5"/>
      <c r="J17" s="5"/>
      <c r="K17" s="5"/>
      <c r="L17" s="5"/>
    </row>
    <row r="18" spans="1:13" x14ac:dyDescent="0.25">
      <c r="A18" s="45">
        <v>43335</v>
      </c>
      <c r="B18" s="24">
        <v>22.2</v>
      </c>
      <c r="C18" s="24">
        <v>-25.9</v>
      </c>
      <c r="D18" s="24">
        <v>4.9000000000000004</v>
      </c>
      <c r="E18" s="24">
        <v>0</v>
      </c>
      <c r="F18" s="1">
        <f t="shared" si="0"/>
        <v>1.2000000000000011</v>
      </c>
      <c r="G18" s="2">
        <v>3</v>
      </c>
      <c r="H18" s="25">
        <f t="shared" si="1"/>
        <v>5.4200000000000088</v>
      </c>
      <c r="I18" s="5"/>
      <c r="J18" s="5"/>
      <c r="K18" s="5"/>
      <c r="L18" s="5"/>
    </row>
    <row r="19" spans="1:13" x14ac:dyDescent="0.25">
      <c r="A19" s="45">
        <v>43336</v>
      </c>
      <c r="B19" s="24">
        <v>0</v>
      </c>
      <c r="C19" s="24">
        <v>-89.8</v>
      </c>
      <c r="D19" s="24">
        <v>0</v>
      </c>
      <c r="E19" s="24">
        <v>-57.2</v>
      </c>
      <c r="F19" s="1">
        <f t="shared" si="0"/>
        <v>-147</v>
      </c>
      <c r="G19" s="2">
        <v>5</v>
      </c>
      <c r="H19" s="25">
        <f t="shared" si="1"/>
        <v>-1247.04</v>
      </c>
      <c r="I19" s="5" t="s">
        <v>376</v>
      </c>
      <c r="J19" s="5"/>
      <c r="K19" s="5"/>
      <c r="L19" s="5"/>
    </row>
    <row r="20" spans="1:13" x14ac:dyDescent="0.25">
      <c r="A20" s="45">
        <v>43339</v>
      </c>
      <c r="B20" s="24">
        <v>0</v>
      </c>
      <c r="C20" s="24">
        <v>0</v>
      </c>
      <c r="D20" s="24">
        <v>0</v>
      </c>
      <c r="E20" s="24">
        <v>0</v>
      </c>
      <c r="F20" s="1">
        <f t="shared" si="0"/>
        <v>0</v>
      </c>
      <c r="G20" s="2">
        <v>0</v>
      </c>
      <c r="H20" s="25">
        <f t="shared" si="1"/>
        <v>0</v>
      </c>
      <c r="I20" s="5"/>
      <c r="J20" s="5"/>
      <c r="K20" s="5"/>
      <c r="L20" s="5"/>
    </row>
    <row r="21" spans="1:13" x14ac:dyDescent="0.25">
      <c r="A21" s="45">
        <v>43340</v>
      </c>
      <c r="B21" s="24">
        <v>0</v>
      </c>
      <c r="C21" s="24">
        <v>0</v>
      </c>
      <c r="D21" s="24">
        <v>0</v>
      </c>
      <c r="E21" s="24">
        <v>0</v>
      </c>
      <c r="F21" s="1">
        <f t="shared" si="0"/>
        <v>0</v>
      </c>
      <c r="G21" s="2">
        <v>0</v>
      </c>
      <c r="H21" s="25">
        <f t="shared" si="1"/>
        <v>0</v>
      </c>
      <c r="I21" s="5"/>
      <c r="J21" s="5"/>
      <c r="K21" s="5"/>
      <c r="L21" s="5"/>
    </row>
    <row r="22" spans="1:13" x14ac:dyDescent="0.25">
      <c r="A22" s="45">
        <v>43341</v>
      </c>
      <c r="B22" s="24">
        <v>0</v>
      </c>
      <c r="C22" s="24">
        <v>0</v>
      </c>
      <c r="D22" s="24">
        <v>0</v>
      </c>
      <c r="E22" s="24">
        <v>0</v>
      </c>
      <c r="F22" s="1">
        <f t="shared" si="0"/>
        <v>0</v>
      </c>
      <c r="G22" s="2">
        <v>0</v>
      </c>
      <c r="H22" s="25">
        <f t="shared" si="1"/>
        <v>0</v>
      </c>
      <c r="I22" s="5"/>
      <c r="J22" s="5"/>
      <c r="K22" s="5"/>
      <c r="L22" s="5"/>
    </row>
    <row r="23" spans="1:13" x14ac:dyDescent="0.25">
      <c r="A23" s="45">
        <v>43342</v>
      </c>
      <c r="B23" s="24">
        <v>0</v>
      </c>
      <c r="C23" s="24">
        <v>0</v>
      </c>
      <c r="D23" s="24">
        <v>0</v>
      </c>
      <c r="E23" s="24">
        <v>0</v>
      </c>
      <c r="F23" s="1">
        <f t="shared" si="0"/>
        <v>0</v>
      </c>
      <c r="G23" s="2">
        <v>0</v>
      </c>
      <c r="H23" s="25">
        <f t="shared" si="1"/>
        <v>0</v>
      </c>
      <c r="I23" s="5"/>
      <c r="J23" s="5"/>
      <c r="K23" s="5"/>
      <c r="L23" s="5"/>
    </row>
    <row r="24" spans="1:13" x14ac:dyDescent="0.25">
      <c r="A24" s="45">
        <v>43343</v>
      </c>
      <c r="B24" s="24">
        <v>0</v>
      </c>
      <c r="C24" s="24">
        <v>0</v>
      </c>
      <c r="D24" s="24">
        <v>0</v>
      </c>
      <c r="E24" s="24">
        <v>0</v>
      </c>
      <c r="F24" s="1">
        <f t="shared" si="0"/>
        <v>0</v>
      </c>
      <c r="G24" s="2">
        <v>0</v>
      </c>
      <c r="H24" s="25">
        <f t="shared" si="1"/>
        <v>0</v>
      </c>
      <c r="I24" s="5"/>
      <c r="J24" s="5"/>
      <c r="K24" s="5"/>
      <c r="L24" s="5"/>
    </row>
    <row r="25" spans="1:13" ht="15.75" customHeight="1" x14ac:dyDescent="0.25">
      <c r="A25" s="63" t="s">
        <v>3</v>
      </c>
      <c r="B25" s="59">
        <f>SUM(B2:B22)</f>
        <v>191</v>
      </c>
      <c r="C25" s="59">
        <f>SUM(C2:C22)</f>
        <v>104.2</v>
      </c>
      <c r="D25" s="59">
        <f>SUM(D2:D22)</f>
        <v>-56.4</v>
      </c>
      <c r="E25" s="59">
        <f>SUM(E2:E22)</f>
        <v>-53.1</v>
      </c>
      <c r="F25" s="216">
        <f>SUM(F2:F22)</f>
        <v>185.69999999999993</v>
      </c>
      <c r="G25" s="60">
        <f>SUM(G2:G23)</f>
        <v>60</v>
      </c>
      <c r="H25" s="222">
        <f>SUM(H2:H22)</f>
        <v>1669.3500000000004</v>
      </c>
      <c r="I25" s="5"/>
      <c r="J25" s="5"/>
      <c r="K25" s="5"/>
      <c r="L25" s="5"/>
    </row>
    <row r="26" spans="1:13" ht="15.75" x14ac:dyDescent="0.25">
      <c r="A26" s="58" t="s">
        <v>53</v>
      </c>
      <c r="B26" s="61">
        <v>27</v>
      </c>
      <c r="C26" s="61">
        <v>23</v>
      </c>
      <c r="D26" s="61">
        <v>5</v>
      </c>
      <c r="E26" s="61">
        <v>5</v>
      </c>
      <c r="F26" s="217"/>
      <c r="G26" s="62">
        <f>SUM(B26:E26)</f>
        <v>60</v>
      </c>
      <c r="H26" s="223"/>
      <c r="I26" s="5"/>
      <c r="J26" s="5"/>
    </row>
    <row r="27" spans="1:13" ht="15.75" customHeight="1" x14ac:dyDescent="0.25">
      <c r="A27" s="93" t="s">
        <v>12</v>
      </c>
      <c r="B27" s="90">
        <f>(B25*8.6)</f>
        <v>1642.6</v>
      </c>
      <c r="C27" s="90">
        <f>(C25*8.6)</f>
        <v>896.12</v>
      </c>
      <c r="D27" s="194">
        <f>(D25*7.86)</f>
        <v>-443.30400000000003</v>
      </c>
      <c r="E27" s="194">
        <f>(E25*8.3)</f>
        <v>-440.73000000000008</v>
      </c>
      <c r="F27" s="100">
        <f>SUM(B27:E27)</f>
        <v>1654.6859999999997</v>
      </c>
      <c r="G27" s="60"/>
      <c r="H27" s="99"/>
      <c r="I27" s="5"/>
      <c r="J27" s="5"/>
      <c r="K27" s="5"/>
      <c r="L27" s="5"/>
    </row>
    <row r="28" spans="1:13" ht="15.75" thickBot="1" x14ac:dyDescent="0.3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</row>
    <row r="29" spans="1:13" ht="15.75" x14ac:dyDescent="0.25">
      <c r="A29" s="71" t="s">
        <v>70</v>
      </c>
      <c r="B29" s="66" t="s">
        <v>10</v>
      </c>
      <c r="C29" s="69" t="s">
        <v>13</v>
      </c>
      <c r="D29" s="72" t="s">
        <v>11</v>
      </c>
      <c r="E29" s="73" t="s">
        <v>16</v>
      </c>
      <c r="F29" s="70" t="s">
        <v>9</v>
      </c>
      <c r="G29" s="70" t="s">
        <v>2</v>
      </c>
      <c r="H29" s="70" t="s">
        <v>12</v>
      </c>
      <c r="I29" s="40" t="s">
        <v>64</v>
      </c>
      <c r="J29" s="5"/>
      <c r="K29" s="5"/>
      <c r="L29" s="5"/>
      <c r="M29" s="5"/>
    </row>
    <row r="30" spans="1:13" x14ac:dyDescent="0.25">
      <c r="A30" s="45">
        <v>43313</v>
      </c>
      <c r="B30" s="46"/>
      <c r="C30" s="46"/>
      <c r="D30" s="46"/>
      <c r="E30" s="46"/>
      <c r="F30" s="1">
        <f t="shared" ref="F30:F52" si="2">SUM(B30:E30)</f>
        <v>0</v>
      </c>
      <c r="G30" s="2">
        <v>0</v>
      </c>
      <c r="H30" s="25">
        <f t="shared" ref="H30:H52" si="3">(B30*8.6)+(C30*8.6)+(D30*7.6)+(E30*8.3)</f>
        <v>0</v>
      </c>
      <c r="I30" s="105">
        <f t="shared" ref="I30:I52" si="4">F30-F2</f>
        <v>0</v>
      </c>
      <c r="J30" s="5"/>
      <c r="K30" s="5"/>
      <c r="L30" s="5"/>
      <c r="M30" s="5"/>
    </row>
    <row r="31" spans="1:13" x14ac:dyDescent="0.25">
      <c r="A31" s="45">
        <v>43314</v>
      </c>
      <c r="B31" s="24"/>
      <c r="C31" s="24">
        <v>141.69999999999999</v>
      </c>
      <c r="D31" s="24"/>
      <c r="E31" s="24"/>
      <c r="F31" s="1">
        <f t="shared" si="2"/>
        <v>141.69999999999999</v>
      </c>
      <c r="G31" s="2">
        <v>5</v>
      </c>
      <c r="H31" s="25">
        <f t="shared" si="3"/>
        <v>1218.6199999999999</v>
      </c>
      <c r="I31" s="105">
        <f t="shared" si="4"/>
        <v>-11</v>
      </c>
      <c r="J31" s="5"/>
      <c r="K31" s="5"/>
      <c r="L31" s="5"/>
      <c r="M31" s="5"/>
    </row>
    <row r="32" spans="1:13" x14ac:dyDescent="0.25">
      <c r="A32" s="45">
        <v>43315</v>
      </c>
      <c r="B32" s="24">
        <v>-2.2999999999999998</v>
      </c>
      <c r="C32" s="24">
        <v>15.5</v>
      </c>
      <c r="D32" s="24">
        <v>-13</v>
      </c>
      <c r="E32" s="24"/>
      <c r="F32" s="1">
        <f t="shared" si="2"/>
        <v>0.19999999999999929</v>
      </c>
      <c r="G32" s="2">
        <v>6</v>
      </c>
      <c r="H32" s="25">
        <f t="shared" si="3"/>
        <v>14.719999999999985</v>
      </c>
      <c r="I32" s="105">
        <f t="shared" si="4"/>
        <v>-2.9000000000000021</v>
      </c>
      <c r="J32" s="5"/>
      <c r="K32" s="5"/>
      <c r="L32" s="5"/>
      <c r="M32" s="5"/>
    </row>
    <row r="33" spans="1:13" x14ac:dyDescent="0.25">
      <c r="A33" s="45">
        <v>43318</v>
      </c>
      <c r="B33" s="24">
        <v>5</v>
      </c>
      <c r="C33" s="24">
        <v>8.4</v>
      </c>
      <c r="D33" s="24"/>
      <c r="E33" s="24"/>
      <c r="F33" s="1">
        <f t="shared" si="2"/>
        <v>13.4</v>
      </c>
      <c r="G33" s="2">
        <v>2</v>
      </c>
      <c r="H33" s="25">
        <f t="shared" si="3"/>
        <v>115.24</v>
      </c>
      <c r="I33" s="105">
        <f t="shared" si="4"/>
        <v>-5.7999999999999989</v>
      </c>
      <c r="J33" s="5"/>
      <c r="K33" s="5"/>
      <c r="L33" s="5"/>
      <c r="M33" s="5"/>
    </row>
    <row r="34" spans="1:13" x14ac:dyDescent="0.25">
      <c r="A34" s="45">
        <v>43319</v>
      </c>
      <c r="B34" s="24"/>
      <c r="C34" s="24"/>
      <c r="D34" s="24"/>
      <c r="E34" s="24"/>
      <c r="F34" s="1">
        <f t="shared" si="2"/>
        <v>0</v>
      </c>
      <c r="G34" s="3">
        <v>0</v>
      </c>
      <c r="H34" s="25">
        <f t="shared" si="3"/>
        <v>0</v>
      </c>
      <c r="I34" s="105">
        <f t="shared" si="4"/>
        <v>0</v>
      </c>
      <c r="J34" s="5"/>
      <c r="K34" s="5"/>
      <c r="L34" s="5"/>
      <c r="M34" s="5"/>
    </row>
    <row r="35" spans="1:13" x14ac:dyDescent="0.25">
      <c r="A35" s="45">
        <v>43320</v>
      </c>
      <c r="B35" s="24">
        <v>-25.5</v>
      </c>
      <c r="C35" s="24">
        <v>-25.5</v>
      </c>
      <c r="D35" s="24">
        <v>-39.299999999999997</v>
      </c>
      <c r="E35" s="24"/>
      <c r="F35" s="1">
        <f t="shared" si="2"/>
        <v>-90.3</v>
      </c>
      <c r="G35" s="3">
        <v>6</v>
      </c>
      <c r="H35" s="25">
        <f t="shared" si="3"/>
        <v>-737.28</v>
      </c>
      <c r="I35" s="105">
        <f t="shared" si="4"/>
        <v>-8.1999999999999886</v>
      </c>
      <c r="J35" s="5"/>
      <c r="K35" s="5"/>
      <c r="L35" s="5"/>
      <c r="M35" s="5"/>
    </row>
    <row r="36" spans="1:13" x14ac:dyDescent="0.25">
      <c r="A36" s="45">
        <v>43321</v>
      </c>
      <c r="B36" s="24"/>
      <c r="C36" s="24">
        <v>10.7</v>
      </c>
      <c r="D36" s="24"/>
      <c r="E36" s="24"/>
      <c r="F36" s="1">
        <f t="shared" si="2"/>
        <v>10.7</v>
      </c>
      <c r="G36" s="2">
        <v>1</v>
      </c>
      <c r="H36" s="25">
        <f t="shared" si="3"/>
        <v>92.02</v>
      </c>
      <c r="I36" s="105">
        <f t="shared" si="4"/>
        <v>-1.6000000000000014</v>
      </c>
      <c r="J36" s="5"/>
      <c r="K36" s="5"/>
      <c r="L36" s="5"/>
      <c r="M36" s="5"/>
    </row>
    <row r="37" spans="1:13" x14ac:dyDescent="0.25">
      <c r="A37" s="45">
        <v>43322</v>
      </c>
      <c r="B37" s="24">
        <v>119.5</v>
      </c>
      <c r="C37" s="24">
        <v>28.3</v>
      </c>
      <c r="D37" s="24"/>
      <c r="E37" s="24"/>
      <c r="F37" s="1">
        <f t="shared" si="2"/>
        <v>147.80000000000001</v>
      </c>
      <c r="G37" s="2">
        <v>8</v>
      </c>
      <c r="H37" s="25">
        <f t="shared" si="3"/>
        <v>1271.08</v>
      </c>
      <c r="I37" s="105">
        <f t="shared" si="4"/>
        <v>-23.099999999999966</v>
      </c>
      <c r="J37" s="5"/>
      <c r="K37" s="5"/>
      <c r="L37" s="5"/>
      <c r="M37" s="5"/>
    </row>
    <row r="38" spans="1:13" x14ac:dyDescent="0.25">
      <c r="A38" s="45">
        <v>43325</v>
      </c>
      <c r="B38" s="24">
        <v>25.6</v>
      </c>
      <c r="C38" s="24">
        <v>10.5</v>
      </c>
      <c r="D38" s="24">
        <v>-40</v>
      </c>
      <c r="E38" s="24">
        <v>41.3</v>
      </c>
      <c r="F38" s="1">
        <f t="shared" si="2"/>
        <v>37.4</v>
      </c>
      <c r="G38" s="2">
        <v>5</v>
      </c>
      <c r="H38" s="25">
        <f t="shared" si="3"/>
        <v>349.25</v>
      </c>
      <c r="I38" s="105">
        <f t="shared" si="4"/>
        <v>-34.9</v>
      </c>
      <c r="J38" s="5"/>
      <c r="K38" s="5"/>
      <c r="L38" s="5"/>
      <c r="M38" s="5"/>
    </row>
    <row r="39" spans="1:13" x14ac:dyDescent="0.25">
      <c r="A39" s="45">
        <v>43326</v>
      </c>
      <c r="B39" s="24">
        <v>23.8</v>
      </c>
      <c r="C39" s="24"/>
      <c r="D39" s="24"/>
      <c r="E39" s="24"/>
      <c r="F39" s="1">
        <f t="shared" si="2"/>
        <v>23.8</v>
      </c>
      <c r="G39" s="3">
        <v>1</v>
      </c>
      <c r="H39" s="25">
        <f t="shared" si="3"/>
        <v>204.68</v>
      </c>
      <c r="I39" s="105">
        <f t="shared" si="4"/>
        <v>-1.5999999999999979</v>
      </c>
      <c r="J39" s="5"/>
      <c r="K39" s="5"/>
      <c r="L39" s="5"/>
      <c r="M39" s="5"/>
    </row>
    <row r="40" spans="1:13" x14ac:dyDescent="0.25">
      <c r="A40" s="45">
        <v>43327</v>
      </c>
      <c r="B40" s="24">
        <v>6.9</v>
      </c>
      <c r="C40" s="24"/>
      <c r="D40" s="24"/>
      <c r="E40" s="24">
        <v>2.9</v>
      </c>
      <c r="F40" s="1">
        <f t="shared" si="2"/>
        <v>9.8000000000000007</v>
      </c>
      <c r="G40" s="2">
        <v>2</v>
      </c>
      <c r="H40" s="25">
        <f t="shared" si="3"/>
        <v>83.41</v>
      </c>
      <c r="I40" s="105">
        <f t="shared" si="4"/>
        <v>-2.7999999999999989</v>
      </c>
      <c r="J40" s="5"/>
      <c r="K40" s="5"/>
      <c r="L40" s="5"/>
      <c r="M40" s="5"/>
    </row>
    <row r="41" spans="1:13" x14ac:dyDescent="0.25">
      <c r="A41" s="45">
        <v>43328</v>
      </c>
      <c r="B41" s="24">
        <v>-66</v>
      </c>
      <c r="C41" s="24"/>
      <c r="D41" s="24"/>
      <c r="E41" s="24"/>
      <c r="F41" s="1">
        <f t="shared" si="2"/>
        <v>-66</v>
      </c>
      <c r="G41" s="2">
        <v>3</v>
      </c>
      <c r="H41" s="25">
        <f t="shared" si="3"/>
        <v>-567.6</v>
      </c>
      <c r="I41" s="105">
        <f t="shared" si="4"/>
        <v>-2.8999999999999986</v>
      </c>
      <c r="J41" s="5"/>
      <c r="K41" s="5"/>
      <c r="L41" s="5"/>
      <c r="M41" s="5"/>
    </row>
    <row r="42" spans="1:13" x14ac:dyDescent="0.25">
      <c r="A42" s="45">
        <v>43329</v>
      </c>
      <c r="B42" s="24">
        <v>-79.099999999999994</v>
      </c>
      <c r="C42" s="24"/>
      <c r="D42" s="24"/>
      <c r="E42" s="24"/>
      <c r="F42" s="1">
        <f t="shared" si="2"/>
        <v>-79.099999999999994</v>
      </c>
      <c r="G42" s="3">
        <v>2</v>
      </c>
      <c r="H42" s="25">
        <f t="shared" si="3"/>
        <v>-680.25999999999988</v>
      </c>
      <c r="I42" s="105">
        <f t="shared" si="4"/>
        <v>0.10000000000000853</v>
      </c>
      <c r="J42" s="5"/>
      <c r="K42" s="5"/>
      <c r="L42" s="5"/>
      <c r="M42" s="5"/>
    </row>
    <row r="43" spans="1:13" x14ac:dyDescent="0.25">
      <c r="A43" s="45">
        <v>43332</v>
      </c>
      <c r="B43" s="24"/>
      <c r="C43" s="24"/>
      <c r="D43" s="24">
        <v>29.1</v>
      </c>
      <c r="E43" s="24"/>
      <c r="F43" s="1">
        <f t="shared" si="2"/>
        <v>29.1</v>
      </c>
      <c r="G43" s="2">
        <v>1</v>
      </c>
      <c r="H43" s="25">
        <f t="shared" si="3"/>
        <v>221.16</v>
      </c>
      <c r="I43" s="105">
        <f t="shared" si="4"/>
        <v>-1.5999999999999979</v>
      </c>
      <c r="J43" s="5"/>
      <c r="K43" s="5"/>
      <c r="L43" s="5"/>
      <c r="M43" s="5"/>
    </row>
    <row r="44" spans="1:13" x14ac:dyDescent="0.25">
      <c r="A44" s="45">
        <v>43333</v>
      </c>
      <c r="B44" s="24">
        <v>27</v>
      </c>
      <c r="C44" s="24">
        <v>-38.299999999999997</v>
      </c>
      <c r="D44" s="24"/>
      <c r="E44" s="24"/>
      <c r="F44" s="1">
        <f t="shared" si="2"/>
        <v>-11.299999999999997</v>
      </c>
      <c r="G44" s="2">
        <v>5</v>
      </c>
      <c r="H44" s="25">
        <f t="shared" si="3"/>
        <v>-97.17999999999995</v>
      </c>
      <c r="I44" s="105">
        <f t="shared" si="4"/>
        <v>-6.899999999999995</v>
      </c>
      <c r="J44" s="5"/>
      <c r="K44" s="5"/>
      <c r="L44" s="5"/>
      <c r="M44" s="5"/>
    </row>
    <row r="45" spans="1:13" x14ac:dyDescent="0.25">
      <c r="A45" s="45">
        <v>43334</v>
      </c>
      <c r="B45" s="24">
        <v>32.799999999999997</v>
      </c>
      <c r="C45" s="24">
        <v>20.9</v>
      </c>
      <c r="D45" s="24"/>
      <c r="E45" s="24"/>
      <c r="F45" s="1">
        <f t="shared" si="2"/>
        <v>53.699999999999996</v>
      </c>
      <c r="G45" s="2">
        <v>3</v>
      </c>
      <c r="H45" s="25">
        <f t="shared" si="3"/>
        <v>461.81999999999994</v>
      </c>
      <c r="I45" s="105">
        <f t="shared" si="4"/>
        <v>-7.4000000000000057</v>
      </c>
      <c r="J45" s="5"/>
      <c r="K45" s="5"/>
      <c r="L45" s="5"/>
      <c r="M45" s="5"/>
    </row>
    <row r="46" spans="1:13" x14ac:dyDescent="0.25">
      <c r="A46" s="45">
        <v>43335</v>
      </c>
      <c r="B46" s="24">
        <v>20.7</v>
      </c>
      <c r="C46" s="24">
        <v>-27.1</v>
      </c>
      <c r="D46" s="24"/>
      <c r="E46" s="24">
        <v>3.5</v>
      </c>
      <c r="F46" s="1">
        <f t="shared" si="2"/>
        <v>-2.9000000000000021</v>
      </c>
      <c r="G46" s="2">
        <v>3</v>
      </c>
      <c r="H46" s="25">
        <f t="shared" si="3"/>
        <v>-25.990000000000016</v>
      </c>
      <c r="I46" s="105">
        <f t="shared" si="4"/>
        <v>-4.1000000000000032</v>
      </c>
      <c r="J46" s="5"/>
      <c r="K46" s="5"/>
      <c r="L46" s="5"/>
      <c r="M46" s="5"/>
    </row>
    <row r="47" spans="1:13" x14ac:dyDescent="0.25">
      <c r="A47" s="45">
        <v>43336</v>
      </c>
      <c r="B47" s="24"/>
      <c r="C47" s="24">
        <v>-91.2</v>
      </c>
      <c r="D47" s="24"/>
      <c r="E47" s="24">
        <v>-83.9</v>
      </c>
      <c r="F47" s="1">
        <f t="shared" si="2"/>
        <v>-175.10000000000002</v>
      </c>
      <c r="G47" s="2">
        <v>4</v>
      </c>
      <c r="H47" s="25">
        <f t="shared" si="3"/>
        <v>-1480.69</v>
      </c>
      <c r="I47" s="105">
        <f t="shared" si="4"/>
        <v>-28.100000000000023</v>
      </c>
      <c r="J47" s="5"/>
      <c r="K47" s="5"/>
      <c r="L47" s="5"/>
      <c r="M47" s="5"/>
    </row>
    <row r="48" spans="1:13" x14ac:dyDescent="0.25">
      <c r="A48" s="45">
        <v>43339</v>
      </c>
      <c r="B48" s="24"/>
      <c r="C48" s="24"/>
      <c r="D48" s="24"/>
      <c r="E48" s="24"/>
      <c r="F48" s="1">
        <f t="shared" si="2"/>
        <v>0</v>
      </c>
      <c r="G48" s="2"/>
      <c r="H48" s="25">
        <f t="shared" si="3"/>
        <v>0</v>
      </c>
      <c r="I48" s="105">
        <f t="shared" si="4"/>
        <v>0</v>
      </c>
      <c r="J48" s="5"/>
      <c r="K48" s="5"/>
      <c r="L48" s="5"/>
      <c r="M48" s="5"/>
    </row>
    <row r="49" spans="1:13" x14ac:dyDescent="0.25">
      <c r="A49" s="45">
        <v>43340</v>
      </c>
      <c r="B49" s="24"/>
      <c r="C49" s="24"/>
      <c r="D49" s="24"/>
      <c r="E49" s="24"/>
      <c r="F49" s="1">
        <f t="shared" si="2"/>
        <v>0</v>
      </c>
      <c r="G49" s="2"/>
      <c r="H49" s="25">
        <f t="shared" si="3"/>
        <v>0</v>
      </c>
      <c r="I49" s="105">
        <f t="shared" si="4"/>
        <v>0</v>
      </c>
      <c r="J49" s="5"/>
      <c r="K49" s="5"/>
      <c r="L49" s="5"/>
      <c r="M49" s="5"/>
    </row>
    <row r="50" spans="1:13" x14ac:dyDescent="0.25">
      <c r="A50" s="45">
        <v>43341</v>
      </c>
      <c r="B50" s="24"/>
      <c r="C50" s="24"/>
      <c r="D50" s="24"/>
      <c r="E50" s="24"/>
      <c r="F50" s="1">
        <f t="shared" si="2"/>
        <v>0</v>
      </c>
      <c r="G50" s="2"/>
      <c r="H50" s="25">
        <f t="shared" si="3"/>
        <v>0</v>
      </c>
      <c r="I50" s="105">
        <f t="shared" si="4"/>
        <v>0</v>
      </c>
      <c r="J50" s="5"/>
      <c r="K50" s="5"/>
      <c r="L50" s="5"/>
      <c r="M50" s="5"/>
    </row>
    <row r="51" spans="1:13" x14ac:dyDescent="0.25">
      <c r="A51" s="45">
        <v>43342</v>
      </c>
      <c r="B51" s="24"/>
      <c r="C51" s="24"/>
      <c r="D51" s="24"/>
      <c r="E51" s="24"/>
      <c r="F51" s="1">
        <f t="shared" si="2"/>
        <v>0</v>
      </c>
      <c r="G51" s="2"/>
      <c r="H51" s="25">
        <f t="shared" si="3"/>
        <v>0</v>
      </c>
      <c r="I51" s="105">
        <f t="shared" si="4"/>
        <v>0</v>
      </c>
      <c r="J51" s="5"/>
      <c r="K51" s="5"/>
      <c r="L51" s="5"/>
      <c r="M51" s="5"/>
    </row>
    <row r="52" spans="1:13" x14ac:dyDescent="0.25">
      <c r="A52" s="45">
        <v>43343</v>
      </c>
      <c r="B52" s="24"/>
      <c r="C52" s="24"/>
      <c r="D52" s="24"/>
      <c r="E52" s="24"/>
      <c r="F52" s="1">
        <f t="shared" si="2"/>
        <v>0</v>
      </c>
      <c r="G52" s="2"/>
      <c r="H52" s="25">
        <f t="shared" si="3"/>
        <v>0</v>
      </c>
      <c r="I52" s="105">
        <f t="shared" si="4"/>
        <v>0</v>
      </c>
      <c r="J52" s="5"/>
      <c r="K52" s="5"/>
      <c r="L52" s="5"/>
      <c r="M52" s="5"/>
    </row>
    <row r="53" spans="1:13" ht="15.75" customHeight="1" x14ac:dyDescent="0.25">
      <c r="A53" s="63" t="s">
        <v>3</v>
      </c>
      <c r="B53" s="59">
        <f>SUM(B30:B50)</f>
        <v>88.400000000000034</v>
      </c>
      <c r="C53" s="59">
        <f>SUM(C30:C50)</f>
        <v>53.90000000000002</v>
      </c>
      <c r="D53" s="59">
        <f>SUM(D30:D50)</f>
        <v>-63.199999999999996</v>
      </c>
      <c r="E53" s="59">
        <f>SUM(E30:E50)</f>
        <v>-36.20000000000001</v>
      </c>
      <c r="F53" s="216">
        <f>SUM(F30:F52)</f>
        <v>42.899999999999949</v>
      </c>
      <c r="G53" s="214">
        <f>SUM(G30:G50)</f>
        <v>57</v>
      </c>
      <c r="H53" s="222">
        <f>SUM(H30:H50)</f>
        <v>442.99999999999955</v>
      </c>
      <c r="I53" s="216">
        <f>SUM(I30:I51)</f>
        <v>-142.79999999999995</v>
      </c>
      <c r="J53" s="5"/>
      <c r="K53" s="5"/>
      <c r="L53" s="5"/>
      <c r="M53" s="5"/>
    </row>
    <row r="54" spans="1:13" ht="15.75" customHeight="1" x14ac:dyDescent="0.25">
      <c r="A54" s="93" t="s">
        <v>12</v>
      </c>
      <c r="B54" s="90">
        <f>(B53*8.6)</f>
        <v>760.24000000000024</v>
      </c>
      <c r="C54" s="90">
        <f>(C53*8.6)</f>
        <v>463.54000000000013</v>
      </c>
      <c r="D54" s="90">
        <f>(D53*7.86)</f>
        <v>-496.75200000000001</v>
      </c>
      <c r="E54" s="90">
        <f>(E53*8.3)</f>
        <v>-300.46000000000009</v>
      </c>
      <c r="F54" s="217"/>
      <c r="G54" s="215"/>
      <c r="H54" s="223"/>
      <c r="I54" s="221"/>
      <c r="J54" s="5"/>
      <c r="K54" s="5"/>
      <c r="L54" s="5"/>
      <c r="M54" s="5"/>
    </row>
    <row r="55" spans="1:13" ht="15.75" x14ac:dyDescent="0.25">
      <c r="A55" s="58" t="s">
        <v>53</v>
      </c>
      <c r="B55" s="61"/>
      <c r="C55" s="61"/>
      <c r="D55" s="61"/>
      <c r="E55" s="61"/>
      <c r="F55" s="61"/>
      <c r="G55" s="62">
        <f>SUM(B55:E55)</f>
        <v>0</v>
      </c>
      <c r="H55" s="61"/>
      <c r="I55" s="215"/>
      <c r="J55" s="5"/>
      <c r="K55" s="5"/>
    </row>
    <row r="56" spans="1:13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</row>
    <row r="57" spans="1:13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</row>
  </sheetData>
  <mergeCells count="6">
    <mergeCell ref="F25:F26"/>
    <mergeCell ref="H25:H26"/>
    <mergeCell ref="I53:I55"/>
    <mergeCell ref="H53:H54"/>
    <mergeCell ref="F53:F54"/>
    <mergeCell ref="G53:G54"/>
  </mergeCells>
  <conditionalFormatting sqref="H25 L28 L56:L1048576 J25:J27">
    <cfRule type="cellIs" dxfId="204" priority="96" operator="lessThan">
      <formula>0</formula>
    </cfRule>
    <cfRule type="cellIs" dxfId="203" priority="97" operator="greaterThan">
      <formula>0</formula>
    </cfRule>
  </conditionalFormatting>
  <conditionalFormatting sqref="F2:F22 F25">
    <cfRule type="cellIs" dxfId="202" priority="104" operator="lessThan">
      <formula>0</formula>
    </cfRule>
    <cfRule type="cellIs" dxfId="201" priority="105" operator="greaterThan">
      <formula>0</formula>
    </cfRule>
  </conditionalFormatting>
  <conditionalFormatting sqref="F2:G20 F21:F22 G21:G24">
    <cfRule type="cellIs" dxfId="200" priority="101" operator="equal">
      <formula>0</formula>
    </cfRule>
  </conditionalFormatting>
  <conditionalFormatting sqref="H2:H23 B2:C24">
    <cfRule type="cellIs" dxfId="199" priority="99" operator="lessThan">
      <formula>0</formula>
    </cfRule>
    <cfRule type="cellIs" dxfId="198" priority="100" operator="greaterThan">
      <formula>0</formula>
    </cfRule>
  </conditionalFormatting>
  <conditionalFormatting sqref="B25:C25">
    <cfRule type="cellIs" dxfId="197" priority="94" operator="lessThan">
      <formula>0</formula>
    </cfRule>
    <cfRule type="cellIs" dxfId="196" priority="95" operator="greaterThan">
      <formula>0</formula>
    </cfRule>
  </conditionalFormatting>
  <conditionalFormatting sqref="D2:D24">
    <cfRule type="cellIs" dxfId="195" priority="92" operator="lessThan">
      <formula>0</formula>
    </cfRule>
    <cfRule type="cellIs" dxfId="194" priority="93" operator="greaterThan">
      <formula>0</formula>
    </cfRule>
  </conditionalFormatting>
  <conditionalFormatting sqref="D25">
    <cfRule type="cellIs" dxfId="193" priority="89" operator="lessThan">
      <formula>0</formula>
    </cfRule>
    <cfRule type="cellIs" dxfId="192" priority="90" operator="greaterThan">
      <formula>0</formula>
    </cfRule>
  </conditionalFormatting>
  <conditionalFormatting sqref="E2:E24">
    <cfRule type="cellIs" dxfId="191" priority="87" operator="lessThan">
      <formula>0</formula>
    </cfRule>
    <cfRule type="cellIs" dxfId="190" priority="88" operator="greaterThan">
      <formula>0</formula>
    </cfRule>
  </conditionalFormatting>
  <conditionalFormatting sqref="E25">
    <cfRule type="cellIs" dxfId="189" priority="84" operator="lessThan">
      <formula>0</formula>
    </cfRule>
    <cfRule type="cellIs" dxfId="188" priority="85" operator="greaterThan">
      <formula>0</formula>
    </cfRule>
  </conditionalFormatting>
  <conditionalFormatting sqref="J1:J22">
    <cfRule type="cellIs" dxfId="187" priority="82" operator="lessThan">
      <formula>0</formula>
    </cfRule>
    <cfRule type="cellIs" dxfId="186" priority="83" operator="greaterThan">
      <formula>0</formula>
    </cfRule>
  </conditionalFormatting>
  <conditionalFormatting sqref="H3:H23 B2:E11 F2:H2 B25:H25 B30:H30 B55:H55 B53:H53 B12:D24 E3:G13 F14:G20 E14:E24 B26:E26 G26 F21:F22 G21:G24">
    <cfRule type="cellIs" dxfId="185" priority="98" operator="equal">
      <formula>0</formula>
    </cfRule>
  </conditionalFormatting>
  <conditionalFormatting sqref="B27:E27">
    <cfRule type="cellIs" dxfId="184" priority="80" operator="lessThan">
      <formula>0</formula>
    </cfRule>
    <cfRule type="cellIs" dxfId="183" priority="81" operator="greaterThan">
      <formula>0</formula>
    </cfRule>
  </conditionalFormatting>
  <conditionalFormatting sqref="F23">
    <cfRule type="cellIs" dxfId="182" priority="78" operator="lessThan">
      <formula>0</formula>
    </cfRule>
    <cfRule type="cellIs" dxfId="181" priority="79" operator="greaterThan">
      <formula>0</formula>
    </cfRule>
  </conditionalFormatting>
  <conditionalFormatting sqref="F23">
    <cfRule type="cellIs" dxfId="180" priority="77" operator="equal">
      <formula>0</formula>
    </cfRule>
  </conditionalFormatting>
  <conditionalFormatting sqref="J23">
    <cfRule type="cellIs" dxfId="179" priority="68" operator="lessThan">
      <formula>0</formula>
    </cfRule>
    <cfRule type="cellIs" dxfId="178" priority="69" operator="greaterThan">
      <formula>0</formula>
    </cfRule>
  </conditionalFormatting>
  <conditionalFormatting sqref="F23">
    <cfRule type="cellIs" dxfId="177" priority="74" operator="equal">
      <formula>0</formula>
    </cfRule>
  </conditionalFormatting>
  <conditionalFormatting sqref="H53 K53:K55">
    <cfRule type="cellIs" dxfId="176" priority="59" operator="lessThan">
      <formula>0</formula>
    </cfRule>
    <cfRule type="cellIs" dxfId="175" priority="60" operator="greaterThan">
      <formula>0</formula>
    </cfRule>
  </conditionalFormatting>
  <conditionalFormatting sqref="F30:F50 F53">
    <cfRule type="cellIs" dxfId="174" priority="65" operator="lessThan">
      <formula>0</formula>
    </cfRule>
    <cfRule type="cellIs" dxfId="173" priority="66" operator="greaterThan">
      <formula>0</formula>
    </cfRule>
  </conditionalFormatting>
  <conditionalFormatting sqref="F30:G50">
    <cfRule type="cellIs" dxfId="172" priority="64" operator="equal">
      <formula>0</formula>
    </cfRule>
  </conditionalFormatting>
  <conditionalFormatting sqref="B30:C50 H30:H51">
    <cfRule type="cellIs" dxfId="171" priority="62" operator="lessThan">
      <formula>0</formula>
    </cfRule>
    <cfRule type="cellIs" dxfId="170" priority="63" operator="greaterThan">
      <formula>0</formula>
    </cfRule>
  </conditionalFormatting>
  <conditionalFormatting sqref="B53:C53">
    <cfRule type="cellIs" dxfId="169" priority="57" operator="lessThan">
      <formula>0</formula>
    </cfRule>
    <cfRule type="cellIs" dxfId="168" priority="58" operator="greaterThan">
      <formula>0</formula>
    </cfRule>
  </conditionalFormatting>
  <conditionalFormatting sqref="D30:D50">
    <cfRule type="cellIs" dxfId="167" priority="55" operator="lessThan">
      <formula>0</formula>
    </cfRule>
    <cfRule type="cellIs" dxfId="166" priority="56" operator="greaterThan">
      <formula>0</formula>
    </cfRule>
  </conditionalFormatting>
  <conditionalFormatting sqref="D53">
    <cfRule type="cellIs" dxfId="165" priority="53" operator="lessThan">
      <formula>0</formula>
    </cfRule>
    <cfRule type="cellIs" dxfId="164" priority="54" operator="greaterThan">
      <formula>0</formula>
    </cfRule>
  </conditionalFormatting>
  <conditionalFormatting sqref="E30:E50">
    <cfRule type="cellIs" dxfId="163" priority="51" operator="lessThan">
      <formula>0</formula>
    </cfRule>
    <cfRule type="cellIs" dxfId="162" priority="52" operator="greaterThan">
      <formula>0</formula>
    </cfRule>
  </conditionalFormatting>
  <conditionalFormatting sqref="E53">
    <cfRule type="cellIs" dxfId="161" priority="49" operator="lessThan">
      <formula>0</formula>
    </cfRule>
    <cfRule type="cellIs" dxfId="160" priority="50" operator="greaterThan">
      <formula>0</formula>
    </cfRule>
  </conditionalFormatting>
  <conditionalFormatting sqref="K29:K50">
    <cfRule type="cellIs" dxfId="159" priority="47" operator="lessThan">
      <formula>0</formula>
    </cfRule>
    <cfRule type="cellIs" dxfId="158" priority="48" operator="greaterThan">
      <formula>0</formula>
    </cfRule>
  </conditionalFormatting>
  <conditionalFormatting sqref="B31:G50 H31:H51">
    <cfRule type="cellIs" dxfId="157" priority="61" operator="equal">
      <formula>0</formula>
    </cfRule>
  </conditionalFormatting>
  <conditionalFormatting sqref="B54:E54">
    <cfRule type="cellIs" dxfId="156" priority="45" operator="lessThan">
      <formula>0</formula>
    </cfRule>
    <cfRule type="cellIs" dxfId="155" priority="46" operator="greaterThan">
      <formula>0</formula>
    </cfRule>
  </conditionalFormatting>
  <conditionalFormatting sqref="F51">
    <cfRule type="cellIs" dxfId="154" priority="43" operator="lessThan">
      <formula>0</formula>
    </cfRule>
    <cfRule type="cellIs" dxfId="153" priority="44" operator="greaterThan">
      <formula>0</formula>
    </cfRule>
  </conditionalFormatting>
  <conditionalFormatting sqref="F51:G51">
    <cfRule type="cellIs" dxfId="152" priority="42" operator="equal">
      <formula>0</formula>
    </cfRule>
  </conditionalFormatting>
  <conditionalFormatting sqref="B51:C51">
    <cfRule type="cellIs" dxfId="151" priority="40" operator="lessThan">
      <formula>0</formula>
    </cfRule>
    <cfRule type="cellIs" dxfId="150" priority="41" operator="greaterThan">
      <formula>0</formula>
    </cfRule>
  </conditionalFormatting>
  <conditionalFormatting sqref="D51">
    <cfRule type="cellIs" dxfId="149" priority="37" operator="lessThan">
      <formula>0</formula>
    </cfRule>
    <cfRule type="cellIs" dxfId="148" priority="38" operator="greaterThan">
      <formula>0</formula>
    </cfRule>
  </conditionalFormatting>
  <conditionalFormatting sqref="E51">
    <cfRule type="cellIs" dxfId="147" priority="35" operator="lessThan">
      <formula>0</formula>
    </cfRule>
    <cfRule type="cellIs" dxfId="146" priority="36" operator="greaterThan">
      <formula>0</formula>
    </cfRule>
  </conditionalFormatting>
  <conditionalFormatting sqref="K51">
    <cfRule type="cellIs" dxfId="145" priority="33" operator="lessThan">
      <formula>0</formula>
    </cfRule>
    <cfRule type="cellIs" dxfId="144" priority="34" operator="greaterThan">
      <formula>0</formula>
    </cfRule>
  </conditionalFormatting>
  <conditionalFormatting sqref="B51:G51">
    <cfRule type="cellIs" dxfId="143" priority="39" operator="equal">
      <formula>0</formula>
    </cfRule>
  </conditionalFormatting>
  <conditionalFormatting sqref="I30:I51 I53">
    <cfRule type="cellIs" dxfId="142" priority="32" operator="lessThan">
      <formula>0</formula>
    </cfRule>
  </conditionalFormatting>
  <conditionalFormatting sqref="H24">
    <cfRule type="cellIs" dxfId="141" priority="30" operator="lessThan">
      <formula>0</formula>
    </cfRule>
    <cfRule type="cellIs" dxfId="140" priority="31" operator="greaterThan">
      <formula>0</formula>
    </cfRule>
  </conditionalFormatting>
  <conditionalFormatting sqref="H24">
    <cfRule type="cellIs" dxfId="139" priority="29" operator="equal">
      <formula>0</formula>
    </cfRule>
  </conditionalFormatting>
  <conditionalFormatting sqref="F24">
    <cfRule type="cellIs" dxfId="138" priority="27" operator="lessThan">
      <formula>0</formula>
    </cfRule>
    <cfRule type="cellIs" dxfId="137" priority="28" operator="greaterThan">
      <formula>0</formula>
    </cfRule>
  </conditionalFormatting>
  <conditionalFormatting sqref="F24">
    <cfRule type="cellIs" dxfId="136" priority="26" operator="equal">
      <formula>0</formula>
    </cfRule>
  </conditionalFormatting>
  <conditionalFormatting sqref="J24">
    <cfRule type="cellIs" dxfId="135" priority="17" operator="lessThan">
      <formula>0</formula>
    </cfRule>
    <cfRule type="cellIs" dxfId="134" priority="18" operator="greaterThan">
      <formula>0</formula>
    </cfRule>
  </conditionalFormatting>
  <conditionalFormatting sqref="F24">
    <cfRule type="cellIs" dxfId="133" priority="23" operator="equal">
      <formula>0</formula>
    </cfRule>
  </conditionalFormatting>
  <conditionalFormatting sqref="H52">
    <cfRule type="cellIs" dxfId="132" priority="15" operator="lessThan">
      <formula>0</formula>
    </cfRule>
    <cfRule type="cellIs" dxfId="131" priority="16" operator="greaterThan">
      <formula>0</formula>
    </cfRule>
  </conditionalFormatting>
  <conditionalFormatting sqref="H52">
    <cfRule type="cellIs" dxfId="130" priority="14" operator="equal">
      <formula>0</formula>
    </cfRule>
  </conditionalFormatting>
  <conditionalFormatting sqref="F52">
    <cfRule type="cellIs" dxfId="129" priority="12" operator="lessThan">
      <formula>0</formula>
    </cfRule>
    <cfRule type="cellIs" dxfId="128" priority="13" operator="greaterThan">
      <formula>0</formula>
    </cfRule>
  </conditionalFormatting>
  <conditionalFormatting sqref="F52:G52">
    <cfRule type="cellIs" dxfId="127" priority="11" operator="equal">
      <formula>0</formula>
    </cfRule>
  </conditionalFormatting>
  <conditionalFormatting sqref="B52:C52">
    <cfRule type="cellIs" dxfId="126" priority="9" operator="lessThan">
      <formula>0</formula>
    </cfRule>
    <cfRule type="cellIs" dxfId="125" priority="10" operator="greaterThan">
      <formula>0</formula>
    </cfRule>
  </conditionalFormatting>
  <conditionalFormatting sqref="D52">
    <cfRule type="cellIs" dxfId="124" priority="6" operator="lessThan">
      <formula>0</formula>
    </cfRule>
    <cfRule type="cellIs" dxfId="123" priority="7" operator="greaterThan">
      <formula>0</formula>
    </cfRule>
  </conditionalFormatting>
  <conditionalFormatting sqref="E52">
    <cfRule type="cellIs" dxfId="122" priority="4" operator="lessThan">
      <formula>0</formula>
    </cfRule>
    <cfRule type="cellIs" dxfId="121" priority="5" operator="greaterThan">
      <formula>0</formula>
    </cfRule>
  </conditionalFormatting>
  <conditionalFormatting sqref="K52">
    <cfRule type="cellIs" dxfId="120" priority="2" operator="lessThan">
      <formula>0</formula>
    </cfRule>
    <cfRule type="cellIs" dxfId="119" priority="3" operator="greaterThan">
      <formula>0</formula>
    </cfRule>
  </conditionalFormatting>
  <conditionalFormatting sqref="B52:G52">
    <cfRule type="cellIs" dxfId="118" priority="8" operator="equal">
      <formula>0</formula>
    </cfRule>
  </conditionalFormatting>
  <conditionalFormatting sqref="I52">
    <cfRule type="cellIs" dxfId="117" priority="1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M55"/>
  <sheetViews>
    <sheetView workbookViewId="0">
      <selection activeCell="I24" sqref="I24"/>
    </sheetView>
  </sheetViews>
  <sheetFormatPr baseColWidth="10" defaultRowHeight="15" x14ac:dyDescent="0.25"/>
  <cols>
    <col min="1" max="1" width="27.42578125" style="21" customWidth="1"/>
    <col min="2" max="2" width="17.85546875" style="22" customWidth="1"/>
    <col min="3" max="4" width="15.5703125" style="21" customWidth="1"/>
    <col min="5" max="5" width="19.7109375" style="21" customWidth="1"/>
    <col min="6" max="6" width="17.42578125" style="21" customWidth="1"/>
    <col min="7" max="7" width="23.140625" style="21" customWidth="1"/>
    <col min="8" max="8" width="26.85546875" style="21" customWidth="1"/>
    <col min="9" max="16384" width="11.42578125" style="21"/>
  </cols>
  <sheetData>
    <row r="1" spans="1:11" ht="15.75" x14ac:dyDescent="0.25">
      <c r="A1" s="48" t="s">
        <v>48</v>
      </c>
      <c r="B1" s="36" t="s">
        <v>10</v>
      </c>
      <c r="C1" s="34" t="s">
        <v>13</v>
      </c>
      <c r="D1" s="35" t="s">
        <v>11</v>
      </c>
      <c r="E1" s="37" t="s">
        <v>9</v>
      </c>
      <c r="F1" s="37" t="s">
        <v>2</v>
      </c>
      <c r="G1" s="37" t="s">
        <v>12</v>
      </c>
      <c r="H1" s="5"/>
      <c r="I1" s="5"/>
      <c r="J1" s="5"/>
      <c r="K1" s="5"/>
    </row>
    <row r="2" spans="1:11" x14ac:dyDescent="0.25">
      <c r="A2" s="45">
        <v>43313</v>
      </c>
      <c r="B2" s="46">
        <v>0</v>
      </c>
      <c r="C2" s="46">
        <v>0</v>
      </c>
      <c r="D2" s="46">
        <v>-28.7</v>
      </c>
      <c r="E2" s="1">
        <f t="shared" ref="E2:E24" si="0">SUM(B2:D2)</f>
        <v>-28.7</v>
      </c>
      <c r="F2" s="2">
        <v>3</v>
      </c>
      <c r="G2" s="25">
        <f t="shared" ref="G2:G24" si="1">(B2*8.6)+(C2*8.6)+(D2*7.86)</f>
        <v>-225.58199999999999</v>
      </c>
      <c r="H2" s="5"/>
      <c r="I2" s="5"/>
      <c r="J2" s="5"/>
      <c r="K2" s="5"/>
    </row>
    <row r="3" spans="1:11" x14ac:dyDescent="0.25">
      <c r="A3" s="45">
        <v>43314</v>
      </c>
      <c r="B3" s="24">
        <v>12.5</v>
      </c>
      <c r="C3" s="24">
        <v>0</v>
      </c>
      <c r="D3" s="24">
        <v>0</v>
      </c>
      <c r="E3" s="1">
        <f t="shared" si="0"/>
        <v>12.5</v>
      </c>
      <c r="F3" s="2">
        <v>2</v>
      </c>
      <c r="G3" s="25">
        <f t="shared" si="1"/>
        <v>107.5</v>
      </c>
      <c r="H3" s="5"/>
      <c r="I3" s="5"/>
      <c r="J3" s="5"/>
      <c r="K3" s="5"/>
    </row>
    <row r="4" spans="1:11" x14ac:dyDescent="0.25">
      <c r="A4" s="45">
        <v>43315</v>
      </c>
      <c r="B4" s="24">
        <v>0</v>
      </c>
      <c r="C4" s="24">
        <v>105.8</v>
      </c>
      <c r="D4" s="24">
        <v>0</v>
      </c>
      <c r="E4" s="1">
        <f t="shared" si="0"/>
        <v>105.8</v>
      </c>
      <c r="F4" s="2">
        <v>5</v>
      </c>
      <c r="G4" s="25">
        <f t="shared" si="1"/>
        <v>909.87999999999988</v>
      </c>
      <c r="H4" s="5"/>
      <c r="I4" s="5"/>
      <c r="J4" s="5"/>
      <c r="K4" s="5"/>
    </row>
    <row r="5" spans="1:11" x14ac:dyDescent="0.25">
      <c r="A5" s="45">
        <v>43318</v>
      </c>
      <c r="B5" s="24">
        <v>30.7</v>
      </c>
      <c r="C5" s="24"/>
      <c r="D5" s="24">
        <v>0</v>
      </c>
      <c r="E5" s="1">
        <f t="shared" si="0"/>
        <v>30.7</v>
      </c>
      <c r="F5" s="2">
        <v>2</v>
      </c>
      <c r="G5" s="25">
        <f t="shared" si="1"/>
        <v>264.02</v>
      </c>
      <c r="H5" s="5"/>
      <c r="I5" s="5"/>
      <c r="J5" s="5"/>
      <c r="K5" s="5"/>
    </row>
    <row r="6" spans="1:11" x14ac:dyDescent="0.25">
      <c r="A6" s="45">
        <v>43319</v>
      </c>
      <c r="B6" s="24">
        <v>0</v>
      </c>
      <c r="C6" s="24">
        <v>4.8</v>
      </c>
      <c r="D6" s="24">
        <v>0</v>
      </c>
      <c r="E6" s="1">
        <f t="shared" si="0"/>
        <v>4.8</v>
      </c>
      <c r="F6" s="3">
        <v>2</v>
      </c>
      <c r="G6" s="25">
        <f t="shared" si="1"/>
        <v>41.279999999999994</v>
      </c>
      <c r="H6" s="5"/>
      <c r="I6" s="5"/>
      <c r="J6" s="5"/>
      <c r="K6" s="5"/>
    </row>
    <row r="7" spans="1:11" x14ac:dyDescent="0.25">
      <c r="A7" s="45">
        <v>43320</v>
      </c>
      <c r="B7" s="24">
        <v>-48.8</v>
      </c>
      <c r="C7" s="24">
        <v>-9.8000000000000007</v>
      </c>
      <c r="D7" s="24">
        <v>0</v>
      </c>
      <c r="E7" s="1">
        <f t="shared" si="0"/>
        <v>-58.599999999999994</v>
      </c>
      <c r="F7" s="3">
        <v>3</v>
      </c>
      <c r="G7" s="25">
        <f t="shared" si="1"/>
        <v>-503.95999999999992</v>
      </c>
      <c r="H7" s="5"/>
      <c r="I7" s="5"/>
      <c r="J7" s="5"/>
      <c r="K7" s="5"/>
    </row>
    <row r="8" spans="1:11" x14ac:dyDescent="0.25">
      <c r="A8" s="45">
        <v>43321</v>
      </c>
      <c r="B8" s="24">
        <v>-0.4</v>
      </c>
      <c r="C8" s="24">
        <v>-117.8</v>
      </c>
      <c r="D8" s="24">
        <v>0</v>
      </c>
      <c r="E8" s="1">
        <f t="shared" si="0"/>
        <v>-118.2</v>
      </c>
      <c r="F8" s="2">
        <v>5</v>
      </c>
      <c r="G8" s="25">
        <f t="shared" si="1"/>
        <v>-1016.52</v>
      </c>
      <c r="H8" s="5"/>
      <c r="I8" s="5"/>
      <c r="J8" s="5"/>
      <c r="K8" s="5"/>
    </row>
    <row r="9" spans="1:11" x14ac:dyDescent="0.25">
      <c r="A9" s="45">
        <v>43322</v>
      </c>
      <c r="B9" s="24">
        <v>0</v>
      </c>
      <c r="C9" s="24">
        <v>39.299999999999997</v>
      </c>
      <c r="D9" s="24">
        <v>33.299999999999997</v>
      </c>
      <c r="E9" s="1">
        <f t="shared" si="0"/>
        <v>72.599999999999994</v>
      </c>
      <c r="F9" s="2">
        <v>2</v>
      </c>
      <c r="G9" s="25">
        <f t="shared" si="1"/>
        <v>599.71799999999996</v>
      </c>
      <c r="H9" s="5"/>
      <c r="I9" s="5"/>
      <c r="J9" s="5"/>
      <c r="K9" s="5"/>
    </row>
    <row r="10" spans="1:11" x14ac:dyDescent="0.25">
      <c r="A10" s="45">
        <v>43325</v>
      </c>
      <c r="B10" s="24">
        <v>112.4</v>
      </c>
      <c r="C10" s="24">
        <v>72</v>
      </c>
      <c r="D10" s="24">
        <v>0</v>
      </c>
      <c r="E10" s="1">
        <f t="shared" si="0"/>
        <v>184.4</v>
      </c>
      <c r="F10" s="2">
        <v>6</v>
      </c>
      <c r="G10" s="25">
        <f t="shared" si="1"/>
        <v>1585.84</v>
      </c>
      <c r="H10" s="5"/>
      <c r="I10" s="5"/>
      <c r="J10" s="5"/>
      <c r="K10" s="5"/>
    </row>
    <row r="11" spans="1:11" x14ac:dyDescent="0.25">
      <c r="A11" s="45">
        <v>43326</v>
      </c>
      <c r="B11" s="24">
        <v>7.7</v>
      </c>
      <c r="C11" s="24">
        <v>8.4</v>
      </c>
      <c r="D11" s="24">
        <v>-15.1</v>
      </c>
      <c r="E11" s="1">
        <f t="shared" si="0"/>
        <v>1.0000000000000018</v>
      </c>
      <c r="F11" s="3">
        <v>4</v>
      </c>
      <c r="G11" s="25">
        <f t="shared" si="1"/>
        <v>19.773999999999972</v>
      </c>
      <c r="H11" s="5"/>
      <c r="I11" s="5"/>
      <c r="J11" s="5"/>
      <c r="K11" s="5"/>
    </row>
    <row r="12" spans="1:11" x14ac:dyDescent="0.25">
      <c r="A12" s="45">
        <v>43327</v>
      </c>
      <c r="B12" s="24">
        <v>87.3</v>
      </c>
      <c r="C12" s="24">
        <v>48.7</v>
      </c>
      <c r="D12" s="24">
        <v>0</v>
      </c>
      <c r="E12" s="1">
        <f t="shared" si="0"/>
        <v>136</v>
      </c>
      <c r="F12" s="2">
        <v>12</v>
      </c>
      <c r="G12" s="25">
        <f t="shared" si="1"/>
        <v>1169.5999999999999</v>
      </c>
      <c r="H12" s="5"/>
      <c r="I12" s="5"/>
      <c r="J12" s="5"/>
      <c r="K12" s="5"/>
    </row>
    <row r="13" spans="1:11" x14ac:dyDescent="0.25">
      <c r="A13" s="45">
        <v>43328</v>
      </c>
      <c r="B13" s="24">
        <v>-22.5</v>
      </c>
      <c r="C13" s="24">
        <v>0</v>
      </c>
      <c r="D13" s="24">
        <v>11.1</v>
      </c>
      <c r="E13" s="1">
        <f t="shared" si="0"/>
        <v>-11.4</v>
      </c>
      <c r="F13" s="2">
        <v>4</v>
      </c>
      <c r="G13" s="25">
        <f t="shared" si="1"/>
        <v>-106.254</v>
      </c>
      <c r="H13" s="5"/>
      <c r="I13" s="5"/>
      <c r="J13" s="5"/>
      <c r="K13" s="5"/>
    </row>
    <row r="14" spans="1:11" x14ac:dyDescent="0.25">
      <c r="A14" s="45">
        <v>43329</v>
      </c>
      <c r="B14" s="24">
        <v>-19</v>
      </c>
      <c r="C14" s="24">
        <v>0</v>
      </c>
      <c r="D14" s="24">
        <v>0</v>
      </c>
      <c r="E14" s="1">
        <f t="shared" si="0"/>
        <v>-19</v>
      </c>
      <c r="F14" s="3">
        <v>1</v>
      </c>
      <c r="G14" s="25">
        <f t="shared" si="1"/>
        <v>-163.4</v>
      </c>
      <c r="H14" s="5"/>
      <c r="I14" s="5"/>
      <c r="J14" s="5"/>
      <c r="K14" s="5"/>
    </row>
    <row r="15" spans="1:11" x14ac:dyDescent="0.25">
      <c r="A15" s="45">
        <v>43332</v>
      </c>
      <c r="B15" s="24">
        <v>-25.5</v>
      </c>
      <c r="C15" s="24">
        <v>0</v>
      </c>
      <c r="D15" s="24">
        <v>0</v>
      </c>
      <c r="E15" s="1">
        <f t="shared" si="0"/>
        <v>-25.5</v>
      </c>
      <c r="F15" s="2">
        <v>5</v>
      </c>
      <c r="G15" s="25">
        <f t="shared" si="1"/>
        <v>-219.29999999999998</v>
      </c>
      <c r="H15" s="5"/>
      <c r="I15" s="5"/>
      <c r="J15" s="5"/>
      <c r="K15" s="5"/>
    </row>
    <row r="16" spans="1:11" x14ac:dyDescent="0.25">
      <c r="A16" s="45">
        <v>43333</v>
      </c>
      <c r="B16" s="24">
        <v>-120.6</v>
      </c>
      <c r="C16" s="24">
        <v>0</v>
      </c>
      <c r="D16" s="24">
        <v>-67.5</v>
      </c>
      <c r="E16" s="1">
        <f t="shared" si="0"/>
        <v>-188.1</v>
      </c>
      <c r="F16" s="2">
        <v>7</v>
      </c>
      <c r="G16" s="25">
        <f t="shared" si="1"/>
        <v>-1567.71</v>
      </c>
      <c r="H16" s="5"/>
      <c r="I16" s="5"/>
      <c r="J16" s="5"/>
      <c r="K16" s="5"/>
    </row>
    <row r="17" spans="1:13" x14ac:dyDescent="0.25">
      <c r="A17" s="45">
        <v>43334</v>
      </c>
      <c r="B17" s="24">
        <v>61.7</v>
      </c>
      <c r="C17" s="24">
        <v>25.8</v>
      </c>
      <c r="D17" s="24">
        <v>0</v>
      </c>
      <c r="E17" s="1">
        <f t="shared" si="0"/>
        <v>87.5</v>
      </c>
      <c r="F17" s="2">
        <v>9</v>
      </c>
      <c r="G17" s="25">
        <f t="shared" si="1"/>
        <v>752.5</v>
      </c>
      <c r="H17" s="5"/>
      <c r="I17" s="5"/>
      <c r="J17" s="5"/>
      <c r="K17" s="5"/>
    </row>
    <row r="18" spans="1:13" x14ac:dyDescent="0.25">
      <c r="A18" s="45">
        <v>43335</v>
      </c>
      <c r="B18" s="24">
        <v>-45.5</v>
      </c>
      <c r="C18" s="24">
        <v>0</v>
      </c>
      <c r="D18" s="24">
        <v>0</v>
      </c>
      <c r="E18" s="1">
        <f t="shared" si="0"/>
        <v>-45.5</v>
      </c>
      <c r="F18" s="2">
        <v>2</v>
      </c>
      <c r="G18" s="25">
        <f t="shared" si="1"/>
        <v>-391.3</v>
      </c>
      <c r="H18" s="5"/>
      <c r="I18" s="5"/>
      <c r="J18" s="5"/>
      <c r="K18" s="5"/>
    </row>
    <row r="19" spans="1:13" x14ac:dyDescent="0.25">
      <c r="A19" s="45">
        <v>43336</v>
      </c>
      <c r="B19" s="24">
        <v>-28.9</v>
      </c>
      <c r="C19" s="24">
        <v>9.1999999999999993</v>
      </c>
      <c r="D19" s="24">
        <v>29.1</v>
      </c>
      <c r="E19" s="1">
        <f t="shared" si="0"/>
        <v>9.4000000000000021</v>
      </c>
      <c r="F19" s="2">
        <v>7</v>
      </c>
      <c r="G19" s="25">
        <f t="shared" si="1"/>
        <v>59.306000000000068</v>
      </c>
      <c r="H19" s="5"/>
      <c r="I19" s="5"/>
      <c r="J19" s="5"/>
      <c r="K19" s="5"/>
    </row>
    <row r="20" spans="1:13" x14ac:dyDescent="0.25">
      <c r="A20" s="45">
        <v>43339</v>
      </c>
      <c r="B20" s="24">
        <v>0</v>
      </c>
      <c r="C20" s="24">
        <v>0</v>
      </c>
      <c r="D20" s="24">
        <v>0</v>
      </c>
      <c r="E20" s="1">
        <f t="shared" si="0"/>
        <v>0</v>
      </c>
      <c r="F20" s="2">
        <v>0</v>
      </c>
      <c r="G20" s="25">
        <f t="shared" si="1"/>
        <v>0</v>
      </c>
      <c r="H20" s="5"/>
      <c r="I20" s="5"/>
      <c r="J20" s="5"/>
      <c r="K20" s="5"/>
    </row>
    <row r="21" spans="1:13" x14ac:dyDescent="0.25">
      <c r="A21" s="45">
        <v>43340</v>
      </c>
      <c r="B21" s="24">
        <v>0</v>
      </c>
      <c r="C21" s="24">
        <v>0</v>
      </c>
      <c r="D21" s="24">
        <v>0</v>
      </c>
      <c r="E21" s="1">
        <f t="shared" si="0"/>
        <v>0</v>
      </c>
      <c r="F21" s="2">
        <v>0</v>
      </c>
      <c r="G21" s="25">
        <f t="shared" si="1"/>
        <v>0</v>
      </c>
      <c r="H21" s="5"/>
      <c r="I21" s="5"/>
      <c r="J21" s="5"/>
      <c r="K21" s="5"/>
    </row>
    <row r="22" spans="1:13" x14ac:dyDescent="0.25">
      <c r="A22" s="45">
        <v>43341</v>
      </c>
      <c r="B22" s="24">
        <v>0</v>
      </c>
      <c r="C22" s="24">
        <v>0</v>
      </c>
      <c r="D22" s="24">
        <v>0</v>
      </c>
      <c r="E22" s="1">
        <f t="shared" si="0"/>
        <v>0</v>
      </c>
      <c r="F22" s="2">
        <v>0</v>
      </c>
      <c r="G22" s="25">
        <f t="shared" si="1"/>
        <v>0</v>
      </c>
      <c r="H22" s="5"/>
      <c r="I22" s="5"/>
      <c r="J22" s="5"/>
      <c r="K22" s="5"/>
    </row>
    <row r="23" spans="1:13" x14ac:dyDescent="0.25">
      <c r="A23" s="45">
        <v>43342</v>
      </c>
      <c r="B23" s="24">
        <v>0</v>
      </c>
      <c r="C23" s="24">
        <v>0</v>
      </c>
      <c r="D23" s="24">
        <v>0</v>
      </c>
      <c r="E23" s="1">
        <f t="shared" si="0"/>
        <v>0</v>
      </c>
      <c r="F23" s="2">
        <v>0</v>
      </c>
      <c r="G23" s="25">
        <f t="shared" si="1"/>
        <v>0</v>
      </c>
      <c r="H23" s="5"/>
      <c r="I23" s="5"/>
      <c r="J23" s="5"/>
      <c r="K23" s="5"/>
    </row>
    <row r="24" spans="1:13" x14ac:dyDescent="0.25">
      <c r="A24" s="45">
        <v>43343</v>
      </c>
      <c r="B24" s="24">
        <v>0</v>
      </c>
      <c r="C24" s="24">
        <v>0</v>
      </c>
      <c r="D24" s="24">
        <v>0</v>
      </c>
      <c r="E24" s="1">
        <f t="shared" si="0"/>
        <v>0</v>
      </c>
      <c r="F24" s="2">
        <v>0</v>
      </c>
      <c r="G24" s="25">
        <f t="shared" si="1"/>
        <v>0</v>
      </c>
      <c r="H24" s="5"/>
      <c r="I24" s="5"/>
      <c r="J24" s="5"/>
      <c r="K24" s="5"/>
    </row>
    <row r="25" spans="1:13" ht="15.75" customHeight="1" x14ac:dyDescent="0.25">
      <c r="A25" s="63" t="s">
        <v>3</v>
      </c>
      <c r="B25" s="59">
        <f t="shared" ref="B25:G25" si="2">SUM(B2:B22)</f>
        <v>1.1000000000000156</v>
      </c>
      <c r="C25" s="59">
        <f t="shared" si="2"/>
        <v>186.4</v>
      </c>
      <c r="D25" s="59">
        <f t="shared" si="2"/>
        <v>-37.800000000000004</v>
      </c>
      <c r="E25" s="243">
        <f t="shared" si="2"/>
        <v>149.70000000000005</v>
      </c>
      <c r="F25" s="60">
        <f t="shared" si="2"/>
        <v>81</v>
      </c>
      <c r="G25" s="222">
        <f t="shared" si="2"/>
        <v>1315.3919999999991</v>
      </c>
      <c r="H25" s="5"/>
      <c r="I25" s="5"/>
      <c r="J25" s="5"/>
      <c r="K25" s="5"/>
    </row>
    <row r="26" spans="1:13" ht="15.75" x14ac:dyDescent="0.25">
      <c r="A26" s="58" t="s">
        <v>53</v>
      </c>
      <c r="B26" s="61">
        <v>47</v>
      </c>
      <c r="C26" s="61">
        <v>22</v>
      </c>
      <c r="D26" s="61">
        <v>12</v>
      </c>
      <c r="E26" s="243"/>
      <c r="F26" s="74">
        <f>SUM(B26:D26)</f>
        <v>81</v>
      </c>
      <c r="G26" s="223"/>
    </row>
    <row r="27" spans="1:13" ht="15.75" customHeight="1" x14ac:dyDescent="0.25">
      <c r="A27" s="93" t="s">
        <v>12</v>
      </c>
      <c r="B27" s="90">
        <f>(B25*8.6)</f>
        <v>9.4600000000001341</v>
      </c>
      <c r="C27" s="194">
        <f>(C25*8.6)</f>
        <v>1603.04</v>
      </c>
      <c r="D27" s="194">
        <f>(D25*7.86)</f>
        <v>-297.10800000000006</v>
      </c>
      <c r="E27" s="100"/>
      <c r="F27" s="60"/>
      <c r="G27" s="99"/>
      <c r="H27" s="5"/>
      <c r="I27" s="5"/>
      <c r="J27" s="5"/>
      <c r="K27" s="5"/>
    </row>
    <row r="28" spans="1:13" ht="15.75" thickBot="1" x14ac:dyDescent="0.3"/>
    <row r="29" spans="1:13" ht="16.5" thickBot="1" x14ac:dyDescent="0.3">
      <c r="A29" s="48" t="s">
        <v>71</v>
      </c>
      <c r="B29" s="36" t="s">
        <v>10</v>
      </c>
      <c r="C29" s="34" t="s">
        <v>13</v>
      </c>
      <c r="D29" s="35" t="s">
        <v>11</v>
      </c>
      <c r="E29" s="37" t="s">
        <v>9</v>
      </c>
      <c r="F29" s="37" t="s">
        <v>2</v>
      </c>
      <c r="G29" s="37" t="s">
        <v>12</v>
      </c>
      <c r="H29" s="131" t="s">
        <v>64</v>
      </c>
      <c r="I29" s="231" t="s">
        <v>345</v>
      </c>
      <c r="J29" s="239"/>
      <c r="K29" s="239"/>
      <c r="L29" s="239"/>
      <c r="M29" s="232"/>
    </row>
    <row r="30" spans="1:13" x14ac:dyDescent="0.25">
      <c r="A30" s="45">
        <v>43313</v>
      </c>
      <c r="B30" s="46">
        <v>0</v>
      </c>
      <c r="C30" s="46">
        <v>0</v>
      </c>
      <c r="D30" s="46">
        <v>-32.4</v>
      </c>
      <c r="E30" s="1">
        <f t="shared" ref="E30:E52" si="3">SUM(B30:D30)</f>
        <v>-32.4</v>
      </c>
      <c r="F30" s="2">
        <v>3</v>
      </c>
      <c r="G30" s="25">
        <f t="shared" ref="G30:G52" si="4">(B30*8.6)+(C30*8.6)+(D30*7.86)</f>
        <v>-254.66399999999999</v>
      </c>
      <c r="H30" s="132">
        <f t="shared" ref="H30:H52" si="5">E30-E2</f>
        <v>-3.6999999999999993</v>
      </c>
      <c r="I30" s="240"/>
      <c r="J30" s="241"/>
      <c r="K30" s="241"/>
      <c r="L30" s="241"/>
      <c r="M30" s="242"/>
    </row>
    <row r="31" spans="1:13" x14ac:dyDescent="0.25">
      <c r="A31" s="45">
        <v>43314</v>
      </c>
      <c r="B31" s="46">
        <v>9.3000000000000007</v>
      </c>
      <c r="C31" s="24">
        <v>0</v>
      </c>
      <c r="D31" s="46">
        <v>0</v>
      </c>
      <c r="E31" s="1">
        <f t="shared" si="3"/>
        <v>9.3000000000000007</v>
      </c>
      <c r="F31" s="2">
        <v>2</v>
      </c>
      <c r="G31" s="25">
        <f t="shared" si="4"/>
        <v>79.98</v>
      </c>
      <c r="H31" s="132">
        <f t="shared" si="5"/>
        <v>-3.1999999999999993</v>
      </c>
      <c r="I31" s="134"/>
      <c r="J31" s="108"/>
      <c r="K31" s="108"/>
      <c r="L31" s="108"/>
      <c r="M31" s="133"/>
    </row>
    <row r="32" spans="1:13" x14ac:dyDescent="0.25">
      <c r="A32" s="45">
        <v>43315</v>
      </c>
      <c r="B32" s="46">
        <v>0</v>
      </c>
      <c r="C32" s="24">
        <v>97.3</v>
      </c>
      <c r="D32" s="46">
        <v>0</v>
      </c>
      <c r="E32" s="1">
        <f t="shared" si="3"/>
        <v>97.3</v>
      </c>
      <c r="F32" s="2">
        <v>5</v>
      </c>
      <c r="G32" s="25">
        <f t="shared" si="4"/>
        <v>836.78</v>
      </c>
      <c r="H32" s="132">
        <f t="shared" si="5"/>
        <v>-8.5</v>
      </c>
      <c r="I32" s="134"/>
      <c r="J32" s="108"/>
      <c r="K32" s="108"/>
      <c r="L32" s="108"/>
      <c r="M32" s="133"/>
    </row>
    <row r="33" spans="1:13" x14ac:dyDescent="0.25">
      <c r="A33" s="45">
        <v>43318</v>
      </c>
      <c r="B33" s="46">
        <v>20</v>
      </c>
      <c r="C33" s="24">
        <v>15.6</v>
      </c>
      <c r="D33" s="46">
        <v>0</v>
      </c>
      <c r="E33" s="1">
        <f t="shared" si="3"/>
        <v>35.6</v>
      </c>
      <c r="F33" s="2">
        <v>2</v>
      </c>
      <c r="G33" s="25">
        <f t="shared" si="4"/>
        <v>306.15999999999997</v>
      </c>
      <c r="H33" s="132">
        <f t="shared" si="5"/>
        <v>4.9000000000000021</v>
      </c>
      <c r="I33" s="134"/>
      <c r="J33" s="108"/>
      <c r="K33" s="108"/>
      <c r="L33" s="108"/>
      <c r="M33" s="133"/>
    </row>
    <row r="34" spans="1:13" x14ac:dyDescent="0.25">
      <c r="A34" s="45">
        <v>43319</v>
      </c>
      <c r="B34" s="46">
        <v>0</v>
      </c>
      <c r="C34" s="24">
        <v>1.5</v>
      </c>
      <c r="D34" s="46">
        <v>0</v>
      </c>
      <c r="E34" s="1">
        <f t="shared" si="3"/>
        <v>1.5</v>
      </c>
      <c r="F34" s="3">
        <v>2</v>
      </c>
      <c r="G34" s="25">
        <f t="shared" si="4"/>
        <v>12.899999999999999</v>
      </c>
      <c r="H34" s="132">
        <f t="shared" si="5"/>
        <v>-3.3</v>
      </c>
      <c r="I34" s="134"/>
      <c r="J34" s="108"/>
      <c r="K34" s="108"/>
      <c r="L34" s="108"/>
      <c r="M34" s="133"/>
    </row>
    <row r="35" spans="1:13" x14ac:dyDescent="0.25">
      <c r="A35" s="45">
        <v>43320</v>
      </c>
      <c r="B35" s="46">
        <v>-50.4</v>
      </c>
      <c r="C35" s="24">
        <v>-13.5</v>
      </c>
      <c r="D35" s="46">
        <v>0</v>
      </c>
      <c r="E35" s="1">
        <f t="shared" si="3"/>
        <v>-63.9</v>
      </c>
      <c r="F35" s="3">
        <v>3</v>
      </c>
      <c r="G35" s="25">
        <f t="shared" si="4"/>
        <v>-549.54</v>
      </c>
      <c r="H35" s="132">
        <f t="shared" si="5"/>
        <v>-5.3000000000000043</v>
      </c>
      <c r="I35" s="134"/>
      <c r="J35" s="108"/>
      <c r="K35" s="108"/>
      <c r="L35" s="108"/>
      <c r="M35" s="133"/>
    </row>
    <row r="36" spans="1:13" x14ac:dyDescent="0.25">
      <c r="A36" s="45">
        <v>43321</v>
      </c>
      <c r="B36" s="46">
        <v>-2.1</v>
      </c>
      <c r="C36" s="24">
        <v>-121.5</v>
      </c>
      <c r="D36" s="46">
        <v>0</v>
      </c>
      <c r="E36" s="1">
        <f t="shared" si="3"/>
        <v>-123.6</v>
      </c>
      <c r="F36" s="2">
        <v>5</v>
      </c>
      <c r="G36" s="25">
        <f t="shared" si="4"/>
        <v>-1062.9599999999998</v>
      </c>
      <c r="H36" s="132">
        <f t="shared" si="5"/>
        <v>-5.3999999999999915</v>
      </c>
      <c r="I36" s="134"/>
      <c r="J36" s="108"/>
      <c r="K36" s="108"/>
      <c r="L36" s="108"/>
      <c r="M36" s="133"/>
    </row>
    <row r="37" spans="1:13" x14ac:dyDescent="0.25">
      <c r="A37" s="45">
        <v>43322</v>
      </c>
      <c r="B37" s="46">
        <v>0</v>
      </c>
      <c r="C37" s="24">
        <v>37.700000000000003</v>
      </c>
      <c r="D37" s="46">
        <v>31.4</v>
      </c>
      <c r="E37" s="1">
        <f t="shared" si="3"/>
        <v>69.099999999999994</v>
      </c>
      <c r="F37" s="2">
        <v>2</v>
      </c>
      <c r="G37" s="25">
        <f t="shared" si="4"/>
        <v>571.024</v>
      </c>
      <c r="H37" s="132">
        <f t="shared" si="5"/>
        <v>-3.5</v>
      </c>
      <c r="I37" s="134"/>
      <c r="J37" s="108"/>
      <c r="K37" s="108"/>
      <c r="L37" s="108"/>
      <c r="M37" s="133"/>
    </row>
    <row r="38" spans="1:13" x14ac:dyDescent="0.25">
      <c r="A38" s="45">
        <v>43325</v>
      </c>
      <c r="B38" s="46">
        <v>103.7</v>
      </c>
      <c r="C38" s="24">
        <v>0</v>
      </c>
      <c r="D38" s="46">
        <v>70.099999999999994</v>
      </c>
      <c r="E38" s="1">
        <f t="shared" si="3"/>
        <v>173.8</v>
      </c>
      <c r="F38" s="2">
        <v>6</v>
      </c>
      <c r="G38" s="25">
        <f t="shared" si="4"/>
        <v>1442.806</v>
      </c>
      <c r="H38" s="132">
        <f t="shared" si="5"/>
        <v>-10.599999999999994</v>
      </c>
      <c r="I38" s="134"/>
      <c r="J38" s="108"/>
      <c r="K38" s="108"/>
      <c r="L38" s="108"/>
      <c r="M38" s="133"/>
    </row>
    <row r="39" spans="1:13" x14ac:dyDescent="0.25">
      <c r="A39" s="45">
        <v>43326</v>
      </c>
      <c r="B39" s="46">
        <v>3.9</v>
      </c>
      <c r="C39" s="24">
        <v>6.6</v>
      </c>
      <c r="D39" s="46">
        <v>-16.600000000000001</v>
      </c>
      <c r="E39" s="1">
        <f t="shared" si="3"/>
        <v>-6.1000000000000014</v>
      </c>
      <c r="F39" s="3">
        <v>4</v>
      </c>
      <c r="G39" s="25">
        <f t="shared" si="4"/>
        <v>-40.17600000000003</v>
      </c>
      <c r="H39" s="132">
        <f t="shared" si="5"/>
        <v>-7.1000000000000032</v>
      </c>
      <c r="I39" s="134"/>
      <c r="J39" s="108"/>
      <c r="K39" s="108"/>
      <c r="L39" s="108"/>
      <c r="M39" s="133"/>
    </row>
    <row r="40" spans="1:13" x14ac:dyDescent="0.25">
      <c r="A40" s="45">
        <v>43327</v>
      </c>
      <c r="B40" s="46">
        <v>74.900000000000006</v>
      </c>
      <c r="C40" s="24">
        <v>39.1</v>
      </c>
      <c r="D40" s="46">
        <v>0</v>
      </c>
      <c r="E40" s="1">
        <f t="shared" si="3"/>
        <v>114</v>
      </c>
      <c r="F40" s="2">
        <v>12</v>
      </c>
      <c r="G40" s="25">
        <f t="shared" si="4"/>
        <v>980.4</v>
      </c>
      <c r="H40" s="132">
        <f t="shared" si="5"/>
        <v>-22</v>
      </c>
      <c r="I40" s="134"/>
      <c r="J40" s="108"/>
      <c r="K40" s="108"/>
      <c r="L40" s="108"/>
      <c r="M40" s="133"/>
    </row>
    <row r="41" spans="1:13" x14ac:dyDescent="0.25">
      <c r="A41" s="45">
        <v>43328</v>
      </c>
      <c r="B41" s="46">
        <v>-27.6</v>
      </c>
      <c r="C41" s="24">
        <v>0</v>
      </c>
      <c r="D41" s="46">
        <v>9.5</v>
      </c>
      <c r="E41" s="1">
        <f t="shared" si="3"/>
        <v>-18.100000000000001</v>
      </c>
      <c r="F41" s="2">
        <v>4</v>
      </c>
      <c r="G41" s="25">
        <f t="shared" si="4"/>
        <v>-162.69</v>
      </c>
      <c r="H41" s="132">
        <f t="shared" si="5"/>
        <v>-6.7000000000000011</v>
      </c>
      <c r="I41" s="134"/>
      <c r="J41" s="108"/>
      <c r="K41" s="108"/>
      <c r="L41" s="108"/>
      <c r="M41" s="133"/>
    </row>
    <row r="42" spans="1:13" x14ac:dyDescent="0.25">
      <c r="A42" s="45">
        <v>43329</v>
      </c>
      <c r="B42" s="46">
        <v>-20.100000000000001</v>
      </c>
      <c r="C42" s="24">
        <v>0</v>
      </c>
      <c r="D42" s="46">
        <v>0</v>
      </c>
      <c r="E42" s="1">
        <f t="shared" si="3"/>
        <v>-20.100000000000001</v>
      </c>
      <c r="F42" s="3">
        <v>1</v>
      </c>
      <c r="G42" s="25">
        <f t="shared" si="4"/>
        <v>-172.86</v>
      </c>
      <c r="H42" s="132">
        <f t="shared" si="5"/>
        <v>-1.1000000000000014</v>
      </c>
      <c r="I42" s="236"/>
      <c r="J42" s="237"/>
      <c r="K42" s="237"/>
      <c r="L42" s="237"/>
      <c r="M42" s="238"/>
    </row>
    <row r="43" spans="1:13" x14ac:dyDescent="0.25">
      <c r="A43" s="45">
        <v>43332</v>
      </c>
      <c r="B43" s="24">
        <v>-32.5</v>
      </c>
      <c r="C43" s="24">
        <v>0</v>
      </c>
      <c r="D43" s="46">
        <v>0</v>
      </c>
      <c r="E43" s="1">
        <f t="shared" si="3"/>
        <v>-32.5</v>
      </c>
      <c r="F43" s="2">
        <v>5</v>
      </c>
      <c r="G43" s="25">
        <f t="shared" si="4"/>
        <v>-279.5</v>
      </c>
      <c r="H43" s="132">
        <f t="shared" si="5"/>
        <v>-7</v>
      </c>
      <c r="I43" s="134"/>
      <c r="J43" s="108"/>
      <c r="K43" s="108"/>
      <c r="L43" s="108"/>
      <c r="M43" s="133"/>
    </row>
    <row r="44" spans="1:13" x14ac:dyDescent="0.25">
      <c r="A44" s="45">
        <v>43333</v>
      </c>
      <c r="B44" s="24">
        <v>-127.8</v>
      </c>
      <c r="C44" s="24">
        <v>0</v>
      </c>
      <c r="D44" s="24">
        <v>-70</v>
      </c>
      <c r="E44" s="1">
        <f t="shared" si="3"/>
        <v>-197.8</v>
      </c>
      <c r="F44" s="2">
        <v>7</v>
      </c>
      <c r="G44" s="25">
        <f t="shared" si="4"/>
        <v>-1649.28</v>
      </c>
      <c r="H44" s="132">
        <f t="shared" si="5"/>
        <v>-9.7000000000000171</v>
      </c>
      <c r="I44" s="134"/>
      <c r="J44" s="108"/>
      <c r="K44" s="108"/>
      <c r="L44" s="108"/>
      <c r="M44" s="133"/>
    </row>
    <row r="45" spans="1:13" x14ac:dyDescent="0.25">
      <c r="A45" s="45">
        <v>43334</v>
      </c>
      <c r="B45" s="24">
        <v>50.4</v>
      </c>
      <c r="C45" s="24">
        <v>22.2</v>
      </c>
      <c r="D45" s="24">
        <v>0</v>
      </c>
      <c r="E45" s="1">
        <f t="shared" si="3"/>
        <v>72.599999999999994</v>
      </c>
      <c r="F45" s="2">
        <v>9</v>
      </c>
      <c r="G45" s="25">
        <f t="shared" si="4"/>
        <v>624.36</v>
      </c>
      <c r="H45" s="132">
        <f t="shared" si="5"/>
        <v>-14.900000000000006</v>
      </c>
      <c r="I45" s="134"/>
      <c r="J45" s="108"/>
      <c r="K45" s="108"/>
      <c r="L45" s="108"/>
      <c r="M45" s="133"/>
    </row>
    <row r="46" spans="1:13" x14ac:dyDescent="0.25">
      <c r="A46" s="45">
        <v>43335</v>
      </c>
      <c r="B46" s="24">
        <v>-48.6</v>
      </c>
      <c r="C46" s="24">
        <v>0</v>
      </c>
      <c r="D46" s="24">
        <v>0</v>
      </c>
      <c r="E46" s="1">
        <f t="shared" si="3"/>
        <v>-48.6</v>
      </c>
      <c r="F46" s="2">
        <v>2</v>
      </c>
      <c r="G46" s="25">
        <f t="shared" si="4"/>
        <v>-417.96</v>
      </c>
      <c r="H46" s="132">
        <f t="shared" si="5"/>
        <v>-3.1000000000000014</v>
      </c>
      <c r="I46" s="134"/>
      <c r="J46" s="108"/>
      <c r="K46" s="108"/>
      <c r="L46" s="108"/>
      <c r="M46" s="133"/>
    </row>
    <row r="47" spans="1:13" x14ac:dyDescent="0.25">
      <c r="A47" s="45">
        <v>43336</v>
      </c>
      <c r="B47" s="24">
        <v>-34.200000000000003</v>
      </c>
      <c r="C47" s="24">
        <v>7.6</v>
      </c>
      <c r="D47" s="24">
        <v>24.1</v>
      </c>
      <c r="E47" s="1">
        <f t="shared" si="3"/>
        <v>-2.5</v>
      </c>
      <c r="F47" s="2">
        <v>7</v>
      </c>
      <c r="G47" s="25">
        <f t="shared" si="4"/>
        <v>-39.333999999999975</v>
      </c>
      <c r="H47" s="132">
        <f t="shared" si="5"/>
        <v>-11.900000000000002</v>
      </c>
      <c r="I47" s="134"/>
      <c r="J47" s="108"/>
      <c r="K47" s="108"/>
      <c r="L47" s="108"/>
      <c r="M47" s="133"/>
    </row>
    <row r="48" spans="1:13" x14ac:dyDescent="0.25">
      <c r="A48" s="45">
        <v>43339</v>
      </c>
      <c r="B48" s="24">
        <v>0</v>
      </c>
      <c r="C48" s="24">
        <v>0</v>
      </c>
      <c r="D48" s="24">
        <v>0</v>
      </c>
      <c r="E48" s="1">
        <f t="shared" si="3"/>
        <v>0</v>
      </c>
      <c r="F48" s="2"/>
      <c r="G48" s="25">
        <f t="shared" si="4"/>
        <v>0</v>
      </c>
      <c r="H48" s="132">
        <f t="shared" si="5"/>
        <v>0</v>
      </c>
      <c r="I48" s="134"/>
      <c r="J48" s="108"/>
      <c r="K48" s="108"/>
      <c r="L48" s="108"/>
      <c r="M48" s="133"/>
    </row>
    <row r="49" spans="1:13" x14ac:dyDescent="0.25">
      <c r="A49" s="45">
        <v>43340</v>
      </c>
      <c r="B49" s="24">
        <v>0</v>
      </c>
      <c r="C49" s="24">
        <v>0</v>
      </c>
      <c r="D49" s="24">
        <v>0</v>
      </c>
      <c r="E49" s="1">
        <f t="shared" si="3"/>
        <v>0</v>
      </c>
      <c r="F49" s="2"/>
      <c r="G49" s="25">
        <f t="shared" si="4"/>
        <v>0</v>
      </c>
      <c r="H49" s="132">
        <f t="shared" si="5"/>
        <v>0</v>
      </c>
      <c r="I49" s="134"/>
      <c r="J49" s="108"/>
      <c r="K49" s="108"/>
      <c r="L49" s="108"/>
      <c r="M49" s="133"/>
    </row>
    <row r="50" spans="1:13" x14ac:dyDescent="0.25">
      <c r="A50" s="45">
        <v>43341</v>
      </c>
      <c r="B50" s="24">
        <v>0</v>
      </c>
      <c r="C50" s="24">
        <v>0</v>
      </c>
      <c r="D50" s="24">
        <v>0</v>
      </c>
      <c r="E50" s="1">
        <f t="shared" si="3"/>
        <v>0</v>
      </c>
      <c r="F50" s="2"/>
      <c r="G50" s="25">
        <f t="shared" si="4"/>
        <v>0</v>
      </c>
      <c r="H50" s="132">
        <f t="shared" si="5"/>
        <v>0</v>
      </c>
      <c r="I50" s="134"/>
      <c r="J50" s="108"/>
      <c r="K50" s="108"/>
      <c r="L50" s="108"/>
      <c r="M50" s="133"/>
    </row>
    <row r="51" spans="1:13" x14ac:dyDescent="0.25">
      <c r="A51" s="45">
        <v>43342</v>
      </c>
      <c r="B51" s="24">
        <v>0</v>
      </c>
      <c r="C51" s="24">
        <v>0</v>
      </c>
      <c r="D51" s="24">
        <v>0</v>
      </c>
      <c r="E51" s="1">
        <f t="shared" si="3"/>
        <v>0</v>
      </c>
      <c r="F51" s="2"/>
      <c r="G51" s="25">
        <f t="shared" si="4"/>
        <v>0</v>
      </c>
      <c r="H51" s="132">
        <f t="shared" si="5"/>
        <v>0</v>
      </c>
      <c r="I51" s="134"/>
      <c r="J51" s="108"/>
      <c r="K51" s="108"/>
      <c r="L51" s="108"/>
      <c r="M51" s="133"/>
    </row>
    <row r="52" spans="1:13" x14ac:dyDescent="0.25">
      <c r="A52" s="45">
        <v>43343</v>
      </c>
      <c r="B52" s="24">
        <v>0</v>
      </c>
      <c r="C52" s="24">
        <v>0</v>
      </c>
      <c r="D52" s="24">
        <v>0</v>
      </c>
      <c r="E52" s="1">
        <f t="shared" si="3"/>
        <v>0</v>
      </c>
      <c r="F52" s="2"/>
      <c r="G52" s="25">
        <f t="shared" si="4"/>
        <v>0</v>
      </c>
      <c r="H52" s="132">
        <f t="shared" si="5"/>
        <v>0</v>
      </c>
      <c r="I52" s="134"/>
      <c r="J52" s="108"/>
      <c r="K52" s="108"/>
      <c r="L52" s="108"/>
      <c r="M52" s="133"/>
    </row>
    <row r="53" spans="1:13" ht="15.75" customHeight="1" x14ac:dyDescent="0.25">
      <c r="A53" s="63" t="s">
        <v>3</v>
      </c>
      <c r="B53" s="59">
        <f>SUM(B30:B50)</f>
        <v>-81.09999999999998</v>
      </c>
      <c r="C53" s="59">
        <f>SUM(C30:C50)</f>
        <v>92.6</v>
      </c>
      <c r="D53" s="59">
        <f>SUM(D30:D50)</f>
        <v>16.099999999999994</v>
      </c>
      <c r="E53" s="216">
        <f>SUM(E30:E52)</f>
        <v>27.599999999999987</v>
      </c>
      <c r="F53" s="214">
        <f>SUM(F30:F50)</f>
        <v>81</v>
      </c>
      <c r="G53" s="222">
        <f>SUM(G30:G50)</f>
        <v>225.4460000000004</v>
      </c>
      <c r="H53" s="228">
        <f>SUM(H30:H51)</f>
        <v>-122.10000000000002</v>
      </c>
      <c r="I53" s="134"/>
      <c r="J53" s="108"/>
      <c r="K53" s="108"/>
      <c r="L53" s="108"/>
      <c r="M53" s="133"/>
    </row>
    <row r="54" spans="1:13" ht="15.75" customHeight="1" x14ac:dyDescent="0.25">
      <c r="A54" s="93" t="s">
        <v>12</v>
      </c>
      <c r="B54" s="90">
        <f>(B53*8.6)</f>
        <v>-697.45999999999981</v>
      </c>
      <c r="C54" s="90">
        <f>(C53*8.6)</f>
        <v>796.3599999999999</v>
      </c>
      <c r="D54" s="90">
        <f>(D53*7.86)</f>
        <v>126.54599999999996</v>
      </c>
      <c r="E54" s="217"/>
      <c r="F54" s="215"/>
      <c r="G54" s="223"/>
      <c r="H54" s="229"/>
      <c r="I54" s="134"/>
      <c r="J54" s="108"/>
      <c r="K54" s="108"/>
      <c r="L54" s="108"/>
      <c r="M54" s="133"/>
    </row>
    <row r="55" spans="1:13" ht="16.5" thickBot="1" x14ac:dyDescent="0.3">
      <c r="A55" s="58" t="s">
        <v>53</v>
      </c>
      <c r="B55" s="61"/>
      <c r="C55" s="61"/>
      <c r="D55" s="61"/>
      <c r="E55" s="61"/>
      <c r="F55" s="74">
        <f>SUM(B55:D55)</f>
        <v>0</v>
      </c>
      <c r="G55" s="61"/>
      <c r="H55" s="230"/>
      <c r="I55" s="135"/>
      <c r="J55" s="136"/>
      <c r="K55" s="136"/>
      <c r="L55" s="136"/>
      <c r="M55" s="137"/>
    </row>
  </sheetData>
  <mergeCells count="9">
    <mergeCell ref="I42:M42"/>
    <mergeCell ref="I29:M29"/>
    <mergeCell ref="I30:M30"/>
    <mergeCell ref="H53:H55"/>
    <mergeCell ref="E25:E26"/>
    <mergeCell ref="G53:G54"/>
    <mergeCell ref="E53:E54"/>
    <mergeCell ref="F53:F54"/>
    <mergeCell ref="G25:G26"/>
  </mergeCells>
  <conditionalFormatting sqref="G25 L28 L56:L1048576 J25:J27">
    <cfRule type="cellIs" dxfId="116" priority="79" operator="lessThan">
      <formula>0</formula>
    </cfRule>
    <cfRule type="cellIs" dxfId="115" priority="80" operator="greaterThan">
      <formula>0</formula>
    </cfRule>
  </conditionalFormatting>
  <conditionalFormatting sqref="E2:E22 E25">
    <cfRule type="cellIs" dxfId="114" priority="87" operator="lessThan">
      <formula>0</formula>
    </cfRule>
    <cfRule type="cellIs" dxfId="113" priority="88" operator="greaterThan">
      <formula>0</formula>
    </cfRule>
  </conditionalFormatting>
  <conditionalFormatting sqref="E3:F20 G3:G23 E2:G2 B25:G25 B30:G30 B55:G55 B53:G53 B2:D24 B31:B42 D31:D43 B26:D26 F26 E21:E22 F21:F24">
    <cfRule type="cellIs" dxfId="112" priority="84" operator="equal">
      <formula>0</formula>
    </cfRule>
  </conditionalFormatting>
  <conditionalFormatting sqref="G2:G23 B2:C24">
    <cfRule type="cellIs" dxfId="111" priority="82" operator="lessThan">
      <formula>0</formula>
    </cfRule>
    <cfRule type="cellIs" dxfId="110" priority="83" operator="greaterThan">
      <formula>0</formula>
    </cfRule>
  </conditionalFormatting>
  <conditionalFormatting sqref="B25:C25">
    <cfRule type="cellIs" dxfId="109" priority="77" operator="lessThan">
      <formula>0</formula>
    </cfRule>
    <cfRule type="cellIs" dxfId="108" priority="78" operator="greaterThan">
      <formula>0</formula>
    </cfRule>
  </conditionalFormatting>
  <conditionalFormatting sqref="D2:D24">
    <cfRule type="cellIs" dxfId="107" priority="70" operator="lessThan">
      <formula>0</formula>
    </cfRule>
    <cfRule type="cellIs" dxfId="106" priority="71" operator="greaterThan">
      <formula>0</formula>
    </cfRule>
  </conditionalFormatting>
  <conditionalFormatting sqref="D25">
    <cfRule type="cellIs" dxfId="105" priority="67" operator="lessThan">
      <formula>0</formula>
    </cfRule>
    <cfRule type="cellIs" dxfId="104" priority="68" operator="greaterThan">
      <formula>0</formula>
    </cfRule>
  </conditionalFormatting>
  <conditionalFormatting sqref="J1:J22">
    <cfRule type="cellIs" dxfId="103" priority="65" operator="lessThan">
      <formula>0</formula>
    </cfRule>
    <cfRule type="cellIs" dxfId="102" priority="66" operator="greaterThan">
      <formula>0</formula>
    </cfRule>
  </conditionalFormatting>
  <conditionalFormatting sqref="B27:D27">
    <cfRule type="cellIs" dxfId="101" priority="63" operator="lessThan">
      <formula>0</formula>
    </cfRule>
    <cfRule type="cellIs" dxfId="100" priority="64" operator="greaterThan">
      <formula>0</formula>
    </cfRule>
  </conditionalFormatting>
  <conditionalFormatting sqref="E23">
    <cfRule type="cellIs" dxfId="99" priority="61" operator="lessThan">
      <formula>0</formula>
    </cfRule>
    <cfRule type="cellIs" dxfId="98" priority="62" operator="greaterThan">
      <formula>0</formula>
    </cfRule>
  </conditionalFormatting>
  <conditionalFormatting sqref="E23">
    <cfRule type="cellIs" dxfId="97" priority="60" operator="equal">
      <formula>0</formula>
    </cfRule>
  </conditionalFormatting>
  <conditionalFormatting sqref="J23">
    <cfRule type="cellIs" dxfId="96" priority="54" operator="lessThan">
      <formula>0</formula>
    </cfRule>
    <cfRule type="cellIs" dxfId="95" priority="55" operator="greaterThan">
      <formula>0</formula>
    </cfRule>
  </conditionalFormatting>
  <conditionalFormatting sqref="G53 K53:K55">
    <cfRule type="cellIs" dxfId="94" priority="46" operator="lessThan">
      <formula>0</formula>
    </cfRule>
    <cfRule type="cellIs" dxfId="93" priority="47" operator="greaterThan">
      <formula>0</formula>
    </cfRule>
  </conditionalFormatting>
  <conditionalFormatting sqref="E30:E50 E53">
    <cfRule type="cellIs" dxfId="92" priority="51" operator="lessThan">
      <formula>0</formula>
    </cfRule>
    <cfRule type="cellIs" dxfId="91" priority="52" operator="greaterThan">
      <formula>0</formula>
    </cfRule>
  </conditionalFormatting>
  <conditionalFormatting sqref="B31:F33 G31:G51 D34:F45 B34:C52 E46:F50 D46:D52">
    <cfRule type="cellIs" dxfId="90" priority="50" operator="equal">
      <formula>0</formula>
    </cfRule>
  </conditionalFormatting>
  <conditionalFormatting sqref="G30:G51 B30:C52">
    <cfRule type="cellIs" dxfId="89" priority="48" operator="lessThan">
      <formula>0</formula>
    </cfRule>
    <cfRule type="cellIs" dxfId="88" priority="49" operator="greaterThan">
      <formula>0</formula>
    </cfRule>
  </conditionalFormatting>
  <conditionalFormatting sqref="B53:C53">
    <cfRule type="cellIs" dxfId="87" priority="44" operator="lessThan">
      <formula>0</formula>
    </cfRule>
    <cfRule type="cellIs" dxfId="86" priority="45" operator="greaterThan">
      <formula>0</formula>
    </cfRule>
  </conditionalFormatting>
  <conditionalFormatting sqref="D30:D52">
    <cfRule type="cellIs" dxfId="85" priority="42" operator="lessThan">
      <formula>0</formula>
    </cfRule>
    <cfRule type="cellIs" dxfId="84" priority="43" operator="greaterThan">
      <formula>0</formula>
    </cfRule>
  </conditionalFormatting>
  <conditionalFormatting sqref="D53">
    <cfRule type="cellIs" dxfId="83" priority="40" operator="lessThan">
      <formula>0</formula>
    </cfRule>
    <cfRule type="cellIs" dxfId="82" priority="41" operator="greaterThan">
      <formula>0</formula>
    </cfRule>
  </conditionalFormatting>
  <conditionalFormatting sqref="K43:K50 K31:K41">
    <cfRule type="cellIs" dxfId="81" priority="38" operator="lessThan">
      <formula>0</formula>
    </cfRule>
    <cfRule type="cellIs" dxfId="80" priority="39" operator="greaterThan">
      <formula>0</formula>
    </cfRule>
  </conditionalFormatting>
  <conditionalFormatting sqref="B54:D54">
    <cfRule type="cellIs" dxfId="79" priority="36" operator="lessThan">
      <formula>0</formula>
    </cfRule>
    <cfRule type="cellIs" dxfId="78" priority="37" operator="greaterThan">
      <formula>0</formula>
    </cfRule>
  </conditionalFormatting>
  <conditionalFormatting sqref="E51">
    <cfRule type="cellIs" dxfId="77" priority="34" operator="lessThan">
      <formula>0</formula>
    </cfRule>
    <cfRule type="cellIs" dxfId="76" priority="35" operator="greaterThan">
      <formula>0</formula>
    </cfRule>
  </conditionalFormatting>
  <conditionalFormatting sqref="E51:F51">
    <cfRule type="cellIs" dxfId="75" priority="33" operator="equal">
      <formula>0</formula>
    </cfRule>
  </conditionalFormatting>
  <conditionalFormatting sqref="K51">
    <cfRule type="cellIs" dxfId="74" priority="27" operator="lessThan">
      <formula>0</formula>
    </cfRule>
    <cfRule type="cellIs" dxfId="73" priority="28" operator="greaterThan">
      <formula>0</formula>
    </cfRule>
  </conditionalFormatting>
  <conditionalFormatting sqref="H30:H51 H53">
    <cfRule type="cellIs" dxfId="72" priority="26" operator="lessThan">
      <formula>0</formula>
    </cfRule>
  </conditionalFormatting>
  <conditionalFormatting sqref="G24">
    <cfRule type="cellIs" dxfId="71" priority="25" operator="equal">
      <formula>0</formula>
    </cfRule>
  </conditionalFormatting>
  <conditionalFormatting sqref="G24">
    <cfRule type="cellIs" dxfId="70" priority="23" operator="lessThan">
      <formula>0</formula>
    </cfRule>
    <cfRule type="cellIs" dxfId="69" priority="24" operator="greaterThan">
      <formula>0</formula>
    </cfRule>
  </conditionalFormatting>
  <conditionalFormatting sqref="E24">
    <cfRule type="cellIs" dxfId="68" priority="21" operator="lessThan">
      <formula>0</formula>
    </cfRule>
    <cfRule type="cellIs" dxfId="67" priority="22" operator="greaterThan">
      <formula>0</formula>
    </cfRule>
  </conditionalFormatting>
  <conditionalFormatting sqref="E24">
    <cfRule type="cellIs" dxfId="66" priority="20" operator="equal">
      <formula>0</formula>
    </cfRule>
  </conditionalFormatting>
  <conditionalFormatting sqref="J24">
    <cfRule type="cellIs" dxfId="65" priority="14" operator="lessThan">
      <formula>0</formula>
    </cfRule>
    <cfRule type="cellIs" dxfId="64" priority="15" operator="greaterThan">
      <formula>0</formula>
    </cfRule>
  </conditionalFormatting>
  <conditionalFormatting sqref="G52">
    <cfRule type="cellIs" dxfId="63" priority="13" operator="equal">
      <formula>0</formula>
    </cfRule>
  </conditionalFormatting>
  <conditionalFormatting sqref="G52">
    <cfRule type="cellIs" dxfId="62" priority="11" operator="lessThan">
      <formula>0</formula>
    </cfRule>
    <cfRule type="cellIs" dxfId="61" priority="12" operator="greaterThan">
      <formula>0</formula>
    </cfRule>
  </conditionalFormatting>
  <conditionalFormatting sqref="E52">
    <cfRule type="cellIs" dxfId="60" priority="9" operator="lessThan">
      <formula>0</formula>
    </cfRule>
    <cfRule type="cellIs" dxfId="59" priority="10" operator="greaterThan">
      <formula>0</formula>
    </cfRule>
  </conditionalFormatting>
  <conditionalFormatting sqref="E52:F52">
    <cfRule type="cellIs" dxfId="58" priority="8" operator="equal">
      <formula>0</formula>
    </cfRule>
  </conditionalFormatting>
  <conditionalFormatting sqref="K52">
    <cfRule type="cellIs" dxfId="57" priority="2" operator="lessThan">
      <formula>0</formula>
    </cfRule>
    <cfRule type="cellIs" dxfId="56" priority="3" operator="greaterThan">
      <formula>0</formula>
    </cfRule>
  </conditionalFormatting>
  <conditionalFormatting sqref="H52">
    <cfRule type="cellIs" dxfId="55" priority="1" operator="less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R28"/>
  <sheetViews>
    <sheetView workbookViewId="0">
      <selection activeCell="D33" sqref="D33"/>
    </sheetView>
  </sheetViews>
  <sheetFormatPr baseColWidth="10" defaultRowHeight="15" x14ac:dyDescent="0.25"/>
  <cols>
    <col min="1" max="1" width="26.7109375" style="21" customWidth="1"/>
    <col min="2" max="2" width="17.85546875" style="22" customWidth="1"/>
    <col min="3" max="5" width="15.5703125" style="21" customWidth="1"/>
    <col min="6" max="6" width="20.7109375" style="21" customWidth="1"/>
    <col min="7" max="7" width="17.42578125" style="21" customWidth="1"/>
    <col min="8" max="8" width="16.42578125" style="21" customWidth="1"/>
    <col min="9" max="9" width="19.7109375" style="21" customWidth="1"/>
    <col min="10" max="10" width="17.42578125" style="21" bestFit="1" customWidth="1"/>
    <col min="11" max="11" width="16" style="21" customWidth="1"/>
    <col min="12" max="14" width="18.42578125" style="21" bestFit="1" customWidth="1"/>
    <col min="15" max="16384" width="11.42578125" style="21"/>
  </cols>
  <sheetData>
    <row r="1" spans="1:18" ht="15.75" x14ac:dyDescent="0.25">
      <c r="A1" s="33" t="s">
        <v>374</v>
      </c>
      <c r="B1" s="36" t="s">
        <v>10</v>
      </c>
      <c r="C1" s="34" t="s">
        <v>13</v>
      </c>
      <c r="D1" s="32" t="s">
        <v>11</v>
      </c>
      <c r="E1" s="73" t="s">
        <v>16</v>
      </c>
      <c r="F1" s="70" t="s">
        <v>373</v>
      </c>
      <c r="G1" s="155" t="s">
        <v>55</v>
      </c>
      <c r="H1" s="69" t="s">
        <v>58</v>
      </c>
      <c r="I1" s="87" t="s">
        <v>56</v>
      </c>
      <c r="J1" s="156" t="s">
        <v>347</v>
      </c>
      <c r="K1" s="35" t="s">
        <v>15</v>
      </c>
      <c r="L1" s="37" t="s">
        <v>9</v>
      </c>
      <c r="M1" s="37" t="s">
        <v>2</v>
      </c>
      <c r="N1" s="37" t="s">
        <v>12</v>
      </c>
      <c r="O1" s="153"/>
      <c r="P1" s="153"/>
      <c r="Q1" s="153"/>
      <c r="R1" s="153"/>
    </row>
    <row r="2" spans="1:18" x14ac:dyDescent="0.25">
      <c r="A2" s="45">
        <v>43313</v>
      </c>
      <c r="B2" s="46">
        <v>0</v>
      </c>
      <c r="C2" s="46">
        <v>0</v>
      </c>
      <c r="D2" s="46">
        <v>0</v>
      </c>
      <c r="E2" s="46">
        <v>0</v>
      </c>
      <c r="F2" s="46">
        <v>0</v>
      </c>
      <c r="G2" s="46">
        <v>0</v>
      </c>
      <c r="H2" s="46">
        <v>0</v>
      </c>
      <c r="I2" s="46">
        <v>0</v>
      </c>
      <c r="J2" s="46">
        <v>0</v>
      </c>
      <c r="K2" s="46">
        <v>0</v>
      </c>
      <c r="L2" s="1">
        <f>SUM(B2:K2)</f>
        <v>0</v>
      </c>
      <c r="M2" s="2">
        <v>0</v>
      </c>
      <c r="N2" s="25">
        <f>(B2*8.6)+(C2*8.6)+(D2*7.86)+(E2*8.3)+(F2*8.4)+(G2*6.65)+(H2*8.45)+(I2*11.42)+(J2*7.8)</f>
        <v>0</v>
      </c>
      <c r="O2" s="153"/>
      <c r="P2" s="153"/>
      <c r="Q2" s="153"/>
      <c r="R2" s="153"/>
    </row>
    <row r="3" spans="1:18" x14ac:dyDescent="0.25">
      <c r="A3" s="45">
        <v>43314</v>
      </c>
      <c r="B3" s="46">
        <v>0</v>
      </c>
      <c r="C3" s="46">
        <v>0</v>
      </c>
      <c r="D3" s="46">
        <v>0</v>
      </c>
      <c r="E3" s="46">
        <v>0</v>
      </c>
      <c r="F3" s="46">
        <v>0</v>
      </c>
      <c r="G3" s="46">
        <v>0</v>
      </c>
      <c r="H3" s="46">
        <v>0</v>
      </c>
      <c r="I3" s="46">
        <v>0</v>
      </c>
      <c r="J3" s="46">
        <v>0</v>
      </c>
      <c r="K3" s="46">
        <v>0</v>
      </c>
      <c r="L3" s="1">
        <f t="shared" ref="L3:L24" si="0">SUM(B3:K3)</f>
        <v>0</v>
      </c>
      <c r="M3" s="2">
        <v>0</v>
      </c>
      <c r="N3" s="25">
        <f t="shared" ref="N3:N24" si="1">(B3*8.6)+(C3*8.6)+(D3*7.86)+(E3*8.3)+(F3*8.4)+(G3*6.65)+(H3*8.45)+(I3*11.42)+(J3*7.8)</f>
        <v>0</v>
      </c>
      <c r="O3" s="153"/>
      <c r="P3" s="153"/>
      <c r="Q3" s="153"/>
      <c r="R3" s="153"/>
    </row>
    <row r="4" spans="1:18" x14ac:dyDescent="0.25">
      <c r="A4" s="45">
        <v>43315</v>
      </c>
      <c r="B4" s="46">
        <v>0</v>
      </c>
      <c r="C4" s="46">
        <v>0</v>
      </c>
      <c r="D4" s="46">
        <v>0</v>
      </c>
      <c r="E4" s="46">
        <v>0</v>
      </c>
      <c r="F4" s="46">
        <v>0</v>
      </c>
      <c r="G4" s="46">
        <v>0</v>
      </c>
      <c r="H4" s="46">
        <v>0</v>
      </c>
      <c r="I4" s="46">
        <v>0</v>
      </c>
      <c r="J4" s="46">
        <v>0</v>
      </c>
      <c r="K4" s="46">
        <v>0</v>
      </c>
      <c r="L4" s="1">
        <f t="shared" si="0"/>
        <v>0</v>
      </c>
      <c r="M4" s="2">
        <v>0</v>
      </c>
      <c r="N4" s="25">
        <f t="shared" si="1"/>
        <v>0</v>
      </c>
      <c r="O4" s="153"/>
      <c r="P4" s="153"/>
      <c r="Q4" s="153"/>
      <c r="R4" s="153"/>
    </row>
    <row r="5" spans="1:18" x14ac:dyDescent="0.25">
      <c r="A5" s="45">
        <v>43318</v>
      </c>
      <c r="B5" s="46">
        <v>0</v>
      </c>
      <c r="C5" s="46">
        <v>0</v>
      </c>
      <c r="D5" s="46">
        <v>0</v>
      </c>
      <c r="E5" s="46">
        <v>0</v>
      </c>
      <c r="F5" s="46">
        <v>0</v>
      </c>
      <c r="G5" s="46">
        <v>0</v>
      </c>
      <c r="H5" s="46">
        <v>0</v>
      </c>
      <c r="I5" s="46">
        <v>0</v>
      </c>
      <c r="J5" s="46">
        <v>0</v>
      </c>
      <c r="K5" s="46">
        <v>0</v>
      </c>
      <c r="L5" s="1">
        <f t="shared" si="0"/>
        <v>0</v>
      </c>
      <c r="M5" s="2">
        <v>0</v>
      </c>
      <c r="N5" s="25">
        <f t="shared" si="1"/>
        <v>0</v>
      </c>
      <c r="O5" s="153"/>
      <c r="P5" s="153"/>
      <c r="Q5" s="153"/>
      <c r="R5" s="153"/>
    </row>
    <row r="6" spans="1:18" x14ac:dyDescent="0.25">
      <c r="A6" s="45">
        <v>43319</v>
      </c>
      <c r="B6" s="46">
        <v>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  <c r="H6" s="46">
        <v>0</v>
      </c>
      <c r="I6" s="46">
        <v>0</v>
      </c>
      <c r="J6" s="46">
        <v>0</v>
      </c>
      <c r="K6" s="46">
        <v>0</v>
      </c>
      <c r="L6" s="1">
        <f t="shared" si="0"/>
        <v>0</v>
      </c>
      <c r="M6" s="2">
        <v>0</v>
      </c>
      <c r="N6" s="25">
        <f t="shared" si="1"/>
        <v>0</v>
      </c>
      <c r="O6" s="153"/>
      <c r="P6" s="153"/>
      <c r="Q6" s="153"/>
      <c r="R6" s="153"/>
    </row>
    <row r="7" spans="1:18" x14ac:dyDescent="0.25">
      <c r="A7" s="45">
        <v>43320</v>
      </c>
      <c r="B7" s="46">
        <v>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  <c r="H7" s="46">
        <v>0</v>
      </c>
      <c r="I7" s="46">
        <v>0</v>
      </c>
      <c r="J7" s="46">
        <v>0</v>
      </c>
      <c r="K7" s="46">
        <v>0</v>
      </c>
      <c r="L7" s="1">
        <f t="shared" si="0"/>
        <v>0</v>
      </c>
      <c r="M7" s="2">
        <v>0</v>
      </c>
      <c r="N7" s="25">
        <f t="shared" si="1"/>
        <v>0</v>
      </c>
      <c r="O7" s="153"/>
      <c r="P7" s="153"/>
      <c r="Q7" s="153"/>
      <c r="R7" s="153"/>
    </row>
    <row r="8" spans="1:18" x14ac:dyDescent="0.25">
      <c r="A8" s="45">
        <v>43321</v>
      </c>
      <c r="B8" s="46">
        <v>0</v>
      </c>
      <c r="C8" s="46">
        <v>0</v>
      </c>
      <c r="D8" s="46">
        <v>0</v>
      </c>
      <c r="E8" s="46">
        <v>0</v>
      </c>
      <c r="F8" s="46">
        <v>0</v>
      </c>
      <c r="G8" s="46">
        <v>0</v>
      </c>
      <c r="H8" s="46">
        <v>0</v>
      </c>
      <c r="I8" s="46">
        <v>0</v>
      </c>
      <c r="J8" s="46">
        <v>0</v>
      </c>
      <c r="K8" s="46">
        <v>0</v>
      </c>
      <c r="L8" s="1">
        <f t="shared" si="0"/>
        <v>0</v>
      </c>
      <c r="M8" s="2">
        <v>0</v>
      </c>
      <c r="N8" s="25">
        <f t="shared" si="1"/>
        <v>0</v>
      </c>
      <c r="O8" s="153"/>
      <c r="P8" s="153"/>
      <c r="Q8" s="153"/>
      <c r="R8" s="153"/>
    </row>
    <row r="9" spans="1:18" x14ac:dyDescent="0.25">
      <c r="A9" s="45">
        <v>43322</v>
      </c>
      <c r="B9" s="46">
        <v>0</v>
      </c>
      <c r="C9" s="46">
        <v>0</v>
      </c>
      <c r="D9" s="46">
        <v>0</v>
      </c>
      <c r="E9" s="46">
        <v>0</v>
      </c>
      <c r="F9" s="46">
        <v>0</v>
      </c>
      <c r="G9" s="46">
        <v>0</v>
      </c>
      <c r="H9" s="46">
        <v>0</v>
      </c>
      <c r="I9" s="46">
        <v>0</v>
      </c>
      <c r="J9" s="46">
        <v>0</v>
      </c>
      <c r="K9" s="46">
        <v>0</v>
      </c>
      <c r="L9" s="1">
        <f t="shared" si="0"/>
        <v>0</v>
      </c>
      <c r="M9" s="2">
        <v>0</v>
      </c>
      <c r="N9" s="25">
        <f t="shared" si="1"/>
        <v>0</v>
      </c>
      <c r="O9" s="153"/>
      <c r="P9" s="153"/>
      <c r="Q9" s="153"/>
      <c r="R9" s="153"/>
    </row>
    <row r="10" spans="1:18" x14ac:dyDescent="0.25">
      <c r="A10" s="45">
        <v>43325</v>
      </c>
      <c r="B10" s="46">
        <v>0</v>
      </c>
      <c r="C10" s="46">
        <v>0</v>
      </c>
      <c r="D10" s="46">
        <v>0</v>
      </c>
      <c r="E10" s="46">
        <v>0</v>
      </c>
      <c r="F10" s="46">
        <v>0</v>
      </c>
      <c r="G10" s="46">
        <v>0</v>
      </c>
      <c r="H10" s="46">
        <v>0</v>
      </c>
      <c r="I10" s="46">
        <v>0</v>
      </c>
      <c r="J10" s="46">
        <v>0</v>
      </c>
      <c r="K10" s="46">
        <v>0</v>
      </c>
      <c r="L10" s="1">
        <f t="shared" si="0"/>
        <v>0</v>
      </c>
      <c r="M10" s="2">
        <v>0</v>
      </c>
      <c r="N10" s="25">
        <f t="shared" si="1"/>
        <v>0</v>
      </c>
      <c r="O10" s="153"/>
      <c r="P10" s="153"/>
      <c r="Q10" s="153"/>
      <c r="R10" s="153"/>
    </row>
    <row r="11" spans="1:18" x14ac:dyDescent="0.25">
      <c r="A11" s="45">
        <v>43326</v>
      </c>
      <c r="B11" s="46">
        <v>0</v>
      </c>
      <c r="C11" s="46">
        <v>0</v>
      </c>
      <c r="D11" s="46">
        <v>0</v>
      </c>
      <c r="E11" s="46">
        <v>0</v>
      </c>
      <c r="F11" s="46">
        <v>0</v>
      </c>
      <c r="G11" s="46">
        <v>0</v>
      </c>
      <c r="H11" s="46">
        <v>0</v>
      </c>
      <c r="I11" s="46">
        <v>0</v>
      </c>
      <c r="J11" s="46">
        <v>0</v>
      </c>
      <c r="K11" s="46">
        <v>0</v>
      </c>
      <c r="L11" s="1">
        <f t="shared" si="0"/>
        <v>0</v>
      </c>
      <c r="M11" s="2">
        <v>0</v>
      </c>
      <c r="N11" s="25">
        <f t="shared" si="1"/>
        <v>0</v>
      </c>
      <c r="O11" s="153"/>
      <c r="P11" s="153"/>
      <c r="Q11" s="153"/>
      <c r="R11" s="153"/>
    </row>
    <row r="12" spans="1:18" x14ac:dyDescent="0.25">
      <c r="A12" s="45">
        <v>43327</v>
      </c>
      <c r="B12" s="46">
        <v>0</v>
      </c>
      <c r="C12" s="46">
        <v>0</v>
      </c>
      <c r="D12" s="46">
        <v>0</v>
      </c>
      <c r="E12" s="46">
        <v>0</v>
      </c>
      <c r="F12" s="46">
        <v>0</v>
      </c>
      <c r="G12" s="46">
        <v>0</v>
      </c>
      <c r="H12" s="46">
        <v>0</v>
      </c>
      <c r="I12" s="46">
        <v>0</v>
      </c>
      <c r="J12" s="46">
        <v>0</v>
      </c>
      <c r="K12" s="46">
        <v>0</v>
      </c>
      <c r="L12" s="1">
        <f t="shared" si="0"/>
        <v>0</v>
      </c>
      <c r="M12" s="2">
        <v>0</v>
      </c>
      <c r="N12" s="25">
        <f t="shared" si="1"/>
        <v>0</v>
      </c>
      <c r="O12" s="153"/>
      <c r="P12" s="153"/>
      <c r="Q12" s="153"/>
      <c r="R12" s="153"/>
    </row>
    <row r="13" spans="1:18" x14ac:dyDescent="0.25">
      <c r="A13" s="45">
        <v>43328</v>
      </c>
      <c r="B13" s="46">
        <v>0</v>
      </c>
      <c r="C13" s="46">
        <v>0</v>
      </c>
      <c r="D13" s="46">
        <v>0</v>
      </c>
      <c r="E13" s="24">
        <v>0</v>
      </c>
      <c r="F13" s="24">
        <v>0</v>
      </c>
      <c r="G13" s="24">
        <v>0</v>
      </c>
      <c r="H13" s="24">
        <v>0</v>
      </c>
      <c r="I13" s="46">
        <v>0</v>
      </c>
      <c r="J13" s="46">
        <v>0</v>
      </c>
      <c r="K13" s="46">
        <v>0</v>
      </c>
      <c r="L13" s="1">
        <f t="shared" si="0"/>
        <v>0</v>
      </c>
      <c r="M13" s="2">
        <v>0</v>
      </c>
      <c r="N13" s="25">
        <f t="shared" si="1"/>
        <v>0</v>
      </c>
      <c r="O13" s="153"/>
      <c r="P13" s="153"/>
      <c r="Q13" s="153"/>
      <c r="R13" s="153"/>
    </row>
    <row r="14" spans="1:18" x14ac:dyDescent="0.25">
      <c r="A14" s="45">
        <v>43329</v>
      </c>
      <c r="B14" s="46">
        <v>0</v>
      </c>
      <c r="C14" s="46">
        <v>0</v>
      </c>
      <c r="D14" s="46">
        <v>0</v>
      </c>
      <c r="E14" s="24">
        <v>0</v>
      </c>
      <c r="F14" s="24">
        <v>0</v>
      </c>
      <c r="G14" s="24">
        <v>0</v>
      </c>
      <c r="H14" s="24">
        <v>0</v>
      </c>
      <c r="I14" s="46">
        <v>0</v>
      </c>
      <c r="J14" s="46">
        <v>0</v>
      </c>
      <c r="K14" s="46">
        <v>0</v>
      </c>
      <c r="L14" s="1">
        <f t="shared" si="0"/>
        <v>0</v>
      </c>
      <c r="M14" s="2">
        <v>0</v>
      </c>
      <c r="N14" s="25">
        <f t="shared" si="1"/>
        <v>0</v>
      </c>
      <c r="O14" s="153"/>
      <c r="P14" s="153"/>
      <c r="Q14" s="153"/>
      <c r="R14" s="153"/>
    </row>
    <row r="15" spans="1:18" x14ac:dyDescent="0.25">
      <c r="A15" s="45">
        <v>43332</v>
      </c>
      <c r="B15" s="46">
        <v>0</v>
      </c>
      <c r="C15" s="46">
        <v>0</v>
      </c>
      <c r="D15" s="46">
        <v>0</v>
      </c>
      <c r="E15" s="24">
        <v>0</v>
      </c>
      <c r="F15" s="24">
        <v>0</v>
      </c>
      <c r="G15" s="24">
        <v>0</v>
      </c>
      <c r="H15" s="24">
        <v>0</v>
      </c>
      <c r="I15" s="46">
        <v>0</v>
      </c>
      <c r="J15" s="46">
        <v>0</v>
      </c>
      <c r="K15" s="46">
        <v>0</v>
      </c>
      <c r="L15" s="1">
        <f t="shared" si="0"/>
        <v>0</v>
      </c>
      <c r="M15" s="2">
        <v>0</v>
      </c>
      <c r="N15" s="25">
        <f t="shared" si="1"/>
        <v>0</v>
      </c>
      <c r="O15" s="153"/>
      <c r="P15" s="153"/>
      <c r="Q15" s="153"/>
      <c r="R15" s="153"/>
    </row>
    <row r="16" spans="1:18" x14ac:dyDescent="0.25">
      <c r="A16" s="45">
        <v>43333</v>
      </c>
      <c r="B16" s="46">
        <v>0</v>
      </c>
      <c r="C16" s="46">
        <v>0</v>
      </c>
      <c r="D16" s="46">
        <v>0</v>
      </c>
      <c r="E16" s="24">
        <v>0</v>
      </c>
      <c r="F16" s="24">
        <v>0</v>
      </c>
      <c r="G16" s="24">
        <v>0</v>
      </c>
      <c r="H16" s="24">
        <v>0</v>
      </c>
      <c r="I16" s="46">
        <v>0</v>
      </c>
      <c r="J16" s="46">
        <v>0</v>
      </c>
      <c r="K16" s="46">
        <v>0</v>
      </c>
      <c r="L16" s="1">
        <f t="shared" si="0"/>
        <v>0</v>
      </c>
      <c r="M16" s="2">
        <v>0</v>
      </c>
      <c r="N16" s="25">
        <f t="shared" si="1"/>
        <v>0</v>
      </c>
      <c r="O16" s="153"/>
      <c r="P16" s="153"/>
      <c r="Q16" s="153"/>
      <c r="R16" s="153"/>
    </row>
    <row r="17" spans="1:18" x14ac:dyDescent="0.25">
      <c r="A17" s="45">
        <v>43334</v>
      </c>
      <c r="B17" s="46">
        <v>0</v>
      </c>
      <c r="C17" s="46">
        <v>0</v>
      </c>
      <c r="D17" s="46">
        <v>-37.799999999999997</v>
      </c>
      <c r="E17" s="24">
        <v>0</v>
      </c>
      <c r="F17" s="24">
        <v>0</v>
      </c>
      <c r="G17" s="24">
        <v>0</v>
      </c>
      <c r="H17" s="24">
        <v>0</v>
      </c>
      <c r="I17" s="46">
        <v>15.8</v>
      </c>
      <c r="J17" s="46">
        <v>0</v>
      </c>
      <c r="K17" s="46">
        <v>0</v>
      </c>
      <c r="L17" s="1">
        <f t="shared" si="0"/>
        <v>-21.999999999999996</v>
      </c>
      <c r="M17" s="2">
        <v>2</v>
      </c>
      <c r="N17" s="25">
        <f t="shared" si="1"/>
        <v>-116.672</v>
      </c>
      <c r="O17" s="153"/>
      <c r="P17" s="153"/>
      <c r="Q17" s="153"/>
      <c r="R17" s="153"/>
    </row>
    <row r="18" spans="1:18" x14ac:dyDescent="0.25">
      <c r="A18" s="45">
        <v>43335</v>
      </c>
      <c r="B18" s="46">
        <v>0</v>
      </c>
      <c r="C18" s="46">
        <v>-95</v>
      </c>
      <c r="D18" s="46">
        <v>-33.200000000000003</v>
      </c>
      <c r="E18" s="24">
        <v>0</v>
      </c>
      <c r="F18" s="24">
        <v>0</v>
      </c>
      <c r="G18" s="24">
        <v>0</v>
      </c>
      <c r="H18" s="24">
        <v>0</v>
      </c>
      <c r="I18" s="46">
        <v>0</v>
      </c>
      <c r="J18" s="46">
        <v>0</v>
      </c>
      <c r="K18" s="46">
        <v>0</v>
      </c>
      <c r="L18" s="1">
        <f>SUM(B18:K18)</f>
        <v>-128.19999999999999</v>
      </c>
      <c r="M18" s="2">
        <v>3</v>
      </c>
      <c r="N18" s="25">
        <f t="shared" si="1"/>
        <v>-1077.952</v>
      </c>
      <c r="O18" s="153"/>
      <c r="P18" s="153"/>
      <c r="Q18" s="153"/>
      <c r="R18" s="153"/>
    </row>
    <row r="19" spans="1:18" x14ac:dyDescent="0.25">
      <c r="A19" s="45">
        <v>43336</v>
      </c>
      <c r="B19" s="46">
        <v>0</v>
      </c>
      <c r="C19" s="46">
        <v>0</v>
      </c>
      <c r="D19" s="46">
        <v>0</v>
      </c>
      <c r="E19" s="24">
        <v>0</v>
      </c>
      <c r="F19" s="24">
        <v>0</v>
      </c>
      <c r="G19" s="24">
        <v>0</v>
      </c>
      <c r="H19" s="24">
        <v>0</v>
      </c>
      <c r="I19" s="46">
        <v>0</v>
      </c>
      <c r="J19" s="46">
        <v>0</v>
      </c>
      <c r="K19" s="46">
        <v>0</v>
      </c>
      <c r="L19" s="1">
        <f t="shared" si="0"/>
        <v>0</v>
      </c>
      <c r="M19" s="2">
        <v>0</v>
      </c>
      <c r="N19" s="25">
        <f t="shared" si="1"/>
        <v>0</v>
      </c>
      <c r="O19" s="153"/>
      <c r="P19" s="153"/>
      <c r="Q19" s="153"/>
      <c r="R19" s="153"/>
    </row>
    <row r="20" spans="1:18" x14ac:dyDescent="0.25">
      <c r="A20" s="45">
        <v>43339</v>
      </c>
      <c r="B20" s="46">
        <v>0</v>
      </c>
      <c r="C20" s="46">
        <v>0</v>
      </c>
      <c r="D20" s="46">
        <v>0</v>
      </c>
      <c r="E20" s="24">
        <v>0</v>
      </c>
      <c r="F20" s="24">
        <v>0</v>
      </c>
      <c r="G20" s="24">
        <v>0</v>
      </c>
      <c r="H20" s="24">
        <v>0</v>
      </c>
      <c r="I20" s="46">
        <v>0</v>
      </c>
      <c r="J20" s="46">
        <v>0</v>
      </c>
      <c r="K20" s="46">
        <v>0</v>
      </c>
      <c r="L20" s="1">
        <f t="shared" si="0"/>
        <v>0</v>
      </c>
      <c r="M20" s="2">
        <v>0</v>
      </c>
      <c r="N20" s="25">
        <f t="shared" si="1"/>
        <v>0</v>
      </c>
      <c r="O20" s="153"/>
      <c r="P20" s="153"/>
      <c r="Q20" s="153"/>
      <c r="R20" s="153"/>
    </row>
    <row r="21" spans="1:18" x14ac:dyDescent="0.25">
      <c r="A21" s="45">
        <v>43340</v>
      </c>
      <c r="B21" s="46">
        <v>0</v>
      </c>
      <c r="C21" s="46">
        <v>0</v>
      </c>
      <c r="D21" s="46">
        <v>0</v>
      </c>
      <c r="E21" s="24">
        <v>0</v>
      </c>
      <c r="F21" s="24">
        <v>0</v>
      </c>
      <c r="G21" s="24">
        <v>0</v>
      </c>
      <c r="H21" s="24">
        <v>0</v>
      </c>
      <c r="I21" s="46">
        <v>0</v>
      </c>
      <c r="J21" s="46">
        <v>0</v>
      </c>
      <c r="K21" s="46">
        <v>0</v>
      </c>
      <c r="L21" s="1">
        <f t="shared" si="0"/>
        <v>0</v>
      </c>
      <c r="M21" s="2">
        <v>0</v>
      </c>
      <c r="N21" s="25">
        <f t="shared" si="1"/>
        <v>0</v>
      </c>
      <c r="O21" s="153"/>
      <c r="P21" s="153"/>
      <c r="Q21" s="153"/>
      <c r="R21" s="153"/>
    </row>
    <row r="22" spans="1:18" x14ac:dyDescent="0.25">
      <c r="A22" s="45">
        <v>43341</v>
      </c>
      <c r="B22" s="46">
        <v>0</v>
      </c>
      <c r="C22" s="46">
        <v>0</v>
      </c>
      <c r="D22" s="46">
        <v>0</v>
      </c>
      <c r="E22" s="24">
        <v>0</v>
      </c>
      <c r="F22" s="24">
        <v>0</v>
      </c>
      <c r="G22" s="24">
        <v>0</v>
      </c>
      <c r="H22" s="24">
        <v>0</v>
      </c>
      <c r="I22" s="46">
        <v>0</v>
      </c>
      <c r="J22" s="46">
        <v>0</v>
      </c>
      <c r="K22" s="46">
        <v>0</v>
      </c>
      <c r="L22" s="1">
        <f t="shared" si="0"/>
        <v>0</v>
      </c>
      <c r="M22" s="2">
        <v>0</v>
      </c>
      <c r="N22" s="25">
        <f t="shared" si="1"/>
        <v>0</v>
      </c>
      <c r="O22" s="153"/>
      <c r="P22" s="153"/>
      <c r="Q22" s="153"/>
      <c r="R22" s="153"/>
    </row>
    <row r="23" spans="1:18" x14ac:dyDescent="0.25">
      <c r="A23" s="45">
        <v>43342</v>
      </c>
      <c r="B23" s="46">
        <v>0</v>
      </c>
      <c r="C23" s="46">
        <v>0</v>
      </c>
      <c r="D23" s="46">
        <v>0</v>
      </c>
      <c r="E23" s="24">
        <v>0</v>
      </c>
      <c r="F23" s="24">
        <v>0</v>
      </c>
      <c r="G23" s="24">
        <v>0</v>
      </c>
      <c r="H23" s="24">
        <v>0</v>
      </c>
      <c r="I23" s="46">
        <v>0</v>
      </c>
      <c r="J23" s="46">
        <v>0</v>
      </c>
      <c r="K23" s="46">
        <v>0</v>
      </c>
      <c r="L23" s="1">
        <f t="shared" si="0"/>
        <v>0</v>
      </c>
      <c r="M23" s="2">
        <v>0</v>
      </c>
      <c r="N23" s="25">
        <f t="shared" si="1"/>
        <v>0</v>
      </c>
      <c r="O23" s="153"/>
      <c r="P23" s="153"/>
      <c r="Q23" s="153"/>
      <c r="R23" s="153"/>
    </row>
    <row r="24" spans="1:18" x14ac:dyDescent="0.25">
      <c r="A24" s="45">
        <v>43343</v>
      </c>
      <c r="B24" s="46">
        <v>0</v>
      </c>
      <c r="C24" s="46">
        <v>0</v>
      </c>
      <c r="D24" s="46">
        <v>0</v>
      </c>
      <c r="E24" s="24">
        <v>0</v>
      </c>
      <c r="F24" s="24">
        <v>0</v>
      </c>
      <c r="G24" s="24">
        <v>0</v>
      </c>
      <c r="H24" s="24">
        <v>0</v>
      </c>
      <c r="I24" s="46">
        <v>0</v>
      </c>
      <c r="J24" s="46">
        <v>0</v>
      </c>
      <c r="K24" s="46">
        <v>0</v>
      </c>
      <c r="L24" s="1">
        <f t="shared" si="0"/>
        <v>0</v>
      </c>
      <c r="M24" s="2">
        <v>0</v>
      </c>
      <c r="N24" s="25">
        <f t="shared" si="1"/>
        <v>0</v>
      </c>
      <c r="O24" s="153"/>
      <c r="P24" s="153"/>
      <c r="Q24" s="153"/>
      <c r="R24" s="153"/>
    </row>
    <row r="25" spans="1:18" ht="15.75" customHeight="1" x14ac:dyDescent="0.25">
      <c r="A25" s="4" t="s">
        <v>3</v>
      </c>
      <c r="B25" s="59">
        <f>SUM(B2:B24)</f>
        <v>0</v>
      </c>
      <c r="C25" s="59">
        <f t="shared" ref="C25:K25" si="2">SUM(C2:C24)</f>
        <v>-95</v>
      </c>
      <c r="D25" s="59">
        <f t="shared" si="2"/>
        <v>-71</v>
      </c>
      <c r="E25" s="59">
        <f t="shared" si="2"/>
        <v>0</v>
      </c>
      <c r="F25" s="59">
        <f t="shared" si="2"/>
        <v>0</v>
      </c>
      <c r="G25" s="59">
        <f t="shared" si="2"/>
        <v>0</v>
      </c>
      <c r="H25" s="59">
        <f t="shared" si="2"/>
        <v>0</v>
      </c>
      <c r="I25" s="59">
        <f t="shared" si="2"/>
        <v>15.8</v>
      </c>
      <c r="J25" s="59">
        <f t="shared" si="2"/>
        <v>0</v>
      </c>
      <c r="K25" s="59">
        <f t="shared" si="2"/>
        <v>0</v>
      </c>
      <c r="L25" s="216">
        <f>SUM(L2:L24)</f>
        <v>-150.19999999999999</v>
      </c>
      <c r="M25" s="159">
        <f>SUM(M2:M24)</f>
        <v>5</v>
      </c>
      <c r="N25" s="164">
        <f>SUM(N2:N24)</f>
        <v>-1194.624</v>
      </c>
      <c r="O25" s="153"/>
      <c r="P25" s="153"/>
      <c r="Q25" s="153"/>
      <c r="R25" s="153"/>
    </row>
    <row r="26" spans="1:18" ht="15.75" x14ac:dyDescent="0.25">
      <c r="A26" s="58" t="s">
        <v>53</v>
      </c>
      <c r="B26" s="61">
        <v>0</v>
      </c>
      <c r="C26" s="61">
        <v>2</v>
      </c>
      <c r="D26" s="61">
        <v>2</v>
      </c>
      <c r="E26" s="61">
        <v>0</v>
      </c>
      <c r="F26" s="61">
        <v>0</v>
      </c>
      <c r="G26" s="61">
        <v>0</v>
      </c>
      <c r="H26" s="61">
        <v>0</v>
      </c>
      <c r="I26" s="61">
        <v>1</v>
      </c>
      <c r="J26" s="192">
        <v>0</v>
      </c>
      <c r="K26" s="192">
        <v>0</v>
      </c>
      <c r="L26" s="217"/>
      <c r="M26" s="74">
        <f>SUM(B26:J26)</f>
        <v>5</v>
      </c>
      <c r="N26" s="192"/>
    </row>
    <row r="27" spans="1:18" ht="15.75" customHeight="1" x14ac:dyDescent="0.25">
      <c r="A27" s="93" t="s">
        <v>12</v>
      </c>
      <c r="B27" s="90">
        <f>(B25*8.6)</f>
        <v>0</v>
      </c>
      <c r="C27" s="90">
        <f>(C25*8.6)</f>
        <v>-817</v>
      </c>
      <c r="D27" s="90">
        <f>(D25*6)</f>
        <v>-426</v>
      </c>
      <c r="E27" s="90">
        <f>(E25*8.3)</f>
        <v>0</v>
      </c>
      <c r="F27" s="90">
        <f>(F25*8.3)</f>
        <v>0</v>
      </c>
      <c r="G27" s="90">
        <f>(G25*8.3)</f>
        <v>0</v>
      </c>
      <c r="H27" s="90">
        <f>(H25*8.3)</f>
        <v>0</v>
      </c>
      <c r="I27" s="90">
        <f>(I25*11.42)</f>
        <v>180.43600000000001</v>
      </c>
      <c r="J27" s="90">
        <f>(J25*7.8)</f>
        <v>0</v>
      </c>
      <c r="K27" s="90">
        <f>(K25*7.8)</f>
        <v>0</v>
      </c>
      <c r="L27" s="158"/>
      <c r="M27" s="160"/>
      <c r="N27" s="165"/>
      <c r="O27" s="153"/>
      <c r="P27" s="153"/>
      <c r="Q27" s="153"/>
      <c r="R27" s="153"/>
    </row>
    <row r="28" spans="1:18" x14ac:dyDescent="0.25">
      <c r="J28" s="23"/>
      <c r="K28" s="23"/>
      <c r="L28" s="23"/>
      <c r="M28" s="23"/>
      <c r="N28" s="23"/>
    </row>
  </sheetData>
  <mergeCells count="1">
    <mergeCell ref="L25:L26"/>
  </mergeCells>
  <conditionalFormatting sqref="N25 B27:D27 J27">
    <cfRule type="cellIs" dxfId="54" priority="131" operator="lessThan">
      <formula>0</formula>
    </cfRule>
    <cfRule type="cellIs" dxfId="53" priority="132" operator="greaterThan">
      <formula>0</formula>
    </cfRule>
  </conditionalFormatting>
  <conditionalFormatting sqref="L2:L25">
    <cfRule type="cellIs" dxfId="52" priority="136" operator="lessThan">
      <formula>0</formula>
    </cfRule>
    <cfRule type="cellIs" dxfId="51" priority="137" operator="greaterThan">
      <formula>0</formula>
    </cfRule>
  </conditionalFormatting>
  <conditionalFormatting sqref="B26:D26 B2:D24 J26 J2:J24 L2:N25 B25:K25 M26:N26">
    <cfRule type="cellIs" dxfId="50" priority="135" operator="equal">
      <formula>0</formula>
    </cfRule>
  </conditionalFormatting>
  <conditionalFormatting sqref="B2:C24 N2:N24">
    <cfRule type="cellIs" dxfId="49" priority="133" operator="lessThan">
      <formula>0</formula>
    </cfRule>
    <cfRule type="cellIs" dxfId="48" priority="134" operator="greaterThan">
      <formula>0</formula>
    </cfRule>
  </conditionalFormatting>
  <conditionalFormatting sqref="B25:K25">
    <cfRule type="cellIs" dxfId="47" priority="129" operator="lessThan">
      <formula>0</formula>
    </cfRule>
    <cfRule type="cellIs" dxfId="46" priority="130" operator="greaterThan">
      <formula>0</formula>
    </cfRule>
  </conditionalFormatting>
  <conditionalFormatting sqref="D2:D24">
    <cfRule type="cellIs" dxfId="45" priority="127" operator="lessThan">
      <formula>0</formula>
    </cfRule>
    <cfRule type="cellIs" dxfId="44" priority="128" operator="greaterThan">
      <formula>0</formula>
    </cfRule>
  </conditionalFormatting>
  <conditionalFormatting sqref="J2:J24">
    <cfRule type="cellIs" dxfId="43" priority="123" operator="lessThan">
      <formula>0</formula>
    </cfRule>
    <cfRule type="cellIs" dxfId="42" priority="124" operator="greaterThan">
      <formula>0</formula>
    </cfRule>
  </conditionalFormatting>
  <conditionalFormatting sqref="P1:P22 L28:L1048576 P25:P27">
    <cfRule type="cellIs" dxfId="41" priority="119" operator="greaterThan">
      <formula>0</formula>
    </cfRule>
    <cfRule type="cellIs" dxfId="40" priority="120" operator="lessThan">
      <formula>0</formula>
    </cfRule>
  </conditionalFormatting>
  <conditionalFormatting sqref="I26 I2:I24">
    <cfRule type="cellIs" dxfId="39" priority="118" operator="equal">
      <formula>0</formula>
    </cfRule>
  </conditionalFormatting>
  <conditionalFormatting sqref="I2:I24">
    <cfRule type="cellIs" dxfId="38" priority="116" operator="lessThan">
      <formula>0</formula>
    </cfRule>
    <cfRule type="cellIs" dxfId="37" priority="117" operator="greaterThan">
      <formula>0</formula>
    </cfRule>
  </conditionalFormatting>
  <conditionalFormatting sqref="I27">
    <cfRule type="cellIs" dxfId="36" priority="112" operator="lessThan">
      <formula>0</formula>
    </cfRule>
    <cfRule type="cellIs" dxfId="35" priority="113" operator="greaterThan">
      <formula>0</formula>
    </cfRule>
  </conditionalFormatting>
  <conditionalFormatting sqref="P23">
    <cfRule type="cellIs" dxfId="34" priority="105" operator="greaterThan">
      <formula>0</formula>
    </cfRule>
    <cfRule type="cellIs" dxfId="33" priority="106" operator="lessThan">
      <formula>0</formula>
    </cfRule>
  </conditionalFormatting>
  <conditionalFormatting sqref="P24">
    <cfRule type="cellIs" dxfId="32" priority="54" operator="greaterThan">
      <formula>0</formula>
    </cfRule>
    <cfRule type="cellIs" dxfId="31" priority="55" operator="lessThan">
      <formula>0</formula>
    </cfRule>
  </conditionalFormatting>
  <conditionalFormatting sqref="E2:E24">
    <cfRule type="cellIs" dxfId="30" priority="33" operator="lessThan">
      <formula>0</formula>
    </cfRule>
    <cfRule type="cellIs" dxfId="29" priority="34" operator="greaterThan">
      <formula>0</formula>
    </cfRule>
  </conditionalFormatting>
  <conditionalFormatting sqref="E26 E2:E24">
    <cfRule type="cellIs" dxfId="28" priority="35" operator="equal">
      <formula>0</formula>
    </cfRule>
  </conditionalFormatting>
  <conditionalFormatting sqref="E27">
    <cfRule type="cellIs" dxfId="27" priority="29" operator="lessThan">
      <formula>0</formula>
    </cfRule>
    <cfRule type="cellIs" dxfId="26" priority="30" operator="greaterThan">
      <formula>0</formula>
    </cfRule>
  </conditionalFormatting>
  <conditionalFormatting sqref="F2:F24">
    <cfRule type="cellIs" dxfId="25" priority="26" operator="lessThan">
      <formula>0</formula>
    </cfRule>
    <cfRule type="cellIs" dxfId="24" priority="27" operator="greaterThan">
      <formula>0</formula>
    </cfRule>
  </conditionalFormatting>
  <conditionalFormatting sqref="F26 F2:F24">
    <cfRule type="cellIs" dxfId="23" priority="28" operator="equal">
      <formula>0</formula>
    </cfRule>
  </conditionalFormatting>
  <conditionalFormatting sqref="F27">
    <cfRule type="cellIs" dxfId="22" priority="22" operator="lessThan">
      <formula>0</formula>
    </cfRule>
    <cfRule type="cellIs" dxfId="21" priority="23" operator="greaterThan">
      <formula>0</formula>
    </cfRule>
  </conditionalFormatting>
  <conditionalFormatting sqref="G2:G24">
    <cfRule type="cellIs" dxfId="20" priority="19" operator="lessThan">
      <formula>0</formula>
    </cfRule>
    <cfRule type="cellIs" dxfId="19" priority="20" operator="greaterThan">
      <formula>0</formula>
    </cfRule>
  </conditionalFormatting>
  <conditionalFormatting sqref="G26 G2:G24">
    <cfRule type="cellIs" dxfId="18" priority="21" operator="equal">
      <formula>0</formula>
    </cfRule>
  </conditionalFormatting>
  <conditionalFormatting sqref="G27">
    <cfRule type="cellIs" dxfId="17" priority="15" operator="lessThan">
      <formula>0</formula>
    </cfRule>
    <cfRule type="cellIs" dxfId="16" priority="16" operator="greaterThan">
      <formula>0</formula>
    </cfRule>
  </conditionalFormatting>
  <conditionalFormatting sqref="H2:H24">
    <cfRule type="cellIs" dxfId="15" priority="12" operator="lessThan">
      <formula>0</formula>
    </cfRule>
    <cfRule type="cellIs" dxfId="14" priority="13" operator="greaterThan">
      <formula>0</formula>
    </cfRule>
  </conditionalFormatting>
  <conditionalFormatting sqref="H26 H2:H24">
    <cfRule type="cellIs" dxfId="13" priority="14" operator="equal">
      <formula>0</formula>
    </cfRule>
  </conditionalFormatting>
  <conditionalFormatting sqref="H27">
    <cfRule type="cellIs" dxfId="12" priority="8" operator="lessThan">
      <formula>0</formula>
    </cfRule>
    <cfRule type="cellIs" dxfId="11" priority="9" operator="greaterThan">
      <formula>0</formula>
    </cfRule>
  </conditionalFormatting>
  <conditionalFormatting sqref="K27">
    <cfRule type="cellIs" dxfId="10" priority="5" operator="lessThan">
      <formula>0</formula>
    </cfRule>
    <cfRule type="cellIs" dxfId="9" priority="6" operator="greaterThan">
      <formula>0</formula>
    </cfRule>
  </conditionalFormatting>
  <conditionalFormatting sqref="K26 K2:K24">
    <cfRule type="cellIs" dxfId="8" priority="7" operator="equal">
      <formula>0</formula>
    </cfRule>
  </conditionalFormatting>
  <conditionalFormatting sqref="K2:K24">
    <cfRule type="cellIs" dxfId="7" priority="3" operator="lessThan">
      <formula>0</formula>
    </cfRule>
    <cfRule type="cellIs" dxfId="6" priority="4" operator="greaterThan">
      <formula>0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YLR_SC GAM</vt:lpstr>
      <vt:lpstr>YRL CAPITAL_ICM</vt:lpstr>
      <vt:lpstr>SC GAM_ICM</vt:lpstr>
      <vt:lpstr>SC GAM_FXPRO</vt:lpstr>
      <vt:lpstr>A</vt:lpstr>
      <vt:lpstr>B </vt:lpstr>
      <vt:lpstr>C </vt:lpstr>
      <vt:lpstr>D</vt:lpstr>
      <vt:lpstr>E </vt:lpstr>
      <vt:lpstr>F </vt:lpstr>
      <vt:lpstr>G</vt:lpstr>
      <vt:lpstr>H</vt:lpstr>
      <vt:lpstr>I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BCHIRI</dc:creator>
  <cp:lastModifiedBy>Bchiri</cp:lastModifiedBy>
  <cp:lastPrinted>2018-07-17T10:30:53Z</cp:lastPrinted>
  <dcterms:created xsi:type="dcterms:W3CDTF">2018-05-30T14:57:47Z</dcterms:created>
  <dcterms:modified xsi:type="dcterms:W3CDTF">2018-10-14T16:59:58Z</dcterms:modified>
</cp:coreProperties>
</file>