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ESTION\"/>
    </mc:Choice>
  </mc:AlternateContent>
  <bookViews>
    <workbookView xWindow="0" yWindow="0" windowWidth="28800" windowHeight="13020"/>
  </bookViews>
  <sheets>
    <sheet name="Formu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0" i="1" l="1"/>
  <c r="R20" i="1"/>
  <c r="R19" i="1" l="1"/>
  <c r="R18" i="1"/>
  <c r="R17" i="1"/>
  <c r="R16" i="1"/>
  <c r="Y16" i="1" s="1"/>
  <c r="W16" i="1" s="1"/>
  <c r="R15" i="1"/>
  <c r="R14" i="1"/>
  <c r="R13" i="1"/>
  <c r="Y13" i="1" s="1"/>
  <c r="W13" i="1" s="1"/>
  <c r="R12" i="1"/>
  <c r="R11" i="1"/>
  <c r="Y11" i="1" s="1"/>
  <c r="W11" i="1" s="1"/>
  <c r="R10" i="1"/>
  <c r="R9" i="1"/>
  <c r="R8" i="1"/>
  <c r="R7" i="1"/>
  <c r="V7" i="1" s="1"/>
  <c r="O7" i="1" s="1"/>
  <c r="R6" i="1"/>
  <c r="Y6" i="1" s="1"/>
  <c r="W6" i="1" s="1"/>
  <c r="R5" i="1"/>
  <c r="Y5" i="1" s="1"/>
  <c r="W5" i="1" s="1"/>
  <c r="M20" i="1"/>
  <c r="L20" i="1"/>
  <c r="N19" i="1"/>
  <c r="H19" i="1"/>
  <c r="X19" i="1" s="1"/>
  <c r="C19" i="1"/>
  <c r="S19" i="1" s="1"/>
  <c r="X18" i="1"/>
  <c r="S18" i="1"/>
  <c r="Y18" i="1"/>
  <c r="W18" i="1" s="1"/>
  <c r="N18" i="1"/>
  <c r="H18" i="1"/>
  <c r="C18" i="1"/>
  <c r="Q18" i="1" s="1"/>
  <c r="X17" i="1"/>
  <c r="N17" i="1"/>
  <c r="H17" i="1"/>
  <c r="C17" i="1"/>
  <c r="U17" i="1" s="1"/>
  <c r="N16" i="1"/>
  <c r="H16" i="1"/>
  <c r="X16" i="1" s="1"/>
  <c r="C16" i="1"/>
  <c r="S16" i="1" s="1"/>
  <c r="S15" i="1"/>
  <c r="V15" i="1"/>
  <c r="O15" i="1" s="1"/>
  <c r="Q15" i="1"/>
  <c r="N15" i="1"/>
  <c r="H15" i="1"/>
  <c r="X15" i="1" s="1"/>
  <c r="Y15" i="1" s="1"/>
  <c r="W15" i="1" s="1"/>
  <c r="C15" i="1"/>
  <c r="U15" i="1" s="1"/>
  <c r="S14" i="1"/>
  <c r="N14" i="1"/>
  <c r="H14" i="1"/>
  <c r="X14" i="1" s="1"/>
  <c r="C14" i="1"/>
  <c r="U14" i="1" s="1"/>
  <c r="X13" i="1"/>
  <c r="S13" i="1"/>
  <c r="Q13" i="1"/>
  <c r="N13" i="1"/>
  <c r="H13" i="1"/>
  <c r="C13" i="1"/>
  <c r="U13" i="1" s="1"/>
  <c r="X12" i="1"/>
  <c r="Q12" i="1"/>
  <c r="V12" i="1" s="1"/>
  <c r="O12" i="1" s="1"/>
  <c r="N12" i="1"/>
  <c r="H12" i="1"/>
  <c r="C12" i="1"/>
  <c r="U12" i="1" s="1"/>
  <c r="N11" i="1"/>
  <c r="H11" i="1"/>
  <c r="X11" i="1" s="1"/>
  <c r="C11" i="1"/>
  <c r="S11" i="1" s="1"/>
  <c r="X10" i="1"/>
  <c r="S10" i="1"/>
  <c r="Y10" i="1"/>
  <c r="W10" i="1" s="1"/>
  <c r="N10" i="1"/>
  <c r="H10" i="1"/>
  <c r="C10" i="1"/>
  <c r="Q10" i="1" s="1"/>
  <c r="X9" i="1"/>
  <c r="Y9" i="1" s="1"/>
  <c r="W9" i="1" s="1"/>
  <c r="N9" i="1"/>
  <c r="H9" i="1"/>
  <c r="C9" i="1"/>
  <c r="U9" i="1" s="1"/>
  <c r="N8" i="1"/>
  <c r="H8" i="1"/>
  <c r="X8" i="1" s="1"/>
  <c r="C8" i="1"/>
  <c r="S8" i="1" s="1"/>
  <c r="S7" i="1"/>
  <c r="Q7" i="1"/>
  <c r="N7" i="1"/>
  <c r="H7" i="1"/>
  <c r="X7" i="1" s="1"/>
  <c r="C7" i="1"/>
  <c r="U7" i="1" s="1"/>
  <c r="S6" i="1"/>
  <c r="N6" i="1"/>
  <c r="H6" i="1"/>
  <c r="X6" i="1" s="1"/>
  <c r="C6" i="1"/>
  <c r="U6" i="1" s="1"/>
  <c r="X5" i="1"/>
  <c r="S5" i="1"/>
  <c r="Q5" i="1"/>
  <c r="N5" i="1"/>
  <c r="H5" i="1"/>
  <c r="C5" i="1"/>
  <c r="U5" i="1" s="1"/>
  <c r="Y17" i="1" l="1"/>
  <c r="W17" i="1" s="1"/>
  <c r="V13" i="1"/>
  <c r="O13" i="1" s="1"/>
  <c r="Y12" i="1"/>
  <c r="W12" i="1" s="1"/>
  <c r="Y7" i="1"/>
  <c r="W7" i="1" s="1"/>
  <c r="T7" i="1"/>
  <c r="V5" i="1"/>
  <c r="O5" i="1" s="1"/>
  <c r="Y14" i="1"/>
  <c r="W14" i="1" s="1"/>
  <c r="Y8" i="1"/>
  <c r="W8" i="1" s="1"/>
  <c r="T15" i="1"/>
  <c r="Y19" i="1"/>
  <c r="W19" i="1" s="1"/>
  <c r="V9" i="1"/>
  <c r="O9" i="1" s="1"/>
  <c r="U19" i="1"/>
  <c r="U8" i="1"/>
  <c r="Q9" i="1"/>
  <c r="V16" i="1"/>
  <c r="O16" i="1" s="1"/>
  <c r="Q6" i="1"/>
  <c r="V6" i="1" s="1"/>
  <c r="U10" i="1"/>
  <c r="S12" i="1"/>
  <c r="T12" i="1" s="1"/>
  <c r="Q14" i="1"/>
  <c r="V14" i="1" s="1"/>
  <c r="U18" i="1"/>
  <c r="Q17" i="1"/>
  <c r="V17" i="1" s="1"/>
  <c r="O17" i="1" s="1"/>
  <c r="S9" i="1"/>
  <c r="V10" i="1"/>
  <c r="O10" i="1" s="1"/>
  <c r="Q11" i="1"/>
  <c r="V11" i="1" s="1"/>
  <c r="O11" i="1" s="1"/>
  <c r="S17" i="1"/>
  <c r="V18" i="1"/>
  <c r="O18" i="1" s="1"/>
  <c r="Q19" i="1"/>
  <c r="V19" i="1" s="1"/>
  <c r="O19" i="1" s="1"/>
  <c r="U11" i="1"/>
  <c r="U16" i="1"/>
  <c r="Q8" i="1"/>
  <c r="V8" i="1" s="1"/>
  <c r="Q16" i="1"/>
  <c r="T13" i="1" l="1"/>
  <c r="T9" i="1"/>
  <c r="T5" i="1"/>
  <c r="O8" i="1"/>
  <c r="T8" i="1"/>
  <c r="T14" i="1"/>
  <c r="O14" i="1"/>
  <c r="T18" i="1"/>
  <c r="T17" i="1"/>
  <c r="T11" i="1"/>
  <c r="T10" i="1"/>
  <c r="T19" i="1"/>
  <c r="T6" i="1"/>
  <c r="O6" i="1"/>
  <c r="T16" i="1"/>
  <c r="O20" i="1" l="1"/>
</calcChain>
</file>

<file path=xl/sharedStrings.xml><?xml version="1.0" encoding="utf-8"?>
<sst xmlns="http://schemas.openxmlformats.org/spreadsheetml/2006/main" count="56" uniqueCount="44">
  <si>
    <t>Entrée</t>
  </si>
  <si>
    <t>TP1</t>
  </si>
  <si>
    <t>TP2</t>
  </si>
  <si>
    <t>TP3</t>
  </si>
  <si>
    <t>Pivot</t>
  </si>
  <si>
    <t>SL</t>
  </si>
  <si>
    <t>TP1'</t>
  </si>
  <si>
    <t>TP2'</t>
  </si>
  <si>
    <t>Ecart TP1 - Pivot</t>
  </si>
  <si>
    <t>Taille (lots)</t>
  </si>
  <si>
    <t>EUR/USD</t>
  </si>
  <si>
    <t>sell</t>
  </si>
  <si>
    <t>USD/JPY</t>
  </si>
  <si>
    <t>buy</t>
  </si>
  <si>
    <t>GBP/USD</t>
  </si>
  <si>
    <t>AUD/USD</t>
  </si>
  <si>
    <t>NZD/USD</t>
  </si>
  <si>
    <t>USD/CAD</t>
  </si>
  <si>
    <t>EUR/GBP</t>
  </si>
  <si>
    <t>EUR/JPY</t>
  </si>
  <si>
    <t>GBP/JPY</t>
  </si>
  <si>
    <t>USD/CHF</t>
  </si>
  <si>
    <t>XAU/USD</t>
  </si>
  <si>
    <t>TOTAL</t>
  </si>
  <si>
    <t>Capital</t>
  </si>
  <si>
    <t>Direction</t>
  </si>
  <si>
    <t>Date</t>
  </si>
  <si>
    <t>TP1   /  TP2</t>
  </si>
  <si>
    <t>Actifs</t>
  </si>
  <si>
    <t>Commentaire</t>
  </si>
  <si>
    <t>Pips (TP1)</t>
  </si>
  <si>
    <t>Pips (TP1')</t>
  </si>
  <si>
    <t>Risque</t>
  </si>
  <si>
    <t>Stop (Pips)</t>
  </si>
  <si>
    <t>Perte SL (€)</t>
  </si>
  <si>
    <t>TP1 (Pips)</t>
  </si>
  <si>
    <t>Gains TP1 (€)</t>
  </si>
  <si>
    <t>TP2 (Pips)</t>
  </si>
  <si>
    <t>Valeur du pip</t>
  </si>
  <si>
    <t>SL - TP1'</t>
  </si>
  <si>
    <t>DAX 30</t>
  </si>
  <si>
    <t>CAC 40</t>
  </si>
  <si>
    <t>S&amp;P 500</t>
  </si>
  <si>
    <t>DOW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</si>
</sst>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00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6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164" fontId="1" fillId="8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" fontId="1" fillId="11" borderId="1" xfId="0" applyNumberFormat="1" applyFont="1" applyFill="1" applyBorder="1" applyAlignment="1">
      <alignment horizontal="center" vertical="center"/>
    </xf>
    <xf numFmtId="14" fontId="2" fillId="12" borderId="1" xfId="0" applyNumberFormat="1" applyFont="1" applyFill="1" applyBorder="1" applyAlignment="1">
      <alignment horizontal="center" vertical="center"/>
    </xf>
    <xf numFmtId="0" fontId="3" fillId="0" borderId="0" xfId="0" applyFont="1"/>
    <xf numFmtId="14" fontId="2" fillId="7" borderId="1" xfId="0" applyNumberFormat="1" applyFont="1" applyFill="1" applyBorder="1" applyAlignment="1">
      <alignment horizontal="center" vertical="center"/>
    </xf>
    <xf numFmtId="164" fontId="2" fillId="15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64" fontId="6" fillId="16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hidden="1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2" fontId="2" fillId="0" borderId="1" xfId="0" applyNumberFormat="1" applyFont="1" applyFill="1" applyBorder="1" applyAlignment="1">
      <alignment horizontal="center" vertical="center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16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66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2" fontId="1" fillId="9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1" xfId="0" applyFont="1" applyFill="1" applyBorder="1" applyAlignment="1" applyProtection="1">
      <alignment horizontal="center" vertical="center"/>
      <protection locked="0"/>
    </xf>
    <xf numFmtId="2" fontId="7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 applyProtection="1">
      <alignment horizontal="center" vertical="center"/>
      <protection hidden="1"/>
    </xf>
    <xf numFmtId="2" fontId="2" fillId="0" borderId="1" xfId="0" applyNumberFormat="1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0" fontId="9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6" fillId="5" borderId="1" xfId="0" applyNumberFormat="1" applyFont="1" applyFill="1" applyBorder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20" fontId="5" fillId="10" borderId="1" xfId="0" applyNumberFormat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4" fillId="13" borderId="4" xfId="0" applyFont="1" applyFill="1" applyBorder="1" applyAlignment="1">
      <alignment horizontal="center" vertical="center"/>
    </xf>
    <xf numFmtId="0" fontId="4" fillId="14" borderId="2" xfId="0" applyFont="1" applyFill="1" applyBorder="1" applyAlignment="1">
      <alignment horizontal="center" vertical="center"/>
    </xf>
    <xf numFmtId="0" fontId="4" fillId="1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tabSelected="1" workbookViewId="0">
      <selection activeCell="T21" sqref="T21"/>
    </sheetView>
  </sheetViews>
  <sheetFormatPr baseColWidth="10" defaultRowHeight="15" x14ac:dyDescent="0.25"/>
  <cols>
    <col min="1" max="13" width="11.42578125" style="5"/>
    <col min="14" max="14" width="15" style="5" bestFit="1" customWidth="1"/>
    <col min="15" max="19" width="11.42578125" style="5"/>
    <col min="20" max="20" width="12.42578125" style="5" bestFit="1" customWidth="1"/>
    <col min="21" max="21" width="11.42578125" style="5"/>
    <col min="22" max="22" width="12.85546875" style="5" bestFit="1" customWidth="1"/>
    <col min="23" max="24" width="11.42578125" style="5"/>
    <col min="25" max="25" width="12.85546875" style="5" bestFit="1" customWidth="1"/>
    <col min="26" max="16384" width="11.42578125" style="5"/>
  </cols>
  <sheetData>
    <row r="1" spans="1:27" x14ac:dyDescent="0.25">
      <c r="A1" s="5" t="s">
        <v>24</v>
      </c>
      <c r="B1" s="5">
        <v>10000</v>
      </c>
    </row>
    <row r="3" spans="1:27" customFormat="1" ht="15.75" customHeight="1" x14ac:dyDescent="0.25">
      <c r="A3" s="7" t="s">
        <v>26</v>
      </c>
      <c r="B3" s="8">
        <v>42698</v>
      </c>
      <c r="C3" s="65">
        <v>0.35416666666666669</v>
      </c>
      <c r="D3" s="66"/>
      <c r="G3" s="9"/>
      <c r="M3" s="5"/>
      <c r="N3" s="5"/>
      <c r="O3" s="67" t="s">
        <v>27</v>
      </c>
      <c r="P3" s="68"/>
      <c r="Q3" s="68"/>
      <c r="R3" s="68"/>
      <c r="S3" s="68"/>
      <c r="T3" s="68"/>
      <c r="U3" s="68"/>
      <c r="V3" s="69"/>
      <c r="W3" s="70" t="s">
        <v>6</v>
      </c>
      <c r="X3" s="71"/>
      <c r="Y3" s="71"/>
    </row>
    <row r="4" spans="1:27" s="26" customFormat="1" x14ac:dyDescent="0.25">
      <c r="A4" s="10" t="s">
        <v>28</v>
      </c>
      <c r="B4" s="6" t="s">
        <v>25</v>
      </c>
      <c r="C4" s="11" t="s">
        <v>0</v>
      </c>
      <c r="D4" s="12" t="s">
        <v>1</v>
      </c>
      <c r="E4" s="12" t="s">
        <v>2</v>
      </c>
      <c r="F4" s="12" t="s">
        <v>3</v>
      </c>
      <c r="G4" s="13" t="s">
        <v>4</v>
      </c>
      <c r="H4" s="14" t="s">
        <v>5</v>
      </c>
      <c r="I4" s="15" t="s">
        <v>6</v>
      </c>
      <c r="J4" s="15" t="s">
        <v>7</v>
      </c>
      <c r="K4" s="15" t="s">
        <v>29</v>
      </c>
      <c r="L4" s="16" t="s">
        <v>30</v>
      </c>
      <c r="M4" s="16" t="s">
        <v>31</v>
      </c>
      <c r="N4" s="1" t="s">
        <v>8</v>
      </c>
      <c r="O4" s="15" t="s">
        <v>9</v>
      </c>
      <c r="P4" s="17" t="s">
        <v>32</v>
      </c>
      <c r="Q4" s="18" t="s">
        <v>33</v>
      </c>
      <c r="R4" s="19" t="s">
        <v>34</v>
      </c>
      <c r="S4" s="20" t="s">
        <v>35</v>
      </c>
      <c r="T4" s="21" t="s">
        <v>36</v>
      </c>
      <c r="U4" s="20" t="s">
        <v>37</v>
      </c>
      <c r="V4" s="21" t="s">
        <v>38</v>
      </c>
      <c r="W4" s="22" t="s">
        <v>9</v>
      </c>
      <c r="X4" s="23" t="s">
        <v>39</v>
      </c>
      <c r="Y4" s="24" t="s">
        <v>38</v>
      </c>
      <c r="Z4" s="25"/>
      <c r="AA4" s="25"/>
    </row>
    <row r="5" spans="1:27" s="42" customFormat="1" x14ac:dyDescent="0.25">
      <c r="A5" s="27" t="s">
        <v>10</v>
      </c>
      <c r="B5" s="28" t="s">
        <v>11</v>
      </c>
      <c r="C5" s="29">
        <f>(B5="buy")*((D5-G5)/2+G5)+(B5="sell")*((G5-D5)/2+D5)</f>
        <v>1.0562499999999999</v>
      </c>
      <c r="D5" s="30">
        <v>1.0509999999999999</v>
      </c>
      <c r="E5" s="30">
        <v>1.046</v>
      </c>
      <c r="F5" s="30">
        <v>1.04</v>
      </c>
      <c r="G5" s="31">
        <v>1.0615000000000001</v>
      </c>
      <c r="H5" s="32">
        <f>(B5="sell")*((I5-G5)/2+G5)+(B5="buy")*((G5-I5)/2+I5)</f>
        <v>1.0637500000000002</v>
      </c>
      <c r="I5" s="30">
        <v>1.0660000000000001</v>
      </c>
      <c r="J5" s="30">
        <v>1.071</v>
      </c>
      <c r="K5" s="33"/>
      <c r="L5" s="3"/>
      <c r="M5" s="3"/>
      <c r="N5" s="3">
        <f>ABS((D5-G5)*10000)</f>
        <v>105.00000000000176</v>
      </c>
      <c r="O5" s="34">
        <f>V5/10</f>
        <v>2.6666666666665655E-2</v>
      </c>
      <c r="P5" s="35">
        <v>2E-3</v>
      </c>
      <c r="Q5" s="2">
        <f>ABS((B5="sell")*((C5-H5)*10000)+(B5="buy")*((H5-C5)*10000))</f>
        <v>75.000000000002842</v>
      </c>
      <c r="R5" s="60">
        <f>P5*B1</f>
        <v>20</v>
      </c>
      <c r="S5" s="37">
        <f>ABS((B5="sell")*((C5-D5)*10000)+(B5="buy")*((D5-C5)*10000))</f>
        <v>52.499999999999773</v>
      </c>
      <c r="T5" s="36">
        <f>S5*V5</f>
        <v>13.999999999999408</v>
      </c>
      <c r="U5" s="2">
        <f>ABS((B5="sell")*((C5-E5)*10000)+(B5="buy")*((E5-C5)*10000))</f>
        <v>102.49999999999871</v>
      </c>
      <c r="V5" s="38">
        <f t="shared" ref="V5:V19" si="0">R5/Q5</f>
        <v>0.26666666666665656</v>
      </c>
      <c r="W5" s="34">
        <f>Y5/10</f>
        <v>0.13333333333334144</v>
      </c>
      <c r="X5" s="39">
        <f>ABS((I5-H5)*10000)</f>
        <v>22.499999999998632</v>
      </c>
      <c r="Y5" s="40">
        <f t="shared" ref="Y5:Y19" si="1">(R5*1.5)/X5</f>
        <v>1.3333333333334143</v>
      </c>
      <c r="Z5" s="41"/>
      <c r="AA5" s="41"/>
    </row>
    <row r="6" spans="1:27" s="42" customFormat="1" x14ac:dyDescent="0.25">
      <c r="A6" s="43" t="s">
        <v>12</v>
      </c>
      <c r="B6" s="44" t="s">
        <v>13</v>
      </c>
      <c r="C6" s="45">
        <f t="shared" ref="C6:C19" si="2">(B6="buy")*((D6-G6)/2+G6)+(B6="sell")*((G6-D6)/2+D6)</f>
        <v>112.52500000000001</v>
      </c>
      <c r="D6" s="46">
        <v>113.75</v>
      </c>
      <c r="E6" s="46">
        <v>114.3</v>
      </c>
      <c r="F6" s="46">
        <v>115</v>
      </c>
      <c r="G6" s="47">
        <v>111.3</v>
      </c>
      <c r="H6" s="48">
        <f>(B6="sell")*((I6-G6)/2+G6)+(B6="buy")*((G6-I6)/2+I6)</f>
        <v>111.02500000000001</v>
      </c>
      <c r="I6" s="46">
        <v>110.75</v>
      </c>
      <c r="J6" s="46">
        <v>110.2</v>
      </c>
      <c r="K6" s="33"/>
      <c r="L6" s="3"/>
      <c r="M6" s="3"/>
      <c r="N6" s="3">
        <f>ABS((D6-G6)*100)</f>
        <v>245.00000000000028</v>
      </c>
      <c r="O6" s="34">
        <f>V6/14.23</f>
        <v>1.1712344811431248E-2</v>
      </c>
      <c r="P6" s="35">
        <v>2.5000000000000001E-3</v>
      </c>
      <c r="Q6" s="2">
        <f>ABS((B6="sell")*((C6-H6)*100)+(B6="buy")*((H6-C6)*100))</f>
        <v>150</v>
      </c>
      <c r="R6" s="36">
        <f>P6*B1</f>
        <v>25</v>
      </c>
      <c r="S6" s="37">
        <f>ABS((B6="sell")*((C6-D6)*100)+(B6="buy")*((D6-C6)*100))</f>
        <v>122.49999999999943</v>
      </c>
      <c r="T6" s="61">
        <f t="shared" ref="T6:T19" si="3">S6*V6</f>
        <v>20.416666666666572</v>
      </c>
      <c r="U6" s="2">
        <f>ABS((B6="sell")*((C6-E6)*100)+(B6="buy")*((E6-C6)*100))</f>
        <v>177.49999999999915</v>
      </c>
      <c r="V6" s="38">
        <f t="shared" si="0"/>
        <v>0.16666666666666666</v>
      </c>
      <c r="W6" s="34">
        <f>Y6/14.23</f>
        <v>9.5828275729890056E-2</v>
      </c>
      <c r="X6" s="39">
        <f>ABS((I6-H6)*100)</f>
        <v>27.500000000000568</v>
      </c>
      <c r="Y6" s="40">
        <f t="shared" si="1"/>
        <v>1.3636363636363356</v>
      </c>
      <c r="Z6" s="41"/>
      <c r="AA6" s="41"/>
    </row>
    <row r="7" spans="1:27" s="42" customFormat="1" x14ac:dyDescent="0.25">
      <c r="A7" s="27" t="s">
        <v>14</v>
      </c>
      <c r="B7" s="28" t="s">
        <v>11</v>
      </c>
      <c r="C7" s="29">
        <f t="shared" si="2"/>
        <v>1.2417500000000001</v>
      </c>
      <c r="D7" s="30">
        <v>1.2364999999999999</v>
      </c>
      <c r="E7" s="30">
        <v>1.23</v>
      </c>
      <c r="F7" s="30">
        <v>1.2244999999999999</v>
      </c>
      <c r="G7" s="31">
        <v>1.2470000000000001</v>
      </c>
      <c r="H7" s="32">
        <f>(B7="sell")*((I7-G7)/2+G7)+(B7="buy")*((G7-I7)/2+I7)</f>
        <v>1.24925</v>
      </c>
      <c r="I7" s="30">
        <v>1.2515000000000001</v>
      </c>
      <c r="J7" s="30">
        <v>1.2555000000000001</v>
      </c>
      <c r="K7" s="33"/>
      <c r="L7" s="3"/>
      <c r="M7" s="3"/>
      <c r="N7" s="3">
        <f>ABS((D7-G7)*10000)</f>
        <v>105.00000000000176</v>
      </c>
      <c r="O7" s="34">
        <f>V7/9.4</f>
        <v>2.8368794326241734E-2</v>
      </c>
      <c r="P7" s="35">
        <v>2E-3</v>
      </c>
      <c r="Q7" s="2">
        <f>ABS((B7="sell")*((C7-H7)*10000)+(B7="buy")*((H7-C7)*10000))</f>
        <v>74.999999999998408</v>
      </c>
      <c r="R7" s="36">
        <f>P7*B1</f>
        <v>20</v>
      </c>
      <c r="S7" s="37">
        <f>ABS((B7="sell")*((C7-D7)*10000)+(B7="buy")*((D7-C7)*10000))</f>
        <v>52.50000000000199</v>
      </c>
      <c r="T7" s="61">
        <f t="shared" si="3"/>
        <v>14.000000000000828</v>
      </c>
      <c r="U7" s="2">
        <f>ABS((B7="sell")*((C7-E7)*10000)+(B7="buy")*((E7-C7)*10000))</f>
        <v>117.50000000000149</v>
      </c>
      <c r="V7" s="38">
        <f t="shared" si="0"/>
        <v>0.26666666666667233</v>
      </c>
      <c r="W7" s="34">
        <f>Y7/9.4</f>
        <v>0.1418439716312003</v>
      </c>
      <c r="X7" s="39">
        <f>ABS((I7-H7)*10000)</f>
        <v>22.500000000000853</v>
      </c>
      <c r="Y7" s="40">
        <f t="shared" si="1"/>
        <v>1.3333333333332829</v>
      </c>
      <c r="Z7" s="41"/>
      <c r="AA7" s="41"/>
    </row>
    <row r="8" spans="1:27" s="42" customFormat="1" x14ac:dyDescent="0.25">
      <c r="A8" s="27" t="s">
        <v>15</v>
      </c>
      <c r="B8" s="28" t="s">
        <v>11</v>
      </c>
      <c r="C8" s="29">
        <f t="shared" si="2"/>
        <v>0.73899999999999999</v>
      </c>
      <c r="D8" s="30">
        <v>0.73399999999999999</v>
      </c>
      <c r="E8" s="30">
        <v>0.73099999999999998</v>
      </c>
      <c r="F8" s="30">
        <v>0.72799999999999998</v>
      </c>
      <c r="G8" s="31">
        <v>0.74399999999999999</v>
      </c>
      <c r="H8" s="32">
        <f t="shared" ref="H8:H19" si="4">(B8="sell")*((I8-G8)/2+G8)+(B8="buy")*((G8-I8)/2+I8)</f>
        <v>0.747</v>
      </c>
      <c r="I8" s="30">
        <v>0.75</v>
      </c>
      <c r="J8" s="30">
        <v>0.75349999999999995</v>
      </c>
      <c r="K8" s="33"/>
      <c r="L8" s="3"/>
      <c r="M8" s="3"/>
      <c r="N8" s="3">
        <f>ABS((D8-G8)*10000)</f>
        <v>100.00000000000009</v>
      </c>
      <c r="O8" s="34">
        <f>V8/9.42</f>
        <v>2.6539278131634796E-2</v>
      </c>
      <c r="P8" s="35">
        <v>2E-3</v>
      </c>
      <c r="Q8" s="2">
        <f>ABS((B8="sell")*((C8-H8)*10000)+(B8="buy")*((H8-C8)*10000))</f>
        <v>80.000000000000071</v>
      </c>
      <c r="R8" s="36">
        <f>P8*B1</f>
        <v>20</v>
      </c>
      <c r="S8" s="37">
        <f>ABS((B8="sell")*((C8-D8)*10000)+(B8="buy")*((D8-C8)*10000))</f>
        <v>50.000000000000043</v>
      </c>
      <c r="T8" s="61">
        <f t="shared" si="3"/>
        <v>12.5</v>
      </c>
      <c r="U8" s="2">
        <f>ABS((B8="sell")*((C8-E8)*10000)+(B8="buy")*((E8-C8)*10000))</f>
        <v>80.000000000000071</v>
      </c>
      <c r="V8" s="38">
        <f t="shared" si="0"/>
        <v>0.24999999999999978</v>
      </c>
      <c r="W8" s="34">
        <f>Y8/9.42</f>
        <v>0.10615711252653917</v>
      </c>
      <c r="X8" s="39">
        <f>ABS((I8-H8)*10000)</f>
        <v>30.000000000000028</v>
      </c>
      <c r="Y8" s="40">
        <f t="shared" si="1"/>
        <v>0.999999999999999</v>
      </c>
      <c r="Z8" s="41"/>
      <c r="AA8" s="41"/>
    </row>
    <row r="9" spans="1:27" s="42" customFormat="1" x14ac:dyDescent="0.25">
      <c r="A9" s="27" t="s">
        <v>16</v>
      </c>
      <c r="B9" s="28" t="s">
        <v>11</v>
      </c>
      <c r="C9" s="29">
        <f t="shared" si="2"/>
        <v>0.69950000000000001</v>
      </c>
      <c r="D9" s="30">
        <v>0.69499999999999995</v>
      </c>
      <c r="E9" s="30">
        <v>0.69199999999999995</v>
      </c>
      <c r="F9" s="30">
        <v>0.68899999999999995</v>
      </c>
      <c r="G9" s="31">
        <v>0.70399999999999996</v>
      </c>
      <c r="H9" s="32">
        <f t="shared" si="4"/>
        <v>0.70649999999999991</v>
      </c>
      <c r="I9" s="30">
        <v>0.70899999999999996</v>
      </c>
      <c r="J9" s="30">
        <v>0.71099999999999997</v>
      </c>
      <c r="K9" s="33"/>
      <c r="L9" s="3"/>
      <c r="M9" s="3"/>
      <c r="N9" s="3">
        <f>ABS((D9-G9)*10000)</f>
        <v>90.000000000000085</v>
      </c>
      <c r="O9" s="34">
        <f>V9/9.37</f>
        <v>3.0492453117853795E-2</v>
      </c>
      <c r="P9" s="35">
        <v>2E-3</v>
      </c>
      <c r="Q9" s="2">
        <f>ABS((B9="sell")*((C9-H9)*10000)+(B9="buy")*((H9-C9)*10000))</f>
        <v>69.999999999998948</v>
      </c>
      <c r="R9" s="60">
        <f>P9*B1</f>
        <v>20</v>
      </c>
      <c r="S9" s="37">
        <f>ABS((B9="sell")*((C9-D9)*10000)+(B9="buy")*((D9-C9)*10000))</f>
        <v>45.000000000000597</v>
      </c>
      <c r="T9" s="36">
        <f t="shared" si="3"/>
        <v>12.857142857143222</v>
      </c>
      <c r="U9" s="2">
        <f>ABS((B9="sell")*((C9-E9)*10000)+(B9="buy")*((E9-C9)*10000))</f>
        <v>75.000000000000625</v>
      </c>
      <c r="V9" s="38">
        <f t="shared" si="0"/>
        <v>0.28571428571429003</v>
      </c>
      <c r="W9" s="34">
        <f>Y9/9.37</f>
        <v>0.12806830309498105</v>
      </c>
      <c r="X9" s="39">
        <f>ABS((I9-H9)*10000)</f>
        <v>25.000000000000576</v>
      </c>
      <c r="Y9" s="40">
        <f t="shared" si="1"/>
        <v>1.1999999999999724</v>
      </c>
      <c r="Z9" s="41"/>
      <c r="AA9" s="41"/>
    </row>
    <row r="10" spans="1:27" s="42" customFormat="1" ht="14.25" customHeight="1" x14ac:dyDescent="0.25">
      <c r="A10" s="27" t="s">
        <v>17</v>
      </c>
      <c r="B10" s="49" t="s">
        <v>13</v>
      </c>
      <c r="C10" s="29">
        <f t="shared" si="2"/>
        <v>1.3512500000000001</v>
      </c>
      <c r="D10" s="30">
        <v>1.3565</v>
      </c>
      <c r="E10" s="30">
        <v>1.359</v>
      </c>
      <c r="F10" s="30">
        <v>1.363</v>
      </c>
      <c r="G10" s="31">
        <v>1.3460000000000001</v>
      </c>
      <c r="H10" s="32">
        <f t="shared" si="4"/>
        <v>1.343</v>
      </c>
      <c r="I10" s="30">
        <v>1.34</v>
      </c>
      <c r="J10" s="30">
        <v>1.3374999999999999</v>
      </c>
      <c r="K10" s="33"/>
      <c r="L10" s="3"/>
      <c r="M10" s="3"/>
      <c r="N10" s="3">
        <f>ABS((D10-G10)*10000)</f>
        <v>104.99999999999955</v>
      </c>
      <c r="O10" s="34">
        <f>V10/7.02</f>
        <v>3.4533367866700818E-2</v>
      </c>
      <c r="P10" s="35">
        <v>2E-3</v>
      </c>
      <c r="Q10" s="2">
        <f>ABS((B10="sell")*((C10-H10)*10000)+(B10="buy")*((H10-C10)*10000))</f>
        <v>82.500000000000909</v>
      </c>
      <c r="R10" s="36">
        <f>P10*B1</f>
        <v>20</v>
      </c>
      <c r="S10" s="37">
        <f>ABS((B10="sell")*((C10-D10)*10000)+(B10="buy")*((D10-C10)*10000))</f>
        <v>52.499999999999773</v>
      </c>
      <c r="T10" s="36">
        <f t="shared" si="3"/>
        <v>12.727272727272531</v>
      </c>
      <c r="U10" s="2">
        <f>ABS((B10="sell")*((C10-E10)*10000)+(B10="buy")*((E10-C10)*10000))</f>
        <v>77.499999999999233</v>
      </c>
      <c r="V10" s="38">
        <f t="shared" si="0"/>
        <v>0.24242424242423974</v>
      </c>
      <c r="W10" s="34">
        <f>Y10/7.02</f>
        <v>0.14245014245014762</v>
      </c>
      <c r="X10" s="39">
        <f>ABS((I10-H10)*10000)</f>
        <v>29.999999999998916</v>
      </c>
      <c r="Y10" s="40">
        <f t="shared" si="1"/>
        <v>1.0000000000000362</v>
      </c>
      <c r="Z10" s="41"/>
      <c r="AA10" s="41"/>
    </row>
    <row r="11" spans="1:27" s="42" customFormat="1" x14ac:dyDescent="0.25">
      <c r="A11" s="27" t="s">
        <v>18</v>
      </c>
      <c r="B11" s="28" t="s">
        <v>11</v>
      </c>
      <c r="C11" s="29">
        <f t="shared" si="2"/>
        <v>0.84850000000000003</v>
      </c>
      <c r="D11" s="30">
        <v>0.84499999999999997</v>
      </c>
      <c r="E11" s="30">
        <v>0.84150000000000003</v>
      </c>
      <c r="F11" s="30">
        <v>0.83950000000000002</v>
      </c>
      <c r="G11" s="31">
        <v>0.85199999999999998</v>
      </c>
      <c r="H11" s="32">
        <f t="shared" si="4"/>
        <v>0.85450000000000004</v>
      </c>
      <c r="I11" s="30">
        <v>0.85699999999999998</v>
      </c>
      <c r="J11" s="30">
        <v>0.86399999999999999</v>
      </c>
      <c r="K11" s="33"/>
      <c r="L11" s="3"/>
      <c r="M11" s="3"/>
      <c r="N11" s="3">
        <f>ABS((D11-G11)*10000)</f>
        <v>70.000000000000057</v>
      </c>
      <c r="O11" s="34">
        <f>V11/12</f>
        <v>2.7777777777777752E-2</v>
      </c>
      <c r="P11" s="35">
        <v>2E-3</v>
      </c>
      <c r="Q11" s="2">
        <f>ABS((B11="sell")*((C11-H11)*10000)+(B11="buy")*((H11-C11)*10000))</f>
        <v>60.000000000000057</v>
      </c>
      <c r="R11" s="36">
        <f>P11*B1</f>
        <v>20</v>
      </c>
      <c r="S11" s="37">
        <f>ABS((B11="sell")*((C11-D11)*10000)+(B11="buy")*((D11-C11)*10000))</f>
        <v>35.000000000000583</v>
      </c>
      <c r="T11" s="61">
        <f t="shared" si="3"/>
        <v>11.666666666666851</v>
      </c>
      <c r="U11" s="2">
        <f>ABS((B11="sell")*((C11-E11)*10000)+(B11="buy")*((E11-C11)*10000))</f>
        <v>70.000000000000057</v>
      </c>
      <c r="V11" s="38">
        <f t="shared" si="0"/>
        <v>0.33333333333333304</v>
      </c>
      <c r="W11" s="34">
        <f>Y11/12</f>
        <v>0.10000000000000213</v>
      </c>
      <c r="X11" s="39">
        <f>ABS((I11-H11)*10000)</f>
        <v>24.999999999999467</v>
      </c>
      <c r="Y11" s="40">
        <f t="shared" si="1"/>
        <v>1.2000000000000255</v>
      </c>
      <c r="Z11" s="41"/>
      <c r="AA11" s="41"/>
    </row>
    <row r="12" spans="1:27" s="42" customFormat="1" x14ac:dyDescent="0.25">
      <c r="A12" s="43" t="s">
        <v>19</v>
      </c>
      <c r="B12" s="44" t="s">
        <v>13</v>
      </c>
      <c r="C12" s="45">
        <f t="shared" si="2"/>
        <v>118.77500000000001</v>
      </c>
      <c r="D12" s="46">
        <v>119.4</v>
      </c>
      <c r="E12" s="46">
        <v>119.8</v>
      </c>
      <c r="F12" s="46">
        <v>120.35</v>
      </c>
      <c r="G12" s="47">
        <v>118.15</v>
      </c>
      <c r="H12" s="48">
        <f t="shared" si="4"/>
        <v>117.92500000000001</v>
      </c>
      <c r="I12" s="46">
        <v>117.7</v>
      </c>
      <c r="J12" s="46">
        <v>117.4</v>
      </c>
      <c r="K12" s="33"/>
      <c r="L12" s="2"/>
      <c r="M12" s="2"/>
      <c r="N12" s="3">
        <f>ABS((D12-G12)*100)</f>
        <v>125</v>
      </c>
      <c r="O12" s="34">
        <f>V12/8.77</f>
        <v>2.682943188677998E-2</v>
      </c>
      <c r="P12" s="35">
        <v>2E-3</v>
      </c>
      <c r="Q12" s="2">
        <f>ABS((B12="sell")*((C12-H12)*100)+(B12="buy")*((H12-C12)*100))</f>
        <v>84.999999999999432</v>
      </c>
      <c r="R12" s="36">
        <f>P12*B1</f>
        <v>20</v>
      </c>
      <c r="S12" s="37">
        <f>ABS((B12="sell")*((C12-D12)*100)+(B12="buy")*((D12-C12)*100))</f>
        <v>62.5</v>
      </c>
      <c r="T12" s="36">
        <f t="shared" si="3"/>
        <v>14.705882352941275</v>
      </c>
      <c r="U12" s="2">
        <f>ABS((B12="sell")*((C12-E12)*100)+(B12="buy")*((E12-C12)*100))</f>
        <v>102.49999999999915</v>
      </c>
      <c r="V12" s="38">
        <f t="shared" si="0"/>
        <v>0.2352941176470604</v>
      </c>
      <c r="W12" s="34">
        <f>Y12/8.77</f>
        <v>0.15203344735841309</v>
      </c>
      <c r="X12" s="39">
        <f>ABS((I12-H12)*100)</f>
        <v>22.500000000000853</v>
      </c>
      <c r="Y12" s="40">
        <f t="shared" si="1"/>
        <v>1.3333333333332829</v>
      </c>
      <c r="Z12" s="41"/>
      <c r="AA12" s="41"/>
    </row>
    <row r="13" spans="1:27" s="42" customFormat="1" x14ac:dyDescent="0.25">
      <c r="A13" s="43" t="s">
        <v>20</v>
      </c>
      <c r="B13" s="44" t="s">
        <v>13</v>
      </c>
      <c r="C13" s="45">
        <f t="shared" si="2"/>
        <v>139.85</v>
      </c>
      <c r="D13" s="46">
        <v>141</v>
      </c>
      <c r="E13" s="46">
        <v>142.4</v>
      </c>
      <c r="F13" s="46">
        <v>143.25</v>
      </c>
      <c r="G13" s="47">
        <v>138.69999999999999</v>
      </c>
      <c r="H13" s="48">
        <f t="shared" si="4"/>
        <v>137.97499999999999</v>
      </c>
      <c r="I13" s="46">
        <v>137.25</v>
      </c>
      <c r="J13" s="46">
        <v>136.25</v>
      </c>
      <c r="K13" s="33"/>
      <c r="L13" s="3"/>
      <c r="M13" s="3"/>
      <c r="N13" s="3">
        <f>ABS((D13-G13)*100)</f>
        <v>230.00000000000114</v>
      </c>
      <c r="O13" s="34">
        <f>V13/8.51</f>
        <v>1.2534273403838623E-2</v>
      </c>
      <c r="P13" s="35">
        <v>2E-3</v>
      </c>
      <c r="Q13" s="2">
        <f>ABS((B13="sell")*((C13-H13)*100)+(B13="buy")*((H13-C13)*100))</f>
        <v>187.5</v>
      </c>
      <c r="R13" s="60">
        <f>P13*B1</f>
        <v>20</v>
      </c>
      <c r="S13" s="37">
        <f>ABS((B13="sell")*((C13-D13)*100)+(B13="buy")*((D13-C13)*100))</f>
        <v>115.00000000000057</v>
      </c>
      <c r="T13" s="36">
        <f t="shared" si="3"/>
        <v>12.266666666666728</v>
      </c>
      <c r="U13" s="2">
        <f>ABS((B13="sell")*((C13-E13)*100)+(B13="buy")*((E13-C13)*100))</f>
        <v>255.00000000000114</v>
      </c>
      <c r="V13" s="38">
        <f t="shared" si="0"/>
        <v>0.10666666666666667</v>
      </c>
      <c r="W13" s="34">
        <f>Y13/8.51</f>
        <v>4.8624336480408828E-2</v>
      </c>
      <c r="X13" s="39">
        <f>ABS((I13-H13)*100)</f>
        <v>72.499999999999432</v>
      </c>
      <c r="Y13" s="40">
        <f t="shared" si="1"/>
        <v>0.41379310344827913</v>
      </c>
      <c r="Z13" s="41"/>
      <c r="AA13" s="41"/>
    </row>
    <row r="14" spans="1:27" s="42" customFormat="1" x14ac:dyDescent="0.25">
      <c r="A14" s="43" t="s">
        <v>21</v>
      </c>
      <c r="B14" s="44" t="s">
        <v>13</v>
      </c>
      <c r="C14" s="29">
        <f t="shared" si="2"/>
        <v>1.0169999999999999</v>
      </c>
      <c r="D14" s="30">
        <v>1.022</v>
      </c>
      <c r="E14" s="30">
        <v>1.0249999999999999</v>
      </c>
      <c r="F14" s="30">
        <v>1.0265</v>
      </c>
      <c r="G14" s="31">
        <v>1.012</v>
      </c>
      <c r="H14" s="32">
        <f t="shared" si="4"/>
        <v>1.0089999999999999</v>
      </c>
      <c r="I14" s="30">
        <v>1.006</v>
      </c>
      <c r="J14" s="30">
        <v>1.0024999999999999</v>
      </c>
      <c r="K14" s="33"/>
      <c r="L14" s="3"/>
      <c r="M14" s="3"/>
      <c r="N14" s="3">
        <f>ABS((D14-G14)*10000)</f>
        <v>100.00000000000009</v>
      </c>
      <c r="O14" s="34">
        <f>V14/11.88</f>
        <v>2.1043771043771024E-2</v>
      </c>
      <c r="P14" s="35">
        <v>2E-3</v>
      </c>
      <c r="Q14" s="2">
        <f>ABS((B14="sell")*((C14-H14)*10000)+(B14="buy")*((H14-C14)*10000))</f>
        <v>80.000000000000071</v>
      </c>
      <c r="R14" s="36">
        <f>P14*B1</f>
        <v>20</v>
      </c>
      <c r="S14" s="37">
        <f>ABS((B14="sell")*((C14-D14)*10000)+(B14="buy")*((D14-C14)*10000))</f>
        <v>50.000000000001151</v>
      </c>
      <c r="T14" s="36">
        <f t="shared" si="3"/>
        <v>12.500000000000277</v>
      </c>
      <c r="U14" s="2">
        <f>ABS((B14="sell")*((C14-E14)*10000)+(B14="buy")*((E14-C14)*10000))</f>
        <v>80.000000000000071</v>
      </c>
      <c r="V14" s="38">
        <f t="shared" si="0"/>
        <v>0.24999999999999978</v>
      </c>
      <c r="W14" s="34">
        <f>Y14/11.88</f>
        <v>8.417508417508722E-2</v>
      </c>
      <c r="X14" s="39">
        <f>ABS((I14-H14)*10000)</f>
        <v>29.999999999998916</v>
      </c>
      <c r="Y14" s="40">
        <f t="shared" si="1"/>
        <v>1.0000000000000362</v>
      </c>
      <c r="Z14" s="41"/>
      <c r="AA14" s="41"/>
    </row>
    <row r="15" spans="1:27" s="42" customFormat="1" x14ac:dyDescent="0.25">
      <c r="A15" s="43" t="s">
        <v>22</v>
      </c>
      <c r="B15" s="50" t="s">
        <v>11</v>
      </c>
      <c r="C15" s="51">
        <f t="shared" si="2"/>
        <v>1191.4000000000001</v>
      </c>
      <c r="D15" s="52">
        <v>1181.4000000000001</v>
      </c>
      <c r="E15" s="52">
        <v>1176</v>
      </c>
      <c r="F15" s="52">
        <v>1166</v>
      </c>
      <c r="G15" s="53">
        <v>1201.4000000000001</v>
      </c>
      <c r="H15" s="54">
        <f t="shared" si="4"/>
        <v>1207.95</v>
      </c>
      <c r="I15" s="52">
        <v>1214.5</v>
      </c>
      <c r="J15" s="52">
        <v>1221</v>
      </c>
      <c r="K15" s="33"/>
      <c r="L15" s="3"/>
      <c r="M15" s="3"/>
      <c r="N15" s="3">
        <f>ABS((D15-G15))</f>
        <v>20</v>
      </c>
      <c r="O15" s="34">
        <f>V15/94</f>
        <v>1.2855949090441637E-2</v>
      </c>
      <c r="P15" s="35">
        <v>2E-3</v>
      </c>
      <c r="Q15" s="2">
        <f>ABS((B15="sell")*((C15-H15))+(B15="buy")*((H15-C15)))</f>
        <v>16.549999999999955</v>
      </c>
      <c r="R15" s="36">
        <f>P15*B1</f>
        <v>20</v>
      </c>
      <c r="S15" s="37">
        <f>ABS((B15="sell")*((C15-D15))+(B15="buy")*((D15-C15)))</f>
        <v>10</v>
      </c>
      <c r="T15" s="36">
        <f t="shared" si="3"/>
        <v>12.084592145015138</v>
      </c>
      <c r="U15" s="2">
        <f>ABS((B15="sell")*((C15-E15))+(B15="buy")*((E15-C15)))</f>
        <v>15.400000000000091</v>
      </c>
      <c r="V15" s="38">
        <f t="shared" si="0"/>
        <v>1.2084592145015138</v>
      </c>
      <c r="W15" s="34">
        <f>Y15/94</f>
        <v>4.8725028422933581E-2</v>
      </c>
      <c r="X15" s="39">
        <f>ABS((I15-H15))</f>
        <v>6.5499999999999545</v>
      </c>
      <c r="Y15" s="40">
        <f t="shared" si="1"/>
        <v>4.5801526717557568</v>
      </c>
      <c r="Z15" s="41"/>
      <c r="AA15" s="41"/>
    </row>
    <row r="16" spans="1:27" s="42" customFormat="1" x14ac:dyDescent="0.25">
      <c r="A16" s="43" t="s">
        <v>40</v>
      </c>
      <c r="B16" s="53"/>
      <c r="C16" s="51">
        <f t="shared" si="2"/>
        <v>0</v>
      </c>
      <c r="D16" s="52"/>
      <c r="E16" s="52"/>
      <c r="F16" s="52"/>
      <c r="G16" s="53"/>
      <c r="H16" s="55">
        <f t="shared" si="4"/>
        <v>0</v>
      </c>
      <c r="I16" s="52"/>
      <c r="J16" s="52"/>
      <c r="K16" s="33"/>
      <c r="L16" s="3"/>
      <c r="M16" s="3"/>
      <c r="N16" s="3">
        <f>ABS((D16-G16))</f>
        <v>0</v>
      </c>
      <c r="O16" s="34" t="e">
        <f t="shared" ref="O16:O19" si="5">V16/10</f>
        <v>#DIV/0!</v>
      </c>
      <c r="P16" s="35">
        <v>2E-3</v>
      </c>
      <c r="Q16" s="2">
        <f t="shared" ref="Q16:Q19" si="6">ABS((B16="sell")*((C16-H16))+(B16="buy")*((H16-C16)))</f>
        <v>0</v>
      </c>
      <c r="R16" s="36">
        <f>P16*B1</f>
        <v>20</v>
      </c>
      <c r="S16" s="37">
        <f>ABS((B16="sell")*((C16-D16))+(B16="buy")*((D16-C16)))</f>
        <v>0</v>
      </c>
      <c r="T16" s="36" t="e">
        <f t="shared" si="3"/>
        <v>#DIV/0!</v>
      </c>
      <c r="U16" s="2">
        <f>ABS((B16="sell")*((C16-E16))+(B16="buy")*((E16-C16)))</f>
        <v>0</v>
      </c>
      <c r="V16" s="38" t="e">
        <f t="shared" si="0"/>
        <v>#DIV/0!</v>
      </c>
      <c r="W16" s="34" t="e">
        <f>Y16/10</f>
        <v>#DIV/0!</v>
      </c>
      <c r="X16" s="39">
        <f>ABS((I16-H16))</f>
        <v>0</v>
      </c>
      <c r="Y16" s="40" t="e">
        <f t="shared" si="1"/>
        <v>#DIV/0!</v>
      </c>
      <c r="Z16" s="41"/>
      <c r="AA16" s="41"/>
    </row>
    <row r="17" spans="1:27" s="42" customFormat="1" x14ac:dyDescent="0.25">
      <c r="A17" s="43" t="s">
        <v>41</v>
      </c>
      <c r="B17" s="53"/>
      <c r="C17" s="51">
        <f t="shared" si="2"/>
        <v>0</v>
      </c>
      <c r="D17" s="52"/>
      <c r="E17" s="52"/>
      <c r="F17" s="52"/>
      <c r="G17" s="53"/>
      <c r="H17" s="55">
        <f t="shared" si="4"/>
        <v>0</v>
      </c>
      <c r="I17" s="52"/>
      <c r="J17" s="52"/>
      <c r="K17" s="33"/>
      <c r="L17" s="3"/>
      <c r="M17" s="3"/>
      <c r="N17" s="3">
        <f>ABS((D17-G17))</f>
        <v>0</v>
      </c>
      <c r="O17" s="34" t="e">
        <f t="shared" si="5"/>
        <v>#DIV/0!</v>
      </c>
      <c r="P17" s="35">
        <v>2E-3</v>
      </c>
      <c r="Q17" s="2">
        <f t="shared" si="6"/>
        <v>0</v>
      </c>
      <c r="R17" s="36">
        <f>P17*B1</f>
        <v>20</v>
      </c>
      <c r="S17" s="37">
        <f>ABS((B17="sell")*((C17-D17))+(B17="buy")*((D17-C17)))</f>
        <v>0</v>
      </c>
      <c r="T17" s="36" t="e">
        <f t="shared" si="3"/>
        <v>#DIV/0!</v>
      </c>
      <c r="U17" s="2">
        <f>ABS((B17="sell")*((C17-E17))+(B17="buy")*((E17-C17)))</f>
        <v>0</v>
      </c>
      <c r="V17" s="38" t="e">
        <f t="shared" si="0"/>
        <v>#DIV/0!</v>
      </c>
      <c r="W17" s="34" t="e">
        <f>Y17/10</f>
        <v>#DIV/0!</v>
      </c>
      <c r="X17" s="39">
        <f>ABS((I17-H17))</f>
        <v>0</v>
      </c>
      <c r="Y17" s="40" t="e">
        <f t="shared" si="1"/>
        <v>#DIV/0!</v>
      </c>
      <c r="Z17" s="41"/>
      <c r="AA17" s="41"/>
    </row>
    <row r="18" spans="1:27" s="42" customFormat="1" x14ac:dyDescent="0.25">
      <c r="A18" s="43" t="s">
        <v>42</v>
      </c>
      <c r="B18" s="53"/>
      <c r="C18" s="51">
        <f t="shared" si="2"/>
        <v>0</v>
      </c>
      <c r="D18" s="52"/>
      <c r="E18" s="52"/>
      <c r="F18" s="52"/>
      <c r="G18" s="53"/>
      <c r="H18" s="55">
        <f t="shared" si="4"/>
        <v>0</v>
      </c>
      <c r="I18" s="52"/>
      <c r="J18" s="52"/>
      <c r="K18" s="33"/>
      <c r="L18" s="3"/>
      <c r="M18" s="3"/>
      <c r="N18" s="3">
        <f>ABS((D18-G18))</f>
        <v>0</v>
      </c>
      <c r="O18" s="34" t="e">
        <f t="shared" si="5"/>
        <v>#DIV/0!</v>
      </c>
      <c r="P18" s="35">
        <v>2E-3</v>
      </c>
      <c r="Q18" s="2">
        <f t="shared" si="6"/>
        <v>0</v>
      </c>
      <c r="R18" s="36">
        <f>P18*B1</f>
        <v>20</v>
      </c>
      <c r="S18" s="37">
        <f>ABS((B18="sell")*((C18-D18))+(B18="buy")*((D18-C18)))</f>
        <v>0</v>
      </c>
      <c r="T18" s="36" t="e">
        <f t="shared" si="3"/>
        <v>#DIV/0!</v>
      </c>
      <c r="U18" s="2">
        <f>ABS((B18="sell")*((C18-E18))+(B18="buy")*((E18-C18)))</f>
        <v>0</v>
      </c>
      <c r="V18" s="38" t="e">
        <f t="shared" si="0"/>
        <v>#DIV/0!</v>
      </c>
      <c r="W18" s="34" t="e">
        <f>Y18/10</f>
        <v>#DIV/0!</v>
      </c>
      <c r="X18" s="39">
        <f>ABS((I18-H18))</f>
        <v>0</v>
      </c>
      <c r="Y18" s="40" t="e">
        <f t="shared" si="1"/>
        <v>#DIV/0!</v>
      </c>
      <c r="Z18" s="41"/>
      <c r="AA18" s="41"/>
    </row>
    <row r="19" spans="1:27" s="42" customFormat="1" x14ac:dyDescent="0.25">
      <c r="A19" s="43" t="s">
        <v>43</v>
      </c>
      <c r="B19" s="53"/>
      <c r="C19" s="51">
        <f t="shared" si="2"/>
        <v>0</v>
      </c>
      <c r="D19" s="52"/>
      <c r="E19" s="52"/>
      <c r="F19" s="52"/>
      <c r="G19" s="53"/>
      <c r="H19" s="55">
        <f t="shared" si="4"/>
        <v>0</v>
      </c>
      <c r="I19" s="52"/>
      <c r="J19" s="52"/>
      <c r="K19" s="33"/>
      <c r="L19" s="3"/>
      <c r="M19" s="3"/>
      <c r="N19" s="3">
        <f>ABS((D19-G19))</f>
        <v>0</v>
      </c>
      <c r="O19" s="34" t="e">
        <f t="shared" si="5"/>
        <v>#DIV/0!</v>
      </c>
      <c r="P19" s="35">
        <v>2E-3</v>
      </c>
      <c r="Q19" s="2">
        <f t="shared" si="6"/>
        <v>0</v>
      </c>
      <c r="R19" s="36">
        <f>P19*B1</f>
        <v>20</v>
      </c>
      <c r="S19" s="37">
        <f>ABS((B19="sell")*((C19-D19))+(B19="buy")*((D19-C19)))</f>
        <v>0</v>
      </c>
      <c r="T19" s="36" t="e">
        <f t="shared" si="3"/>
        <v>#DIV/0!</v>
      </c>
      <c r="U19" s="2">
        <f>ABS((B19="sell")*((C19-E19))+(B19="buy")*((E19-C19)))</f>
        <v>0</v>
      </c>
      <c r="V19" s="38" t="e">
        <f t="shared" si="0"/>
        <v>#DIV/0!</v>
      </c>
      <c r="W19" s="34" t="e">
        <f>Y19/10</f>
        <v>#DIV/0!</v>
      </c>
      <c r="X19" s="39">
        <f>ABS((I19-H19))</f>
        <v>0</v>
      </c>
      <c r="Y19" s="40" t="e">
        <f t="shared" si="1"/>
        <v>#DIV/0!</v>
      </c>
      <c r="Z19" s="41"/>
      <c r="AA19" s="41"/>
    </row>
    <row r="20" spans="1:27" s="63" customFormat="1" ht="21" x14ac:dyDescent="0.25">
      <c r="A20" s="64" t="s">
        <v>23</v>
      </c>
      <c r="B20" s="64"/>
      <c r="C20" s="64"/>
      <c r="D20" s="64"/>
      <c r="E20" s="64"/>
      <c r="F20" s="64"/>
      <c r="G20" s="64"/>
      <c r="H20" s="64"/>
      <c r="I20" s="64"/>
      <c r="J20" s="64"/>
      <c r="K20" s="56"/>
      <c r="L20" s="37">
        <f>SUM(L5:L19)</f>
        <v>0</v>
      </c>
      <c r="M20" s="37">
        <f>SUM(M5:M19)</f>
        <v>0</v>
      </c>
      <c r="N20" s="4"/>
      <c r="O20" s="57" t="e">
        <f>SUM(O5:O19)</f>
        <v>#DIV/0!</v>
      </c>
      <c r="P20" s="58"/>
      <c r="Q20" s="59"/>
      <c r="R20" s="60">
        <f>-(R13+R9+R5)</f>
        <v>-60</v>
      </c>
      <c r="S20" s="59"/>
      <c r="T20" s="61">
        <f>T6+T7+T8+T11</f>
        <v>58.583333333334245</v>
      </c>
      <c r="U20" s="59"/>
      <c r="V20" s="59"/>
      <c r="W20" s="62"/>
      <c r="X20" s="62"/>
      <c r="Y20" s="4"/>
      <c r="Z20" s="5"/>
      <c r="AA20" s="5"/>
    </row>
  </sheetData>
  <mergeCells count="4">
    <mergeCell ref="A20:J20"/>
    <mergeCell ref="C3:D3"/>
    <mergeCell ref="O3:V3"/>
    <mergeCell ref="W3:Y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BCHIRI</dc:creator>
  <cp:lastModifiedBy>BCHIRI</cp:lastModifiedBy>
  <dcterms:created xsi:type="dcterms:W3CDTF">2016-11-15T12:42:01Z</dcterms:created>
  <dcterms:modified xsi:type="dcterms:W3CDTF">2016-11-24T13:37:41Z</dcterms:modified>
</cp:coreProperties>
</file>