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GESTION\"/>
    </mc:Choice>
  </mc:AlternateContent>
  <bookViews>
    <workbookView xWindow="0" yWindow="0" windowWidth="28800" windowHeight="12435"/>
  </bookViews>
  <sheets>
    <sheet name="Formules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9" i="1" l="1"/>
  <c r="L89" i="1"/>
  <c r="X88" i="1"/>
  <c r="Y88" i="1" s="1"/>
  <c r="W88" i="1" s="1"/>
  <c r="R88" i="1"/>
  <c r="N88" i="1"/>
  <c r="H88" i="1"/>
  <c r="C88" i="1"/>
  <c r="U88" i="1" s="1"/>
  <c r="R87" i="1"/>
  <c r="N87" i="1"/>
  <c r="H87" i="1"/>
  <c r="X87" i="1" s="1"/>
  <c r="Y87" i="1" s="1"/>
  <c r="W87" i="1" s="1"/>
  <c r="C87" i="1"/>
  <c r="S87" i="1" s="1"/>
  <c r="X86" i="1"/>
  <c r="Y86" i="1" s="1"/>
  <c r="W86" i="1" s="1"/>
  <c r="R86" i="1"/>
  <c r="N86" i="1"/>
  <c r="H86" i="1"/>
  <c r="C86" i="1"/>
  <c r="U86" i="1" s="1"/>
  <c r="X85" i="1"/>
  <c r="Y85" i="1" s="1"/>
  <c r="W85" i="1" s="1"/>
  <c r="R85" i="1"/>
  <c r="N85" i="1"/>
  <c r="H85" i="1"/>
  <c r="C85" i="1"/>
  <c r="U85" i="1" s="1"/>
  <c r="R84" i="1"/>
  <c r="N84" i="1"/>
  <c r="H84" i="1"/>
  <c r="X84" i="1" s="1"/>
  <c r="Y84" i="1" s="1"/>
  <c r="W84" i="1" s="1"/>
  <c r="C84" i="1"/>
  <c r="Q84" i="1" s="1"/>
  <c r="V84" i="1" s="1"/>
  <c r="S83" i="1"/>
  <c r="R83" i="1"/>
  <c r="Q83" i="1"/>
  <c r="V83" i="1" s="1"/>
  <c r="N83" i="1"/>
  <c r="H83" i="1"/>
  <c r="X83" i="1" s="1"/>
  <c r="Y83" i="1" s="1"/>
  <c r="W83" i="1" s="1"/>
  <c r="C83" i="1"/>
  <c r="U83" i="1" s="1"/>
  <c r="S82" i="1"/>
  <c r="R82" i="1"/>
  <c r="N82" i="1"/>
  <c r="H82" i="1"/>
  <c r="X82" i="1" s="1"/>
  <c r="Y82" i="1" s="1"/>
  <c r="W82" i="1" s="1"/>
  <c r="C82" i="1"/>
  <c r="Q82" i="1" s="1"/>
  <c r="V82" i="1" s="1"/>
  <c r="X81" i="1"/>
  <c r="Y81" i="1" s="1"/>
  <c r="W81" i="1" s="1"/>
  <c r="S81" i="1"/>
  <c r="R81" i="1"/>
  <c r="N81" i="1"/>
  <c r="H81" i="1"/>
  <c r="C81" i="1"/>
  <c r="Q81" i="1" s="1"/>
  <c r="V81" i="1" s="1"/>
  <c r="X80" i="1"/>
  <c r="Y80" i="1" s="1"/>
  <c r="W80" i="1" s="1"/>
  <c r="R80" i="1"/>
  <c r="N80" i="1"/>
  <c r="H80" i="1"/>
  <c r="C80" i="1"/>
  <c r="U80" i="1" s="1"/>
  <c r="R79" i="1"/>
  <c r="N79" i="1"/>
  <c r="H79" i="1"/>
  <c r="X79" i="1" s="1"/>
  <c r="Y79" i="1" s="1"/>
  <c r="W79" i="1" s="1"/>
  <c r="C79" i="1"/>
  <c r="S79" i="1" s="1"/>
  <c r="R78" i="1"/>
  <c r="N78" i="1"/>
  <c r="H78" i="1"/>
  <c r="X78" i="1" s="1"/>
  <c r="Y78" i="1" s="1"/>
  <c r="W78" i="1" s="1"/>
  <c r="C78" i="1"/>
  <c r="U78" i="1" s="1"/>
  <c r="R77" i="1"/>
  <c r="N77" i="1"/>
  <c r="H77" i="1"/>
  <c r="X77" i="1" s="1"/>
  <c r="Y77" i="1" s="1"/>
  <c r="W77" i="1" s="1"/>
  <c r="C77" i="1"/>
  <c r="U77" i="1" s="1"/>
  <c r="R76" i="1"/>
  <c r="Q76" i="1"/>
  <c r="V76" i="1" s="1"/>
  <c r="N76" i="1"/>
  <c r="H76" i="1"/>
  <c r="X76" i="1" s="1"/>
  <c r="Y76" i="1" s="1"/>
  <c r="W76" i="1" s="1"/>
  <c r="C76" i="1"/>
  <c r="U76" i="1" s="1"/>
  <c r="R75" i="1"/>
  <c r="Q75" i="1"/>
  <c r="V75" i="1" s="1"/>
  <c r="N75" i="1"/>
  <c r="H75" i="1"/>
  <c r="X75" i="1" s="1"/>
  <c r="Y75" i="1" s="1"/>
  <c r="W75" i="1" s="1"/>
  <c r="C75" i="1"/>
  <c r="U75" i="1" s="1"/>
  <c r="S74" i="1"/>
  <c r="R74" i="1"/>
  <c r="N74" i="1"/>
  <c r="H74" i="1"/>
  <c r="X74" i="1" s="1"/>
  <c r="Y74" i="1" s="1"/>
  <c r="W74" i="1" s="1"/>
  <c r="C74" i="1"/>
  <c r="Q74" i="1" s="1"/>
  <c r="V74" i="1" s="1"/>
  <c r="O74" i="1" s="1"/>
  <c r="M66" i="1"/>
  <c r="L66" i="1"/>
  <c r="R65" i="1"/>
  <c r="N65" i="1"/>
  <c r="H65" i="1"/>
  <c r="X65" i="1" s="1"/>
  <c r="Y65" i="1" s="1"/>
  <c r="W65" i="1" s="1"/>
  <c r="C65" i="1"/>
  <c r="U65" i="1" s="1"/>
  <c r="R64" i="1"/>
  <c r="N64" i="1"/>
  <c r="H64" i="1"/>
  <c r="X64" i="1" s="1"/>
  <c r="Y64" i="1" s="1"/>
  <c r="W64" i="1" s="1"/>
  <c r="C64" i="1"/>
  <c r="S64" i="1" s="1"/>
  <c r="Y63" i="1"/>
  <c r="W63" i="1" s="1"/>
  <c r="X63" i="1"/>
  <c r="S63" i="1"/>
  <c r="R63" i="1"/>
  <c r="Q63" i="1"/>
  <c r="V63" i="1" s="1"/>
  <c r="N63" i="1"/>
  <c r="H63" i="1"/>
  <c r="C63" i="1"/>
  <c r="U63" i="1" s="1"/>
  <c r="R62" i="1"/>
  <c r="N62" i="1"/>
  <c r="H62" i="1"/>
  <c r="Q62" i="1" s="1"/>
  <c r="V62" i="1" s="1"/>
  <c r="C62" i="1"/>
  <c r="U62" i="1" s="1"/>
  <c r="R61" i="1"/>
  <c r="N61" i="1"/>
  <c r="H61" i="1"/>
  <c r="X61" i="1" s="1"/>
  <c r="Y61" i="1" s="1"/>
  <c r="W61" i="1" s="1"/>
  <c r="C61" i="1"/>
  <c r="Q61" i="1" s="1"/>
  <c r="V61" i="1" s="1"/>
  <c r="X60" i="1"/>
  <c r="Y60" i="1" s="1"/>
  <c r="W60" i="1" s="1"/>
  <c r="S60" i="1"/>
  <c r="R60" i="1"/>
  <c r="N60" i="1"/>
  <c r="H60" i="1"/>
  <c r="C60" i="1"/>
  <c r="U60" i="1" s="1"/>
  <c r="X59" i="1"/>
  <c r="Y59" i="1" s="1"/>
  <c r="W59" i="1" s="1"/>
  <c r="R59" i="1"/>
  <c r="N59" i="1"/>
  <c r="H59" i="1"/>
  <c r="C59" i="1"/>
  <c r="S59" i="1" s="1"/>
  <c r="X58" i="1"/>
  <c r="Y58" i="1" s="1"/>
  <c r="W58" i="1" s="1"/>
  <c r="R58" i="1"/>
  <c r="N58" i="1"/>
  <c r="H58" i="1"/>
  <c r="C58" i="1"/>
  <c r="Q58" i="1" s="1"/>
  <c r="V58" i="1" s="1"/>
  <c r="R57" i="1"/>
  <c r="Q57" i="1"/>
  <c r="V57" i="1" s="1"/>
  <c r="N57" i="1"/>
  <c r="H57" i="1"/>
  <c r="X57" i="1" s="1"/>
  <c r="Y57" i="1" s="1"/>
  <c r="W57" i="1" s="1"/>
  <c r="C57" i="1"/>
  <c r="U57" i="1" s="1"/>
  <c r="R56" i="1"/>
  <c r="N56" i="1"/>
  <c r="H56" i="1"/>
  <c r="X56" i="1" s="1"/>
  <c r="Y56" i="1" s="1"/>
  <c r="W56" i="1" s="1"/>
  <c r="C56" i="1"/>
  <c r="S56" i="1" s="1"/>
  <c r="S55" i="1"/>
  <c r="R55" i="1"/>
  <c r="Q55" i="1"/>
  <c r="V55" i="1" s="1"/>
  <c r="N55" i="1"/>
  <c r="H55" i="1"/>
  <c r="X55" i="1" s="1"/>
  <c r="Y55" i="1" s="1"/>
  <c r="W55" i="1" s="1"/>
  <c r="C55" i="1"/>
  <c r="U55" i="1" s="1"/>
  <c r="R54" i="1"/>
  <c r="N54" i="1"/>
  <c r="H54" i="1"/>
  <c r="Q54" i="1" s="1"/>
  <c r="V54" i="1" s="1"/>
  <c r="C54" i="1"/>
  <c r="U54" i="1" s="1"/>
  <c r="S53" i="1"/>
  <c r="R53" i="1"/>
  <c r="N53" i="1"/>
  <c r="H53" i="1"/>
  <c r="X53" i="1" s="1"/>
  <c r="Y53" i="1" s="1"/>
  <c r="W53" i="1" s="1"/>
  <c r="C53" i="1"/>
  <c r="U53" i="1" s="1"/>
  <c r="X52" i="1"/>
  <c r="Y52" i="1" s="1"/>
  <c r="W52" i="1" s="1"/>
  <c r="S52" i="1"/>
  <c r="R52" i="1"/>
  <c r="N52" i="1"/>
  <c r="H52" i="1"/>
  <c r="C52" i="1"/>
  <c r="U52" i="1" s="1"/>
  <c r="X51" i="1"/>
  <c r="Y51" i="1" s="1"/>
  <c r="W51" i="1" s="1"/>
  <c r="R51" i="1"/>
  <c r="N51" i="1"/>
  <c r="H51" i="1"/>
  <c r="C51" i="1"/>
  <c r="S51" i="1" s="1"/>
  <c r="M43" i="1"/>
  <c r="L43" i="1"/>
  <c r="X42" i="1"/>
  <c r="Y42" i="1" s="1"/>
  <c r="W42" i="1" s="1"/>
  <c r="R42" i="1"/>
  <c r="Q42" i="1"/>
  <c r="V42" i="1" s="1"/>
  <c r="N42" i="1"/>
  <c r="H42" i="1"/>
  <c r="C42" i="1"/>
  <c r="U42" i="1" s="1"/>
  <c r="R41" i="1"/>
  <c r="N41" i="1"/>
  <c r="H41" i="1"/>
  <c r="X41" i="1" s="1"/>
  <c r="Y41" i="1" s="1"/>
  <c r="W41" i="1" s="1"/>
  <c r="C41" i="1"/>
  <c r="S41" i="1" s="1"/>
  <c r="S40" i="1"/>
  <c r="R40" i="1"/>
  <c r="N40" i="1"/>
  <c r="H40" i="1"/>
  <c r="X40" i="1" s="1"/>
  <c r="Y40" i="1" s="1"/>
  <c r="W40" i="1" s="1"/>
  <c r="C40" i="1"/>
  <c r="U40" i="1" s="1"/>
  <c r="X39" i="1"/>
  <c r="Y39" i="1" s="1"/>
  <c r="W39" i="1" s="1"/>
  <c r="R39" i="1"/>
  <c r="N39" i="1"/>
  <c r="H39" i="1"/>
  <c r="C39" i="1"/>
  <c r="U39" i="1" s="1"/>
  <c r="R38" i="1"/>
  <c r="N38" i="1"/>
  <c r="H38" i="1"/>
  <c r="X38" i="1" s="1"/>
  <c r="Y38" i="1" s="1"/>
  <c r="W38" i="1" s="1"/>
  <c r="C38" i="1"/>
  <c r="Q38" i="1" s="1"/>
  <c r="V38" i="1" s="1"/>
  <c r="R37" i="1"/>
  <c r="Q37" i="1"/>
  <c r="V37" i="1" s="1"/>
  <c r="N37" i="1"/>
  <c r="H37" i="1"/>
  <c r="X37" i="1" s="1"/>
  <c r="Y37" i="1" s="1"/>
  <c r="W37" i="1" s="1"/>
  <c r="C37" i="1"/>
  <c r="U37" i="1" s="1"/>
  <c r="R36" i="1"/>
  <c r="N36" i="1"/>
  <c r="H36" i="1"/>
  <c r="X36" i="1" s="1"/>
  <c r="Y36" i="1" s="1"/>
  <c r="W36" i="1" s="1"/>
  <c r="C36" i="1"/>
  <c r="S36" i="1" s="1"/>
  <c r="X35" i="1"/>
  <c r="Y35" i="1" s="1"/>
  <c r="W35" i="1" s="1"/>
  <c r="S35" i="1"/>
  <c r="R35" i="1"/>
  <c r="N35" i="1"/>
  <c r="H35" i="1"/>
  <c r="C35" i="1"/>
  <c r="Q35" i="1" s="1"/>
  <c r="V35" i="1" s="1"/>
  <c r="X34" i="1"/>
  <c r="Y34" i="1" s="1"/>
  <c r="W34" i="1" s="1"/>
  <c r="R34" i="1"/>
  <c r="Q34" i="1"/>
  <c r="V34" i="1" s="1"/>
  <c r="N34" i="1"/>
  <c r="H34" i="1"/>
  <c r="C34" i="1"/>
  <c r="U34" i="1" s="1"/>
  <c r="R33" i="1"/>
  <c r="N33" i="1"/>
  <c r="H33" i="1"/>
  <c r="X33" i="1" s="1"/>
  <c r="Y33" i="1" s="1"/>
  <c r="W33" i="1" s="1"/>
  <c r="C33" i="1"/>
  <c r="S33" i="1" s="1"/>
  <c r="S32" i="1"/>
  <c r="R32" i="1"/>
  <c r="N32" i="1"/>
  <c r="H32" i="1"/>
  <c r="X32" i="1" s="1"/>
  <c r="Y32" i="1" s="1"/>
  <c r="W32" i="1" s="1"/>
  <c r="C32" i="1"/>
  <c r="U32" i="1" s="1"/>
  <c r="X31" i="1"/>
  <c r="Y31" i="1" s="1"/>
  <c r="W31" i="1" s="1"/>
  <c r="S31" i="1"/>
  <c r="R31" i="1"/>
  <c r="N31" i="1"/>
  <c r="H31" i="1"/>
  <c r="C31" i="1"/>
  <c r="U31" i="1" s="1"/>
  <c r="X30" i="1"/>
  <c r="Y30" i="1" s="1"/>
  <c r="W30" i="1" s="1"/>
  <c r="R30" i="1"/>
  <c r="N30" i="1"/>
  <c r="H30" i="1"/>
  <c r="C30" i="1"/>
  <c r="Q30" i="1" s="1"/>
  <c r="V30" i="1" s="1"/>
  <c r="R29" i="1"/>
  <c r="Q29" i="1"/>
  <c r="V29" i="1" s="1"/>
  <c r="N29" i="1"/>
  <c r="H29" i="1"/>
  <c r="X29" i="1" s="1"/>
  <c r="Y29" i="1" s="1"/>
  <c r="W29" i="1" s="1"/>
  <c r="C29" i="1"/>
  <c r="U29" i="1" s="1"/>
  <c r="R28" i="1"/>
  <c r="N28" i="1"/>
  <c r="H28" i="1"/>
  <c r="X28" i="1" s="1"/>
  <c r="Y28" i="1" s="1"/>
  <c r="W28" i="1" s="1"/>
  <c r="C28" i="1"/>
  <c r="S28" i="1" s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89" i="1"/>
  <c r="R66" i="1"/>
  <c r="R43" i="1"/>
  <c r="R20" i="1"/>
  <c r="O81" i="1" l="1"/>
  <c r="T81" i="1"/>
  <c r="O75" i="1"/>
  <c r="T74" i="1"/>
  <c r="O76" i="1"/>
  <c r="T82" i="1"/>
  <c r="O82" i="1"/>
  <c r="T83" i="1"/>
  <c r="O83" i="1"/>
  <c r="O84" i="1"/>
  <c r="U74" i="1"/>
  <c r="S76" i="1"/>
  <c r="T76" i="1" s="1"/>
  <c r="Q78" i="1"/>
  <c r="V78" i="1" s="1"/>
  <c r="U82" i="1"/>
  <c r="S84" i="1"/>
  <c r="T84" i="1" s="1"/>
  <c r="Q86" i="1"/>
  <c r="V86" i="1" s="1"/>
  <c r="U79" i="1"/>
  <c r="S78" i="1"/>
  <c r="Q80" i="1"/>
  <c r="V80" i="1" s="1"/>
  <c r="U84" i="1"/>
  <c r="S86" i="1"/>
  <c r="Q88" i="1"/>
  <c r="V88" i="1" s="1"/>
  <c r="S75" i="1"/>
  <c r="T75" i="1" s="1"/>
  <c r="Q77" i="1"/>
  <c r="V77" i="1" s="1"/>
  <c r="U81" i="1"/>
  <c r="Q85" i="1"/>
  <c r="V85" i="1" s="1"/>
  <c r="S80" i="1"/>
  <c r="S88" i="1"/>
  <c r="U87" i="1"/>
  <c r="S77" i="1"/>
  <c r="Q79" i="1"/>
  <c r="V79" i="1" s="1"/>
  <c r="S85" i="1"/>
  <c r="Q87" i="1"/>
  <c r="V87" i="1" s="1"/>
  <c r="O63" i="1"/>
  <c r="T63" i="1"/>
  <c r="O55" i="1"/>
  <c r="T55" i="1"/>
  <c r="O62" i="1"/>
  <c r="O54" i="1"/>
  <c r="T57" i="1"/>
  <c r="O57" i="1"/>
  <c r="O58" i="1"/>
  <c r="O61" i="1"/>
  <c r="U59" i="1"/>
  <c r="S61" i="1"/>
  <c r="T61" i="1" s="1"/>
  <c r="Q52" i="1"/>
  <c r="V52" i="1" s="1"/>
  <c r="U56" i="1"/>
  <c r="S58" i="1"/>
  <c r="T58" i="1" s="1"/>
  <c r="Q60" i="1"/>
  <c r="V60" i="1" s="1"/>
  <c r="U64" i="1"/>
  <c r="X54" i="1"/>
  <c r="Y54" i="1" s="1"/>
  <c r="W54" i="1" s="1"/>
  <c r="U61" i="1"/>
  <c r="X62" i="1"/>
  <c r="Y62" i="1" s="1"/>
  <c r="W62" i="1" s="1"/>
  <c r="Q65" i="1"/>
  <c r="V65" i="1" s="1"/>
  <c r="Q51" i="1"/>
  <c r="V51" i="1" s="1"/>
  <c r="O51" i="1" s="1"/>
  <c r="S57" i="1"/>
  <c r="Q59" i="1"/>
  <c r="V59" i="1" s="1"/>
  <c r="S65" i="1"/>
  <c r="U51" i="1"/>
  <c r="S54" i="1"/>
  <c r="T54" i="1" s="1"/>
  <c r="Q56" i="1"/>
  <c r="V56" i="1" s="1"/>
  <c r="S62" i="1"/>
  <c r="T62" i="1" s="1"/>
  <c r="Q64" i="1"/>
  <c r="V64" i="1" s="1"/>
  <c r="Q53" i="1"/>
  <c r="V53" i="1" s="1"/>
  <c r="U58" i="1"/>
  <c r="O35" i="1"/>
  <c r="T35" i="1"/>
  <c r="T42" i="1"/>
  <c r="O42" i="1"/>
  <c r="T29" i="1"/>
  <c r="O29" i="1"/>
  <c r="T28" i="1"/>
  <c r="O34" i="1"/>
  <c r="T34" i="1"/>
  <c r="T37" i="1"/>
  <c r="O37" i="1"/>
  <c r="T30" i="1"/>
  <c r="O30" i="1"/>
  <c r="T38" i="1"/>
  <c r="O38" i="1"/>
  <c r="U28" i="1"/>
  <c r="S30" i="1"/>
  <c r="Q32" i="1"/>
  <c r="V32" i="1" s="1"/>
  <c r="U36" i="1"/>
  <c r="S38" i="1"/>
  <c r="Q40" i="1"/>
  <c r="V40" i="1" s="1"/>
  <c r="U38" i="1"/>
  <c r="Q31" i="1"/>
  <c r="V31" i="1" s="1"/>
  <c r="U35" i="1"/>
  <c r="S37" i="1"/>
  <c r="Q39" i="1"/>
  <c r="V39" i="1" s="1"/>
  <c r="S29" i="1"/>
  <c r="Q28" i="1"/>
  <c r="V28" i="1" s="1"/>
  <c r="O28" i="1" s="1"/>
  <c r="S34" i="1"/>
  <c r="Q36" i="1"/>
  <c r="V36" i="1" s="1"/>
  <c r="S42" i="1"/>
  <c r="Q33" i="1"/>
  <c r="V33" i="1" s="1"/>
  <c r="S39" i="1"/>
  <c r="Q41" i="1"/>
  <c r="V41" i="1" s="1"/>
  <c r="U30" i="1"/>
  <c r="U33" i="1"/>
  <c r="U41" i="1"/>
  <c r="M20" i="1"/>
  <c r="L20" i="1"/>
  <c r="N19" i="1"/>
  <c r="H19" i="1"/>
  <c r="X19" i="1" s="1"/>
  <c r="Y19" i="1" s="1"/>
  <c r="C19" i="1"/>
  <c r="S19" i="1" s="1"/>
  <c r="N18" i="1"/>
  <c r="H18" i="1"/>
  <c r="X18" i="1" s="1"/>
  <c r="Y18" i="1" s="1"/>
  <c r="W18" i="1" s="1"/>
  <c r="C18" i="1"/>
  <c r="S18" i="1" s="1"/>
  <c r="N17" i="1"/>
  <c r="H17" i="1"/>
  <c r="X17" i="1" s="1"/>
  <c r="Y17" i="1" s="1"/>
  <c r="C17" i="1"/>
  <c r="U17" i="1" s="1"/>
  <c r="N16" i="1"/>
  <c r="H16" i="1"/>
  <c r="X16" i="1" s="1"/>
  <c r="Y16" i="1" s="1"/>
  <c r="C16" i="1"/>
  <c r="S16" i="1" s="1"/>
  <c r="N15" i="1"/>
  <c r="H15" i="1"/>
  <c r="X15" i="1" s="1"/>
  <c r="C15" i="1"/>
  <c r="U15" i="1" s="1"/>
  <c r="N14" i="1"/>
  <c r="H14" i="1"/>
  <c r="X14" i="1" s="1"/>
  <c r="C14" i="1"/>
  <c r="U14" i="1" s="1"/>
  <c r="N13" i="1"/>
  <c r="H13" i="1"/>
  <c r="X13" i="1" s="1"/>
  <c r="Y13" i="1" s="1"/>
  <c r="C13" i="1"/>
  <c r="U13" i="1" s="1"/>
  <c r="N12" i="1"/>
  <c r="H12" i="1"/>
  <c r="X12" i="1" s="1"/>
  <c r="C12" i="1"/>
  <c r="U12" i="1" s="1"/>
  <c r="N11" i="1"/>
  <c r="H11" i="1"/>
  <c r="X11" i="1" s="1"/>
  <c r="C11" i="1"/>
  <c r="S11" i="1" s="1"/>
  <c r="N10" i="1"/>
  <c r="H10" i="1"/>
  <c r="X10" i="1" s="1"/>
  <c r="C10" i="1"/>
  <c r="N9" i="1"/>
  <c r="H9" i="1"/>
  <c r="X9" i="1" s="1"/>
  <c r="C9" i="1"/>
  <c r="U9" i="1" s="1"/>
  <c r="N8" i="1"/>
  <c r="H8" i="1"/>
  <c r="X8" i="1" s="1"/>
  <c r="Y8" i="1" s="1"/>
  <c r="C8" i="1"/>
  <c r="S8" i="1" s="1"/>
  <c r="S7" i="1"/>
  <c r="N7" i="1"/>
  <c r="H7" i="1"/>
  <c r="X7" i="1" s="1"/>
  <c r="Y7" i="1" s="1"/>
  <c r="C7" i="1"/>
  <c r="U7" i="1" s="1"/>
  <c r="N6" i="1"/>
  <c r="H6" i="1"/>
  <c r="X6" i="1" s="1"/>
  <c r="C6" i="1"/>
  <c r="U6" i="1" s="1"/>
  <c r="X5" i="1"/>
  <c r="Y5" i="1" s="1"/>
  <c r="N5" i="1"/>
  <c r="H5" i="1"/>
  <c r="C5" i="1"/>
  <c r="U5" i="1" s="1"/>
  <c r="T80" i="1" l="1"/>
  <c r="O80" i="1"/>
  <c r="T85" i="1"/>
  <c r="O85" i="1"/>
  <c r="O87" i="1"/>
  <c r="T87" i="1"/>
  <c r="T77" i="1"/>
  <c r="O77" i="1"/>
  <c r="O86" i="1"/>
  <c r="T86" i="1"/>
  <c r="O79" i="1"/>
  <c r="T79" i="1"/>
  <c r="T88" i="1"/>
  <c r="O88" i="1"/>
  <c r="O78" i="1"/>
  <c r="T78" i="1"/>
  <c r="T59" i="1"/>
  <c r="O59" i="1"/>
  <c r="T60" i="1"/>
  <c r="O60" i="1"/>
  <c r="T51" i="1"/>
  <c r="O53" i="1"/>
  <c r="O66" i="1" s="1"/>
  <c r="T53" i="1"/>
  <c r="O64" i="1"/>
  <c r="T64" i="1"/>
  <c r="T52" i="1"/>
  <c r="O52" i="1"/>
  <c r="T65" i="1"/>
  <c r="O65" i="1"/>
  <c r="O56" i="1"/>
  <c r="T56" i="1"/>
  <c r="O41" i="1"/>
  <c r="T41" i="1"/>
  <c r="O33" i="1"/>
  <c r="T33" i="1"/>
  <c r="T36" i="1"/>
  <c r="O36" i="1"/>
  <c r="T39" i="1"/>
  <c r="O39" i="1"/>
  <c r="T31" i="1"/>
  <c r="O31" i="1"/>
  <c r="O43" i="1" s="1"/>
  <c r="O40" i="1"/>
  <c r="T40" i="1"/>
  <c r="O32" i="1"/>
  <c r="T32" i="1"/>
  <c r="S5" i="1"/>
  <c r="Q7" i="1"/>
  <c r="V7" i="1" s="1"/>
  <c r="T7" i="1" s="1"/>
  <c r="Y12" i="1"/>
  <c r="W12" i="1" s="1"/>
  <c r="S14" i="1"/>
  <c r="Q10" i="1"/>
  <c r="V10" i="1" s="1"/>
  <c r="O10" i="1" s="1"/>
  <c r="Q18" i="1"/>
  <c r="V18" i="1" s="1"/>
  <c r="T18" i="1" s="1"/>
  <c r="Y11" i="1"/>
  <c r="W11" i="1" s="1"/>
  <c r="Y10" i="1"/>
  <c r="W10" i="1" s="1"/>
  <c r="Q5" i="1"/>
  <c r="V5" i="1" s="1"/>
  <c r="O5" i="1" s="1"/>
  <c r="Y9" i="1"/>
  <c r="W9" i="1" s="1"/>
  <c r="Y6" i="1"/>
  <c r="W6" i="1" s="1"/>
  <c r="Q13" i="1"/>
  <c r="V13" i="1" s="1"/>
  <c r="Y15" i="1"/>
  <c r="W15" i="1" s="1"/>
  <c r="W13" i="1"/>
  <c r="S13" i="1"/>
  <c r="W16" i="1"/>
  <c r="W5" i="1"/>
  <c r="S6" i="1"/>
  <c r="Q15" i="1"/>
  <c r="V15" i="1" s="1"/>
  <c r="S10" i="1"/>
  <c r="Q12" i="1"/>
  <c r="Y14" i="1"/>
  <c r="W14" i="1" s="1"/>
  <c r="S15" i="1"/>
  <c r="W17" i="1"/>
  <c r="W7" i="1"/>
  <c r="W8" i="1"/>
  <c r="W19" i="1"/>
  <c r="U19" i="1"/>
  <c r="U8" i="1"/>
  <c r="Q9" i="1"/>
  <c r="V9" i="1" s="1"/>
  <c r="O9" i="1" s="1"/>
  <c r="Q6" i="1"/>
  <c r="V6" i="1" s="1"/>
  <c r="U10" i="1"/>
  <c r="S12" i="1"/>
  <c r="Q14" i="1"/>
  <c r="V14" i="1" s="1"/>
  <c r="T14" i="1" s="1"/>
  <c r="U18" i="1"/>
  <c r="Q17" i="1"/>
  <c r="S9" i="1"/>
  <c r="Q11" i="1"/>
  <c r="S17" i="1"/>
  <c r="Q19" i="1"/>
  <c r="U11" i="1"/>
  <c r="U16" i="1"/>
  <c r="Q8" i="1"/>
  <c r="V8" i="1" s="1"/>
  <c r="T8" i="1" s="1"/>
  <c r="Q16" i="1"/>
  <c r="V16" i="1" s="1"/>
  <c r="T89" i="1"/>
  <c r="T43" i="1"/>
  <c r="O89" i="1" l="1"/>
  <c r="O18" i="1"/>
  <c r="O7" i="1"/>
  <c r="T10" i="1"/>
  <c r="T6" i="1"/>
  <c r="T13" i="1"/>
  <c r="V19" i="1"/>
  <c r="T19" i="1" s="1"/>
  <c r="T15" i="1"/>
  <c r="O15" i="1"/>
  <c r="V12" i="1"/>
  <c r="T12" i="1" s="1"/>
  <c r="V11" i="1"/>
  <c r="T11" i="1" s="1"/>
  <c r="T16" i="1"/>
  <c r="O16" i="1"/>
  <c r="T9" i="1"/>
  <c r="V17" i="1"/>
  <c r="T17" i="1" s="1"/>
  <c r="O13" i="1"/>
  <c r="T5" i="1"/>
  <c r="O8" i="1"/>
  <c r="O14" i="1"/>
  <c r="O6" i="1"/>
  <c r="T66" i="1"/>
  <c r="T20" i="1"/>
  <c r="O11" i="1" l="1"/>
  <c r="O12" i="1"/>
  <c r="O17" i="1"/>
  <c r="O19" i="1"/>
  <c r="O20" i="1" l="1"/>
</calcChain>
</file>

<file path=xl/sharedStrings.xml><?xml version="1.0" encoding="utf-8"?>
<sst xmlns="http://schemas.openxmlformats.org/spreadsheetml/2006/main" count="224" uniqueCount="44">
  <si>
    <t>Entrée</t>
  </si>
  <si>
    <t>TP1</t>
  </si>
  <si>
    <t>TP2</t>
  </si>
  <si>
    <t>TP3</t>
  </si>
  <si>
    <t>Pivot</t>
  </si>
  <si>
    <t>SL</t>
  </si>
  <si>
    <t>TP1'</t>
  </si>
  <si>
    <t>TP2'</t>
  </si>
  <si>
    <t>Ecart TP1 - Pivot</t>
  </si>
  <si>
    <t>Taille (lots)</t>
  </si>
  <si>
    <t>EUR/USD</t>
  </si>
  <si>
    <t>sell</t>
  </si>
  <si>
    <t>USD/JPY</t>
  </si>
  <si>
    <t>buy</t>
  </si>
  <si>
    <t>GBP/USD</t>
  </si>
  <si>
    <t>AUD/USD</t>
  </si>
  <si>
    <t>NZD/USD</t>
  </si>
  <si>
    <t>USD/CAD</t>
  </si>
  <si>
    <t>EUR/GBP</t>
  </si>
  <si>
    <t>EUR/JPY</t>
  </si>
  <si>
    <t>GBP/JPY</t>
  </si>
  <si>
    <t>USD/CHF</t>
  </si>
  <si>
    <t>XAU/USD</t>
  </si>
  <si>
    <t>TOTAL</t>
  </si>
  <si>
    <t>Capital</t>
  </si>
  <si>
    <t>Direction</t>
  </si>
  <si>
    <t>Date</t>
  </si>
  <si>
    <t>TP1   /  TP2</t>
  </si>
  <si>
    <t>Actifs</t>
  </si>
  <si>
    <t>Commentaire</t>
  </si>
  <si>
    <t>Pips (TP1)</t>
  </si>
  <si>
    <t>Pips (TP1')</t>
  </si>
  <si>
    <t>Risque</t>
  </si>
  <si>
    <t>Stop (Pips)</t>
  </si>
  <si>
    <t>Perte SL (€)</t>
  </si>
  <si>
    <t>TP1 (Pips)</t>
  </si>
  <si>
    <t>Gains TP1 (€)</t>
  </si>
  <si>
    <t>TP2 (Pips)</t>
  </si>
  <si>
    <t>Valeur du pip</t>
  </si>
  <si>
    <t>SL - TP1'</t>
  </si>
  <si>
    <t>DAX 30</t>
  </si>
  <si>
    <t>CAC 40</t>
  </si>
  <si>
    <t>S&amp;P 500</t>
  </si>
  <si>
    <t>DOW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</si>
</sst>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0.00000"/>
    <numFmt numFmtId="165" formatCode="0.000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6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164" fontId="1" fillId="8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" fontId="1" fillId="11" borderId="1" xfId="0" applyNumberFormat="1" applyFont="1" applyFill="1" applyBorder="1" applyAlignment="1">
      <alignment horizontal="center" vertical="center"/>
    </xf>
    <xf numFmtId="14" fontId="2" fillId="12" borderId="1" xfId="0" applyNumberFormat="1" applyFont="1" applyFill="1" applyBorder="1" applyAlignment="1">
      <alignment horizontal="center" vertical="center"/>
    </xf>
    <xf numFmtId="0" fontId="3" fillId="0" borderId="0" xfId="0" applyFont="1"/>
    <xf numFmtId="14" fontId="2" fillId="7" borderId="1" xfId="0" applyNumberFormat="1" applyFont="1" applyFill="1" applyBorder="1" applyAlignment="1">
      <alignment horizontal="center" vertical="center"/>
    </xf>
    <xf numFmtId="164" fontId="2" fillId="15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4" fontId="6" fillId="16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hidden="1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9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1" xfId="0" applyFont="1" applyFill="1" applyBorder="1" applyAlignment="1" applyProtection="1">
      <alignment horizontal="center" vertical="center"/>
      <protection locked="0"/>
    </xf>
    <xf numFmtId="2" fontId="7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/>
      <protection hidden="1"/>
    </xf>
    <xf numFmtId="2" fontId="2" fillId="0" borderId="1" xfId="0" applyNumberFormat="1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6" fillId="5" borderId="1" xfId="0" applyNumberFormat="1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8" fontId="6" fillId="0" borderId="1" xfId="0" applyNumberFormat="1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5" fillId="10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center"/>
    </xf>
    <xf numFmtId="0" fontId="4" fillId="14" borderId="2" xfId="0" applyFont="1" applyFill="1" applyBorder="1" applyAlignment="1">
      <alignment horizontal="center" vertical="center"/>
    </xf>
    <xf numFmtId="0" fontId="4" fillId="14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14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0</xdr:row>
      <xdr:rowOff>7620</xdr:rowOff>
    </xdr:from>
    <xdr:to>
      <xdr:col>19</xdr:col>
      <xdr:colOff>45720</xdr:colOff>
      <xdr:row>1</xdr:row>
      <xdr:rowOff>167640</xdr:rowOff>
    </xdr:to>
    <xdr:sp macro="[0]!Recalcule" textlink="">
      <xdr:nvSpPr>
        <xdr:cNvPr id="2" name="ZoneTexte 1"/>
        <xdr:cNvSpPr txBox="1"/>
      </xdr:nvSpPr>
      <xdr:spPr>
        <a:xfrm>
          <a:off x="14348460" y="7620"/>
          <a:ext cx="853440" cy="34290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Recalcule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A89"/>
  <sheetViews>
    <sheetView tabSelected="1" topLeftCell="A40" workbookViewId="0">
      <selection activeCell="E78" sqref="E78"/>
    </sheetView>
  </sheetViews>
  <sheetFormatPr baseColWidth="10" defaultColWidth="11.42578125" defaultRowHeight="15" x14ac:dyDescent="0.25"/>
  <cols>
    <col min="1" max="13" width="11.42578125" style="5"/>
    <col min="14" max="14" width="15" style="5" bestFit="1" customWidth="1"/>
    <col min="15" max="19" width="11.42578125" style="5"/>
    <col min="20" max="20" width="12.42578125" style="5" bestFit="1" customWidth="1"/>
    <col min="21" max="21" width="11.42578125" style="5"/>
    <col min="22" max="22" width="12.85546875" style="5" bestFit="1" customWidth="1"/>
    <col min="23" max="24" width="11.42578125" style="5"/>
    <col min="25" max="25" width="12.85546875" style="5" bestFit="1" customWidth="1"/>
    <col min="26" max="16384" width="11.42578125" style="5"/>
  </cols>
  <sheetData>
    <row r="2" spans="1:27" x14ac:dyDescent="0.25">
      <c r="A2" s="77" t="s">
        <v>24</v>
      </c>
      <c r="B2" s="4">
        <v>10000</v>
      </c>
      <c r="R2" s="66"/>
      <c r="T2" s="67"/>
    </row>
    <row r="3" spans="1:27" customFormat="1" ht="15.75" customHeight="1" x14ac:dyDescent="0.25">
      <c r="A3" s="7" t="s">
        <v>26</v>
      </c>
      <c r="B3" s="8">
        <v>42698</v>
      </c>
      <c r="C3" s="70">
        <v>0.33333333333333331</v>
      </c>
      <c r="D3" s="71"/>
      <c r="G3" s="9"/>
      <c r="M3" s="5"/>
      <c r="N3" s="5"/>
      <c r="O3" s="72" t="s">
        <v>27</v>
      </c>
      <c r="P3" s="73"/>
      <c r="Q3" s="73"/>
      <c r="R3" s="73"/>
      <c r="S3" s="73"/>
      <c r="T3" s="73"/>
      <c r="U3" s="73"/>
      <c r="V3" s="74"/>
      <c r="W3" s="75" t="s">
        <v>6</v>
      </c>
      <c r="X3" s="76"/>
      <c r="Y3" s="76"/>
    </row>
    <row r="4" spans="1:27" s="26" customFormat="1" x14ac:dyDescent="0.25">
      <c r="A4" s="10" t="s">
        <v>28</v>
      </c>
      <c r="B4" s="6" t="s">
        <v>25</v>
      </c>
      <c r="C4" s="11" t="s">
        <v>0</v>
      </c>
      <c r="D4" s="12" t="s">
        <v>1</v>
      </c>
      <c r="E4" s="12" t="s">
        <v>2</v>
      </c>
      <c r="F4" s="12" t="s">
        <v>3</v>
      </c>
      <c r="G4" s="13" t="s">
        <v>4</v>
      </c>
      <c r="H4" s="14" t="s">
        <v>5</v>
      </c>
      <c r="I4" s="15" t="s">
        <v>6</v>
      </c>
      <c r="J4" s="15" t="s">
        <v>7</v>
      </c>
      <c r="K4" s="15" t="s">
        <v>29</v>
      </c>
      <c r="L4" s="16" t="s">
        <v>30</v>
      </c>
      <c r="M4" s="16" t="s">
        <v>31</v>
      </c>
      <c r="N4" s="1" t="s">
        <v>8</v>
      </c>
      <c r="O4" s="15" t="s">
        <v>9</v>
      </c>
      <c r="P4" s="17" t="s">
        <v>32</v>
      </c>
      <c r="Q4" s="18" t="s">
        <v>33</v>
      </c>
      <c r="R4" s="19" t="s">
        <v>34</v>
      </c>
      <c r="S4" s="20" t="s">
        <v>35</v>
      </c>
      <c r="T4" s="21" t="s">
        <v>36</v>
      </c>
      <c r="U4" s="20" t="s">
        <v>37</v>
      </c>
      <c r="V4" s="21" t="s">
        <v>38</v>
      </c>
      <c r="W4" s="22" t="s">
        <v>9</v>
      </c>
      <c r="X4" s="23" t="s">
        <v>39</v>
      </c>
      <c r="Y4" s="24" t="s">
        <v>38</v>
      </c>
      <c r="Z4" s="25"/>
      <c r="AA4" s="25"/>
    </row>
    <row r="5" spans="1:27" s="42" customFormat="1" x14ac:dyDescent="0.25">
      <c r="A5" s="27" t="s">
        <v>10</v>
      </c>
      <c r="B5" s="28" t="s">
        <v>11</v>
      </c>
      <c r="C5" s="29">
        <f>(B5="buy")*((D5-G5)/2+G5)+(B5="sell")*((G5-D5)/2+D5)</f>
        <v>1.0562499999999999</v>
      </c>
      <c r="D5" s="30">
        <v>1.0509999999999999</v>
      </c>
      <c r="E5" s="30">
        <v>1.046</v>
      </c>
      <c r="F5" s="30">
        <v>1.04</v>
      </c>
      <c r="G5" s="31">
        <v>1.0615000000000001</v>
      </c>
      <c r="H5" s="32">
        <f>(B5="sell")*((I5-G5)/2+G5)+(B5="buy")*((G5-I5)/2+I5)</f>
        <v>1.0637500000000002</v>
      </c>
      <c r="I5" s="30">
        <v>1.0660000000000001</v>
      </c>
      <c r="J5" s="30">
        <v>1.071</v>
      </c>
      <c r="K5" s="33"/>
      <c r="L5" s="3"/>
      <c r="M5" s="3"/>
      <c r="N5" s="3">
        <f>ABS((D5-G5)*10000)</f>
        <v>105.00000000000176</v>
      </c>
      <c r="O5" s="34">
        <f>V5/10</f>
        <v>2.6666666666665655E-2</v>
      </c>
      <c r="P5" s="35">
        <v>2E-3</v>
      </c>
      <c r="Q5" s="2">
        <f>ABS((B5="sell")*((C5-H5)*10000)+(B5="buy")*((H5-C5)*10000))</f>
        <v>75.000000000002842</v>
      </c>
      <c r="R5" s="60">
        <f>P5*B2</f>
        <v>20</v>
      </c>
      <c r="S5" s="37">
        <f>ABS((B5="sell")*((C5-D5)*10000)+(B5="buy")*((D5-C5)*10000))</f>
        <v>52.499999999999773</v>
      </c>
      <c r="T5" s="61">
        <f>S5*V5</f>
        <v>13.999999999999408</v>
      </c>
      <c r="U5" s="2">
        <f>ABS((B5="sell")*((C5-E5)*10000)+(B5="buy")*((E5-C5)*10000))</f>
        <v>102.49999999999871</v>
      </c>
      <c r="V5" s="38">
        <f t="shared" ref="V5:V15" si="0">IF(Q5=0,"",R5/Q5)</f>
        <v>0.26666666666665656</v>
      </c>
      <c r="W5" s="34">
        <f>Y5/10</f>
        <v>0.13333333333334144</v>
      </c>
      <c r="X5" s="39">
        <f>ABS((I5-H5)*10000)</f>
        <v>22.499999999998632</v>
      </c>
      <c r="Y5" s="40">
        <f t="shared" ref="Y5:Y15" si="1">IF(X5=0,0,(R5*1.5)/X5)</f>
        <v>1.3333333333334143</v>
      </c>
      <c r="Z5" s="41"/>
      <c r="AA5" s="41"/>
    </row>
    <row r="6" spans="1:27" s="42" customFormat="1" x14ac:dyDescent="0.25">
      <c r="A6" s="43" t="s">
        <v>12</v>
      </c>
      <c r="B6" s="44" t="s">
        <v>13</v>
      </c>
      <c r="C6" s="45">
        <f t="shared" ref="C6:C19" si="2">(B6="buy")*((D6-G6)/2+G6)+(B6="sell")*((G6-D6)/2+D6)</f>
        <v>112.52500000000001</v>
      </c>
      <c r="D6" s="46">
        <v>113.75</v>
      </c>
      <c r="E6" s="46">
        <v>114.3</v>
      </c>
      <c r="F6" s="46">
        <v>115</v>
      </c>
      <c r="G6" s="47">
        <v>111.3</v>
      </c>
      <c r="H6" s="48">
        <f>(B6="sell")*((I6-G6)/2+G6)+(B6="buy")*((G6-I6)/2+I6)</f>
        <v>111.02500000000001</v>
      </c>
      <c r="I6" s="46">
        <v>110.75</v>
      </c>
      <c r="J6" s="46">
        <v>110.2</v>
      </c>
      <c r="K6" s="33"/>
      <c r="L6" s="3"/>
      <c r="M6" s="3"/>
      <c r="N6" s="3">
        <f>ABS((D6-G6)*100)</f>
        <v>245.00000000000028</v>
      </c>
      <c r="O6" s="34">
        <f>V6/14.23</f>
        <v>1.1712344811431248E-2</v>
      </c>
      <c r="P6" s="35">
        <v>2.5000000000000001E-3</v>
      </c>
      <c r="Q6" s="2">
        <f>ABS((B6="sell")*((C6-H6)*100)+(B6="buy")*((H6-C6)*100))</f>
        <v>150</v>
      </c>
      <c r="R6" s="36">
        <f>P6*B2</f>
        <v>25</v>
      </c>
      <c r="S6" s="37">
        <f>ABS((B6="sell")*((C6-D6)*100)+(B6="buy")*((D6-C6)*100))</f>
        <v>122.49999999999943</v>
      </c>
      <c r="T6" s="61">
        <f t="shared" ref="T6:T15" si="3">IF(V6="","",S6*V6)</f>
        <v>20.416666666666572</v>
      </c>
      <c r="U6" s="2">
        <f>ABS((B6="sell")*((C6-E6)*100)+(B6="buy")*((E6-C6)*100))</f>
        <v>177.49999999999915</v>
      </c>
      <c r="V6" s="38">
        <f t="shared" si="0"/>
        <v>0.16666666666666666</v>
      </c>
      <c r="W6" s="34">
        <f>Y6/14.23</f>
        <v>9.5828275729890056E-2</v>
      </c>
      <c r="X6" s="39">
        <f>ABS((I6-H6)*100)</f>
        <v>27.500000000000568</v>
      </c>
      <c r="Y6" s="40">
        <f t="shared" si="1"/>
        <v>1.3636363636363356</v>
      </c>
      <c r="Z6" s="41"/>
      <c r="AA6" s="41"/>
    </row>
    <row r="7" spans="1:27" s="42" customFormat="1" x14ac:dyDescent="0.25">
      <c r="A7" s="27" t="s">
        <v>14</v>
      </c>
      <c r="B7" s="28" t="s">
        <v>11</v>
      </c>
      <c r="C7" s="29">
        <f t="shared" si="2"/>
        <v>1.2417500000000001</v>
      </c>
      <c r="D7" s="30">
        <v>1.2364999999999999</v>
      </c>
      <c r="E7" s="30">
        <v>1.23</v>
      </c>
      <c r="F7" s="30">
        <v>1.2244999999999999</v>
      </c>
      <c r="G7" s="31">
        <v>1.2470000000000001</v>
      </c>
      <c r="H7" s="32">
        <f>(B7="sell")*((I7-G7)/2+G7)+(B7="buy")*((G7-I7)/2+I7)</f>
        <v>1.24925</v>
      </c>
      <c r="I7" s="30">
        <v>1.2515000000000001</v>
      </c>
      <c r="J7" s="30">
        <v>1.2555000000000001</v>
      </c>
      <c r="K7" s="33"/>
      <c r="L7" s="3"/>
      <c r="M7" s="3"/>
      <c r="N7" s="3">
        <f>ABS((D7-G7)*10000)</f>
        <v>105.00000000000176</v>
      </c>
      <c r="O7" s="34">
        <f>V7/9.4</f>
        <v>2.8368794326241734E-2</v>
      </c>
      <c r="P7" s="35">
        <v>2E-3</v>
      </c>
      <c r="Q7" s="2">
        <f>ABS((B7="sell")*((C7-H7)*10000)+(B7="buy")*((H7-C7)*10000))</f>
        <v>74.999999999998408</v>
      </c>
      <c r="R7" s="60">
        <f>P7*B2</f>
        <v>20</v>
      </c>
      <c r="S7" s="37">
        <f>ABS((B7="sell")*((C7-D7)*10000)+(B7="buy")*((D7-C7)*10000))</f>
        <v>52.50000000000199</v>
      </c>
      <c r="T7" s="36">
        <f t="shared" si="3"/>
        <v>14.000000000000828</v>
      </c>
      <c r="U7" s="2">
        <f>ABS((B7="sell")*((C7-E7)*10000)+(B7="buy")*((E7-C7)*10000))</f>
        <v>117.50000000000149</v>
      </c>
      <c r="V7" s="38">
        <f t="shared" si="0"/>
        <v>0.26666666666667233</v>
      </c>
      <c r="W7" s="34">
        <f>Y7/9.4</f>
        <v>0.1418439716312003</v>
      </c>
      <c r="X7" s="39">
        <f>ABS((I7-H7)*10000)</f>
        <v>22.500000000000853</v>
      </c>
      <c r="Y7" s="40">
        <f t="shared" si="1"/>
        <v>1.3333333333332829</v>
      </c>
      <c r="Z7" s="41"/>
      <c r="AA7" s="41"/>
    </row>
    <row r="8" spans="1:27" s="42" customFormat="1" x14ac:dyDescent="0.25">
      <c r="A8" s="27" t="s">
        <v>15</v>
      </c>
      <c r="B8" s="28" t="s">
        <v>11</v>
      </c>
      <c r="C8" s="29">
        <f t="shared" si="2"/>
        <v>0.73899999999999999</v>
      </c>
      <c r="D8" s="30">
        <v>0.73399999999999999</v>
      </c>
      <c r="E8" s="30">
        <v>0.73099999999999998</v>
      </c>
      <c r="F8" s="30">
        <v>0.72799999999999998</v>
      </c>
      <c r="G8" s="31">
        <v>0.74399999999999999</v>
      </c>
      <c r="H8" s="32">
        <f t="shared" ref="H8:H19" si="4">(B8="sell")*((I8-G8)/2+G8)+(B8="buy")*((G8-I8)/2+I8)</f>
        <v>0.747</v>
      </c>
      <c r="I8" s="30">
        <v>0.75</v>
      </c>
      <c r="J8" s="30">
        <v>0.75349999999999995</v>
      </c>
      <c r="K8" s="33"/>
      <c r="L8" s="3"/>
      <c r="M8" s="3"/>
      <c r="N8" s="3">
        <f>ABS((D8-G8)*10000)</f>
        <v>100.00000000000009</v>
      </c>
      <c r="O8" s="34">
        <f>V8/9.42</f>
        <v>2.6539278131634796E-2</v>
      </c>
      <c r="P8" s="35">
        <v>2E-3</v>
      </c>
      <c r="Q8" s="2">
        <f>ABS((B8="sell")*((C8-H8)*10000)+(B8="buy")*((H8-C8)*10000))</f>
        <v>80.000000000000071</v>
      </c>
      <c r="R8" s="36">
        <f>P8*B2</f>
        <v>20</v>
      </c>
      <c r="S8" s="37">
        <f>ABS((B8="sell")*((C8-D8)*10000)+(B8="buy")*((D8-C8)*10000))</f>
        <v>50.000000000000043</v>
      </c>
      <c r="T8" s="61">
        <f t="shared" si="3"/>
        <v>12.5</v>
      </c>
      <c r="U8" s="2">
        <f>ABS((B8="sell")*((C8-E8)*10000)+(B8="buy")*((E8-C8)*10000))</f>
        <v>80.000000000000071</v>
      </c>
      <c r="V8" s="38">
        <f t="shared" si="0"/>
        <v>0.24999999999999978</v>
      </c>
      <c r="W8" s="34">
        <f>Y8/9.42</f>
        <v>0.10615711252653917</v>
      </c>
      <c r="X8" s="39">
        <f>ABS((I8-H8)*10000)</f>
        <v>30.000000000000028</v>
      </c>
      <c r="Y8" s="40">
        <f t="shared" si="1"/>
        <v>0.999999999999999</v>
      </c>
      <c r="Z8" s="41"/>
      <c r="AA8" s="41"/>
    </row>
    <row r="9" spans="1:27" s="42" customFormat="1" x14ac:dyDescent="0.25">
      <c r="A9" s="27" t="s">
        <v>16</v>
      </c>
      <c r="B9" s="28" t="s">
        <v>11</v>
      </c>
      <c r="C9" s="29">
        <f t="shared" si="2"/>
        <v>0.69950000000000001</v>
      </c>
      <c r="D9" s="30">
        <v>0.69499999999999995</v>
      </c>
      <c r="E9" s="30">
        <v>0.69199999999999995</v>
      </c>
      <c r="F9" s="30">
        <v>0.68899999999999995</v>
      </c>
      <c r="G9" s="31">
        <v>0.70399999999999996</v>
      </c>
      <c r="H9" s="32">
        <f t="shared" si="4"/>
        <v>0.70649999999999991</v>
      </c>
      <c r="I9" s="30">
        <v>0.70899999999999996</v>
      </c>
      <c r="J9" s="30">
        <v>0.71099999999999997</v>
      </c>
      <c r="K9" s="33"/>
      <c r="L9" s="3"/>
      <c r="M9" s="3"/>
      <c r="N9" s="3">
        <f>ABS((D9-G9)*10000)</f>
        <v>90.000000000000085</v>
      </c>
      <c r="O9" s="34">
        <f>V9/9.37</f>
        <v>3.0492453117853795E-2</v>
      </c>
      <c r="P9" s="35">
        <v>2E-3</v>
      </c>
      <c r="Q9" s="2">
        <f>ABS((B9="sell")*((C9-H9)*10000)+(B9="buy")*((H9-C9)*10000))</f>
        <v>69.999999999998948</v>
      </c>
      <c r="R9" s="60">
        <f>P9*B2</f>
        <v>20</v>
      </c>
      <c r="S9" s="37">
        <f>ABS((B9="sell")*((C9-D9)*10000)+(B9="buy")*((D9-C9)*10000))</f>
        <v>45.000000000000597</v>
      </c>
      <c r="T9" s="36">
        <f t="shared" si="3"/>
        <v>12.857142857143222</v>
      </c>
      <c r="U9" s="2">
        <f>ABS((B9="sell")*((C9-E9)*10000)+(B9="buy")*((E9-C9)*10000))</f>
        <v>75.000000000000625</v>
      </c>
      <c r="V9" s="38">
        <f t="shared" si="0"/>
        <v>0.28571428571429003</v>
      </c>
      <c r="W9" s="34">
        <f>Y9/9.37</f>
        <v>0.12806830309498105</v>
      </c>
      <c r="X9" s="39">
        <f>ABS((I9-H9)*10000)</f>
        <v>25.000000000000576</v>
      </c>
      <c r="Y9" s="40">
        <f t="shared" si="1"/>
        <v>1.1999999999999724</v>
      </c>
      <c r="Z9" s="41"/>
      <c r="AA9" s="41"/>
    </row>
    <row r="10" spans="1:27" s="42" customFormat="1" ht="14.25" customHeight="1" x14ac:dyDescent="0.25">
      <c r="A10" s="27" t="s">
        <v>17</v>
      </c>
      <c r="B10" s="49" t="s">
        <v>13</v>
      </c>
      <c r="C10" s="29">
        <f t="shared" si="2"/>
        <v>1.3512500000000001</v>
      </c>
      <c r="D10" s="30">
        <v>1.3565</v>
      </c>
      <c r="E10" s="30">
        <v>1.359</v>
      </c>
      <c r="F10" s="30">
        <v>1.363</v>
      </c>
      <c r="G10" s="31">
        <v>1.3460000000000001</v>
      </c>
      <c r="H10" s="32">
        <f t="shared" si="4"/>
        <v>1.343</v>
      </c>
      <c r="I10" s="30">
        <v>1.34</v>
      </c>
      <c r="J10" s="30">
        <v>1.3374999999999999</v>
      </c>
      <c r="K10" s="33"/>
      <c r="L10" s="3"/>
      <c r="M10" s="3"/>
      <c r="N10" s="3">
        <f>ABS((D10-G10)*10000)</f>
        <v>104.99999999999955</v>
      </c>
      <c r="O10" s="34">
        <f>V10/7.02</f>
        <v>3.4533367866700818E-2</v>
      </c>
      <c r="P10" s="35">
        <v>2E-3</v>
      </c>
      <c r="Q10" s="2">
        <f>ABS((B10="sell")*((C10-H10)*10000)+(B10="buy")*((H10-C10)*10000))</f>
        <v>82.500000000000909</v>
      </c>
      <c r="R10" s="36">
        <f>P10*B2</f>
        <v>20</v>
      </c>
      <c r="S10" s="37">
        <f>ABS((B10="sell")*((C10-D10)*10000)+(B10="buy")*((D10-C10)*10000))</f>
        <v>52.499999999999773</v>
      </c>
      <c r="T10" s="36">
        <f t="shared" si="3"/>
        <v>12.727272727272531</v>
      </c>
      <c r="U10" s="2">
        <f>ABS((B10="sell")*((C10-E10)*10000)+(B10="buy")*((E10-C10)*10000))</f>
        <v>77.499999999999233</v>
      </c>
      <c r="V10" s="38">
        <f t="shared" si="0"/>
        <v>0.24242424242423974</v>
      </c>
      <c r="W10" s="34">
        <f>Y10/7.02</f>
        <v>0.14245014245014762</v>
      </c>
      <c r="X10" s="39">
        <f>ABS((I10-H10)*10000)</f>
        <v>29.999999999998916</v>
      </c>
      <c r="Y10" s="40">
        <f t="shared" si="1"/>
        <v>1.0000000000000362</v>
      </c>
      <c r="Z10" s="41"/>
      <c r="AA10" s="41"/>
    </row>
    <row r="11" spans="1:27" s="42" customFormat="1" x14ac:dyDescent="0.25">
      <c r="A11" s="27" t="s">
        <v>18</v>
      </c>
      <c r="B11" s="28" t="s">
        <v>11</v>
      </c>
      <c r="C11" s="29">
        <f t="shared" si="2"/>
        <v>0.84850000000000003</v>
      </c>
      <c r="D11" s="30">
        <v>0.84499999999999997</v>
      </c>
      <c r="E11" s="30">
        <v>0.84150000000000003</v>
      </c>
      <c r="F11" s="30">
        <v>0.83950000000000002</v>
      </c>
      <c r="G11" s="31">
        <v>0.85199999999999998</v>
      </c>
      <c r="H11" s="32">
        <f t="shared" si="4"/>
        <v>0.85450000000000004</v>
      </c>
      <c r="I11" s="30">
        <v>0.85699999999999998</v>
      </c>
      <c r="J11" s="30">
        <v>0.86399999999999999</v>
      </c>
      <c r="K11" s="33"/>
      <c r="L11" s="3"/>
      <c r="M11" s="3"/>
      <c r="N11" s="3">
        <f>ABS((D11-G11)*10000)</f>
        <v>70.000000000000057</v>
      </c>
      <c r="O11" s="34">
        <f>V11/12</f>
        <v>2.7777777777777752E-2</v>
      </c>
      <c r="P11" s="35">
        <v>2E-3</v>
      </c>
      <c r="Q11" s="2">
        <f>ABS((B11="sell")*((C11-H11)*10000)+(B11="buy")*((H11-C11)*10000))</f>
        <v>60.000000000000057</v>
      </c>
      <c r="R11" s="36">
        <f>P11*B2</f>
        <v>20</v>
      </c>
      <c r="S11" s="37">
        <f>ABS((B11="sell")*((C11-D11)*10000)+(B11="buy")*((D11-C11)*10000))</f>
        <v>35.000000000000583</v>
      </c>
      <c r="T11" s="61">
        <f t="shared" si="3"/>
        <v>11.666666666666851</v>
      </c>
      <c r="U11" s="2">
        <f>ABS((B11="sell")*((C11-E11)*10000)+(B11="buy")*((E11-C11)*10000))</f>
        <v>70.000000000000057</v>
      </c>
      <c r="V11" s="38">
        <f t="shared" si="0"/>
        <v>0.33333333333333304</v>
      </c>
      <c r="W11" s="34">
        <f>Y11/12</f>
        <v>0.10000000000000213</v>
      </c>
      <c r="X11" s="39">
        <f>ABS((I11-H11)*10000)</f>
        <v>24.999999999999467</v>
      </c>
      <c r="Y11" s="40">
        <f t="shared" si="1"/>
        <v>1.2000000000000255</v>
      </c>
      <c r="Z11" s="41"/>
      <c r="AA11" s="41"/>
    </row>
    <row r="12" spans="1:27" s="42" customFormat="1" x14ac:dyDescent="0.25">
      <c r="A12" s="43" t="s">
        <v>19</v>
      </c>
      <c r="B12" s="44" t="s">
        <v>13</v>
      </c>
      <c r="C12" s="45">
        <f t="shared" si="2"/>
        <v>118.77500000000001</v>
      </c>
      <c r="D12" s="46">
        <v>119.4</v>
      </c>
      <c r="E12" s="46">
        <v>119.8</v>
      </c>
      <c r="F12" s="46">
        <v>120.35</v>
      </c>
      <c r="G12" s="47">
        <v>118.15</v>
      </c>
      <c r="H12" s="48">
        <f t="shared" si="4"/>
        <v>117.92500000000001</v>
      </c>
      <c r="I12" s="46">
        <v>117.7</v>
      </c>
      <c r="J12" s="46">
        <v>117.4</v>
      </c>
      <c r="K12" s="33"/>
      <c r="L12" s="2"/>
      <c r="M12" s="2"/>
      <c r="N12" s="3">
        <f>ABS((D12-G12)*100)</f>
        <v>125</v>
      </c>
      <c r="O12" s="34">
        <f>V12/8.77</f>
        <v>2.682943188677998E-2</v>
      </c>
      <c r="P12" s="35">
        <v>2E-3</v>
      </c>
      <c r="Q12" s="2">
        <f>ABS((B12="sell")*((C12-H12)*100)+(B12="buy")*((H12-C12)*100))</f>
        <v>84.999999999999432</v>
      </c>
      <c r="R12" s="36">
        <f>P12*B2</f>
        <v>20</v>
      </c>
      <c r="S12" s="37">
        <f>ABS((B12="sell")*((C12-D12)*100)+(B12="buy")*((D12-C12)*100))</f>
        <v>62.5</v>
      </c>
      <c r="T12" s="36">
        <f t="shared" si="3"/>
        <v>14.705882352941275</v>
      </c>
      <c r="U12" s="2">
        <f>ABS((B12="sell")*((C12-E12)*100)+(B12="buy")*((E12-C12)*100))</f>
        <v>102.49999999999915</v>
      </c>
      <c r="V12" s="38">
        <f t="shared" si="0"/>
        <v>0.2352941176470604</v>
      </c>
      <c r="W12" s="34">
        <f>Y12/8.77</f>
        <v>0.15203344735841309</v>
      </c>
      <c r="X12" s="39">
        <f>ABS((I12-H12)*100)</f>
        <v>22.500000000000853</v>
      </c>
      <c r="Y12" s="40">
        <f t="shared" si="1"/>
        <v>1.3333333333332829</v>
      </c>
      <c r="Z12" s="41"/>
      <c r="AA12" s="41"/>
    </row>
    <row r="13" spans="1:27" s="42" customFormat="1" x14ac:dyDescent="0.25">
      <c r="A13" s="43" t="s">
        <v>20</v>
      </c>
      <c r="B13" s="44" t="s">
        <v>13</v>
      </c>
      <c r="C13" s="45">
        <f t="shared" si="2"/>
        <v>139.85</v>
      </c>
      <c r="D13" s="46">
        <v>141</v>
      </c>
      <c r="E13" s="46">
        <v>142.4</v>
      </c>
      <c r="F13" s="46">
        <v>143.25</v>
      </c>
      <c r="G13" s="47">
        <v>138.69999999999999</v>
      </c>
      <c r="H13" s="48">
        <f t="shared" si="4"/>
        <v>137.97499999999999</v>
      </c>
      <c r="I13" s="46">
        <v>137.25</v>
      </c>
      <c r="J13" s="46">
        <v>136.25</v>
      </c>
      <c r="K13" s="33"/>
      <c r="L13" s="3"/>
      <c r="M13" s="3"/>
      <c r="N13" s="3">
        <f>ABS((D13-G13)*100)</f>
        <v>230.00000000000114</v>
      </c>
      <c r="O13" s="34">
        <f>V13/8.51</f>
        <v>1.2534273403838623E-2</v>
      </c>
      <c r="P13" s="35">
        <v>2E-3</v>
      </c>
      <c r="Q13" s="2">
        <f>ABS((B13="sell")*((C13-H13)*100)+(B13="buy")*((H13-C13)*100))</f>
        <v>187.5</v>
      </c>
      <c r="R13" s="36">
        <f>P13*B2</f>
        <v>20</v>
      </c>
      <c r="S13" s="37">
        <f>ABS((B13="sell")*((C13-D13)*100)+(B13="buy")*((D13-C13)*100))</f>
        <v>115.00000000000057</v>
      </c>
      <c r="T13" s="61">
        <f t="shared" si="3"/>
        <v>12.266666666666728</v>
      </c>
      <c r="U13" s="2">
        <f>ABS((B13="sell")*((C13-E13)*100)+(B13="buy")*((E13-C13)*100))</f>
        <v>255.00000000000114</v>
      </c>
      <c r="V13" s="38">
        <f t="shared" si="0"/>
        <v>0.10666666666666667</v>
      </c>
      <c r="W13" s="34">
        <f>Y13/8.51</f>
        <v>4.8624336480408828E-2</v>
      </c>
      <c r="X13" s="39">
        <f>ABS((I13-H13)*100)</f>
        <v>72.499999999999432</v>
      </c>
      <c r="Y13" s="40">
        <f t="shared" si="1"/>
        <v>0.41379310344827913</v>
      </c>
      <c r="Z13" s="41"/>
      <c r="AA13" s="41"/>
    </row>
    <row r="14" spans="1:27" s="42" customFormat="1" x14ac:dyDescent="0.25">
      <c r="A14" s="43" t="s">
        <v>21</v>
      </c>
      <c r="B14" s="44" t="s">
        <v>13</v>
      </c>
      <c r="C14" s="29">
        <f t="shared" si="2"/>
        <v>1.0169999999999999</v>
      </c>
      <c r="D14" s="30">
        <v>1.022</v>
      </c>
      <c r="E14" s="30">
        <v>1.0249999999999999</v>
      </c>
      <c r="F14" s="30">
        <v>1.0265</v>
      </c>
      <c r="G14" s="31">
        <v>1.012</v>
      </c>
      <c r="H14" s="32">
        <f t="shared" si="4"/>
        <v>1.0089999999999999</v>
      </c>
      <c r="I14" s="30">
        <v>1.006</v>
      </c>
      <c r="J14" s="30">
        <v>1.0024999999999999</v>
      </c>
      <c r="K14" s="33"/>
      <c r="L14" s="3"/>
      <c r="M14" s="3"/>
      <c r="N14" s="3">
        <f>ABS((D14-G14)*10000)</f>
        <v>100.00000000000009</v>
      </c>
      <c r="O14" s="34">
        <f>V14/11.88</f>
        <v>2.1043771043771024E-2</v>
      </c>
      <c r="P14" s="35">
        <v>2E-3</v>
      </c>
      <c r="Q14" s="2">
        <f>ABS((B14="sell")*((C14-H14)*10000)+(B14="buy")*((H14-C14)*10000))</f>
        <v>80.000000000000071</v>
      </c>
      <c r="R14" s="36">
        <f>P14*B2</f>
        <v>20</v>
      </c>
      <c r="S14" s="37">
        <f>ABS((B14="sell")*((C14-D14)*10000)+(B14="buy")*((D14-C14)*10000))</f>
        <v>50.000000000001151</v>
      </c>
      <c r="T14" s="61">
        <f t="shared" si="3"/>
        <v>12.500000000000277</v>
      </c>
      <c r="U14" s="2">
        <f>ABS((B14="sell")*((C14-E14)*10000)+(B14="buy")*((E14-C14)*10000))</f>
        <v>80.000000000000071</v>
      </c>
      <c r="V14" s="38">
        <f t="shared" si="0"/>
        <v>0.24999999999999978</v>
      </c>
      <c r="W14" s="34">
        <f>Y14/11.88</f>
        <v>8.417508417508722E-2</v>
      </c>
      <c r="X14" s="39">
        <f>ABS((I14-H14)*10000)</f>
        <v>29.999999999998916</v>
      </c>
      <c r="Y14" s="40">
        <f t="shared" si="1"/>
        <v>1.0000000000000362</v>
      </c>
      <c r="Z14" s="41"/>
      <c r="AA14" s="41"/>
    </row>
    <row r="15" spans="1:27" s="42" customFormat="1" x14ac:dyDescent="0.25">
      <c r="A15" s="43" t="s">
        <v>22</v>
      </c>
      <c r="B15" s="50" t="s">
        <v>11</v>
      </c>
      <c r="C15" s="51">
        <f t="shared" si="2"/>
        <v>1191.4000000000001</v>
      </c>
      <c r="D15" s="52">
        <v>1181.4000000000001</v>
      </c>
      <c r="E15" s="52">
        <v>1176</v>
      </c>
      <c r="F15" s="52">
        <v>1166</v>
      </c>
      <c r="G15" s="53">
        <v>1201.4000000000001</v>
      </c>
      <c r="H15" s="54">
        <f t="shared" si="4"/>
        <v>1207.95</v>
      </c>
      <c r="I15" s="52">
        <v>1214.5</v>
      </c>
      <c r="J15" s="52">
        <v>1221</v>
      </c>
      <c r="K15" s="33"/>
      <c r="L15" s="3"/>
      <c r="M15" s="3"/>
      <c r="N15" s="3">
        <f>ABS((D15-G15))</f>
        <v>20</v>
      </c>
      <c r="O15" s="34">
        <f>V15/94</f>
        <v>1.2855949090441637E-2</v>
      </c>
      <c r="P15" s="35">
        <v>2E-3</v>
      </c>
      <c r="Q15" s="2">
        <f>ABS((B15="sell")*((C15-H15))+(B15="buy")*((H15-C15)))</f>
        <v>16.549999999999955</v>
      </c>
      <c r="R15" s="36">
        <f>P15*B2</f>
        <v>20</v>
      </c>
      <c r="S15" s="37">
        <f>ABS((B15="sell")*((C15-D15))+(B15="buy")*((D15-C15)))</f>
        <v>10</v>
      </c>
      <c r="T15" s="61">
        <f t="shared" si="3"/>
        <v>12.084592145015138</v>
      </c>
      <c r="U15" s="2">
        <f>ABS((B15="sell")*((C15-E15))+(B15="buy")*((E15-C15)))</f>
        <v>15.400000000000091</v>
      </c>
      <c r="V15" s="38">
        <f t="shared" si="0"/>
        <v>1.2084592145015138</v>
      </c>
      <c r="W15" s="34">
        <f>Y15/94</f>
        <v>4.8725028422933581E-2</v>
      </c>
      <c r="X15" s="39">
        <f>ABS((I15-H15))</f>
        <v>6.5499999999999545</v>
      </c>
      <c r="Y15" s="40">
        <f t="shared" si="1"/>
        <v>4.5801526717557568</v>
      </c>
      <c r="Z15" s="41"/>
      <c r="AA15" s="41"/>
    </row>
    <row r="16" spans="1:27" s="42" customFormat="1" x14ac:dyDescent="0.25">
      <c r="A16" s="43" t="s">
        <v>40</v>
      </c>
      <c r="B16" s="53"/>
      <c r="C16" s="51">
        <f t="shared" si="2"/>
        <v>0</v>
      </c>
      <c r="D16" s="52"/>
      <c r="E16" s="52"/>
      <c r="F16" s="52"/>
      <c r="G16" s="53"/>
      <c r="H16" s="55">
        <f t="shared" si="4"/>
        <v>0</v>
      </c>
      <c r="I16" s="52"/>
      <c r="J16" s="52"/>
      <c r="K16" s="33"/>
      <c r="L16" s="3"/>
      <c r="M16" s="3"/>
      <c r="N16" s="3">
        <f>ABS((D16-G16))</f>
        <v>0</v>
      </c>
      <c r="O16" s="34">
        <f t="shared" ref="O16:O19" si="5">V16/10</f>
        <v>0</v>
      </c>
      <c r="P16" s="35">
        <v>2E-3</v>
      </c>
      <c r="Q16" s="2">
        <f t="shared" ref="Q16:Q19" si="6">ABS((B16="sell")*((C16-H16))+(B16="buy")*((H16-C16)))</f>
        <v>0</v>
      </c>
      <c r="R16" s="36">
        <f>P16*B2</f>
        <v>20</v>
      </c>
      <c r="S16" s="37">
        <f>ABS((B16="sell")*((C16-D16))+(B16="buy")*((D16-C16)))</f>
        <v>0</v>
      </c>
      <c r="T16" s="36">
        <f>IF(V16="",0,S16*V16)</f>
        <v>0</v>
      </c>
      <c r="U16" s="2">
        <f>ABS((B16="sell")*((C16-E16))+(B16="buy")*((E16-C16)))</f>
        <v>0</v>
      </c>
      <c r="V16" s="38">
        <f>IF(Q16=0,0,R16/Q16)</f>
        <v>0</v>
      </c>
      <c r="W16" s="34">
        <f>Y16/10</f>
        <v>0</v>
      </c>
      <c r="X16" s="39">
        <f>ABS((I16-H16))</f>
        <v>0</v>
      </c>
      <c r="Y16" s="40">
        <f>IF(X16=0,0,(R16*1.5)/X16)</f>
        <v>0</v>
      </c>
      <c r="Z16" s="41"/>
      <c r="AA16" s="41"/>
    </row>
    <row r="17" spans="1:27" s="42" customFormat="1" x14ac:dyDescent="0.25">
      <c r="A17" s="43" t="s">
        <v>41</v>
      </c>
      <c r="B17" s="53"/>
      <c r="C17" s="51">
        <f t="shared" si="2"/>
        <v>0</v>
      </c>
      <c r="D17" s="52"/>
      <c r="E17" s="52"/>
      <c r="F17" s="52"/>
      <c r="G17" s="53"/>
      <c r="H17" s="55">
        <f t="shared" si="4"/>
        <v>0</v>
      </c>
      <c r="I17" s="52"/>
      <c r="J17" s="52"/>
      <c r="K17" s="33"/>
      <c r="L17" s="3"/>
      <c r="M17" s="3"/>
      <c r="N17" s="3">
        <f>ABS((D17-G17))</f>
        <v>0</v>
      </c>
      <c r="O17" s="34">
        <f t="shared" si="5"/>
        <v>0</v>
      </c>
      <c r="P17" s="35">
        <v>2E-3</v>
      </c>
      <c r="Q17" s="2">
        <f t="shared" si="6"/>
        <v>0</v>
      </c>
      <c r="R17" s="60">
        <f>P17*B2</f>
        <v>20</v>
      </c>
      <c r="S17" s="37">
        <f>ABS((B17="sell")*((C17-D17))+(B17="buy")*((D17-C17)))</f>
        <v>0</v>
      </c>
      <c r="T17" s="61">
        <f t="shared" ref="T17:T19" si="7">IF(V17="",0,S17*V17)</f>
        <v>0</v>
      </c>
      <c r="U17" s="2">
        <f>ABS((B17="sell")*((C17-E17))+(B17="buy")*((E17-C17)))</f>
        <v>0</v>
      </c>
      <c r="V17" s="38">
        <f t="shared" ref="V17:V19" si="8">IF(Q17=0,0,R17/Q17)</f>
        <v>0</v>
      </c>
      <c r="W17" s="34">
        <f>Y17/10</f>
        <v>0</v>
      </c>
      <c r="X17" s="39">
        <f>ABS((I17-H17))</f>
        <v>0</v>
      </c>
      <c r="Y17" s="40">
        <f t="shared" ref="Y17:Y19" si="9">IF(X17=0,0,(R17*1.5)/X17)</f>
        <v>0</v>
      </c>
      <c r="Z17" s="41"/>
      <c r="AA17" s="41"/>
    </row>
    <row r="18" spans="1:27" s="42" customFormat="1" x14ac:dyDescent="0.25">
      <c r="A18" s="43" t="s">
        <v>42</v>
      </c>
      <c r="B18" s="53"/>
      <c r="C18" s="51">
        <f t="shared" si="2"/>
        <v>0</v>
      </c>
      <c r="D18" s="52"/>
      <c r="E18" s="52"/>
      <c r="F18" s="52"/>
      <c r="G18" s="53"/>
      <c r="H18" s="55">
        <f t="shared" si="4"/>
        <v>0</v>
      </c>
      <c r="I18" s="52"/>
      <c r="J18" s="52"/>
      <c r="K18" s="33"/>
      <c r="L18" s="3"/>
      <c r="M18" s="3"/>
      <c r="N18" s="3">
        <f>ABS((D18-G18))</f>
        <v>0</v>
      </c>
      <c r="O18" s="34">
        <f t="shared" si="5"/>
        <v>0</v>
      </c>
      <c r="P18" s="35">
        <v>2E-3</v>
      </c>
      <c r="Q18" s="2">
        <f t="shared" si="6"/>
        <v>0</v>
      </c>
      <c r="R18" s="36">
        <f>P18*B2</f>
        <v>20</v>
      </c>
      <c r="S18" s="37">
        <f>ABS((B18="sell")*((C18-D18))+(B18="buy")*((D18-C18)))</f>
        <v>0</v>
      </c>
      <c r="T18" s="36">
        <f t="shared" si="7"/>
        <v>0</v>
      </c>
      <c r="U18" s="2">
        <f>ABS((B18="sell")*((C18-E18))+(B18="buy")*((E18-C18)))</f>
        <v>0</v>
      </c>
      <c r="V18" s="38">
        <f t="shared" si="8"/>
        <v>0</v>
      </c>
      <c r="W18" s="34">
        <f>Y18/10</f>
        <v>0</v>
      </c>
      <c r="X18" s="39">
        <f>ABS((I18-H18))</f>
        <v>0</v>
      </c>
      <c r="Y18" s="40">
        <f t="shared" si="9"/>
        <v>0</v>
      </c>
      <c r="Z18" s="41"/>
      <c r="AA18" s="41"/>
    </row>
    <row r="19" spans="1:27" s="42" customFormat="1" x14ac:dyDescent="0.25">
      <c r="A19" s="43" t="s">
        <v>43</v>
      </c>
      <c r="B19" s="53"/>
      <c r="C19" s="51">
        <f t="shared" si="2"/>
        <v>0</v>
      </c>
      <c r="D19" s="52"/>
      <c r="E19" s="52"/>
      <c r="F19" s="52"/>
      <c r="G19" s="53"/>
      <c r="H19" s="55">
        <f t="shared" si="4"/>
        <v>0</v>
      </c>
      <c r="I19" s="52"/>
      <c r="J19" s="52"/>
      <c r="K19" s="33"/>
      <c r="L19" s="3"/>
      <c r="M19" s="3"/>
      <c r="N19" s="3">
        <f>ABS((D19-G19))</f>
        <v>0</v>
      </c>
      <c r="O19" s="34">
        <f t="shared" si="5"/>
        <v>0</v>
      </c>
      <c r="P19" s="35">
        <v>2E-3</v>
      </c>
      <c r="Q19" s="2">
        <f t="shared" si="6"/>
        <v>0</v>
      </c>
      <c r="R19" s="36">
        <f>P19*B2</f>
        <v>20</v>
      </c>
      <c r="S19" s="37">
        <f>ABS((B19="sell")*((C19-D19))+(B19="buy")*((D19-C19)))</f>
        <v>0</v>
      </c>
      <c r="T19" s="36">
        <f t="shared" si="7"/>
        <v>0</v>
      </c>
      <c r="U19" s="2">
        <f>ABS((B19="sell")*((C19-E19))+(B19="buy")*((E19-C19)))</f>
        <v>0</v>
      </c>
      <c r="V19" s="38">
        <f t="shared" si="8"/>
        <v>0</v>
      </c>
      <c r="W19" s="34">
        <f>Y19/10</f>
        <v>0</v>
      </c>
      <c r="X19" s="39">
        <f>ABS((I19-H19))</f>
        <v>0</v>
      </c>
      <c r="Y19" s="40">
        <f t="shared" si="9"/>
        <v>0</v>
      </c>
      <c r="Z19" s="41"/>
      <c r="AA19" s="41"/>
    </row>
    <row r="20" spans="1:27" s="63" customFormat="1" ht="21" x14ac:dyDescent="0.25">
      <c r="A20" s="69" t="s">
        <v>23</v>
      </c>
      <c r="B20" s="69"/>
      <c r="C20" s="69"/>
      <c r="D20" s="69"/>
      <c r="E20" s="69"/>
      <c r="F20" s="69"/>
      <c r="G20" s="69"/>
      <c r="H20" s="69"/>
      <c r="I20" s="69"/>
      <c r="J20" s="69"/>
      <c r="K20" s="56"/>
      <c r="L20" s="37">
        <f>SUM(L5:L19)</f>
        <v>0</v>
      </c>
      <c r="M20" s="37">
        <f>SUM(M5:M19)</f>
        <v>0</v>
      </c>
      <c r="N20" s="4"/>
      <c r="O20" s="57">
        <f>SUM(O5:O19)</f>
        <v>0.25935410812313708</v>
      </c>
      <c r="P20" s="58"/>
      <c r="Q20" s="59"/>
      <c r="R20" s="64">
        <f ca="1">(NbColorSameAs(R5,R2)*R5+NbColorSameAs(R6,R2)*R6+NbColorSameAs(R7,R2)*R7+NbColorSameAs(R8,R2)*R8+NbColorSameAs(R9,R2)*R9+NbColorSameAs(R10,R2)*R10+NbColorSameAs(R11,R2)*R11+NbColorSameAs(R12,R2)*R12+NbColorSameAs(R13,R2)*R13+NbColorSameAs(R14,R2)*R14+NbColorSameAs(R15,R2)*R15+NbColorSameAs(R16,R2)*R16+NbColorSameAs(R17,R2)*R17+NbColorSameAs(R18,R2)*R18+NbColorSameAs(R19,R2)*R19)*-1</f>
        <v>-80</v>
      </c>
      <c r="S20" s="59"/>
      <c r="T20" s="65">
        <f ca="1">NbColorSameAs(T5,T2)*T5+NbColorSameAs(T6,T2)*T6+NbColorSameAs(T7,T2)*T7+NbColorSameAs(T8,T2)*T8+NbColorSameAs(T9,T2)*T9+NbColorSameAs(T10,T2)*T10+NbColorSameAs(T11,T2)*T11+NbColorSameAs(T12,T2)*T12+NbColorSameAs(T13,T2)*T13+NbColorSameAs(T14,T2)*T14+NbColorSameAs(T15,T2)*T15+NbColorSameAs(T16,T2)*T16+NbColorSameAs(T17,T2)*T17+NbColorSameAs(T18,T2)*T18+NbColorSameAs(T19,T2)*T19</f>
        <v>95.43459214501496</v>
      </c>
      <c r="U20" s="59"/>
      <c r="V20" s="59"/>
      <c r="W20" s="62"/>
      <c r="X20" s="62"/>
      <c r="Y20" s="4"/>
      <c r="Z20" s="5"/>
      <c r="AA20" s="5"/>
    </row>
    <row r="25" spans="1:27" x14ac:dyDescent="0.25">
      <c r="A25" s="77" t="s">
        <v>24</v>
      </c>
      <c r="B25" s="4">
        <v>10000</v>
      </c>
      <c r="R25" s="66"/>
      <c r="T25" s="67"/>
    </row>
    <row r="26" spans="1:27" customFormat="1" ht="15.75" customHeight="1" x14ac:dyDescent="0.25">
      <c r="A26" s="7" t="s">
        <v>26</v>
      </c>
      <c r="B26" s="8">
        <v>42699</v>
      </c>
      <c r="C26" s="70">
        <v>0.33333333333333331</v>
      </c>
      <c r="D26" s="71"/>
      <c r="G26" s="9"/>
      <c r="M26" s="5"/>
      <c r="N26" s="5"/>
      <c r="O26" s="72" t="s">
        <v>27</v>
      </c>
      <c r="P26" s="73"/>
      <c r="Q26" s="73"/>
      <c r="R26" s="73"/>
      <c r="S26" s="73"/>
      <c r="T26" s="73"/>
      <c r="U26" s="73"/>
      <c r="V26" s="74"/>
      <c r="W26" s="75" t="s">
        <v>6</v>
      </c>
      <c r="X26" s="76"/>
      <c r="Y26" s="76"/>
    </row>
    <row r="27" spans="1:27" s="26" customFormat="1" x14ac:dyDescent="0.25">
      <c r="A27" s="10" t="s">
        <v>28</v>
      </c>
      <c r="B27" s="6" t="s">
        <v>25</v>
      </c>
      <c r="C27" s="11" t="s">
        <v>0</v>
      </c>
      <c r="D27" s="12" t="s">
        <v>1</v>
      </c>
      <c r="E27" s="12" t="s">
        <v>2</v>
      </c>
      <c r="F27" s="12" t="s">
        <v>3</v>
      </c>
      <c r="G27" s="13" t="s">
        <v>4</v>
      </c>
      <c r="H27" s="14" t="s">
        <v>5</v>
      </c>
      <c r="I27" s="15" t="s">
        <v>6</v>
      </c>
      <c r="J27" s="15" t="s">
        <v>7</v>
      </c>
      <c r="K27" s="15" t="s">
        <v>29</v>
      </c>
      <c r="L27" s="16" t="s">
        <v>30</v>
      </c>
      <c r="M27" s="16" t="s">
        <v>31</v>
      </c>
      <c r="N27" s="1" t="s">
        <v>8</v>
      </c>
      <c r="O27" s="15" t="s">
        <v>9</v>
      </c>
      <c r="P27" s="17" t="s">
        <v>32</v>
      </c>
      <c r="Q27" s="18" t="s">
        <v>33</v>
      </c>
      <c r="R27" s="19" t="s">
        <v>34</v>
      </c>
      <c r="S27" s="20" t="s">
        <v>35</v>
      </c>
      <c r="T27" s="21" t="s">
        <v>36</v>
      </c>
      <c r="U27" s="20" t="s">
        <v>37</v>
      </c>
      <c r="V27" s="21" t="s">
        <v>38</v>
      </c>
      <c r="W27" s="22" t="s">
        <v>9</v>
      </c>
      <c r="X27" s="23" t="s">
        <v>39</v>
      </c>
      <c r="Y27" s="24" t="s">
        <v>38</v>
      </c>
      <c r="Z27" s="25"/>
      <c r="AA27" s="25"/>
    </row>
    <row r="28" spans="1:27" s="42" customFormat="1" x14ac:dyDescent="0.25">
      <c r="A28" s="27" t="s">
        <v>10</v>
      </c>
      <c r="B28" s="28" t="s">
        <v>11</v>
      </c>
      <c r="C28" s="29">
        <f>(B28="buy")*((D28-G28)/2+G28)+(B28="sell")*((G28-D28)/2+D28)</f>
        <v>1.0562499999999999</v>
      </c>
      <c r="D28" s="30">
        <v>1.0509999999999999</v>
      </c>
      <c r="E28" s="30">
        <v>1.046</v>
      </c>
      <c r="F28" s="30">
        <v>1.04</v>
      </c>
      <c r="G28" s="31">
        <v>1.0615000000000001</v>
      </c>
      <c r="H28" s="32">
        <f>(B28="sell")*((I28-G28)/2+G28)+(B28="buy")*((G28-I28)/2+I28)</f>
        <v>1.0637500000000002</v>
      </c>
      <c r="I28" s="30">
        <v>1.0660000000000001</v>
      </c>
      <c r="J28" s="30">
        <v>1.071</v>
      </c>
      <c r="K28" s="33"/>
      <c r="L28" s="3"/>
      <c r="M28" s="3"/>
      <c r="N28" s="3">
        <f>ABS((D28-G28)*10000)</f>
        <v>105.00000000000176</v>
      </c>
      <c r="O28" s="34">
        <f>V28/10</f>
        <v>2.6666666666665655E-2</v>
      </c>
      <c r="P28" s="35">
        <v>2E-3</v>
      </c>
      <c r="Q28" s="2">
        <f>ABS((B28="sell")*((C28-H28)*10000)+(B28="buy")*((H28-C28)*10000))</f>
        <v>75.000000000002842</v>
      </c>
      <c r="R28" s="60">
        <f>P28*B25</f>
        <v>20</v>
      </c>
      <c r="S28" s="37">
        <f>ABS((B28="sell")*((C28-D28)*10000)+(B28="buy")*((D28-C28)*10000))</f>
        <v>52.499999999999773</v>
      </c>
      <c r="T28" s="61">
        <f>S28*V28</f>
        <v>13.999999999999408</v>
      </c>
      <c r="U28" s="2">
        <f>ABS((B28="sell")*((C28-E28)*10000)+(B28="buy")*((E28-C28)*10000))</f>
        <v>102.49999999999871</v>
      </c>
      <c r="V28" s="38">
        <f t="shared" ref="V28:V38" si="10">IF(Q28=0,"",R28/Q28)</f>
        <v>0.26666666666665656</v>
      </c>
      <c r="W28" s="34">
        <f>Y28/10</f>
        <v>0.13333333333334144</v>
      </c>
      <c r="X28" s="39">
        <f>ABS((I28-H28)*10000)</f>
        <v>22.499999999998632</v>
      </c>
      <c r="Y28" s="40">
        <f t="shared" ref="Y28:Y38" si="11">IF(X28=0,0,(R28*1.5)/X28)</f>
        <v>1.3333333333334143</v>
      </c>
      <c r="Z28" s="41"/>
      <c r="AA28" s="41"/>
    </row>
    <row r="29" spans="1:27" s="42" customFormat="1" x14ac:dyDescent="0.25">
      <c r="A29" s="43" t="s">
        <v>12</v>
      </c>
      <c r="B29" s="44" t="s">
        <v>13</v>
      </c>
      <c r="C29" s="45">
        <f t="shared" ref="C29:C42" si="12">(B29="buy")*((D29-G29)/2+G29)+(B29="sell")*((G29-D29)/2+D29)</f>
        <v>112.52500000000001</v>
      </c>
      <c r="D29" s="46">
        <v>113.75</v>
      </c>
      <c r="E29" s="46">
        <v>114.3</v>
      </c>
      <c r="F29" s="46">
        <v>115</v>
      </c>
      <c r="G29" s="47">
        <v>111.3</v>
      </c>
      <c r="H29" s="48">
        <f>(B29="sell")*((I29-G29)/2+G29)+(B29="buy")*((G29-I29)/2+I29)</f>
        <v>111.02500000000001</v>
      </c>
      <c r="I29" s="46">
        <v>110.75</v>
      </c>
      <c r="J29" s="46">
        <v>110.2</v>
      </c>
      <c r="K29" s="33"/>
      <c r="L29" s="3"/>
      <c r="M29" s="3"/>
      <c r="N29" s="3">
        <f>ABS((D29-G29)*100)</f>
        <v>245.00000000000028</v>
      </c>
      <c r="O29" s="34">
        <f>V29/14.23</f>
        <v>1.1712344811431248E-2</v>
      </c>
      <c r="P29" s="35">
        <v>2.5000000000000001E-3</v>
      </c>
      <c r="Q29" s="2">
        <f>ABS((B29="sell")*((C29-H29)*100)+(B29="buy")*((H29-C29)*100))</f>
        <v>150</v>
      </c>
      <c r="R29" s="36">
        <f>P29*B25</f>
        <v>25</v>
      </c>
      <c r="S29" s="37">
        <f>ABS((B29="sell")*((C29-D29)*100)+(B29="buy")*((D29-C29)*100))</f>
        <v>122.49999999999943</v>
      </c>
      <c r="T29" s="61">
        <f t="shared" ref="T29:T38" si="13">IF(V29="","",S29*V29)</f>
        <v>20.416666666666572</v>
      </c>
      <c r="U29" s="2">
        <f>ABS((B29="sell")*((C29-E29)*100)+(B29="buy")*((E29-C29)*100))</f>
        <v>177.49999999999915</v>
      </c>
      <c r="V29" s="38">
        <f t="shared" si="10"/>
        <v>0.16666666666666666</v>
      </c>
      <c r="W29" s="34">
        <f>Y29/14.23</f>
        <v>9.5828275729890056E-2</v>
      </c>
      <c r="X29" s="39">
        <f>ABS((I29-H29)*100)</f>
        <v>27.500000000000568</v>
      </c>
      <c r="Y29" s="40">
        <f t="shared" si="11"/>
        <v>1.3636363636363356</v>
      </c>
      <c r="Z29" s="41"/>
      <c r="AA29" s="41"/>
    </row>
    <row r="30" spans="1:27" s="42" customFormat="1" x14ac:dyDescent="0.25">
      <c r="A30" s="27" t="s">
        <v>14</v>
      </c>
      <c r="B30" s="28" t="s">
        <v>11</v>
      </c>
      <c r="C30" s="29">
        <f t="shared" si="12"/>
        <v>1.2417500000000001</v>
      </c>
      <c r="D30" s="30">
        <v>1.2364999999999999</v>
      </c>
      <c r="E30" s="30">
        <v>1.23</v>
      </c>
      <c r="F30" s="30">
        <v>1.2244999999999999</v>
      </c>
      <c r="G30" s="31">
        <v>1.2470000000000001</v>
      </c>
      <c r="H30" s="32">
        <f>(B30="sell")*((I30-G30)/2+G30)+(B30="buy")*((G30-I30)/2+I30)</f>
        <v>1.24925</v>
      </c>
      <c r="I30" s="30">
        <v>1.2515000000000001</v>
      </c>
      <c r="J30" s="30">
        <v>1.2555000000000001</v>
      </c>
      <c r="K30" s="33"/>
      <c r="L30" s="3"/>
      <c r="M30" s="3"/>
      <c r="N30" s="3">
        <f>ABS((D30-G30)*10000)</f>
        <v>105.00000000000176</v>
      </c>
      <c r="O30" s="34">
        <f>V30/9.4</f>
        <v>2.8368794326241734E-2</v>
      </c>
      <c r="P30" s="35">
        <v>2E-3</v>
      </c>
      <c r="Q30" s="2">
        <f>ABS((B30="sell")*((C30-H30)*10000)+(B30="buy")*((H30-C30)*10000))</f>
        <v>74.999999999998408</v>
      </c>
      <c r="R30" s="60">
        <f>P30*B25</f>
        <v>20</v>
      </c>
      <c r="S30" s="37">
        <f>ABS((B30="sell")*((C30-D30)*10000)+(B30="buy")*((D30-C30)*10000))</f>
        <v>52.50000000000199</v>
      </c>
      <c r="T30" s="36">
        <f t="shared" si="13"/>
        <v>14.000000000000828</v>
      </c>
      <c r="U30" s="2">
        <f>ABS((B30="sell")*((C30-E30)*10000)+(B30="buy")*((E30-C30)*10000))</f>
        <v>117.50000000000149</v>
      </c>
      <c r="V30" s="38">
        <f t="shared" si="10"/>
        <v>0.26666666666667233</v>
      </c>
      <c r="W30" s="34">
        <f>Y30/9.4</f>
        <v>0.1418439716312003</v>
      </c>
      <c r="X30" s="39">
        <f>ABS((I30-H30)*10000)</f>
        <v>22.500000000000853</v>
      </c>
      <c r="Y30" s="40">
        <f t="shared" si="11"/>
        <v>1.3333333333332829</v>
      </c>
      <c r="Z30" s="41"/>
      <c r="AA30" s="41"/>
    </row>
    <row r="31" spans="1:27" s="42" customFormat="1" x14ac:dyDescent="0.25">
      <c r="A31" s="27" t="s">
        <v>15</v>
      </c>
      <c r="B31" s="28" t="s">
        <v>11</v>
      </c>
      <c r="C31" s="29">
        <f t="shared" si="12"/>
        <v>0.73899999999999999</v>
      </c>
      <c r="D31" s="30">
        <v>0.73399999999999999</v>
      </c>
      <c r="E31" s="30">
        <v>0.73099999999999998</v>
      </c>
      <c r="F31" s="30">
        <v>0.72799999999999998</v>
      </c>
      <c r="G31" s="31">
        <v>0.74399999999999999</v>
      </c>
      <c r="H31" s="32">
        <f t="shared" ref="H31:H42" si="14">(B31="sell")*((I31-G31)/2+G31)+(B31="buy")*((G31-I31)/2+I31)</f>
        <v>0.747</v>
      </c>
      <c r="I31" s="30">
        <v>0.75</v>
      </c>
      <c r="J31" s="30">
        <v>0.75349999999999995</v>
      </c>
      <c r="K31" s="33"/>
      <c r="L31" s="3"/>
      <c r="M31" s="3"/>
      <c r="N31" s="3">
        <f>ABS((D31-G31)*10000)</f>
        <v>100.00000000000009</v>
      </c>
      <c r="O31" s="34">
        <f>V31/9.42</f>
        <v>2.6539278131634796E-2</v>
      </c>
      <c r="P31" s="35">
        <v>2E-3</v>
      </c>
      <c r="Q31" s="2">
        <f>ABS((B31="sell")*((C31-H31)*10000)+(B31="buy")*((H31-C31)*10000))</f>
        <v>80.000000000000071</v>
      </c>
      <c r="R31" s="36">
        <f>P31*B25</f>
        <v>20</v>
      </c>
      <c r="S31" s="37">
        <f>ABS((B31="sell")*((C31-D31)*10000)+(B31="buy")*((D31-C31)*10000))</f>
        <v>50.000000000000043</v>
      </c>
      <c r="T31" s="61">
        <f t="shared" si="13"/>
        <v>12.5</v>
      </c>
      <c r="U31" s="2">
        <f>ABS((B31="sell")*((C31-E31)*10000)+(B31="buy")*((E31-C31)*10000))</f>
        <v>80.000000000000071</v>
      </c>
      <c r="V31" s="38">
        <f t="shared" si="10"/>
        <v>0.24999999999999978</v>
      </c>
      <c r="W31" s="34">
        <f>Y31/9.42</f>
        <v>0.10615711252653917</v>
      </c>
      <c r="X31" s="39">
        <f>ABS((I31-H31)*10000)</f>
        <v>30.000000000000028</v>
      </c>
      <c r="Y31" s="40">
        <f t="shared" si="11"/>
        <v>0.999999999999999</v>
      </c>
      <c r="Z31" s="41"/>
      <c r="AA31" s="41"/>
    </row>
    <row r="32" spans="1:27" s="42" customFormat="1" x14ac:dyDescent="0.25">
      <c r="A32" s="27" t="s">
        <v>16</v>
      </c>
      <c r="B32" s="28" t="s">
        <v>11</v>
      </c>
      <c r="C32" s="29">
        <f t="shared" si="12"/>
        <v>0.69950000000000001</v>
      </c>
      <c r="D32" s="30">
        <v>0.69499999999999995</v>
      </c>
      <c r="E32" s="30">
        <v>0.69199999999999995</v>
      </c>
      <c r="F32" s="30">
        <v>0.68899999999999995</v>
      </c>
      <c r="G32" s="31">
        <v>0.70399999999999996</v>
      </c>
      <c r="H32" s="32">
        <f t="shared" si="14"/>
        <v>0.70649999999999991</v>
      </c>
      <c r="I32" s="30">
        <v>0.70899999999999996</v>
      </c>
      <c r="J32" s="30">
        <v>0.71099999999999997</v>
      </c>
      <c r="K32" s="33"/>
      <c r="L32" s="3"/>
      <c r="M32" s="3"/>
      <c r="N32" s="3">
        <f>ABS((D32-G32)*10000)</f>
        <v>90.000000000000085</v>
      </c>
      <c r="O32" s="34">
        <f>V32/9.37</f>
        <v>3.0492453117853795E-2</v>
      </c>
      <c r="P32" s="35">
        <v>2E-3</v>
      </c>
      <c r="Q32" s="2">
        <f>ABS((B32="sell")*((C32-H32)*10000)+(B32="buy")*((H32-C32)*10000))</f>
        <v>69.999999999998948</v>
      </c>
      <c r="R32" s="60">
        <f>P32*B25</f>
        <v>20</v>
      </c>
      <c r="S32" s="37">
        <f>ABS((B32="sell")*((C32-D32)*10000)+(B32="buy")*((D32-C32)*10000))</f>
        <v>45.000000000000597</v>
      </c>
      <c r="T32" s="36">
        <f t="shared" si="13"/>
        <v>12.857142857143222</v>
      </c>
      <c r="U32" s="2">
        <f>ABS((B32="sell")*((C32-E32)*10000)+(B32="buy")*((E32-C32)*10000))</f>
        <v>75.000000000000625</v>
      </c>
      <c r="V32" s="38">
        <f t="shared" si="10"/>
        <v>0.28571428571429003</v>
      </c>
      <c r="W32" s="34">
        <f>Y32/9.37</f>
        <v>0.12806830309498105</v>
      </c>
      <c r="X32" s="39">
        <f>ABS((I32-H32)*10000)</f>
        <v>25.000000000000576</v>
      </c>
      <c r="Y32" s="40">
        <f t="shared" si="11"/>
        <v>1.1999999999999724</v>
      </c>
      <c r="Z32" s="41"/>
      <c r="AA32" s="41"/>
    </row>
    <row r="33" spans="1:27" s="42" customFormat="1" ht="14.25" customHeight="1" x14ac:dyDescent="0.25">
      <c r="A33" s="27" t="s">
        <v>17</v>
      </c>
      <c r="B33" s="49" t="s">
        <v>13</v>
      </c>
      <c r="C33" s="29">
        <f t="shared" si="12"/>
        <v>1.3512500000000001</v>
      </c>
      <c r="D33" s="30">
        <v>1.3565</v>
      </c>
      <c r="E33" s="30">
        <v>1.359</v>
      </c>
      <c r="F33" s="30">
        <v>1.363</v>
      </c>
      <c r="G33" s="31">
        <v>1.3460000000000001</v>
      </c>
      <c r="H33" s="32">
        <f t="shared" si="14"/>
        <v>1.343</v>
      </c>
      <c r="I33" s="30">
        <v>1.34</v>
      </c>
      <c r="J33" s="30">
        <v>1.3374999999999999</v>
      </c>
      <c r="K33" s="33"/>
      <c r="L33" s="3"/>
      <c r="M33" s="3"/>
      <c r="N33" s="3">
        <f>ABS((D33-G33)*10000)</f>
        <v>104.99999999999955</v>
      </c>
      <c r="O33" s="34">
        <f>V33/7.02</f>
        <v>3.4533367866700818E-2</v>
      </c>
      <c r="P33" s="35">
        <v>2E-3</v>
      </c>
      <c r="Q33" s="2">
        <f>ABS((B33="sell")*((C33-H33)*10000)+(B33="buy")*((H33-C33)*10000))</f>
        <v>82.500000000000909</v>
      </c>
      <c r="R33" s="36">
        <f>P33*B25</f>
        <v>20</v>
      </c>
      <c r="S33" s="37">
        <f>ABS((B33="sell")*((C33-D33)*10000)+(B33="buy")*((D33-C33)*10000))</f>
        <v>52.499999999999773</v>
      </c>
      <c r="T33" s="36">
        <f t="shared" si="13"/>
        <v>12.727272727272531</v>
      </c>
      <c r="U33" s="2">
        <f>ABS((B33="sell")*((C33-E33)*10000)+(B33="buy")*((E33-C33)*10000))</f>
        <v>77.499999999999233</v>
      </c>
      <c r="V33" s="38">
        <f t="shared" si="10"/>
        <v>0.24242424242423974</v>
      </c>
      <c r="W33" s="34">
        <f>Y33/7.02</f>
        <v>0.14245014245014762</v>
      </c>
      <c r="X33" s="39">
        <f>ABS((I33-H33)*10000)</f>
        <v>29.999999999998916</v>
      </c>
      <c r="Y33" s="40">
        <f t="shared" si="11"/>
        <v>1.0000000000000362</v>
      </c>
      <c r="Z33" s="41"/>
      <c r="AA33" s="41"/>
    </row>
    <row r="34" spans="1:27" s="42" customFormat="1" x14ac:dyDescent="0.25">
      <c r="A34" s="27" t="s">
        <v>18</v>
      </c>
      <c r="B34" s="28" t="s">
        <v>11</v>
      </c>
      <c r="C34" s="29">
        <f t="shared" si="12"/>
        <v>0.84850000000000003</v>
      </c>
      <c r="D34" s="30">
        <v>0.84499999999999997</v>
      </c>
      <c r="E34" s="30">
        <v>0.84150000000000003</v>
      </c>
      <c r="F34" s="30">
        <v>0.83950000000000002</v>
      </c>
      <c r="G34" s="31">
        <v>0.85199999999999998</v>
      </c>
      <c r="H34" s="32">
        <f t="shared" si="14"/>
        <v>0.85450000000000004</v>
      </c>
      <c r="I34" s="30">
        <v>0.85699999999999998</v>
      </c>
      <c r="J34" s="30">
        <v>0.86399999999999999</v>
      </c>
      <c r="K34" s="33"/>
      <c r="L34" s="3"/>
      <c r="M34" s="3"/>
      <c r="N34" s="3">
        <f>ABS((D34-G34)*10000)</f>
        <v>70.000000000000057</v>
      </c>
      <c r="O34" s="34">
        <f>V34/12</f>
        <v>2.7777777777777752E-2</v>
      </c>
      <c r="P34" s="35">
        <v>2E-3</v>
      </c>
      <c r="Q34" s="2">
        <f>ABS((B34="sell")*((C34-H34)*10000)+(B34="buy")*((H34-C34)*10000))</f>
        <v>60.000000000000057</v>
      </c>
      <c r="R34" s="36">
        <f>P34*B25</f>
        <v>20</v>
      </c>
      <c r="S34" s="37">
        <f>ABS((B34="sell")*((C34-D34)*10000)+(B34="buy")*((D34-C34)*10000))</f>
        <v>35.000000000000583</v>
      </c>
      <c r="T34" s="61">
        <f t="shared" si="13"/>
        <v>11.666666666666851</v>
      </c>
      <c r="U34" s="2">
        <f>ABS((B34="sell")*((C34-E34)*10000)+(B34="buy")*((E34-C34)*10000))</f>
        <v>70.000000000000057</v>
      </c>
      <c r="V34" s="38">
        <f t="shared" si="10"/>
        <v>0.33333333333333304</v>
      </c>
      <c r="W34" s="34">
        <f>Y34/12</f>
        <v>0.10000000000000213</v>
      </c>
      <c r="X34" s="39">
        <f>ABS((I34-H34)*10000)</f>
        <v>24.999999999999467</v>
      </c>
      <c r="Y34" s="40">
        <f t="shared" si="11"/>
        <v>1.2000000000000255</v>
      </c>
      <c r="Z34" s="41"/>
      <c r="AA34" s="41"/>
    </row>
    <row r="35" spans="1:27" s="42" customFormat="1" x14ac:dyDescent="0.25">
      <c r="A35" s="43" t="s">
        <v>19</v>
      </c>
      <c r="B35" s="44" t="s">
        <v>13</v>
      </c>
      <c r="C35" s="45">
        <f t="shared" si="12"/>
        <v>118.77500000000001</v>
      </c>
      <c r="D35" s="46">
        <v>119.4</v>
      </c>
      <c r="E35" s="46">
        <v>119.8</v>
      </c>
      <c r="F35" s="46">
        <v>120.35</v>
      </c>
      <c r="G35" s="47">
        <v>118.15</v>
      </c>
      <c r="H35" s="48">
        <f t="shared" si="14"/>
        <v>117.92500000000001</v>
      </c>
      <c r="I35" s="46">
        <v>117.7</v>
      </c>
      <c r="J35" s="46">
        <v>117.4</v>
      </c>
      <c r="K35" s="33"/>
      <c r="L35" s="2"/>
      <c r="M35" s="2"/>
      <c r="N35" s="3">
        <f>ABS((D35-G35)*100)</f>
        <v>125</v>
      </c>
      <c r="O35" s="34">
        <f>V35/8.77</f>
        <v>2.682943188677998E-2</v>
      </c>
      <c r="P35" s="35">
        <v>2E-3</v>
      </c>
      <c r="Q35" s="2">
        <f>ABS((B35="sell")*((C35-H35)*100)+(B35="buy")*((H35-C35)*100))</f>
        <v>84.999999999999432</v>
      </c>
      <c r="R35" s="36">
        <f>P35*B25</f>
        <v>20</v>
      </c>
      <c r="S35" s="37">
        <f>ABS((B35="sell")*((C35-D35)*100)+(B35="buy")*((D35-C35)*100))</f>
        <v>62.5</v>
      </c>
      <c r="T35" s="36">
        <f t="shared" si="13"/>
        <v>14.705882352941275</v>
      </c>
      <c r="U35" s="2">
        <f>ABS((B35="sell")*((C35-E35)*100)+(B35="buy")*((E35-C35)*100))</f>
        <v>102.49999999999915</v>
      </c>
      <c r="V35" s="38">
        <f t="shared" si="10"/>
        <v>0.2352941176470604</v>
      </c>
      <c r="W35" s="34">
        <f>Y35/8.77</f>
        <v>0.15203344735841309</v>
      </c>
      <c r="X35" s="39">
        <f>ABS((I35-H35)*100)</f>
        <v>22.500000000000853</v>
      </c>
      <c r="Y35" s="40">
        <f t="shared" si="11"/>
        <v>1.3333333333332829</v>
      </c>
      <c r="Z35" s="41"/>
      <c r="AA35" s="41"/>
    </row>
    <row r="36" spans="1:27" s="42" customFormat="1" x14ac:dyDescent="0.25">
      <c r="A36" s="43" t="s">
        <v>20</v>
      </c>
      <c r="B36" s="44" t="s">
        <v>13</v>
      </c>
      <c r="C36" s="45">
        <f t="shared" si="12"/>
        <v>139.85</v>
      </c>
      <c r="D36" s="46">
        <v>141</v>
      </c>
      <c r="E36" s="46">
        <v>142.4</v>
      </c>
      <c r="F36" s="46">
        <v>143.25</v>
      </c>
      <c r="G36" s="47">
        <v>138.69999999999999</v>
      </c>
      <c r="H36" s="48">
        <f t="shared" si="14"/>
        <v>137.97499999999999</v>
      </c>
      <c r="I36" s="46">
        <v>137.25</v>
      </c>
      <c r="J36" s="46">
        <v>136.25</v>
      </c>
      <c r="K36" s="33"/>
      <c r="L36" s="3"/>
      <c r="M36" s="3"/>
      <c r="N36" s="3">
        <f>ABS((D36-G36)*100)</f>
        <v>230.00000000000114</v>
      </c>
      <c r="O36" s="34">
        <f>V36/8.51</f>
        <v>1.2534273403838623E-2</v>
      </c>
      <c r="P36" s="35">
        <v>2E-3</v>
      </c>
      <c r="Q36" s="2">
        <f>ABS((B36="sell")*((C36-H36)*100)+(B36="buy")*((H36-C36)*100))</f>
        <v>187.5</v>
      </c>
      <c r="R36" s="36">
        <f>P36*B25</f>
        <v>20</v>
      </c>
      <c r="S36" s="37">
        <f>ABS((B36="sell")*((C36-D36)*100)+(B36="buy")*((D36-C36)*100))</f>
        <v>115.00000000000057</v>
      </c>
      <c r="T36" s="61">
        <f t="shared" si="13"/>
        <v>12.266666666666728</v>
      </c>
      <c r="U36" s="2">
        <f>ABS((B36="sell")*((C36-E36)*100)+(B36="buy")*((E36-C36)*100))</f>
        <v>255.00000000000114</v>
      </c>
      <c r="V36" s="38">
        <f t="shared" si="10"/>
        <v>0.10666666666666667</v>
      </c>
      <c r="W36" s="34">
        <f>Y36/8.51</f>
        <v>4.8624336480408828E-2</v>
      </c>
      <c r="X36" s="39">
        <f>ABS((I36-H36)*100)</f>
        <v>72.499999999999432</v>
      </c>
      <c r="Y36" s="40">
        <f t="shared" si="11"/>
        <v>0.41379310344827913</v>
      </c>
      <c r="Z36" s="41"/>
      <c r="AA36" s="41"/>
    </row>
    <row r="37" spans="1:27" s="42" customFormat="1" x14ac:dyDescent="0.25">
      <c r="A37" s="43" t="s">
        <v>21</v>
      </c>
      <c r="B37" s="44" t="s">
        <v>13</v>
      </c>
      <c r="C37" s="29">
        <f t="shared" si="12"/>
        <v>1.0169999999999999</v>
      </c>
      <c r="D37" s="30">
        <v>1.022</v>
      </c>
      <c r="E37" s="30">
        <v>1.0249999999999999</v>
      </c>
      <c r="F37" s="30">
        <v>1.0265</v>
      </c>
      <c r="G37" s="31">
        <v>1.012</v>
      </c>
      <c r="H37" s="32">
        <f t="shared" si="14"/>
        <v>1.0089999999999999</v>
      </c>
      <c r="I37" s="30">
        <v>1.006</v>
      </c>
      <c r="J37" s="30">
        <v>1.0024999999999999</v>
      </c>
      <c r="K37" s="33"/>
      <c r="L37" s="3"/>
      <c r="M37" s="3"/>
      <c r="N37" s="3">
        <f>ABS((D37-G37)*10000)</f>
        <v>100.00000000000009</v>
      </c>
      <c r="O37" s="34">
        <f>V37/11.88</f>
        <v>2.1043771043771024E-2</v>
      </c>
      <c r="P37" s="35">
        <v>2E-3</v>
      </c>
      <c r="Q37" s="2">
        <f>ABS((B37="sell")*((C37-H37)*10000)+(B37="buy")*((H37-C37)*10000))</f>
        <v>80.000000000000071</v>
      </c>
      <c r="R37" s="36">
        <f>P37*B25</f>
        <v>20</v>
      </c>
      <c r="S37" s="37">
        <f>ABS((B37="sell")*((C37-D37)*10000)+(B37="buy")*((D37-C37)*10000))</f>
        <v>50.000000000001151</v>
      </c>
      <c r="T37" s="61">
        <f t="shared" si="13"/>
        <v>12.500000000000277</v>
      </c>
      <c r="U37" s="2">
        <f>ABS((B37="sell")*((C37-E37)*10000)+(B37="buy")*((E37-C37)*10000))</f>
        <v>80.000000000000071</v>
      </c>
      <c r="V37" s="38">
        <f t="shared" si="10"/>
        <v>0.24999999999999978</v>
      </c>
      <c r="W37" s="34">
        <f>Y37/11.88</f>
        <v>8.417508417508722E-2</v>
      </c>
      <c r="X37" s="39">
        <f>ABS((I37-H37)*10000)</f>
        <v>29.999999999998916</v>
      </c>
      <c r="Y37" s="40">
        <f t="shared" si="11"/>
        <v>1.0000000000000362</v>
      </c>
      <c r="Z37" s="41"/>
      <c r="AA37" s="41"/>
    </row>
    <row r="38" spans="1:27" s="42" customFormat="1" x14ac:dyDescent="0.25">
      <c r="A38" s="43" t="s">
        <v>22</v>
      </c>
      <c r="B38" s="50" t="s">
        <v>11</v>
      </c>
      <c r="C38" s="51">
        <f t="shared" si="12"/>
        <v>1191.4000000000001</v>
      </c>
      <c r="D38" s="52">
        <v>1181.4000000000001</v>
      </c>
      <c r="E38" s="52">
        <v>1176</v>
      </c>
      <c r="F38" s="52">
        <v>1166</v>
      </c>
      <c r="G38" s="53">
        <v>1201.4000000000001</v>
      </c>
      <c r="H38" s="54">
        <f t="shared" si="14"/>
        <v>1207.95</v>
      </c>
      <c r="I38" s="52">
        <v>1214.5</v>
      </c>
      <c r="J38" s="52">
        <v>1221</v>
      </c>
      <c r="K38" s="33"/>
      <c r="L38" s="3"/>
      <c r="M38" s="3"/>
      <c r="N38" s="3">
        <f>ABS((D38-G38))</f>
        <v>20</v>
      </c>
      <c r="O38" s="34">
        <f>V38/94</f>
        <v>1.2855949090441637E-2</v>
      </c>
      <c r="P38" s="35">
        <v>2E-3</v>
      </c>
      <c r="Q38" s="2">
        <f>ABS((B38="sell")*((C38-H38))+(B38="buy")*((H38-C38)))</f>
        <v>16.549999999999955</v>
      </c>
      <c r="R38" s="36">
        <f>P38*B25</f>
        <v>20</v>
      </c>
      <c r="S38" s="37">
        <f>ABS((B38="sell")*((C38-D38))+(B38="buy")*((D38-C38)))</f>
        <v>10</v>
      </c>
      <c r="T38" s="61">
        <f t="shared" si="13"/>
        <v>12.084592145015138</v>
      </c>
      <c r="U38" s="2">
        <f>ABS((B38="sell")*((C38-E38))+(B38="buy")*((E38-C38)))</f>
        <v>15.400000000000091</v>
      </c>
      <c r="V38" s="38">
        <f t="shared" si="10"/>
        <v>1.2084592145015138</v>
      </c>
      <c r="W38" s="34">
        <f>Y38/94</f>
        <v>4.8725028422933581E-2</v>
      </c>
      <c r="X38" s="39">
        <f>ABS((I38-H38))</f>
        <v>6.5499999999999545</v>
      </c>
      <c r="Y38" s="40">
        <f t="shared" si="11"/>
        <v>4.5801526717557568</v>
      </c>
      <c r="Z38" s="41"/>
      <c r="AA38" s="41"/>
    </row>
    <row r="39" spans="1:27" s="42" customFormat="1" x14ac:dyDescent="0.25">
      <c r="A39" s="43" t="s">
        <v>40</v>
      </c>
      <c r="B39" s="53"/>
      <c r="C39" s="51">
        <f t="shared" si="12"/>
        <v>0</v>
      </c>
      <c r="D39" s="52"/>
      <c r="E39" s="52"/>
      <c r="F39" s="52"/>
      <c r="G39" s="53"/>
      <c r="H39" s="55">
        <f t="shared" si="14"/>
        <v>0</v>
      </c>
      <c r="I39" s="52"/>
      <c r="J39" s="52"/>
      <c r="K39" s="33"/>
      <c r="L39" s="3"/>
      <c r="M39" s="3"/>
      <c r="N39" s="3">
        <f>ABS((D39-G39))</f>
        <v>0</v>
      </c>
      <c r="O39" s="34">
        <f t="shared" ref="O39:O42" si="15">V39/10</f>
        <v>0</v>
      </c>
      <c r="P39" s="35">
        <v>2E-3</v>
      </c>
      <c r="Q39" s="2">
        <f t="shared" ref="Q39:Q42" si="16">ABS((B39="sell")*((C39-H39))+(B39="buy")*((H39-C39)))</f>
        <v>0</v>
      </c>
      <c r="R39" s="36">
        <f>P39*B25</f>
        <v>20</v>
      </c>
      <c r="S39" s="37">
        <f>ABS((B39="sell")*((C39-D39))+(B39="buy")*((D39-C39)))</f>
        <v>0</v>
      </c>
      <c r="T39" s="36">
        <f>IF(V39="",0,S39*V39)</f>
        <v>0</v>
      </c>
      <c r="U39" s="2">
        <f>ABS((B39="sell")*((C39-E39))+(B39="buy")*((E39-C39)))</f>
        <v>0</v>
      </c>
      <c r="V39" s="38">
        <f>IF(Q39=0,0,R39/Q39)</f>
        <v>0</v>
      </c>
      <c r="W39" s="34">
        <f>Y39/10</f>
        <v>0</v>
      </c>
      <c r="X39" s="39">
        <f>ABS((I39-H39))</f>
        <v>0</v>
      </c>
      <c r="Y39" s="40">
        <f>IF(X39=0,0,(R39*1.5)/X39)</f>
        <v>0</v>
      </c>
      <c r="Z39" s="41"/>
      <c r="AA39" s="41"/>
    </row>
    <row r="40" spans="1:27" s="42" customFormat="1" x14ac:dyDescent="0.25">
      <c r="A40" s="43" t="s">
        <v>41</v>
      </c>
      <c r="B40" s="53"/>
      <c r="C40" s="51">
        <f t="shared" si="12"/>
        <v>0</v>
      </c>
      <c r="D40" s="52"/>
      <c r="E40" s="52"/>
      <c r="F40" s="52"/>
      <c r="G40" s="53"/>
      <c r="H40" s="55">
        <f t="shared" si="14"/>
        <v>0</v>
      </c>
      <c r="I40" s="52"/>
      <c r="J40" s="52"/>
      <c r="K40" s="33"/>
      <c r="L40" s="3"/>
      <c r="M40" s="3"/>
      <c r="N40" s="3">
        <f>ABS((D40-G40))</f>
        <v>0</v>
      </c>
      <c r="O40" s="34">
        <f t="shared" si="15"/>
        <v>0</v>
      </c>
      <c r="P40" s="35">
        <v>2E-3</v>
      </c>
      <c r="Q40" s="2">
        <f t="shared" si="16"/>
        <v>0</v>
      </c>
      <c r="R40" s="60">
        <f>P40*B25</f>
        <v>20</v>
      </c>
      <c r="S40" s="37">
        <f>ABS((B40="sell")*((C40-D40))+(B40="buy")*((D40-C40)))</f>
        <v>0</v>
      </c>
      <c r="T40" s="61">
        <f t="shared" ref="T40:T42" si="17">IF(V40="",0,S40*V40)</f>
        <v>0</v>
      </c>
      <c r="U40" s="2">
        <f>ABS((B40="sell")*((C40-E40))+(B40="buy")*((E40-C40)))</f>
        <v>0</v>
      </c>
      <c r="V40" s="38">
        <f t="shared" ref="V40:V42" si="18">IF(Q40=0,0,R40/Q40)</f>
        <v>0</v>
      </c>
      <c r="W40" s="34">
        <f>Y40/10</f>
        <v>0</v>
      </c>
      <c r="X40" s="39">
        <f>ABS((I40-H40))</f>
        <v>0</v>
      </c>
      <c r="Y40" s="40">
        <f t="shared" ref="Y40:Y42" si="19">IF(X40=0,0,(R40*1.5)/X40)</f>
        <v>0</v>
      </c>
      <c r="Z40" s="41"/>
      <c r="AA40" s="41"/>
    </row>
    <row r="41" spans="1:27" s="42" customFormat="1" x14ac:dyDescent="0.25">
      <c r="A41" s="43" t="s">
        <v>42</v>
      </c>
      <c r="B41" s="53"/>
      <c r="C41" s="51">
        <f t="shared" si="12"/>
        <v>0</v>
      </c>
      <c r="D41" s="52"/>
      <c r="E41" s="52"/>
      <c r="F41" s="52"/>
      <c r="G41" s="53"/>
      <c r="H41" s="55">
        <f t="shared" si="14"/>
        <v>0</v>
      </c>
      <c r="I41" s="52"/>
      <c r="J41" s="52"/>
      <c r="K41" s="33"/>
      <c r="L41" s="3"/>
      <c r="M41" s="3"/>
      <c r="N41" s="3">
        <f>ABS((D41-G41))</f>
        <v>0</v>
      </c>
      <c r="O41" s="34">
        <f t="shared" si="15"/>
        <v>0</v>
      </c>
      <c r="P41" s="35">
        <v>2E-3</v>
      </c>
      <c r="Q41" s="2">
        <f t="shared" si="16"/>
        <v>0</v>
      </c>
      <c r="R41" s="36">
        <f>P41*B25</f>
        <v>20</v>
      </c>
      <c r="S41" s="37">
        <f>ABS((B41="sell")*((C41-D41))+(B41="buy")*((D41-C41)))</f>
        <v>0</v>
      </c>
      <c r="T41" s="36">
        <f t="shared" si="17"/>
        <v>0</v>
      </c>
      <c r="U41" s="2">
        <f>ABS((B41="sell")*((C41-E41))+(B41="buy")*((E41-C41)))</f>
        <v>0</v>
      </c>
      <c r="V41" s="38">
        <f t="shared" si="18"/>
        <v>0</v>
      </c>
      <c r="W41" s="34">
        <f>Y41/10</f>
        <v>0</v>
      </c>
      <c r="X41" s="39">
        <f>ABS((I41-H41))</f>
        <v>0</v>
      </c>
      <c r="Y41" s="40">
        <f t="shared" si="19"/>
        <v>0</v>
      </c>
      <c r="Z41" s="41"/>
      <c r="AA41" s="41"/>
    </row>
    <row r="42" spans="1:27" s="42" customFormat="1" x14ac:dyDescent="0.25">
      <c r="A42" s="43" t="s">
        <v>43</v>
      </c>
      <c r="B42" s="53"/>
      <c r="C42" s="51">
        <f t="shared" si="12"/>
        <v>0</v>
      </c>
      <c r="D42" s="52"/>
      <c r="E42" s="52"/>
      <c r="F42" s="52"/>
      <c r="G42" s="53"/>
      <c r="H42" s="55">
        <f t="shared" si="14"/>
        <v>0</v>
      </c>
      <c r="I42" s="52"/>
      <c r="J42" s="52"/>
      <c r="K42" s="33"/>
      <c r="L42" s="3"/>
      <c r="M42" s="3"/>
      <c r="N42" s="3">
        <f>ABS((D42-G42))</f>
        <v>0</v>
      </c>
      <c r="O42" s="34">
        <f t="shared" si="15"/>
        <v>0</v>
      </c>
      <c r="P42" s="35">
        <v>2E-3</v>
      </c>
      <c r="Q42" s="2">
        <f t="shared" si="16"/>
        <v>0</v>
      </c>
      <c r="R42" s="36">
        <f>P42*B25</f>
        <v>20</v>
      </c>
      <c r="S42" s="37">
        <f>ABS((B42="sell")*((C42-D42))+(B42="buy")*((D42-C42)))</f>
        <v>0</v>
      </c>
      <c r="T42" s="36">
        <f t="shared" si="17"/>
        <v>0</v>
      </c>
      <c r="U42" s="2">
        <f>ABS((B42="sell")*((C42-E42))+(B42="buy")*((E42-C42)))</f>
        <v>0</v>
      </c>
      <c r="V42" s="38">
        <f t="shared" si="18"/>
        <v>0</v>
      </c>
      <c r="W42" s="34">
        <f>Y42/10</f>
        <v>0</v>
      </c>
      <c r="X42" s="39">
        <f>ABS((I42-H42))</f>
        <v>0</v>
      </c>
      <c r="Y42" s="40">
        <f t="shared" si="19"/>
        <v>0</v>
      </c>
      <c r="Z42" s="41"/>
      <c r="AA42" s="41"/>
    </row>
    <row r="43" spans="1:27" s="63" customFormat="1" ht="21" x14ac:dyDescent="0.25">
      <c r="A43" s="69" t="s">
        <v>23</v>
      </c>
      <c r="B43" s="69"/>
      <c r="C43" s="69"/>
      <c r="D43" s="69"/>
      <c r="E43" s="69"/>
      <c r="F43" s="69"/>
      <c r="G43" s="69"/>
      <c r="H43" s="69"/>
      <c r="I43" s="69"/>
      <c r="J43" s="69"/>
      <c r="K43" s="68"/>
      <c r="L43" s="37">
        <f>SUM(L28:L42)</f>
        <v>0</v>
      </c>
      <c r="M43" s="37">
        <f>SUM(M28:M42)</f>
        <v>0</v>
      </c>
      <c r="N43" s="4"/>
      <c r="O43" s="57">
        <f>SUM(O28:O42)</f>
        <v>0.25935410812313708</v>
      </c>
      <c r="P43" s="58"/>
      <c r="Q43" s="59"/>
      <c r="R43" s="64">
        <f ca="1">(NbColorSameAs(R28,R25)*R28+NbColorSameAs(R29,R25)*R29+NbColorSameAs(R30,R25)*R30+NbColorSameAs(R31,R25)*R31+NbColorSameAs(R32,R25)*R32+NbColorSameAs(R33,R25)*R33+NbColorSameAs(R34,R25)*R34+NbColorSameAs(R35,R25)*R35+NbColorSameAs(R36,R25)*R36+NbColorSameAs(R37,R25)*R37+NbColorSameAs(R38,R25)*R38+NbColorSameAs(R39,R25)*R39+NbColorSameAs(R40,R25)*R40+NbColorSameAs(R41,R25)*R41+NbColorSameAs(R42,R25)*R42)*-1</f>
        <v>-80</v>
      </c>
      <c r="S43" s="59"/>
      <c r="T43" s="65">
        <f ca="1">NbColorSameAs(T28,T25)*T28+NbColorSameAs(T29,T25)*T29+NbColorSameAs(T30,T25)*T30+NbColorSameAs(T31,T25)*T31+NbColorSameAs(T32,T25)*T32+NbColorSameAs(T33,T25)*T33+NbColorSameAs(T34,T25)*T34+NbColorSameAs(T35,T25)*T35+NbColorSameAs(T36,T25)*T36+NbColorSameAs(T37,T25)*T37+NbColorSameAs(T38,T25)*T38+NbColorSameAs(T39,T25)*T39+NbColorSameAs(T40,T25)*T40+NbColorSameAs(T41,T25)*T41+NbColorSameAs(T42,T25)*T42</f>
        <v>95.43459214501496</v>
      </c>
      <c r="U43" s="59"/>
      <c r="V43" s="59"/>
      <c r="W43" s="62"/>
      <c r="X43" s="62"/>
      <c r="Y43" s="4"/>
      <c r="Z43" s="5"/>
      <c r="AA43" s="5"/>
    </row>
    <row r="48" spans="1:27" x14ac:dyDescent="0.25">
      <c r="A48" s="77" t="s">
        <v>24</v>
      </c>
      <c r="B48" s="4">
        <v>10000</v>
      </c>
      <c r="R48" s="66"/>
      <c r="T48" s="67"/>
    </row>
    <row r="49" spans="1:27" customFormat="1" ht="15.75" customHeight="1" x14ac:dyDescent="0.25">
      <c r="A49" s="7" t="s">
        <v>26</v>
      </c>
      <c r="B49" s="8">
        <v>42702</v>
      </c>
      <c r="C49" s="70">
        <v>0.33333333333333331</v>
      </c>
      <c r="D49" s="71"/>
      <c r="G49" s="9"/>
      <c r="M49" s="5"/>
      <c r="N49" s="5"/>
      <c r="O49" s="72" t="s">
        <v>27</v>
      </c>
      <c r="P49" s="73"/>
      <c r="Q49" s="73"/>
      <c r="R49" s="73"/>
      <c r="S49" s="73"/>
      <c r="T49" s="73"/>
      <c r="U49" s="73"/>
      <c r="V49" s="74"/>
      <c r="W49" s="75" t="s">
        <v>6</v>
      </c>
      <c r="X49" s="76"/>
      <c r="Y49" s="76"/>
    </row>
    <row r="50" spans="1:27" s="26" customFormat="1" x14ac:dyDescent="0.25">
      <c r="A50" s="10" t="s">
        <v>28</v>
      </c>
      <c r="B50" s="6" t="s">
        <v>25</v>
      </c>
      <c r="C50" s="11" t="s">
        <v>0</v>
      </c>
      <c r="D50" s="12" t="s">
        <v>1</v>
      </c>
      <c r="E50" s="12" t="s">
        <v>2</v>
      </c>
      <c r="F50" s="12" t="s">
        <v>3</v>
      </c>
      <c r="G50" s="13" t="s">
        <v>4</v>
      </c>
      <c r="H50" s="14" t="s">
        <v>5</v>
      </c>
      <c r="I50" s="15" t="s">
        <v>6</v>
      </c>
      <c r="J50" s="15" t="s">
        <v>7</v>
      </c>
      <c r="K50" s="15" t="s">
        <v>29</v>
      </c>
      <c r="L50" s="16" t="s">
        <v>30</v>
      </c>
      <c r="M50" s="16" t="s">
        <v>31</v>
      </c>
      <c r="N50" s="1" t="s">
        <v>8</v>
      </c>
      <c r="O50" s="15" t="s">
        <v>9</v>
      </c>
      <c r="P50" s="17" t="s">
        <v>32</v>
      </c>
      <c r="Q50" s="18" t="s">
        <v>33</v>
      </c>
      <c r="R50" s="19" t="s">
        <v>34</v>
      </c>
      <c r="S50" s="20" t="s">
        <v>35</v>
      </c>
      <c r="T50" s="21" t="s">
        <v>36</v>
      </c>
      <c r="U50" s="20" t="s">
        <v>37</v>
      </c>
      <c r="V50" s="21" t="s">
        <v>38</v>
      </c>
      <c r="W50" s="22" t="s">
        <v>9</v>
      </c>
      <c r="X50" s="23" t="s">
        <v>39</v>
      </c>
      <c r="Y50" s="24" t="s">
        <v>38</v>
      </c>
      <c r="Z50" s="25"/>
      <c r="AA50" s="25"/>
    </row>
    <row r="51" spans="1:27" s="42" customFormat="1" x14ac:dyDescent="0.25">
      <c r="A51" s="27" t="s">
        <v>10</v>
      </c>
      <c r="B51" s="28" t="s">
        <v>11</v>
      </c>
      <c r="C51" s="29">
        <f>(B51="buy")*((D51-G51)/2+G51)+(B51="sell")*((G51-D51)/2+D51)</f>
        <v>1.0562499999999999</v>
      </c>
      <c r="D51" s="30">
        <v>1.0509999999999999</v>
      </c>
      <c r="E51" s="30">
        <v>1.046</v>
      </c>
      <c r="F51" s="30">
        <v>1.04</v>
      </c>
      <c r="G51" s="31">
        <v>1.0615000000000001</v>
      </c>
      <c r="H51" s="32">
        <f>(B51="sell")*((I51-G51)/2+G51)+(B51="buy")*((G51-I51)/2+I51)</f>
        <v>1.0637500000000002</v>
      </c>
      <c r="I51" s="30">
        <v>1.0660000000000001</v>
      </c>
      <c r="J51" s="30">
        <v>1.071</v>
      </c>
      <c r="K51" s="33"/>
      <c r="L51" s="3"/>
      <c r="M51" s="3"/>
      <c r="N51" s="3">
        <f>ABS((D51-G51)*10000)</f>
        <v>105.00000000000176</v>
      </c>
      <c r="O51" s="34">
        <f>V51/10</f>
        <v>2.6666666666665655E-2</v>
      </c>
      <c r="P51" s="35">
        <v>2E-3</v>
      </c>
      <c r="Q51" s="2">
        <f>ABS((B51="sell")*((C51-H51)*10000)+(B51="buy")*((H51-C51)*10000))</f>
        <v>75.000000000002842</v>
      </c>
      <c r="R51" s="60">
        <f>P51*B48</f>
        <v>20</v>
      </c>
      <c r="S51" s="37">
        <f>ABS((B51="sell")*((C51-D51)*10000)+(B51="buy")*((D51-C51)*10000))</f>
        <v>52.499999999999773</v>
      </c>
      <c r="T51" s="61">
        <f>S51*V51</f>
        <v>13.999999999999408</v>
      </c>
      <c r="U51" s="2">
        <f>ABS((B51="sell")*((C51-E51)*10000)+(B51="buy")*((E51-C51)*10000))</f>
        <v>102.49999999999871</v>
      </c>
      <c r="V51" s="38">
        <f t="shared" ref="V51:V61" si="20">IF(Q51=0,"",R51/Q51)</f>
        <v>0.26666666666665656</v>
      </c>
      <c r="W51" s="34">
        <f>Y51/10</f>
        <v>0.13333333333334144</v>
      </c>
      <c r="X51" s="39">
        <f>ABS((I51-H51)*10000)</f>
        <v>22.499999999998632</v>
      </c>
      <c r="Y51" s="40">
        <f t="shared" ref="Y51:Y61" si="21">IF(X51=0,0,(R51*1.5)/X51)</f>
        <v>1.3333333333334143</v>
      </c>
      <c r="Z51" s="41"/>
      <c r="AA51" s="41"/>
    </row>
    <row r="52" spans="1:27" s="42" customFormat="1" x14ac:dyDescent="0.25">
      <c r="A52" s="43" t="s">
        <v>12</v>
      </c>
      <c r="B52" s="44" t="s">
        <v>13</v>
      </c>
      <c r="C52" s="45">
        <f t="shared" ref="C52:C65" si="22">(B52="buy")*((D52-G52)/2+G52)+(B52="sell")*((G52-D52)/2+D52)</f>
        <v>112.52500000000001</v>
      </c>
      <c r="D52" s="46">
        <v>113.75</v>
      </c>
      <c r="E52" s="46">
        <v>114.3</v>
      </c>
      <c r="F52" s="46">
        <v>115</v>
      </c>
      <c r="G52" s="47">
        <v>111.3</v>
      </c>
      <c r="H52" s="48">
        <f>(B52="sell")*((I52-G52)/2+G52)+(B52="buy")*((G52-I52)/2+I52)</f>
        <v>111.02500000000001</v>
      </c>
      <c r="I52" s="46">
        <v>110.75</v>
      </c>
      <c r="J52" s="46">
        <v>110.2</v>
      </c>
      <c r="K52" s="33"/>
      <c r="L52" s="3"/>
      <c r="M52" s="3"/>
      <c r="N52" s="3">
        <f>ABS((D52-G52)*100)</f>
        <v>245.00000000000028</v>
      </c>
      <c r="O52" s="34">
        <f>V52/14.23</f>
        <v>1.1712344811431248E-2</v>
      </c>
      <c r="P52" s="35">
        <v>2.5000000000000001E-3</v>
      </c>
      <c r="Q52" s="2">
        <f>ABS((B52="sell")*((C52-H52)*100)+(B52="buy")*((H52-C52)*100))</f>
        <v>150</v>
      </c>
      <c r="R52" s="36">
        <f>P52*B48</f>
        <v>25</v>
      </c>
      <c r="S52" s="37">
        <f>ABS((B52="sell")*((C52-D52)*100)+(B52="buy")*((D52-C52)*100))</f>
        <v>122.49999999999943</v>
      </c>
      <c r="T52" s="61">
        <f t="shared" ref="T52:T61" si="23">IF(V52="","",S52*V52)</f>
        <v>20.416666666666572</v>
      </c>
      <c r="U52" s="2">
        <f>ABS((B52="sell")*((C52-E52)*100)+(B52="buy")*((E52-C52)*100))</f>
        <v>177.49999999999915</v>
      </c>
      <c r="V52" s="38">
        <f t="shared" si="20"/>
        <v>0.16666666666666666</v>
      </c>
      <c r="W52" s="34">
        <f>Y52/14.23</f>
        <v>9.5828275729890056E-2</v>
      </c>
      <c r="X52" s="39">
        <f>ABS((I52-H52)*100)</f>
        <v>27.500000000000568</v>
      </c>
      <c r="Y52" s="40">
        <f t="shared" si="21"/>
        <v>1.3636363636363356</v>
      </c>
      <c r="Z52" s="41"/>
      <c r="AA52" s="41"/>
    </row>
    <row r="53" spans="1:27" s="42" customFormat="1" x14ac:dyDescent="0.25">
      <c r="A53" s="27" t="s">
        <v>14</v>
      </c>
      <c r="B53" s="28" t="s">
        <v>11</v>
      </c>
      <c r="C53" s="29">
        <f t="shared" si="22"/>
        <v>1.2417500000000001</v>
      </c>
      <c r="D53" s="30">
        <v>1.2364999999999999</v>
      </c>
      <c r="E53" s="30">
        <v>1.23</v>
      </c>
      <c r="F53" s="30">
        <v>1.2244999999999999</v>
      </c>
      <c r="G53" s="31">
        <v>1.2470000000000001</v>
      </c>
      <c r="H53" s="32">
        <f>(B53="sell")*((I53-G53)/2+G53)+(B53="buy")*((G53-I53)/2+I53)</f>
        <v>1.24925</v>
      </c>
      <c r="I53" s="30">
        <v>1.2515000000000001</v>
      </c>
      <c r="J53" s="30">
        <v>1.2555000000000001</v>
      </c>
      <c r="K53" s="33"/>
      <c r="L53" s="3"/>
      <c r="M53" s="3"/>
      <c r="N53" s="3">
        <f>ABS((D53-G53)*10000)</f>
        <v>105.00000000000176</v>
      </c>
      <c r="O53" s="34">
        <f>V53/9.4</f>
        <v>2.8368794326241734E-2</v>
      </c>
      <c r="P53" s="35">
        <v>2E-3</v>
      </c>
      <c r="Q53" s="2">
        <f>ABS((B53="sell")*((C53-H53)*10000)+(B53="buy")*((H53-C53)*10000))</f>
        <v>74.999999999998408</v>
      </c>
      <c r="R53" s="60">
        <f>P53*B48</f>
        <v>20</v>
      </c>
      <c r="S53" s="37">
        <f>ABS((B53="sell")*((C53-D53)*10000)+(B53="buy")*((D53-C53)*10000))</f>
        <v>52.50000000000199</v>
      </c>
      <c r="T53" s="36">
        <f t="shared" si="23"/>
        <v>14.000000000000828</v>
      </c>
      <c r="U53" s="2">
        <f>ABS((B53="sell")*((C53-E53)*10000)+(B53="buy")*((E53-C53)*10000))</f>
        <v>117.50000000000149</v>
      </c>
      <c r="V53" s="38">
        <f t="shared" si="20"/>
        <v>0.26666666666667233</v>
      </c>
      <c r="W53" s="34">
        <f>Y53/9.4</f>
        <v>0.1418439716312003</v>
      </c>
      <c r="X53" s="39">
        <f>ABS((I53-H53)*10000)</f>
        <v>22.500000000000853</v>
      </c>
      <c r="Y53" s="40">
        <f t="shared" si="21"/>
        <v>1.3333333333332829</v>
      </c>
      <c r="Z53" s="41"/>
      <c r="AA53" s="41"/>
    </row>
    <row r="54" spans="1:27" s="42" customFormat="1" x14ac:dyDescent="0.25">
      <c r="A54" s="27" t="s">
        <v>15</v>
      </c>
      <c r="B54" s="28" t="s">
        <v>11</v>
      </c>
      <c r="C54" s="29">
        <f t="shared" si="22"/>
        <v>0.73899999999999999</v>
      </c>
      <c r="D54" s="30">
        <v>0.73399999999999999</v>
      </c>
      <c r="E54" s="30">
        <v>0.73099999999999998</v>
      </c>
      <c r="F54" s="30">
        <v>0.72799999999999998</v>
      </c>
      <c r="G54" s="31">
        <v>0.74399999999999999</v>
      </c>
      <c r="H54" s="32">
        <f t="shared" ref="H54:H65" si="24">(B54="sell")*((I54-G54)/2+G54)+(B54="buy")*((G54-I54)/2+I54)</f>
        <v>0.747</v>
      </c>
      <c r="I54" s="30">
        <v>0.75</v>
      </c>
      <c r="J54" s="30">
        <v>0.75349999999999995</v>
      </c>
      <c r="K54" s="33"/>
      <c r="L54" s="3"/>
      <c r="M54" s="3"/>
      <c r="N54" s="3">
        <f>ABS((D54-G54)*10000)</f>
        <v>100.00000000000009</v>
      </c>
      <c r="O54" s="34">
        <f>V54/9.42</f>
        <v>2.6539278131634796E-2</v>
      </c>
      <c r="P54" s="35">
        <v>2E-3</v>
      </c>
      <c r="Q54" s="2">
        <f>ABS((B54="sell")*((C54-H54)*10000)+(B54="buy")*((H54-C54)*10000))</f>
        <v>80.000000000000071</v>
      </c>
      <c r="R54" s="36">
        <f>P54*B48</f>
        <v>20</v>
      </c>
      <c r="S54" s="37">
        <f>ABS((B54="sell")*((C54-D54)*10000)+(B54="buy")*((D54-C54)*10000))</f>
        <v>50.000000000000043</v>
      </c>
      <c r="T54" s="61">
        <f t="shared" si="23"/>
        <v>12.5</v>
      </c>
      <c r="U54" s="2">
        <f>ABS((B54="sell")*((C54-E54)*10000)+(B54="buy")*((E54-C54)*10000))</f>
        <v>80.000000000000071</v>
      </c>
      <c r="V54" s="38">
        <f t="shared" si="20"/>
        <v>0.24999999999999978</v>
      </c>
      <c r="W54" s="34">
        <f>Y54/9.42</f>
        <v>0.10615711252653917</v>
      </c>
      <c r="X54" s="39">
        <f>ABS((I54-H54)*10000)</f>
        <v>30.000000000000028</v>
      </c>
      <c r="Y54" s="40">
        <f t="shared" si="21"/>
        <v>0.999999999999999</v>
      </c>
      <c r="Z54" s="41"/>
      <c r="AA54" s="41"/>
    </row>
    <row r="55" spans="1:27" s="42" customFormat="1" x14ac:dyDescent="0.25">
      <c r="A55" s="27" t="s">
        <v>16</v>
      </c>
      <c r="B55" s="28" t="s">
        <v>11</v>
      </c>
      <c r="C55" s="29">
        <f t="shared" si="22"/>
        <v>0.69950000000000001</v>
      </c>
      <c r="D55" s="30">
        <v>0.69499999999999995</v>
      </c>
      <c r="E55" s="30">
        <v>0.69199999999999995</v>
      </c>
      <c r="F55" s="30">
        <v>0.68899999999999995</v>
      </c>
      <c r="G55" s="31">
        <v>0.70399999999999996</v>
      </c>
      <c r="H55" s="32">
        <f t="shared" si="24"/>
        <v>0.70649999999999991</v>
      </c>
      <c r="I55" s="30">
        <v>0.70899999999999996</v>
      </c>
      <c r="J55" s="30">
        <v>0.71099999999999997</v>
      </c>
      <c r="K55" s="33"/>
      <c r="L55" s="3"/>
      <c r="M55" s="3"/>
      <c r="N55" s="3">
        <f>ABS((D55-G55)*10000)</f>
        <v>90.000000000000085</v>
      </c>
      <c r="O55" s="34">
        <f>V55/9.37</f>
        <v>3.0492453117853795E-2</v>
      </c>
      <c r="P55" s="35">
        <v>2E-3</v>
      </c>
      <c r="Q55" s="2">
        <f>ABS((B55="sell")*((C55-H55)*10000)+(B55="buy")*((H55-C55)*10000))</f>
        <v>69.999999999998948</v>
      </c>
      <c r="R55" s="60">
        <f>P55*B48</f>
        <v>20</v>
      </c>
      <c r="S55" s="37">
        <f>ABS((B55="sell")*((C55-D55)*10000)+(B55="buy")*((D55-C55)*10000))</f>
        <v>45.000000000000597</v>
      </c>
      <c r="T55" s="36">
        <f t="shared" si="23"/>
        <v>12.857142857143222</v>
      </c>
      <c r="U55" s="2">
        <f>ABS((B55="sell")*((C55-E55)*10000)+(B55="buy")*((E55-C55)*10000))</f>
        <v>75.000000000000625</v>
      </c>
      <c r="V55" s="38">
        <f t="shared" si="20"/>
        <v>0.28571428571429003</v>
      </c>
      <c r="W55" s="34">
        <f>Y55/9.37</f>
        <v>0.12806830309498105</v>
      </c>
      <c r="X55" s="39">
        <f>ABS((I55-H55)*10000)</f>
        <v>25.000000000000576</v>
      </c>
      <c r="Y55" s="40">
        <f t="shared" si="21"/>
        <v>1.1999999999999724</v>
      </c>
      <c r="Z55" s="41"/>
      <c r="AA55" s="41"/>
    </row>
    <row r="56" spans="1:27" s="42" customFormat="1" ht="14.25" customHeight="1" x14ac:dyDescent="0.25">
      <c r="A56" s="27" t="s">
        <v>17</v>
      </c>
      <c r="B56" s="49" t="s">
        <v>13</v>
      </c>
      <c r="C56" s="29">
        <f t="shared" si="22"/>
        <v>1.3512500000000001</v>
      </c>
      <c r="D56" s="30">
        <v>1.3565</v>
      </c>
      <c r="E56" s="30">
        <v>1.359</v>
      </c>
      <c r="F56" s="30">
        <v>1.363</v>
      </c>
      <c r="G56" s="31">
        <v>1.3460000000000001</v>
      </c>
      <c r="H56" s="32">
        <f t="shared" si="24"/>
        <v>1.343</v>
      </c>
      <c r="I56" s="30">
        <v>1.34</v>
      </c>
      <c r="J56" s="30">
        <v>1.3374999999999999</v>
      </c>
      <c r="K56" s="33"/>
      <c r="L56" s="3"/>
      <c r="M56" s="3"/>
      <c r="N56" s="3">
        <f>ABS((D56-G56)*10000)</f>
        <v>104.99999999999955</v>
      </c>
      <c r="O56" s="34">
        <f>V56/7.02</f>
        <v>3.4533367866700818E-2</v>
      </c>
      <c r="P56" s="35">
        <v>2E-3</v>
      </c>
      <c r="Q56" s="2">
        <f>ABS((B56="sell")*((C56-H56)*10000)+(B56="buy")*((H56-C56)*10000))</f>
        <v>82.500000000000909</v>
      </c>
      <c r="R56" s="36">
        <f>P56*B48</f>
        <v>20</v>
      </c>
      <c r="S56" s="37">
        <f>ABS((B56="sell")*((C56-D56)*10000)+(B56="buy")*((D56-C56)*10000))</f>
        <v>52.499999999999773</v>
      </c>
      <c r="T56" s="36">
        <f t="shared" si="23"/>
        <v>12.727272727272531</v>
      </c>
      <c r="U56" s="2">
        <f>ABS((B56="sell")*((C56-E56)*10000)+(B56="buy")*((E56-C56)*10000))</f>
        <v>77.499999999999233</v>
      </c>
      <c r="V56" s="38">
        <f t="shared" si="20"/>
        <v>0.24242424242423974</v>
      </c>
      <c r="W56" s="34">
        <f>Y56/7.02</f>
        <v>0.14245014245014762</v>
      </c>
      <c r="X56" s="39">
        <f>ABS((I56-H56)*10000)</f>
        <v>29.999999999998916</v>
      </c>
      <c r="Y56" s="40">
        <f t="shared" si="21"/>
        <v>1.0000000000000362</v>
      </c>
      <c r="Z56" s="41"/>
      <c r="AA56" s="41"/>
    </row>
    <row r="57" spans="1:27" s="42" customFormat="1" x14ac:dyDescent="0.25">
      <c r="A57" s="27" t="s">
        <v>18</v>
      </c>
      <c r="B57" s="28" t="s">
        <v>11</v>
      </c>
      <c r="C57" s="29">
        <f t="shared" si="22"/>
        <v>0.84850000000000003</v>
      </c>
      <c r="D57" s="30">
        <v>0.84499999999999997</v>
      </c>
      <c r="E57" s="30">
        <v>0.84150000000000003</v>
      </c>
      <c r="F57" s="30">
        <v>0.83950000000000002</v>
      </c>
      <c r="G57" s="31">
        <v>0.85199999999999998</v>
      </c>
      <c r="H57" s="32">
        <f t="shared" si="24"/>
        <v>0.85450000000000004</v>
      </c>
      <c r="I57" s="30">
        <v>0.85699999999999998</v>
      </c>
      <c r="J57" s="30">
        <v>0.86399999999999999</v>
      </c>
      <c r="K57" s="33"/>
      <c r="L57" s="3"/>
      <c r="M57" s="3"/>
      <c r="N57" s="3">
        <f>ABS((D57-G57)*10000)</f>
        <v>70.000000000000057</v>
      </c>
      <c r="O57" s="34">
        <f>V57/12</f>
        <v>2.7777777777777752E-2</v>
      </c>
      <c r="P57" s="35">
        <v>2E-3</v>
      </c>
      <c r="Q57" s="2">
        <f>ABS((B57="sell")*((C57-H57)*10000)+(B57="buy")*((H57-C57)*10000))</f>
        <v>60.000000000000057</v>
      </c>
      <c r="R57" s="36">
        <f>P57*B48</f>
        <v>20</v>
      </c>
      <c r="S57" s="37">
        <f>ABS((B57="sell")*((C57-D57)*10000)+(B57="buy")*((D57-C57)*10000))</f>
        <v>35.000000000000583</v>
      </c>
      <c r="T57" s="61">
        <f t="shared" si="23"/>
        <v>11.666666666666851</v>
      </c>
      <c r="U57" s="2">
        <f>ABS((B57="sell")*((C57-E57)*10000)+(B57="buy")*((E57-C57)*10000))</f>
        <v>70.000000000000057</v>
      </c>
      <c r="V57" s="38">
        <f t="shared" si="20"/>
        <v>0.33333333333333304</v>
      </c>
      <c r="W57" s="34">
        <f>Y57/12</f>
        <v>0.10000000000000213</v>
      </c>
      <c r="X57" s="39">
        <f>ABS((I57-H57)*10000)</f>
        <v>24.999999999999467</v>
      </c>
      <c r="Y57" s="40">
        <f t="shared" si="21"/>
        <v>1.2000000000000255</v>
      </c>
      <c r="Z57" s="41"/>
      <c r="AA57" s="41"/>
    </row>
    <row r="58" spans="1:27" s="42" customFormat="1" x14ac:dyDescent="0.25">
      <c r="A58" s="43" t="s">
        <v>19</v>
      </c>
      <c r="B58" s="44" t="s">
        <v>13</v>
      </c>
      <c r="C58" s="45">
        <f t="shared" si="22"/>
        <v>118.77500000000001</v>
      </c>
      <c r="D58" s="46">
        <v>119.4</v>
      </c>
      <c r="E58" s="46">
        <v>119.8</v>
      </c>
      <c r="F58" s="46">
        <v>120.35</v>
      </c>
      <c r="G58" s="47">
        <v>118.15</v>
      </c>
      <c r="H58" s="48">
        <f t="shared" si="24"/>
        <v>117.92500000000001</v>
      </c>
      <c r="I58" s="46">
        <v>117.7</v>
      </c>
      <c r="J58" s="46">
        <v>117.4</v>
      </c>
      <c r="K58" s="33"/>
      <c r="L58" s="2"/>
      <c r="M58" s="2"/>
      <c r="N58" s="3">
        <f>ABS((D58-G58)*100)</f>
        <v>125</v>
      </c>
      <c r="O58" s="34">
        <f>V58/8.77</f>
        <v>2.682943188677998E-2</v>
      </c>
      <c r="P58" s="35">
        <v>2E-3</v>
      </c>
      <c r="Q58" s="2">
        <f>ABS((B58="sell")*((C58-H58)*100)+(B58="buy")*((H58-C58)*100))</f>
        <v>84.999999999999432</v>
      </c>
      <c r="R58" s="36">
        <f>P58*B48</f>
        <v>20</v>
      </c>
      <c r="S58" s="37">
        <f>ABS((B58="sell")*((C58-D58)*100)+(B58="buy")*((D58-C58)*100))</f>
        <v>62.5</v>
      </c>
      <c r="T58" s="36">
        <f t="shared" si="23"/>
        <v>14.705882352941275</v>
      </c>
      <c r="U58" s="2">
        <f>ABS((B58="sell")*((C58-E58)*100)+(B58="buy")*((E58-C58)*100))</f>
        <v>102.49999999999915</v>
      </c>
      <c r="V58" s="38">
        <f t="shared" si="20"/>
        <v>0.2352941176470604</v>
      </c>
      <c r="W58" s="34">
        <f>Y58/8.77</f>
        <v>0.15203344735841309</v>
      </c>
      <c r="X58" s="39">
        <f>ABS((I58-H58)*100)</f>
        <v>22.500000000000853</v>
      </c>
      <c r="Y58" s="40">
        <f t="shared" si="21"/>
        <v>1.3333333333332829</v>
      </c>
      <c r="Z58" s="41"/>
      <c r="AA58" s="41"/>
    </row>
    <row r="59" spans="1:27" s="42" customFormat="1" x14ac:dyDescent="0.25">
      <c r="A59" s="43" t="s">
        <v>20</v>
      </c>
      <c r="B59" s="44" t="s">
        <v>13</v>
      </c>
      <c r="C59" s="45">
        <f t="shared" si="22"/>
        <v>139.85</v>
      </c>
      <c r="D59" s="46">
        <v>141</v>
      </c>
      <c r="E59" s="46">
        <v>142.4</v>
      </c>
      <c r="F59" s="46">
        <v>143.25</v>
      </c>
      <c r="G59" s="47">
        <v>138.69999999999999</v>
      </c>
      <c r="H59" s="48">
        <f t="shared" si="24"/>
        <v>137.97499999999999</v>
      </c>
      <c r="I59" s="46">
        <v>137.25</v>
      </c>
      <c r="J59" s="46">
        <v>136.25</v>
      </c>
      <c r="K59" s="33"/>
      <c r="L59" s="3"/>
      <c r="M59" s="3"/>
      <c r="N59" s="3">
        <f>ABS((D59-G59)*100)</f>
        <v>230.00000000000114</v>
      </c>
      <c r="O59" s="34">
        <f>V59/8.51</f>
        <v>1.2534273403838623E-2</v>
      </c>
      <c r="P59" s="35">
        <v>2E-3</v>
      </c>
      <c r="Q59" s="2">
        <f>ABS((B59="sell")*((C59-H59)*100)+(B59="buy")*((H59-C59)*100))</f>
        <v>187.5</v>
      </c>
      <c r="R59" s="36">
        <f>P59*B48</f>
        <v>20</v>
      </c>
      <c r="S59" s="37">
        <f>ABS((B59="sell")*((C59-D59)*100)+(B59="buy")*((D59-C59)*100))</f>
        <v>115.00000000000057</v>
      </c>
      <c r="T59" s="61">
        <f t="shared" si="23"/>
        <v>12.266666666666728</v>
      </c>
      <c r="U59" s="2">
        <f>ABS((B59="sell")*((C59-E59)*100)+(B59="buy")*((E59-C59)*100))</f>
        <v>255.00000000000114</v>
      </c>
      <c r="V59" s="38">
        <f t="shared" si="20"/>
        <v>0.10666666666666667</v>
      </c>
      <c r="W59" s="34">
        <f>Y59/8.51</f>
        <v>4.8624336480408828E-2</v>
      </c>
      <c r="X59" s="39">
        <f>ABS((I59-H59)*100)</f>
        <v>72.499999999999432</v>
      </c>
      <c r="Y59" s="40">
        <f t="shared" si="21"/>
        <v>0.41379310344827913</v>
      </c>
      <c r="Z59" s="41"/>
      <c r="AA59" s="41"/>
    </row>
    <row r="60" spans="1:27" s="42" customFormat="1" x14ac:dyDescent="0.25">
      <c r="A60" s="43" t="s">
        <v>21</v>
      </c>
      <c r="B60" s="44" t="s">
        <v>13</v>
      </c>
      <c r="C60" s="29">
        <f t="shared" si="22"/>
        <v>1.0169999999999999</v>
      </c>
      <c r="D60" s="30">
        <v>1.022</v>
      </c>
      <c r="E60" s="30">
        <v>1.0249999999999999</v>
      </c>
      <c r="F60" s="30">
        <v>1.0265</v>
      </c>
      <c r="G60" s="31">
        <v>1.012</v>
      </c>
      <c r="H60" s="32">
        <f t="shared" si="24"/>
        <v>1.0089999999999999</v>
      </c>
      <c r="I60" s="30">
        <v>1.006</v>
      </c>
      <c r="J60" s="30">
        <v>1.0024999999999999</v>
      </c>
      <c r="K60" s="33"/>
      <c r="L60" s="3"/>
      <c r="M60" s="3"/>
      <c r="N60" s="3">
        <f>ABS((D60-G60)*10000)</f>
        <v>100.00000000000009</v>
      </c>
      <c r="O60" s="34">
        <f>V60/11.88</f>
        <v>2.1043771043771024E-2</v>
      </c>
      <c r="P60" s="35">
        <v>2E-3</v>
      </c>
      <c r="Q60" s="2">
        <f>ABS((B60="sell")*((C60-H60)*10000)+(B60="buy")*((H60-C60)*10000))</f>
        <v>80.000000000000071</v>
      </c>
      <c r="R60" s="36">
        <f>P60*B48</f>
        <v>20</v>
      </c>
      <c r="S60" s="37">
        <f>ABS((B60="sell")*((C60-D60)*10000)+(B60="buy")*((D60-C60)*10000))</f>
        <v>50.000000000001151</v>
      </c>
      <c r="T60" s="61">
        <f t="shared" si="23"/>
        <v>12.500000000000277</v>
      </c>
      <c r="U60" s="2">
        <f>ABS((B60="sell")*((C60-E60)*10000)+(B60="buy")*((E60-C60)*10000))</f>
        <v>80.000000000000071</v>
      </c>
      <c r="V60" s="38">
        <f t="shared" si="20"/>
        <v>0.24999999999999978</v>
      </c>
      <c r="W60" s="34">
        <f>Y60/11.88</f>
        <v>8.417508417508722E-2</v>
      </c>
      <c r="X60" s="39">
        <f>ABS((I60-H60)*10000)</f>
        <v>29.999999999998916</v>
      </c>
      <c r="Y60" s="40">
        <f t="shared" si="21"/>
        <v>1.0000000000000362</v>
      </c>
      <c r="Z60" s="41"/>
      <c r="AA60" s="41"/>
    </row>
    <row r="61" spans="1:27" s="42" customFormat="1" x14ac:dyDescent="0.25">
      <c r="A61" s="43" t="s">
        <v>22</v>
      </c>
      <c r="B61" s="50" t="s">
        <v>11</v>
      </c>
      <c r="C61" s="51">
        <f t="shared" si="22"/>
        <v>1191.4000000000001</v>
      </c>
      <c r="D61" s="52">
        <v>1181.4000000000001</v>
      </c>
      <c r="E61" s="52">
        <v>1176</v>
      </c>
      <c r="F61" s="52">
        <v>1166</v>
      </c>
      <c r="G61" s="53">
        <v>1201.4000000000001</v>
      </c>
      <c r="H61" s="54">
        <f t="shared" si="24"/>
        <v>1207.95</v>
      </c>
      <c r="I61" s="52">
        <v>1214.5</v>
      </c>
      <c r="J61" s="52">
        <v>1221</v>
      </c>
      <c r="K61" s="33"/>
      <c r="L61" s="3"/>
      <c r="M61" s="3"/>
      <c r="N61" s="3">
        <f>ABS((D61-G61))</f>
        <v>20</v>
      </c>
      <c r="O61" s="34">
        <f>V61/94</f>
        <v>1.2855949090441637E-2</v>
      </c>
      <c r="P61" s="35">
        <v>2E-3</v>
      </c>
      <c r="Q61" s="2">
        <f>ABS((B61="sell")*((C61-H61))+(B61="buy")*((H61-C61)))</f>
        <v>16.549999999999955</v>
      </c>
      <c r="R61" s="60">
        <f>P61*B48</f>
        <v>20</v>
      </c>
      <c r="S61" s="37">
        <f>ABS((B61="sell")*((C61-D61))+(B61="buy")*((D61-C61)))</f>
        <v>10</v>
      </c>
      <c r="T61" s="61">
        <f t="shared" si="23"/>
        <v>12.084592145015138</v>
      </c>
      <c r="U61" s="2">
        <f>ABS((B61="sell")*((C61-E61))+(B61="buy")*((E61-C61)))</f>
        <v>15.400000000000091</v>
      </c>
      <c r="V61" s="38">
        <f t="shared" si="20"/>
        <v>1.2084592145015138</v>
      </c>
      <c r="W61" s="34">
        <f>Y61/94</f>
        <v>4.8725028422933581E-2</v>
      </c>
      <c r="X61" s="39">
        <f>ABS((I61-H61))</f>
        <v>6.5499999999999545</v>
      </c>
      <c r="Y61" s="40">
        <f t="shared" si="21"/>
        <v>4.5801526717557568</v>
      </c>
      <c r="Z61" s="41"/>
      <c r="AA61" s="41"/>
    </row>
    <row r="62" spans="1:27" s="42" customFormat="1" x14ac:dyDescent="0.25">
      <c r="A62" s="43" t="s">
        <v>40</v>
      </c>
      <c r="B62" s="53"/>
      <c r="C62" s="51">
        <f t="shared" si="22"/>
        <v>0</v>
      </c>
      <c r="D62" s="52"/>
      <c r="E62" s="52"/>
      <c r="F62" s="52"/>
      <c r="G62" s="53"/>
      <c r="H62" s="55">
        <f t="shared" si="24"/>
        <v>0</v>
      </c>
      <c r="I62" s="52"/>
      <c r="J62" s="52"/>
      <c r="K62" s="33"/>
      <c r="L62" s="3"/>
      <c r="M62" s="3"/>
      <c r="N62" s="3">
        <f>ABS((D62-G62))</f>
        <v>0</v>
      </c>
      <c r="O62" s="34">
        <f t="shared" ref="O62:O65" si="25">V62/10</f>
        <v>0</v>
      </c>
      <c r="P62" s="35">
        <v>2E-3</v>
      </c>
      <c r="Q62" s="2">
        <f t="shared" ref="Q62:Q65" si="26">ABS((B62="sell")*((C62-H62))+(B62="buy")*((H62-C62)))</f>
        <v>0</v>
      </c>
      <c r="R62" s="36">
        <f>P62*B48</f>
        <v>20</v>
      </c>
      <c r="S62" s="37">
        <f>ABS((B62="sell")*((C62-D62))+(B62="buy")*((D62-C62)))</f>
        <v>0</v>
      </c>
      <c r="T62" s="36">
        <f>IF(V62="",0,S62*V62)</f>
        <v>0</v>
      </c>
      <c r="U62" s="2">
        <f>ABS((B62="sell")*((C62-E62))+(B62="buy")*((E62-C62)))</f>
        <v>0</v>
      </c>
      <c r="V62" s="38">
        <f>IF(Q62=0,0,R62/Q62)</f>
        <v>0</v>
      </c>
      <c r="W62" s="34">
        <f>Y62/10</f>
        <v>0</v>
      </c>
      <c r="X62" s="39">
        <f>ABS((I62-H62))</f>
        <v>0</v>
      </c>
      <c r="Y62" s="40">
        <f>IF(X62=0,0,(R62*1.5)/X62)</f>
        <v>0</v>
      </c>
      <c r="Z62" s="41"/>
      <c r="AA62" s="41"/>
    </row>
    <row r="63" spans="1:27" s="42" customFormat="1" x14ac:dyDescent="0.25">
      <c r="A63" s="43" t="s">
        <v>41</v>
      </c>
      <c r="B63" s="53"/>
      <c r="C63" s="51">
        <f t="shared" si="22"/>
        <v>0</v>
      </c>
      <c r="D63" s="52"/>
      <c r="E63" s="52"/>
      <c r="F63" s="52"/>
      <c r="G63" s="53"/>
      <c r="H63" s="55">
        <f t="shared" si="24"/>
        <v>0</v>
      </c>
      <c r="I63" s="52"/>
      <c r="J63" s="52"/>
      <c r="K63" s="33"/>
      <c r="L63" s="3"/>
      <c r="M63" s="3"/>
      <c r="N63" s="3">
        <f>ABS((D63-G63))</f>
        <v>0</v>
      </c>
      <c r="O63" s="34">
        <f t="shared" si="25"/>
        <v>0</v>
      </c>
      <c r="P63" s="35">
        <v>2E-3</v>
      </c>
      <c r="Q63" s="2">
        <f t="shared" si="26"/>
        <v>0</v>
      </c>
      <c r="R63" s="60">
        <f>P63*B48</f>
        <v>20</v>
      </c>
      <c r="S63" s="37">
        <f>ABS((B63="sell")*((C63-D63))+(B63="buy")*((D63-C63)))</f>
        <v>0</v>
      </c>
      <c r="T63" s="61">
        <f t="shared" ref="T63:T65" si="27">IF(V63="",0,S63*V63)</f>
        <v>0</v>
      </c>
      <c r="U63" s="2">
        <f>ABS((B63="sell")*((C63-E63))+(B63="buy")*((E63-C63)))</f>
        <v>0</v>
      </c>
      <c r="V63" s="38">
        <f t="shared" ref="V63:V65" si="28">IF(Q63=0,0,R63/Q63)</f>
        <v>0</v>
      </c>
      <c r="W63" s="34">
        <f>Y63/10</f>
        <v>0</v>
      </c>
      <c r="X63" s="39">
        <f>ABS((I63-H63))</f>
        <v>0</v>
      </c>
      <c r="Y63" s="40">
        <f t="shared" ref="Y63:Y65" si="29">IF(X63=0,0,(R63*1.5)/X63)</f>
        <v>0</v>
      </c>
      <c r="Z63" s="41"/>
      <c r="AA63" s="41"/>
    </row>
    <row r="64" spans="1:27" s="42" customFormat="1" x14ac:dyDescent="0.25">
      <c r="A64" s="43" t="s">
        <v>42</v>
      </c>
      <c r="B64" s="53"/>
      <c r="C64" s="51">
        <f t="shared" si="22"/>
        <v>0</v>
      </c>
      <c r="D64" s="52"/>
      <c r="E64" s="52"/>
      <c r="F64" s="52"/>
      <c r="G64" s="53"/>
      <c r="H64" s="55">
        <f t="shared" si="24"/>
        <v>0</v>
      </c>
      <c r="I64" s="52"/>
      <c r="J64" s="52"/>
      <c r="K64" s="33"/>
      <c r="L64" s="3"/>
      <c r="M64" s="3"/>
      <c r="N64" s="3">
        <f>ABS((D64-G64))</f>
        <v>0</v>
      </c>
      <c r="O64" s="34">
        <f t="shared" si="25"/>
        <v>0</v>
      </c>
      <c r="P64" s="35">
        <v>2E-3</v>
      </c>
      <c r="Q64" s="2">
        <f t="shared" si="26"/>
        <v>0</v>
      </c>
      <c r="R64" s="36">
        <f>P64*B48</f>
        <v>20</v>
      </c>
      <c r="S64" s="37">
        <f>ABS((B64="sell")*((C64-D64))+(B64="buy")*((D64-C64)))</f>
        <v>0</v>
      </c>
      <c r="T64" s="36">
        <f t="shared" si="27"/>
        <v>0</v>
      </c>
      <c r="U64" s="2">
        <f>ABS((B64="sell")*((C64-E64))+(B64="buy")*((E64-C64)))</f>
        <v>0</v>
      </c>
      <c r="V64" s="38">
        <f t="shared" si="28"/>
        <v>0</v>
      </c>
      <c r="W64" s="34">
        <f>Y64/10</f>
        <v>0</v>
      </c>
      <c r="X64" s="39">
        <f>ABS((I64-H64))</f>
        <v>0</v>
      </c>
      <c r="Y64" s="40">
        <f t="shared" si="29"/>
        <v>0</v>
      </c>
      <c r="Z64" s="41"/>
      <c r="AA64" s="41"/>
    </row>
    <row r="65" spans="1:27" s="42" customFormat="1" x14ac:dyDescent="0.25">
      <c r="A65" s="43" t="s">
        <v>43</v>
      </c>
      <c r="B65" s="53"/>
      <c r="C65" s="51">
        <f t="shared" si="22"/>
        <v>0</v>
      </c>
      <c r="D65" s="52"/>
      <c r="E65" s="52"/>
      <c r="F65" s="52"/>
      <c r="G65" s="53"/>
      <c r="H65" s="55">
        <f t="shared" si="24"/>
        <v>0</v>
      </c>
      <c r="I65" s="52"/>
      <c r="J65" s="52"/>
      <c r="K65" s="33"/>
      <c r="L65" s="3"/>
      <c r="M65" s="3"/>
      <c r="N65" s="3">
        <f>ABS((D65-G65))</f>
        <v>0</v>
      </c>
      <c r="O65" s="34">
        <f t="shared" si="25"/>
        <v>0</v>
      </c>
      <c r="P65" s="35">
        <v>2E-3</v>
      </c>
      <c r="Q65" s="2">
        <f t="shared" si="26"/>
        <v>0</v>
      </c>
      <c r="R65" s="36">
        <f>P65*B48</f>
        <v>20</v>
      </c>
      <c r="S65" s="37">
        <f>ABS((B65="sell")*((C65-D65))+(B65="buy")*((D65-C65)))</f>
        <v>0</v>
      </c>
      <c r="T65" s="36">
        <f t="shared" si="27"/>
        <v>0</v>
      </c>
      <c r="U65" s="2">
        <f>ABS((B65="sell")*((C65-E65))+(B65="buy")*((E65-C65)))</f>
        <v>0</v>
      </c>
      <c r="V65" s="38">
        <f t="shared" si="28"/>
        <v>0</v>
      </c>
      <c r="W65" s="34">
        <f>Y65/10</f>
        <v>0</v>
      </c>
      <c r="X65" s="39">
        <f>ABS((I65-H65))</f>
        <v>0</v>
      </c>
      <c r="Y65" s="40">
        <f t="shared" si="29"/>
        <v>0</v>
      </c>
      <c r="Z65" s="41"/>
      <c r="AA65" s="41"/>
    </row>
    <row r="66" spans="1:27" s="63" customFormat="1" ht="21" x14ac:dyDescent="0.25">
      <c r="A66" s="69" t="s">
        <v>23</v>
      </c>
      <c r="B66" s="69"/>
      <c r="C66" s="69"/>
      <c r="D66" s="69"/>
      <c r="E66" s="69"/>
      <c r="F66" s="69"/>
      <c r="G66" s="69"/>
      <c r="H66" s="69"/>
      <c r="I66" s="69"/>
      <c r="J66" s="69"/>
      <c r="K66" s="68"/>
      <c r="L66" s="37">
        <f>SUM(L51:L65)</f>
        <v>0</v>
      </c>
      <c r="M66" s="37">
        <f>SUM(M51:M65)</f>
        <v>0</v>
      </c>
      <c r="N66" s="4"/>
      <c r="O66" s="57">
        <f>SUM(O51:O65)</f>
        <v>0.25935410812313708</v>
      </c>
      <c r="P66" s="58"/>
      <c r="Q66" s="59"/>
      <c r="R66" s="64">
        <f ca="1">(NbColorSameAs(R51,R48)*R51+NbColorSameAs(R52,R48)*R52+NbColorSameAs(R53,R48)*R53+NbColorSameAs(R54,R48)*R54+NbColorSameAs(R55,R48)*R55+NbColorSameAs(R56,R48)*R56+NbColorSameAs(R57,R48)*R57+NbColorSameAs(R58,R48)*R58+NbColorSameAs(R59,R48)*R59+NbColorSameAs(R60,R48)*R60+NbColorSameAs(R61,R48)*R61+NbColorSameAs(R62,R48)*R62+NbColorSameAs(R63,R48)*R63+NbColorSameAs(R64,R48)*R64+NbColorSameAs(R65,R48)*R65)*-1</f>
        <v>-100</v>
      </c>
      <c r="S66" s="59"/>
      <c r="T66" s="65">
        <f ca="1">NbColorSameAs(T51,T48)*T51+NbColorSameAs(T52,T48)*T52+NbColorSameAs(T53,T48)*T53+NbColorSameAs(T54,T48)*T54+NbColorSameAs(T55,T48)*T55+NbColorSameAs(T56,T48)*T56+NbColorSameAs(T57,T48)*T57+NbColorSameAs(T58,T48)*T58+NbColorSameAs(T59,T48)*T59+NbColorSameAs(T60,T48)*T60+NbColorSameAs(T61,T48)*T61+NbColorSameAs(T62,T48)*T62+NbColorSameAs(T63,T48)*T63+NbColorSameAs(T64,T48)*T64+NbColorSameAs(T65,T48)*T65</f>
        <v>95.43459214501496</v>
      </c>
      <c r="U66" s="59"/>
      <c r="V66" s="59"/>
      <c r="W66" s="62"/>
      <c r="X66" s="62"/>
      <c r="Y66" s="4"/>
      <c r="Z66" s="5"/>
      <c r="AA66" s="5"/>
    </row>
    <row r="71" spans="1:27" x14ac:dyDescent="0.25">
      <c r="A71" s="77" t="s">
        <v>24</v>
      </c>
      <c r="B71" s="4">
        <v>10000</v>
      </c>
      <c r="R71" s="66"/>
      <c r="T71" s="67"/>
    </row>
    <row r="72" spans="1:27" customFormat="1" ht="15.75" customHeight="1" x14ac:dyDescent="0.25">
      <c r="A72" s="7" t="s">
        <v>26</v>
      </c>
      <c r="B72" s="8">
        <v>42703</v>
      </c>
      <c r="C72" s="70">
        <v>0.35416666666666669</v>
      </c>
      <c r="D72" s="71"/>
      <c r="G72" s="9"/>
      <c r="M72" s="5"/>
      <c r="N72" s="5"/>
      <c r="O72" s="72" t="s">
        <v>27</v>
      </c>
      <c r="P72" s="73"/>
      <c r="Q72" s="73"/>
      <c r="R72" s="73"/>
      <c r="S72" s="73"/>
      <c r="T72" s="73"/>
      <c r="U72" s="73"/>
      <c r="V72" s="74"/>
      <c r="W72" s="75" t="s">
        <v>6</v>
      </c>
      <c r="X72" s="76"/>
      <c r="Y72" s="76"/>
    </row>
    <row r="73" spans="1:27" s="26" customFormat="1" x14ac:dyDescent="0.25">
      <c r="A73" s="10" t="s">
        <v>28</v>
      </c>
      <c r="B73" s="6" t="s">
        <v>25</v>
      </c>
      <c r="C73" s="11" t="s">
        <v>0</v>
      </c>
      <c r="D73" s="12" t="s">
        <v>1</v>
      </c>
      <c r="E73" s="12" t="s">
        <v>2</v>
      </c>
      <c r="F73" s="12" t="s">
        <v>3</v>
      </c>
      <c r="G73" s="13" t="s">
        <v>4</v>
      </c>
      <c r="H73" s="14" t="s">
        <v>5</v>
      </c>
      <c r="I73" s="15" t="s">
        <v>6</v>
      </c>
      <c r="J73" s="15" t="s">
        <v>7</v>
      </c>
      <c r="K73" s="15" t="s">
        <v>29</v>
      </c>
      <c r="L73" s="16" t="s">
        <v>30</v>
      </c>
      <c r="M73" s="16" t="s">
        <v>31</v>
      </c>
      <c r="N73" s="1" t="s">
        <v>8</v>
      </c>
      <c r="O73" s="15" t="s">
        <v>9</v>
      </c>
      <c r="P73" s="17" t="s">
        <v>32</v>
      </c>
      <c r="Q73" s="18" t="s">
        <v>33</v>
      </c>
      <c r="R73" s="19" t="s">
        <v>34</v>
      </c>
      <c r="S73" s="20" t="s">
        <v>35</v>
      </c>
      <c r="T73" s="21" t="s">
        <v>36</v>
      </c>
      <c r="U73" s="20" t="s">
        <v>37</v>
      </c>
      <c r="V73" s="21" t="s">
        <v>38</v>
      </c>
      <c r="W73" s="22" t="s">
        <v>9</v>
      </c>
      <c r="X73" s="23" t="s">
        <v>39</v>
      </c>
      <c r="Y73" s="24" t="s">
        <v>38</v>
      </c>
      <c r="Z73" s="25"/>
      <c r="AA73" s="25"/>
    </row>
    <row r="74" spans="1:27" s="42" customFormat="1" x14ac:dyDescent="0.25">
      <c r="A74" s="27" t="s">
        <v>10</v>
      </c>
      <c r="B74" s="28" t="s">
        <v>11</v>
      </c>
      <c r="C74" s="29">
        <f>(B74="buy")*((D74-G74)/2+G74)+(B74="sell")*((G74-D74)/2+D74)</f>
        <v>1.0562499999999999</v>
      </c>
      <c r="D74" s="30">
        <v>1.0509999999999999</v>
      </c>
      <c r="E74" s="30">
        <v>1.046</v>
      </c>
      <c r="F74" s="30">
        <v>1.04</v>
      </c>
      <c r="G74" s="31">
        <v>1.0615000000000001</v>
      </c>
      <c r="H74" s="32">
        <f>(B74="sell")*((I74-G74)/2+G74)+(B74="buy")*((G74-I74)/2+I74)</f>
        <v>1.0637500000000002</v>
      </c>
      <c r="I74" s="30">
        <v>1.0660000000000001</v>
      </c>
      <c r="J74" s="30">
        <v>1.071</v>
      </c>
      <c r="K74" s="33"/>
      <c r="L74" s="3"/>
      <c r="M74" s="3"/>
      <c r="N74" s="3">
        <f>ABS((D74-G74)*10000)</f>
        <v>105.00000000000176</v>
      </c>
      <c r="O74" s="34">
        <f>V74/10</f>
        <v>2.6666666666665655E-2</v>
      </c>
      <c r="P74" s="35">
        <v>2E-3</v>
      </c>
      <c r="Q74" s="2">
        <f>ABS((B74="sell")*((C74-H74)*10000)+(B74="buy")*((H74-C74)*10000))</f>
        <v>75.000000000002842</v>
      </c>
      <c r="R74" s="60">
        <f>P74*B71</f>
        <v>20</v>
      </c>
      <c r="S74" s="37">
        <f>ABS((B74="sell")*((C74-D74)*10000)+(B74="buy")*((D74-C74)*10000))</f>
        <v>52.499999999999773</v>
      </c>
      <c r="T74" s="61">
        <f>S74*V74</f>
        <v>13.999999999999408</v>
      </c>
      <c r="U74" s="2">
        <f>ABS((B74="sell")*((C74-E74)*10000)+(B74="buy")*((E74-C74)*10000))</f>
        <v>102.49999999999871</v>
      </c>
      <c r="V74" s="38">
        <f t="shared" ref="V74:V84" si="30">IF(Q74=0,"",R74/Q74)</f>
        <v>0.26666666666665656</v>
      </c>
      <c r="W74" s="34">
        <f>Y74/10</f>
        <v>0.13333333333334144</v>
      </c>
      <c r="X74" s="39">
        <f>ABS((I74-H74)*10000)</f>
        <v>22.499999999998632</v>
      </c>
      <c r="Y74" s="40">
        <f t="shared" ref="Y74:Y84" si="31">IF(X74=0,0,(R74*1.5)/X74)</f>
        <v>1.3333333333334143</v>
      </c>
      <c r="Z74" s="41"/>
      <c r="AA74" s="41"/>
    </row>
    <row r="75" spans="1:27" s="42" customFormat="1" x14ac:dyDescent="0.25">
      <c r="A75" s="43" t="s">
        <v>12</v>
      </c>
      <c r="B75" s="44" t="s">
        <v>13</v>
      </c>
      <c r="C75" s="45">
        <f t="shared" ref="C75:C88" si="32">(B75="buy")*((D75-G75)/2+G75)+(B75="sell")*((G75-D75)/2+D75)</f>
        <v>112.52500000000001</v>
      </c>
      <c r="D75" s="46">
        <v>113.75</v>
      </c>
      <c r="E75" s="46">
        <v>114.3</v>
      </c>
      <c r="F75" s="46">
        <v>115</v>
      </c>
      <c r="G75" s="47">
        <v>111.3</v>
      </c>
      <c r="H75" s="48">
        <f>(B75="sell")*((I75-G75)/2+G75)+(B75="buy")*((G75-I75)/2+I75)</f>
        <v>111.02500000000001</v>
      </c>
      <c r="I75" s="46">
        <v>110.75</v>
      </c>
      <c r="J75" s="46">
        <v>110.2</v>
      </c>
      <c r="K75" s="33"/>
      <c r="L75" s="3"/>
      <c r="M75" s="3"/>
      <c r="N75" s="3">
        <f>ABS((D75-G75)*100)</f>
        <v>245.00000000000028</v>
      </c>
      <c r="O75" s="34">
        <f>V75/14.23</f>
        <v>1.1712344811431248E-2</v>
      </c>
      <c r="P75" s="35">
        <v>2.5000000000000001E-3</v>
      </c>
      <c r="Q75" s="2">
        <f>ABS((B75="sell")*((C75-H75)*100)+(B75="buy")*((H75-C75)*100))</f>
        <v>150</v>
      </c>
      <c r="R75" s="36">
        <f>P75*B71</f>
        <v>25</v>
      </c>
      <c r="S75" s="37">
        <f>ABS((B75="sell")*((C75-D75)*100)+(B75="buy")*((D75-C75)*100))</f>
        <v>122.49999999999943</v>
      </c>
      <c r="T75" s="61">
        <f t="shared" ref="T75:T84" si="33">IF(V75="","",S75*V75)</f>
        <v>20.416666666666572</v>
      </c>
      <c r="U75" s="2">
        <f>ABS((B75="sell")*((C75-E75)*100)+(B75="buy")*((E75-C75)*100))</f>
        <v>177.49999999999915</v>
      </c>
      <c r="V75" s="38">
        <f t="shared" si="30"/>
        <v>0.16666666666666666</v>
      </c>
      <c r="W75" s="34">
        <f>Y75/14.23</f>
        <v>9.5828275729890056E-2</v>
      </c>
      <c r="X75" s="39">
        <f>ABS((I75-H75)*100)</f>
        <v>27.500000000000568</v>
      </c>
      <c r="Y75" s="40">
        <f t="shared" si="31"/>
        <v>1.3636363636363356</v>
      </c>
      <c r="Z75" s="41"/>
      <c r="AA75" s="41"/>
    </row>
    <row r="76" spans="1:27" s="42" customFormat="1" x14ac:dyDescent="0.25">
      <c r="A76" s="27" t="s">
        <v>14</v>
      </c>
      <c r="B76" s="28" t="s">
        <v>11</v>
      </c>
      <c r="C76" s="29">
        <f t="shared" si="32"/>
        <v>1.2417500000000001</v>
      </c>
      <c r="D76" s="30">
        <v>1.2364999999999999</v>
      </c>
      <c r="E76" s="30">
        <v>1.23</v>
      </c>
      <c r="F76" s="30">
        <v>1.2244999999999999</v>
      </c>
      <c r="G76" s="31">
        <v>1.2470000000000001</v>
      </c>
      <c r="H76" s="32">
        <f>(B76="sell")*((I76-G76)/2+G76)+(B76="buy")*((G76-I76)/2+I76)</f>
        <v>1.24925</v>
      </c>
      <c r="I76" s="30">
        <v>1.2515000000000001</v>
      </c>
      <c r="J76" s="30">
        <v>1.2555000000000001</v>
      </c>
      <c r="K76" s="33"/>
      <c r="L76" s="3"/>
      <c r="M76" s="3"/>
      <c r="N76" s="3">
        <f>ABS((D76-G76)*10000)</f>
        <v>105.00000000000176</v>
      </c>
      <c r="O76" s="34">
        <f>V76/9.4</f>
        <v>2.8368794326241734E-2</v>
      </c>
      <c r="P76" s="35">
        <v>2E-3</v>
      </c>
      <c r="Q76" s="2">
        <f>ABS((B76="sell")*((C76-H76)*10000)+(B76="buy")*((H76-C76)*10000))</f>
        <v>74.999999999998408</v>
      </c>
      <c r="R76" s="60">
        <f>P76*B71</f>
        <v>20</v>
      </c>
      <c r="S76" s="37">
        <f>ABS((B76="sell")*((C76-D76)*10000)+(B76="buy")*((D76-C76)*10000))</f>
        <v>52.50000000000199</v>
      </c>
      <c r="T76" s="36">
        <f t="shared" si="33"/>
        <v>14.000000000000828</v>
      </c>
      <c r="U76" s="2">
        <f>ABS((B76="sell")*((C76-E76)*10000)+(B76="buy")*((E76-C76)*10000))</f>
        <v>117.50000000000149</v>
      </c>
      <c r="V76" s="38">
        <f t="shared" si="30"/>
        <v>0.26666666666667233</v>
      </c>
      <c r="W76" s="34">
        <f>Y76/9.4</f>
        <v>0.1418439716312003</v>
      </c>
      <c r="X76" s="39">
        <f>ABS((I76-H76)*10000)</f>
        <v>22.500000000000853</v>
      </c>
      <c r="Y76" s="40">
        <f t="shared" si="31"/>
        <v>1.3333333333332829</v>
      </c>
      <c r="Z76" s="41"/>
      <c r="AA76" s="41"/>
    </row>
    <row r="77" spans="1:27" s="42" customFormat="1" x14ac:dyDescent="0.25">
      <c r="A77" s="27" t="s">
        <v>15</v>
      </c>
      <c r="B77" s="28" t="s">
        <v>11</v>
      </c>
      <c r="C77" s="29">
        <f t="shared" si="32"/>
        <v>0.73899999999999999</v>
      </c>
      <c r="D77" s="30">
        <v>0.73399999999999999</v>
      </c>
      <c r="E77" s="30">
        <v>0.73099999999999998</v>
      </c>
      <c r="F77" s="30">
        <v>0.72799999999999998</v>
      </c>
      <c r="G77" s="31">
        <v>0.74399999999999999</v>
      </c>
      <c r="H77" s="32">
        <f t="shared" ref="H77:H88" si="34">(B77="sell")*((I77-G77)/2+G77)+(B77="buy")*((G77-I77)/2+I77)</f>
        <v>0.747</v>
      </c>
      <c r="I77" s="30">
        <v>0.75</v>
      </c>
      <c r="J77" s="30">
        <v>0.75349999999999995</v>
      </c>
      <c r="K77" s="33"/>
      <c r="L77" s="3"/>
      <c r="M77" s="3"/>
      <c r="N77" s="3">
        <f>ABS((D77-G77)*10000)</f>
        <v>100.00000000000009</v>
      </c>
      <c r="O77" s="34">
        <f>V77/9.42</f>
        <v>2.6539278131634796E-2</v>
      </c>
      <c r="P77" s="35">
        <v>2E-3</v>
      </c>
      <c r="Q77" s="2">
        <f>ABS((B77="sell")*((C77-H77)*10000)+(B77="buy")*((H77-C77)*10000))</f>
        <v>80.000000000000071</v>
      </c>
      <c r="R77" s="36">
        <f>P77*B71</f>
        <v>20</v>
      </c>
      <c r="S77" s="37">
        <f>ABS((B77="sell")*((C77-D77)*10000)+(B77="buy")*((D77-C77)*10000))</f>
        <v>50.000000000000043</v>
      </c>
      <c r="T77" s="61">
        <f t="shared" si="33"/>
        <v>12.5</v>
      </c>
      <c r="U77" s="2">
        <f>ABS((B77="sell")*((C77-E77)*10000)+(B77="buy")*((E77-C77)*10000))</f>
        <v>80.000000000000071</v>
      </c>
      <c r="V77" s="38">
        <f t="shared" si="30"/>
        <v>0.24999999999999978</v>
      </c>
      <c r="W77" s="34">
        <f>Y77/9.42</f>
        <v>0.10615711252653917</v>
      </c>
      <c r="X77" s="39">
        <f>ABS((I77-H77)*10000)</f>
        <v>30.000000000000028</v>
      </c>
      <c r="Y77" s="40">
        <f t="shared" si="31"/>
        <v>0.999999999999999</v>
      </c>
      <c r="Z77" s="41"/>
      <c r="AA77" s="41"/>
    </row>
    <row r="78" spans="1:27" s="42" customFormat="1" x14ac:dyDescent="0.25">
      <c r="A78" s="27" t="s">
        <v>16</v>
      </c>
      <c r="B78" s="28" t="s">
        <v>11</v>
      </c>
      <c r="C78" s="29">
        <f t="shared" si="32"/>
        <v>0.69950000000000001</v>
      </c>
      <c r="D78" s="30">
        <v>0.69499999999999995</v>
      </c>
      <c r="E78" s="30">
        <v>0.69199999999999995</v>
      </c>
      <c r="F78" s="30">
        <v>0.68899999999999995</v>
      </c>
      <c r="G78" s="31">
        <v>0.70399999999999996</v>
      </c>
      <c r="H78" s="32">
        <f t="shared" si="34"/>
        <v>0.70649999999999991</v>
      </c>
      <c r="I78" s="30">
        <v>0.70899999999999996</v>
      </c>
      <c r="J78" s="30">
        <v>0.71099999999999997</v>
      </c>
      <c r="K78" s="33"/>
      <c r="L78" s="3"/>
      <c r="M78" s="3"/>
      <c r="N78" s="3">
        <f>ABS((D78-G78)*10000)</f>
        <v>90.000000000000085</v>
      </c>
      <c r="O78" s="34">
        <f>V78/9.37</f>
        <v>3.0492453117853795E-2</v>
      </c>
      <c r="P78" s="35">
        <v>2E-3</v>
      </c>
      <c r="Q78" s="2">
        <f>ABS((B78="sell")*((C78-H78)*10000)+(B78="buy")*((H78-C78)*10000))</f>
        <v>69.999999999998948</v>
      </c>
      <c r="R78" s="60">
        <f>P78*B71</f>
        <v>20</v>
      </c>
      <c r="S78" s="37">
        <f>ABS((B78="sell")*((C78-D78)*10000)+(B78="buy")*((D78-C78)*10000))</f>
        <v>45.000000000000597</v>
      </c>
      <c r="T78" s="36">
        <f t="shared" si="33"/>
        <v>12.857142857143222</v>
      </c>
      <c r="U78" s="2">
        <f>ABS((B78="sell")*((C78-E78)*10000)+(B78="buy")*((E78-C78)*10000))</f>
        <v>75.000000000000625</v>
      </c>
      <c r="V78" s="38">
        <f t="shared" si="30"/>
        <v>0.28571428571429003</v>
      </c>
      <c r="W78" s="34">
        <f>Y78/9.37</f>
        <v>0.12806830309498105</v>
      </c>
      <c r="X78" s="39">
        <f>ABS((I78-H78)*10000)</f>
        <v>25.000000000000576</v>
      </c>
      <c r="Y78" s="40">
        <f t="shared" si="31"/>
        <v>1.1999999999999724</v>
      </c>
      <c r="Z78" s="41"/>
      <c r="AA78" s="41"/>
    </row>
    <row r="79" spans="1:27" s="42" customFormat="1" ht="14.25" customHeight="1" x14ac:dyDescent="0.25">
      <c r="A79" s="27" t="s">
        <v>17</v>
      </c>
      <c r="B79" s="49" t="s">
        <v>13</v>
      </c>
      <c r="C79" s="29">
        <f t="shared" si="32"/>
        <v>1.3512500000000001</v>
      </c>
      <c r="D79" s="30">
        <v>1.3565</v>
      </c>
      <c r="E79" s="30">
        <v>1.359</v>
      </c>
      <c r="F79" s="30">
        <v>1.363</v>
      </c>
      <c r="G79" s="31">
        <v>1.3460000000000001</v>
      </c>
      <c r="H79" s="32">
        <f t="shared" si="34"/>
        <v>1.343</v>
      </c>
      <c r="I79" s="30">
        <v>1.34</v>
      </c>
      <c r="J79" s="30">
        <v>1.3374999999999999</v>
      </c>
      <c r="K79" s="33"/>
      <c r="L79" s="3"/>
      <c r="M79" s="3"/>
      <c r="N79" s="3">
        <f>ABS((D79-G79)*10000)</f>
        <v>104.99999999999955</v>
      </c>
      <c r="O79" s="34">
        <f>V79/7.02</f>
        <v>3.4533367866700818E-2</v>
      </c>
      <c r="P79" s="35">
        <v>2E-3</v>
      </c>
      <c r="Q79" s="2">
        <f>ABS((B79="sell")*((C79-H79)*10000)+(B79="buy")*((H79-C79)*10000))</f>
        <v>82.500000000000909</v>
      </c>
      <c r="R79" s="36">
        <f>P79*B71</f>
        <v>20</v>
      </c>
      <c r="S79" s="37">
        <f>ABS((B79="sell")*((C79-D79)*10000)+(B79="buy")*((D79-C79)*10000))</f>
        <v>52.499999999999773</v>
      </c>
      <c r="T79" s="36">
        <f t="shared" si="33"/>
        <v>12.727272727272531</v>
      </c>
      <c r="U79" s="2">
        <f>ABS((B79="sell")*((C79-E79)*10000)+(B79="buy")*((E79-C79)*10000))</f>
        <v>77.499999999999233</v>
      </c>
      <c r="V79" s="38">
        <f t="shared" si="30"/>
        <v>0.24242424242423974</v>
      </c>
      <c r="W79" s="34">
        <f>Y79/7.02</f>
        <v>0.14245014245014762</v>
      </c>
      <c r="X79" s="39">
        <f>ABS((I79-H79)*10000)</f>
        <v>29.999999999998916</v>
      </c>
      <c r="Y79" s="40">
        <f t="shared" si="31"/>
        <v>1.0000000000000362</v>
      </c>
      <c r="Z79" s="41"/>
      <c r="AA79" s="41"/>
    </row>
    <row r="80" spans="1:27" s="42" customFormat="1" x14ac:dyDescent="0.25">
      <c r="A80" s="27" t="s">
        <v>18</v>
      </c>
      <c r="B80" s="28" t="s">
        <v>11</v>
      </c>
      <c r="C80" s="29">
        <f t="shared" si="32"/>
        <v>0.84850000000000003</v>
      </c>
      <c r="D80" s="30">
        <v>0.84499999999999997</v>
      </c>
      <c r="E80" s="30">
        <v>0.84150000000000003</v>
      </c>
      <c r="F80" s="30">
        <v>0.83950000000000002</v>
      </c>
      <c r="G80" s="31">
        <v>0.85199999999999998</v>
      </c>
      <c r="H80" s="32">
        <f t="shared" si="34"/>
        <v>0.85450000000000004</v>
      </c>
      <c r="I80" s="30">
        <v>0.85699999999999998</v>
      </c>
      <c r="J80" s="30">
        <v>0.86399999999999999</v>
      </c>
      <c r="K80" s="33"/>
      <c r="L80" s="3"/>
      <c r="M80" s="3"/>
      <c r="N80" s="3">
        <f>ABS((D80-G80)*10000)</f>
        <v>70.000000000000057</v>
      </c>
      <c r="O80" s="34">
        <f>V80/12</f>
        <v>2.7777777777777752E-2</v>
      </c>
      <c r="P80" s="35">
        <v>2E-3</v>
      </c>
      <c r="Q80" s="2">
        <f>ABS((B80="sell")*((C80-H80)*10000)+(B80="buy")*((H80-C80)*10000))</f>
        <v>60.000000000000057</v>
      </c>
      <c r="R80" s="36">
        <f>P80*B71</f>
        <v>20</v>
      </c>
      <c r="S80" s="37">
        <f>ABS((B80="sell")*((C80-D80)*10000)+(B80="buy")*((D80-C80)*10000))</f>
        <v>35.000000000000583</v>
      </c>
      <c r="T80" s="61">
        <f t="shared" si="33"/>
        <v>11.666666666666851</v>
      </c>
      <c r="U80" s="2">
        <f>ABS((B80="sell")*((C80-E80)*10000)+(B80="buy")*((E80-C80)*10000))</f>
        <v>70.000000000000057</v>
      </c>
      <c r="V80" s="38">
        <f t="shared" si="30"/>
        <v>0.33333333333333304</v>
      </c>
      <c r="W80" s="34">
        <f>Y80/12</f>
        <v>0.10000000000000213</v>
      </c>
      <c r="X80" s="39">
        <f>ABS((I80-H80)*10000)</f>
        <v>24.999999999999467</v>
      </c>
      <c r="Y80" s="40">
        <f t="shared" si="31"/>
        <v>1.2000000000000255</v>
      </c>
      <c r="Z80" s="41"/>
      <c r="AA80" s="41"/>
    </row>
    <row r="81" spans="1:27" s="42" customFormat="1" x14ac:dyDescent="0.25">
      <c r="A81" s="43" t="s">
        <v>19</v>
      </c>
      <c r="B81" s="44" t="s">
        <v>13</v>
      </c>
      <c r="C81" s="45">
        <f t="shared" si="32"/>
        <v>118.77500000000001</v>
      </c>
      <c r="D81" s="46">
        <v>119.4</v>
      </c>
      <c r="E81" s="46">
        <v>119.8</v>
      </c>
      <c r="F81" s="46">
        <v>120.35</v>
      </c>
      <c r="G81" s="47">
        <v>118.15</v>
      </c>
      <c r="H81" s="48">
        <f t="shared" si="34"/>
        <v>117.92500000000001</v>
      </c>
      <c r="I81" s="46">
        <v>117.7</v>
      </c>
      <c r="J81" s="46">
        <v>117.4</v>
      </c>
      <c r="K81" s="33"/>
      <c r="L81" s="2"/>
      <c r="M81" s="2"/>
      <c r="N81" s="3">
        <f>ABS((D81-G81)*100)</f>
        <v>125</v>
      </c>
      <c r="O81" s="34">
        <f>V81/8.77</f>
        <v>2.682943188677998E-2</v>
      </c>
      <c r="P81" s="35">
        <v>2E-3</v>
      </c>
      <c r="Q81" s="2">
        <f>ABS((B81="sell")*((C81-H81)*100)+(B81="buy")*((H81-C81)*100))</f>
        <v>84.999999999999432</v>
      </c>
      <c r="R81" s="36">
        <f>P81*B71</f>
        <v>20</v>
      </c>
      <c r="S81" s="37">
        <f>ABS((B81="sell")*((C81-D81)*100)+(B81="buy")*((D81-C81)*100))</f>
        <v>62.5</v>
      </c>
      <c r="T81" s="36">
        <f t="shared" si="33"/>
        <v>14.705882352941275</v>
      </c>
      <c r="U81" s="2">
        <f>ABS((B81="sell")*((C81-E81)*100)+(B81="buy")*((E81-C81)*100))</f>
        <v>102.49999999999915</v>
      </c>
      <c r="V81" s="38">
        <f t="shared" si="30"/>
        <v>0.2352941176470604</v>
      </c>
      <c r="W81" s="34">
        <f>Y81/8.77</f>
        <v>0.15203344735841309</v>
      </c>
      <c r="X81" s="39">
        <f>ABS((I81-H81)*100)</f>
        <v>22.500000000000853</v>
      </c>
      <c r="Y81" s="40">
        <f t="shared" si="31"/>
        <v>1.3333333333332829</v>
      </c>
      <c r="Z81" s="41"/>
      <c r="AA81" s="41"/>
    </row>
    <row r="82" spans="1:27" s="42" customFormat="1" x14ac:dyDescent="0.25">
      <c r="A82" s="43" t="s">
        <v>20</v>
      </c>
      <c r="B82" s="44" t="s">
        <v>13</v>
      </c>
      <c r="C82" s="45">
        <f t="shared" si="32"/>
        <v>139.85</v>
      </c>
      <c r="D82" s="46">
        <v>141</v>
      </c>
      <c r="E82" s="46">
        <v>142.4</v>
      </c>
      <c r="F82" s="46">
        <v>143.25</v>
      </c>
      <c r="G82" s="47">
        <v>138.69999999999999</v>
      </c>
      <c r="H82" s="48">
        <f t="shared" si="34"/>
        <v>137.97499999999999</v>
      </c>
      <c r="I82" s="46">
        <v>137.25</v>
      </c>
      <c r="J82" s="46">
        <v>136.25</v>
      </c>
      <c r="K82" s="33"/>
      <c r="L82" s="3"/>
      <c r="M82" s="3"/>
      <c r="N82" s="3">
        <f>ABS((D82-G82)*100)</f>
        <v>230.00000000000114</v>
      </c>
      <c r="O82" s="34">
        <f>V82/8.51</f>
        <v>1.2534273403838623E-2</v>
      </c>
      <c r="P82" s="35">
        <v>2E-3</v>
      </c>
      <c r="Q82" s="2">
        <f>ABS((B82="sell")*((C82-H82)*100)+(B82="buy")*((H82-C82)*100))</f>
        <v>187.5</v>
      </c>
      <c r="R82" s="36">
        <f>P82*B71</f>
        <v>20</v>
      </c>
      <c r="S82" s="37">
        <f>ABS((B82="sell")*((C82-D82)*100)+(B82="buy")*((D82-C82)*100))</f>
        <v>115.00000000000057</v>
      </c>
      <c r="T82" s="61">
        <f t="shared" si="33"/>
        <v>12.266666666666728</v>
      </c>
      <c r="U82" s="2">
        <f>ABS((B82="sell")*((C82-E82)*100)+(B82="buy")*((E82-C82)*100))</f>
        <v>255.00000000000114</v>
      </c>
      <c r="V82" s="38">
        <f t="shared" si="30"/>
        <v>0.10666666666666667</v>
      </c>
      <c r="W82" s="34">
        <f>Y82/8.51</f>
        <v>4.8624336480408828E-2</v>
      </c>
      <c r="X82" s="39">
        <f>ABS((I82-H82)*100)</f>
        <v>72.499999999999432</v>
      </c>
      <c r="Y82" s="40">
        <f t="shared" si="31"/>
        <v>0.41379310344827913</v>
      </c>
      <c r="Z82" s="41"/>
      <c r="AA82" s="41"/>
    </row>
    <row r="83" spans="1:27" s="42" customFormat="1" x14ac:dyDescent="0.25">
      <c r="A83" s="43" t="s">
        <v>21</v>
      </c>
      <c r="B83" s="44" t="s">
        <v>13</v>
      </c>
      <c r="C83" s="29">
        <f t="shared" si="32"/>
        <v>1.0169999999999999</v>
      </c>
      <c r="D83" s="30">
        <v>1.022</v>
      </c>
      <c r="E83" s="30">
        <v>1.0249999999999999</v>
      </c>
      <c r="F83" s="30">
        <v>1.0265</v>
      </c>
      <c r="G83" s="31">
        <v>1.012</v>
      </c>
      <c r="H83" s="32">
        <f t="shared" si="34"/>
        <v>1.0089999999999999</v>
      </c>
      <c r="I83" s="30">
        <v>1.006</v>
      </c>
      <c r="J83" s="30">
        <v>1.0024999999999999</v>
      </c>
      <c r="K83" s="33"/>
      <c r="L83" s="3"/>
      <c r="M83" s="3"/>
      <c r="N83" s="3">
        <f>ABS((D83-G83)*10000)</f>
        <v>100.00000000000009</v>
      </c>
      <c r="O83" s="34">
        <f>V83/11.88</f>
        <v>2.1043771043771024E-2</v>
      </c>
      <c r="P83" s="35">
        <v>2E-3</v>
      </c>
      <c r="Q83" s="2">
        <f>ABS((B83="sell")*((C83-H83)*10000)+(B83="buy")*((H83-C83)*10000))</f>
        <v>80.000000000000071</v>
      </c>
      <c r="R83" s="36">
        <f>P83*B71</f>
        <v>20</v>
      </c>
      <c r="S83" s="37">
        <f>ABS((B83="sell")*((C83-D83)*10000)+(B83="buy")*((D83-C83)*10000))</f>
        <v>50.000000000001151</v>
      </c>
      <c r="T83" s="61">
        <f t="shared" si="33"/>
        <v>12.500000000000277</v>
      </c>
      <c r="U83" s="2">
        <f>ABS((B83="sell")*((C83-E83)*10000)+(B83="buy")*((E83-C83)*10000))</f>
        <v>80.000000000000071</v>
      </c>
      <c r="V83" s="38">
        <f t="shared" si="30"/>
        <v>0.24999999999999978</v>
      </c>
      <c r="W83" s="34">
        <f>Y83/11.88</f>
        <v>8.417508417508722E-2</v>
      </c>
      <c r="X83" s="39">
        <f>ABS((I83-H83)*10000)</f>
        <v>29.999999999998916</v>
      </c>
      <c r="Y83" s="40">
        <f t="shared" si="31"/>
        <v>1.0000000000000362</v>
      </c>
      <c r="Z83" s="41"/>
      <c r="AA83" s="41"/>
    </row>
    <row r="84" spans="1:27" s="42" customFormat="1" x14ac:dyDescent="0.25">
      <c r="A84" s="43" t="s">
        <v>22</v>
      </c>
      <c r="B84" s="50" t="s">
        <v>11</v>
      </c>
      <c r="C84" s="51">
        <f t="shared" si="32"/>
        <v>1191.4000000000001</v>
      </c>
      <c r="D84" s="52">
        <v>1181.4000000000001</v>
      </c>
      <c r="E84" s="52">
        <v>1176</v>
      </c>
      <c r="F84" s="52">
        <v>1166</v>
      </c>
      <c r="G84" s="53">
        <v>1201.4000000000001</v>
      </c>
      <c r="H84" s="54">
        <f t="shared" si="34"/>
        <v>1207.95</v>
      </c>
      <c r="I84" s="52">
        <v>1214.5</v>
      </c>
      <c r="J84" s="52">
        <v>1221</v>
      </c>
      <c r="K84" s="33"/>
      <c r="L84" s="3"/>
      <c r="M84" s="3"/>
      <c r="N84" s="3">
        <f>ABS((D84-G84))</f>
        <v>20</v>
      </c>
      <c r="O84" s="34">
        <f>V84/94</f>
        <v>1.2855949090441637E-2</v>
      </c>
      <c r="P84" s="35">
        <v>2E-3</v>
      </c>
      <c r="Q84" s="2">
        <f>ABS((B84="sell")*((C84-H84))+(B84="buy")*((H84-C84)))</f>
        <v>16.549999999999955</v>
      </c>
      <c r="R84" s="36">
        <f>P84*B71</f>
        <v>20</v>
      </c>
      <c r="S84" s="37">
        <f>ABS((B84="sell")*((C84-D84))+(B84="buy")*((D84-C84)))</f>
        <v>10</v>
      </c>
      <c r="T84" s="61">
        <f t="shared" si="33"/>
        <v>12.084592145015138</v>
      </c>
      <c r="U84" s="2">
        <f>ABS((B84="sell")*((C84-E84))+(B84="buy")*((E84-C84)))</f>
        <v>15.400000000000091</v>
      </c>
      <c r="V84" s="38">
        <f t="shared" si="30"/>
        <v>1.2084592145015138</v>
      </c>
      <c r="W84" s="34">
        <f>Y84/94</f>
        <v>4.8725028422933581E-2</v>
      </c>
      <c r="X84" s="39">
        <f>ABS((I84-H84))</f>
        <v>6.5499999999999545</v>
      </c>
      <c r="Y84" s="40">
        <f t="shared" si="31"/>
        <v>4.5801526717557568</v>
      </c>
      <c r="Z84" s="41"/>
      <c r="AA84" s="41"/>
    </row>
    <row r="85" spans="1:27" s="42" customFormat="1" x14ac:dyDescent="0.25">
      <c r="A85" s="43" t="s">
        <v>40</v>
      </c>
      <c r="B85" s="53"/>
      <c r="C85" s="51">
        <f t="shared" si="32"/>
        <v>0</v>
      </c>
      <c r="D85" s="52"/>
      <c r="E85" s="52"/>
      <c r="F85" s="52"/>
      <c r="G85" s="53"/>
      <c r="H85" s="55">
        <f t="shared" si="34"/>
        <v>0</v>
      </c>
      <c r="I85" s="52"/>
      <c r="J85" s="52"/>
      <c r="K85" s="33"/>
      <c r="L85" s="3"/>
      <c r="M85" s="3"/>
      <c r="N85" s="3">
        <f>ABS((D85-G85))</f>
        <v>0</v>
      </c>
      <c r="O85" s="34">
        <f t="shared" ref="O85:O88" si="35">V85/10</f>
        <v>0</v>
      </c>
      <c r="P85" s="35">
        <v>2E-3</v>
      </c>
      <c r="Q85" s="2">
        <f t="shared" ref="Q85:Q88" si="36">ABS((B85="sell")*((C85-H85))+(B85="buy")*((H85-C85)))</f>
        <v>0</v>
      </c>
      <c r="R85" s="36">
        <f>P85*B71</f>
        <v>20</v>
      </c>
      <c r="S85" s="37">
        <f>ABS((B85="sell")*((C85-D85))+(B85="buy")*((D85-C85)))</f>
        <v>0</v>
      </c>
      <c r="T85" s="36">
        <f>IF(V85="",0,S85*V85)</f>
        <v>0</v>
      </c>
      <c r="U85" s="2">
        <f>ABS((B85="sell")*((C85-E85))+(B85="buy")*((E85-C85)))</f>
        <v>0</v>
      </c>
      <c r="V85" s="38">
        <f>IF(Q85=0,0,R85/Q85)</f>
        <v>0</v>
      </c>
      <c r="W85" s="34">
        <f>Y85/10</f>
        <v>0</v>
      </c>
      <c r="X85" s="39">
        <f>ABS((I85-H85))</f>
        <v>0</v>
      </c>
      <c r="Y85" s="40">
        <f>IF(X85=0,0,(R85*1.5)/X85)</f>
        <v>0</v>
      </c>
      <c r="Z85" s="41"/>
      <c r="AA85" s="41"/>
    </row>
    <row r="86" spans="1:27" s="42" customFormat="1" x14ac:dyDescent="0.25">
      <c r="A86" s="43" t="s">
        <v>41</v>
      </c>
      <c r="B86" s="53"/>
      <c r="C86" s="51">
        <f t="shared" si="32"/>
        <v>0</v>
      </c>
      <c r="D86" s="52"/>
      <c r="E86" s="52"/>
      <c r="F86" s="52"/>
      <c r="G86" s="53"/>
      <c r="H86" s="55">
        <f t="shared" si="34"/>
        <v>0</v>
      </c>
      <c r="I86" s="52"/>
      <c r="J86" s="52"/>
      <c r="K86" s="33"/>
      <c r="L86" s="3"/>
      <c r="M86" s="3"/>
      <c r="N86" s="3">
        <f>ABS((D86-G86))</f>
        <v>0</v>
      </c>
      <c r="O86" s="34">
        <f t="shared" si="35"/>
        <v>0</v>
      </c>
      <c r="P86" s="35">
        <v>2E-3</v>
      </c>
      <c r="Q86" s="2">
        <f t="shared" si="36"/>
        <v>0</v>
      </c>
      <c r="R86" s="60">
        <f>P86*B71</f>
        <v>20</v>
      </c>
      <c r="S86" s="37">
        <f>ABS((B86="sell")*((C86-D86))+(B86="buy")*((D86-C86)))</f>
        <v>0</v>
      </c>
      <c r="T86" s="61">
        <f t="shared" ref="T86:T88" si="37">IF(V86="",0,S86*V86)</f>
        <v>0</v>
      </c>
      <c r="U86" s="2">
        <f>ABS((B86="sell")*((C86-E86))+(B86="buy")*((E86-C86)))</f>
        <v>0</v>
      </c>
      <c r="V86" s="38">
        <f t="shared" ref="V86:V88" si="38">IF(Q86=0,0,R86/Q86)</f>
        <v>0</v>
      </c>
      <c r="W86" s="34">
        <f>Y86/10</f>
        <v>0</v>
      </c>
      <c r="X86" s="39">
        <f>ABS((I86-H86))</f>
        <v>0</v>
      </c>
      <c r="Y86" s="40">
        <f t="shared" ref="Y86:Y88" si="39">IF(X86=0,0,(R86*1.5)/X86)</f>
        <v>0</v>
      </c>
      <c r="Z86" s="41"/>
      <c r="AA86" s="41"/>
    </row>
    <row r="87" spans="1:27" s="42" customFormat="1" x14ac:dyDescent="0.25">
      <c r="A87" s="43" t="s">
        <v>42</v>
      </c>
      <c r="B87" s="53"/>
      <c r="C87" s="51">
        <f t="shared" si="32"/>
        <v>0</v>
      </c>
      <c r="D87" s="52"/>
      <c r="E87" s="52"/>
      <c r="F87" s="52"/>
      <c r="G87" s="53"/>
      <c r="H87" s="55">
        <f t="shared" si="34"/>
        <v>0</v>
      </c>
      <c r="I87" s="52"/>
      <c r="J87" s="52"/>
      <c r="K87" s="33"/>
      <c r="L87" s="3"/>
      <c r="M87" s="3"/>
      <c r="N87" s="3">
        <f>ABS((D87-G87))</f>
        <v>0</v>
      </c>
      <c r="O87" s="34">
        <f t="shared" si="35"/>
        <v>0</v>
      </c>
      <c r="P87" s="35">
        <v>2E-3</v>
      </c>
      <c r="Q87" s="2">
        <f t="shared" si="36"/>
        <v>0</v>
      </c>
      <c r="R87" s="36">
        <f>P87*B71</f>
        <v>20</v>
      </c>
      <c r="S87" s="37">
        <f>ABS((B87="sell")*((C87-D87))+(B87="buy")*((D87-C87)))</f>
        <v>0</v>
      </c>
      <c r="T87" s="36">
        <f t="shared" si="37"/>
        <v>0</v>
      </c>
      <c r="U87" s="2">
        <f>ABS((B87="sell")*((C87-E87))+(B87="buy")*((E87-C87)))</f>
        <v>0</v>
      </c>
      <c r="V87" s="38">
        <f t="shared" si="38"/>
        <v>0</v>
      </c>
      <c r="W87" s="34">
        <f>Y87/10</f>
        <v>0</v>
      </c>
      <c r="X87" s="39">
        <f>ABS((I87-H87))</f>
        <v>0</v>
      </c>
      <c r="Y87" s="40">
        <f t="shared" si="39"/>
        <v>0</v>
      </c>
      <c r="Z87" s="41"/>
      <c r="AA87" s="41"/>
    </row>
    <row r="88" spans="1:27" s="42" customFormat="1" x14ac:dyDescent="0.25">
      <c r="A88" s="43" t="s">
        <v>43</v>
      </c>
      <c r="B88" s="53"/>
      <c r="C88" s="51">
        <f t="shared" si="32"/>
        <v>0</v>
      </c>
      <c r="D88" s="52"/>
      <c r="E88" s="52"/>
      <c r="F88" s="52"/>
      <c r="G88" s="53"/>
      <c r="H88" s="55">
        <f t="shared" si="34"/>
        <v>0</v>
      </c>
      <c r="I88" s="52"/>
      <c r="J88" s="52"/>
      <c r="K88" s="33"/>
      <c r="L88" s="3"/>
      <c r="M88" s="3"/>
      <c r="N88" s="3">
        <f>ABS((D88-G88))</f>
        <v>0</v>
      </c>
      <c r="O88" s="34">
        <f t="shared" si="35"/>
        <v>0</v>
      </c>
      <c r="P88" s="35">
        <v>2E-3</v>
      </c>
      <c r="Q88" s="2">
        <f t="shared" si="36"/>
        <v>0</v>
      </c>
      <c r="R88" s="36">
        <f>P88*B71</f>
        <v>20</v>
      </c>
      <c r="S88" s="37">
        <f>ABS((B88="sell")*((C88-D88))+(B88="buy")*((D88-C88)))</f>
        <v>0</v>
      </c>
      <c r="T88" s="36">
        <f t="shared" si="37"/>
        <v>0</v>
      </c>
      <c r="U88" s="2">
        <f>ABS((B88="sell")*((C88-E88))+(B88="buy")*((E88-C88)))</f>
        <v>0</v>
      </c>
      <c r="V88" s="38">
        <f t="shared" si="38"/>
        <v>0</v>
      </c>
      <c r="W88" s="34">
        <f>Y88/10</f>
        <v>0</v>
      </c>
      <c r="X88" s="39">
        <f>ABS((I88-H88))</f>
        <v>0</v>
      </c>
      <c r="Y88" s="40">
        <f t="shared" si="39"/>
        <v>0</v>
      </c>
      <c r="Z88" s="41"/>
      <c r="AA88" s="41"/>
    </row>
    <row r="89" spans="1:27" s="63" customFormat="1" ht="21" x14ac:dyDescent="0.25">
      <c r="A89" s="69" t="s">
        <v>23</v>
      </c>
      <c r="B89" s="69"/>
      <c r="C89" s="69"/>
      <c r="D89" s="69"/>
      <c r="E89" s="69"/>
      <c r="F89" s="69"/>
      <c r="G89" s="69"/>
      <c r="H89" s="69"/>
      <c r="I89" s="69"/>
      <c r="J89" s="69"/>
      <c r="K89" s="68"/>
      <c r="L89" s="37">
        <f>SUM(L74:L88)</f>
        <v>0</v>
      </c>
      <c r="M89" s="37">
        <f>SUM(M74:M88)</f>
        <v>0</v>
      </c>
      <c r="N89" s="4"/>
      <c r="O89" s="57">
        <f>SUM(O74:O88)</f>
        <v>0.25935410812313708</v>
      </c>
      <c r="P89" s="58"/>
      <c r="Q89" s="59"/>
      <c r="R89" s="64">
        <f ca="1">(NbColorSameAs(R74,R71)*R74+NbColorSameAs(R75,R71)*R75+NbColorSameAs(R76,R71)*R76+NbColorSameAs(R77,R71)*R77+NbColorSameAs(R78,R71)*R78+NbColorSameAs(R79,R71)*R79+NbColorSameAs(R80,R71)*R80+NbColorSameAs(R81,R71)*R81+NbColorSameAs(R82,R71)*R82+NbColorSameAs(R83,R71)*R83+NbColorSameAs(R84,R71)*R84+NbColorSameAs(R85,R71)*R85+NbColorSameAs(R86,R71)*R86+NbColorSameAs(R87,R71)*R87+NbColorSameAs(R88,R71)*R88)*-1</f>
        <v>-80</v>
      </c>
      <c r="S89" s="59"/>
      <c r="T89" s="65">
        <f ca="1">NbColorSameAs(T74,T71)*T74+NbColorSameAs(T75,T71)*T75+NbColorSameAs(T76,T71)*T76+NbColorSameAs(T77,T71)*T77+NbColorSameAs(T78,T71)*T78+NbColorSameAs(T79,T71)*T79+NbColorSameAs(T80,T71)*T80+NbColorSameAs(T81,T71)*T81+NbColorSameAs(T82,T71)*T82+NbColorSameAs(T83,T71)*T83+NbColorSameAs(T84,T71)*T84+NbColorSameAs(T85,T71)*T85+NbColorSameAs(T86,T71)*T86+NbColorSameAs(T87,T71)*T87+NbColorSameAs(T88,T71)*T88</f>
        <v>95.43459214501496</v>
      </c>
      <c r="U89" s="59"/>
      <c r="V89" s="59"/>
      <c r="W89" s="62"/>
      <c r="X89" s="62"/>
      <c r="Y89" s="4"/>
      <c r="Z89" s="5"/>
      <c r="AA89" s="5"/>
    </row>
  </sheetData>
  <mergeCells count="16">
    <mergeCell ref="C72:D72"/>
    <mergeCell ref="O72:V72"/>
    <mergeCell ref="W72:Y72"/>
    <mergeCell ref="A89:J89"/>
    <mergeCell ref="A43:J43"/>
    <mergeCell ref="C49:D49"/>
    <mergeCell ref="O49:V49"/>
    <mergeCell ref="W49:Y49"/>
    <mergeCell ref="A66:J66"/>
    <mergeCell ref="A20:J20"/>
    <mergeCell ref="C3:D3"/>
    <mergeCell ref="O3:V3"/>
    <mergeCell ref="W3:Y3"/>
    <mergeCell ref="C26:D26"/>
    <mergeCell ref="O26:V26"/>
    <mergeCell ref="W26:Y26"/>
  </mergeCells>
  <conditionalFormatting sqref="B5:B19">
    <cfRule type="expression" dxfId="13" priority="7">
      <formula>$B5="buy"</formula>
    </cfRule>
    <cfRule type="expression" dxfId="12" priority="8">
      <formula>$B5="sell"</formula>
    </cfRule>
  </conditionalFormatting>
  <conditionalFormatting sqref="B28:B42">
    <cfRule type="expression" dxfId="11" priority="5">
      <formula>$B28="buy"</formula>
    </cfRule>
    <cfRule type="expression" dxfId="10" priority="6">
      <formula>$B28="sell"</formula>
    </cfRule>
  </conditionalFormatting>
  <conditionalFormatting sqref="B51:B65">
    <cfRule type="expression" dxfId="7" priority="3">
      <formula>$B51="buy"</formula>
    </cfRule>
    <cfRule type="expression" dxfId="6" priority="4">
      <formula>$B51="sell"</formula>
    </cfRule>
  </conditionalFormatting>
  <conditionalFormatting sqref="B74:B88">
    <cfRule type="expression" dxfId="3" priority="1">
      <formula>$B74="buy"</formula>
    </cfRule>
    <cfRule type="expression" dxfId="2" priority="2">
      <formula>$B74="sell"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dcterms:created xsi:type="dcterms:W3CDTF">2016-11-15T12:42:01Z</dcterms:created>
  <dcterms:modified xsi:type="dcterms:W3CDTF">2016-11-27T12:39:21Z</dcterms:modified>
</cp:coreProperties>
</file>