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chiri\Dropbox\Gestion\MyFxBook\2018\"/>
    </mc:Choice>
  </mc:AlternateContent>
  <bookViews>
    <workbookView xWindow="0" yWindow="0" windowWidth="28800" windowHeight="13020" tabRatio="825" activeTab="7"/>
  </bookViews>
  <sheets>
    <sheet name="TOTAL" sheetId="1" r:id="rId1"/>
    <sheet name="YRL CAPITAL_ICM" sheetId="10" r:id="rId2"/>
    <sheet name="SC GAM_ICM" sheetId="13" r:id="rId3"/>
    <sheet name="SC GAM_FXPRO" sheetId="11" r:id="rId4"/>
    <sheet name="A " sheetId="2" r:id="rId5"/>
    <sheet name="B" sheetId="3" r:id="rId6"/>
    <sheet name="C" sheetId="4" r:id="rId7"/>
    <sheet name="D" sheetId="5" r:id="rId8"/>
    <sheet name="E" sheetId="6" r:id="rId9"/>
    <sheet name="F" sheetId="7" r:id="rId10"/>
    <sheet name="G" sheetId="8" r:id="rId11"/>
    <sheet name="H" sheetId="9" r:id="rId12"/>
    <sheet name="I " sheetId="14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5" l="1"/>
  <c r="B9" i="5"/>
  <c r="J3" i="14" l="1"/>
  <c r="J4" i="14"/>
  <c r="J5" i="14"/>
  <c r="J6" i="14"/>
  <c r="J7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" i="14"/>
  <c r="H3" i="14"/>
  <c r="H4" i="14"/>
  <c r="H5" i="14"/>
  <c r="H6" i="14"/>
  <c r="H7" i="14"/>
  <c r="H8" i="14"/>
  <c r="H9" i="14"/>
  <c r="H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H2" i="14"/>
  <c r="G53" i="14"/>
  <c r="G54" i="14" s="1"/>
  <c r="G25" i="14"/>
  <c r="G27" i="14" s="1"/>
  <c r="C26" i="1"/>
  <c r="D26" i="1"/>
  <c r="F26" i="1"/>
  <c r="G26" i="1"/>
  <c r="H26" i="1"/>
  <c r="I26" i="1"/>
  <c r="B26" i="1"/>
  <c r="I55" i="14" l="1"/>
  <c r="C54" i="14"/>
  <c r="I53" i="14"/>
  <c r="F53" i="14"/>
  <c r="F54" i="14" s="1"/>
  <c r="E53" i="14"/>
  <c r="E54" i="14" s="1"/>
  <c r="D53" i="14"/>
  <c r="D54" i="14" s="1"/>
  <c r="C53" i="14"/>
  <c r="B53" i="14"/>
  <c r="B54" i="14" s="1"/>
  <c r="J52" i="14"/>
  <c r="H52" i="14"/>
  <c r="K52" i="14" s="1"/>
  <c r="J51" i="14"/>
  <c r="H51" i="14"/>
  <c r="K51" i="14" s="1"/>
  <c r="J50" i="14"/>
  <c r="H50" i="14"/>
  <c r="K50" i="14" s="1"/>
  <c r="J49" i="14"/>
  <c r="H49" i="14"/>
  <c r="K49" i="14" s="1"/>
  <c r="J48" i="14"/>
  <c r="H48" i="14"/>
  <c r="K47" i="14"/>
  <c r="J47" i="14"/>
  <c r="H47" i="14"/>
  <c r="J46" i="14"/>
  <c r="H46" i="14"/>
  <c r="K46" i="14" s="1"/>
  <c r="K45" i="14"/>
  <c r="J45" i="14"/>
  <c r="H45" i="14"/>
  <c r="J44" i="14"/>
  <c r="H44" i="14"/>
  <c r="K44" i="14" s="1"/>
  <c r="J43" i="14"/>
  <c r="H43" i="14"/>
  <c r="K43" i="14" s="1"/>
  <c r="J42" i="14"/>
  <c r="H42" i="14"/>
  <c r="K42" i="14" s="1"/>
  <c r="J41" i="14"/>
  <c r="H41" i="14"/>
  <c r="K41" i="14" s="1"/>
  <c r="J40" i="14"/>
  <c r="H40" i="14"/>
  <c r="K39" i="14"/>
  <c r="J39" i="14"/>
  <c r="H39" i="14"/>
  <c r="J38" i="14"/>
  <c r="H38" i="14"/>
  <c r="K38" i="14" s="1"/>
  <c r="K37" i="14"/>
  <c r="J37" i="14"/>
  <c r="H37" i="14"/>
  <c r="J36" i="14"/>
  <c r="H36" i="14"/>
  <c r="K36" i="14" s="1"/>
  <c r="J35" i="14"/>
  <c r="H35" i="14"/>
  <c r="K35" i="14" s="1"/>
  <c r="J34" i="14"/>
  <c r="H34" i="14"/>
  <c r="K34" i="14" s="1"/>
  <c r="J33" i="14"/>
  <c r="H33" i="14"/>
  <c r="K33" i="14" s="1"/>
  <c r="J32" i="14"/>
  <c r="H32" i="14"/>
  <c r="K31" i="14"/>
  <c r="J31" i="14"/>
  <c r="H31" i="14"/>
  <c r="J30" i="14"/>
  <c r="J53" i="14" s="1"/>
  <c r="H30" i="14"/>
  <c r="H53" i="14" s="1"/>
  <c r="F27" i="14"/>
  <c r="D27" i="14"/>
  <c r="I26" i="14"/>
  <c r="I25" i="14"/>
  <c r="H25" i="14"/>
  <c r="F25" i="14"/>
  <c r="E25" i="14"/>
  <c r="E27" i="14" s="1"/>
  <c r="D25" i="14"/>
  <c r="C25" i="14"/>
  <c r="C27" i="14" s="1"/>
  <c r="B25" i="14"/>
  <c r="B27" i="14" s="1"/>
  <c r="K48" i="14"/>
  <c r="K40" i="14"/>
  <c r="K32" i="14"/>
  <c r="J25" i="14"/>
  <c r="K30" i="14" l="1"/>
  <c r="K53" i="14" s="1"/>
  <c r="L17" i="1"/>
  <c r="L18" i="1"/>
  <c r="L19" i="1"/>
  <c r="L20" i="1"/>
  <c r="L21" i="1"/>
  <c r="L22" i="1"/>
  <c r="L23" i="1"/>
  <c r="L24" i="1"/>
  <c r="L25" i="1"/>
  <c r="E25" i="7"/>
  <c r="C25" i="7"/>
  <c r="B25" i="7"/>
  <c r="F26" i="3"/>
  <c r="H26" i="4"/>
  <c r="E53" i="2"/>
  <c r="F25" i="3"/>
  <c r="F53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30" i="3"/>
  <c r="D31" i="13" s="1"/>
  <c r="E53" i="7"/>
  <c r="G31" i="7"/>
  <c r="F18" i="8"/>
  <c r="H18" i="8"/>
  <c r="C113" i="1" l="1"/>
  <c r="B113" i="1"/>
  <c r="D113" i="1"/>
  <c r="J5" i="1" l="1"/>
  <c r="J11" i="1"/>
  <c r="J13" i="1"/>
  <c r="J21" i="1"/>
  <c r="J23" i="1"/>
  <c r="J4" i="1"/>
  <c r="J6" i="1"/>
  <c r="J7" i="1"/>
  <c r="J8" i="1"/>
  <c r="J9" i="1"/>
  <c r="J10" i="1"/>
  <c r="J12" i="1"/>
  <c r="J14" i="1"/>
  <c r="J15" i="1"/>
  <c r="J16" i="1"/>
  <c r="J17" i="1"/>
  <c r="J18" i="1"/>
  <c r="J19" i="1"/>
  <c r="J20" i="1"/>
  <c r="J22" i="1"/>
  <c r="J24" i="1"/>
  <c r="J25" i="1"/>
  <c r="J3" i="1"/>
  <c r="F25" i="1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30" i="3"/>
  <c r="J28" i="1" l="1"/>
  <c r="J27" i="1"/>
  <c r="J26" i="1"/>
  <c r="D23" i="5"/>
  <c r="E24" i="1" s="1"/>
  <c r="H25" i="4"/>
  <c r="E3" i="3"/>
  <c r="D32" i="13" s="1"/>
  <c r="E4" i="3"/>
  <c r="D33" i="13" s="1"/>
  <c r="E5" i="3"/>
  <c r="D34" i="13" s="1"/>
  <c r="E6" i="3"/>
  <c r="D35" i="13" s="1"/>
  <c r="E7" i="3"/>
  <c r="D36" i="13" s="1"/>
  <c r="E8" i="3"/>
  <c r="D37" i="13" s="1"/>
  <c r="E9" i="3"/>
  <c r="D38" i="13" s="1"/>
  <c r="E10" i="3"/>
  <c r="D39" i="13" s="1"/>
  <c r="E11" i="3"/>
  <c r="D40" i="13" s="1"/>
  <c r="E12" i="3"/>
  <c r="D41" i="13" s="1"/>
  <c r="E13" i="3"/>
  <c r="D42" i="13" s="1"/>
  <c r="E14" i="3"/>
  <c r="D43" i="13" s="1"/>
  <c r="E15" i="3"/>
  <c r="D44" i="13" s="1"/>
  <c r="E16" i="3"/>
  <c r="D45" i="13" s="1"/>
  <c r="E17" i="3"/>
  <c r="D46" i="13" s="1"/>
  <c r="E18" i="3"/>
  <c r="D47" i="13" s="1"/>
  <c r="E19" i="3"/>
  <c r="D48" i="13" s="1"/>
  <c r="E20" i="3"/>
  <c r="D49" i="13" s="1"/>
  <c r="E21" i="3"/>
  <c r="D50" i="13" s="1"/>
  <c r="E22" i="3"/>
  <c r="D51" i="13" s="1"/>
  <c r="E23" i="3"/>
  <c r="D52" i="13" s="1"/>
  <c r="E24" i="3"/>
  <c r="F41" i="2"/>
  <c r="F42" i="2"/>
  <c r="F43" i="2"/>
  <c r="F44" i="2"/>
  <c r="F45" i="2"/>
  <c r="F46" i="2"/>
  <c r="F47" i="2"/>
  <c r="F48" i="2"/>
  <c r="F49" i="2"/>
  <c r="F50" i="2"/>
  <c r="F51" i="2"/>
  <c r="F52" i="2"/>
  <c r="F30" i="2"/>
  <c r="F31" i="2"/>
  <c r="F32" i="2"/>
  <c r="F33" i="2"/>
  <c r="F34" i="2"/>
  <c r="F35" i="2"/>
  <c r="F36" i="2"/>
  <c r="F37" i="2"/>
  <c r="F38" i="2"/>
  <c r="F39" i="2"/>
  <c r="F40" i="2"/>
  <c r="D54" i="13" l="1"/>
  <c r="D53" i="13"/>
  <c r="C25" i="1"/>
  <c r="E2" i="3"/>
  <c r="F55" i="3" l="1"/>
  <c r="D53" i="3"/>
  <c r="D54" i="3" s="1"/>
  <c r="C53" i="3"/>
  <c r="C54" i="3" s="1"/>
  <c r="B53" i="3"/>
  <c r="B54" i="3" s="1"/>
  <c r="D25" i="3"/>
  <c r="D27" i="3" s="1"/>
  <c r="C25" i="3"/>
  <c r="B25" i="3"/>
  <c r="E54" i="2"/>
  <c r="C53" i="2"/>
  <c r="C55" i="2" s="1"/>
  <c r="B53" i="2"/>
  <c r="B55" i="2" s="1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E25" i="2"/>
  <c r="C25" i="2"/>
  <c r="B25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" i="2"/>
  <c r="H52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" i="3"/>
  <c r="E53" i="3" l="1"/>
  <c r="D53" i="2"/>
  <c r="F25" i="2"/>
  <c r="G25" i="3"/>
  <c r="L24" i="11"/>
  <c r="K24" i="11"/>
  <c r="G53" i="13"/>
  <c r="H24" i="13"/>
  <c r="G24" i="13"/>
  <c r="B53" i="10"/>
  <c r="L24" i="10"/>
  <c r="K24" i="10"/>
  <c r="E52" i="9"/>
  <c r="G52" i="9"/>
  <c r="E24" i="9"/>
  <c r="I25" i="1" s="1"/>
  <c r="G24" i="9"/>
  <c r="F52" i="8"/>
  <c r="H52" i="8"/>
  <c r="F24" i="8"/>
  <c r="H25" i="1" s="1"/>
  <c r="H24" i="8"/>
  <c r="G52" i="7"/>
  <c r="D52" i="7"/>
  <c r="C53" i="13" s="1"/>
  <c r="F52" i="7"/>
  <c r="D24" i="7"/>
  <c r="G25" i="1" s="1"/>
  <c r="F24" i="7"/>
  <c r="D52" i="6"/>
  <c r="F52" i="6"/>
  <c r="D24" i="6"/>
  <c r="F24" i="6"/>
  <c r="D83" i="5"/>
  <c r="D53" i="10" s="1"/>
  <c r="F83" i="5"/>
  <c r="D24" i="5"/>
  <c r="E25" i="1" s="1"/>
  <c r="F24" i="5"/>
  <c r="G52" i="4"/>
  <c r="B53" i="13" s="1"/>
  <c r="I52" i="4"/>
  <c r="G24" i="4"/>
  <c r="D25" i="1" s="1"/>
  <c r="I24" i="4"/>
  <c r="M25" i="1" l="1"/>
  <c r="F53" i="13"/>
  <c r="H52" i="9"/>
  <c r="G52" i="6"/>
  <c r="G53" i="10"/>
  <c r="I52" i="8"/>
  <c r="F53" i="10"/>
  <c r="E53" i="13"/>
  <c r="E53" i="10"/>
  <c r="G83" i="5"/>
  <c r="J52" i="4"/>
  <c r="H53" i="13" s="1"/>
  <c r="D24" i="2"/>
  <c r="G52" i="2" l="1"/>
  <c r="B25" i="1"/>
  <c r="K25" i="1" s="1"/>
  <c r="H82" i="1"/>
  <c r="E82" i="1"/>
  <c r="D82" i="1"/>
  <c r="B54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3" i="1"/>
  <c r="F61" i="5"/>
  <c r="D61" i="5"/>
  <c r="F62" i="5"/>
  <c r="D62" i="5"/>
  <c r="F63" i="5"/>
  <c r="D63" i="5"/>
  <c r="F64" i="5"/>
  <c r="D64" i="5"/>
  <c r="F65" i="5"/>
  <c r="D65" i="5"/>
  <c r="F66" i="5"/>
  <c r="D66" i="5"/>
  <c r="F67" i="5"/>
  <c r="D67" i="5"/>
  <c r="F68" i="5"/>
  <c r="D68" i="5"/>
  <c r="F69" i="5"/>
  <c r="D69" i="5"/>
  <c r="D70" i="5"/>
  <c r="F70" i="5"/>
  <c r="F71" i="5"/>
  <c r="D71" i="5"/>
  <c r="F72" i="5"/>
  <c r="D72" i="5"/>
  <c r="F73" i="5"/>
  <c r="D73" i="5"/>
  <c r="F74" i="5"/>
  <c r="F75" i="5"/>
  <c r="D75" i="5"/>
  <c r="F76" i="5"/>
  <c r="D76" i="5"/>
  <c r="F77" i="5"/>
  <c r="D77" i="5"/>
  <c r="F78" i="5"/>
  <c r="D78" i="5"/>
  <c r="F79" i="5"/>
  <c r="D79" i="5"/>
  <c r="F80" i="5"/>
  <c r="D80" i="5"/>
  <c r="F81" i="5"/>
  <c r="D81" i="5"/>
  <c r="F82" i="5"/>
  <c r="D82" i="5"/>
  <c r="L26" i="1" l="1"/>
  <c r="F84" i="5"/>
  <c r="D74" i="5"/>
  <c r="H42" i="8"/>
  <c r="G25" i="8"/>
  <c r="F3" i="7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" i="7"/>
  <c r="F2" i="5"/>
  <c r="I74" i="1"/>
  <c r="I75" i="1"/>
  <c r="I76" i="1"/>
  <c r="I77" i="1"/>
  <c r="I78" i="1"/>
  <c r="I79" i="1"/>
  <c r="I80" i="1"/>
  <c r="I81" i="1"/>
  <c r="H74" i="1"/>
  <c r="H75" i="1"/>
  <c r="H76" i="1"/>
  <c r="H77" i="1"/>
  <c r="H78" i="1"/>
  <c r="H79" i="1"/>
  <c r="H80" i="1"/>
  <c r="H81" i="1"/>
  <c r="G74" i="1"/>
  <c r="G75" i="1"/>
  <c r="G76" i="1"/>
  <c r="G77" i="1"/>
  <c r="G78" i="1"/>
  <c r="G79" i="1"/>
  <c r="G80" i="1"/>
  <c r="G81" i="1"/>
  <c r="F74" i="1"/>
  <c r="F75" i="1"/>
  <c r="F76" i="1"/>
  <c r="F77" i="1"/>
  <c r="F78" i="1"/>
  <c r="F79" i="1"/>
  <c r="F80" i="1"/>
  <c r="F81" i="1"/>
  <c r="E74" i="1"/>
  <c r="E75" i="1"/>
  <c r="E76" i="1"/>
  <c r="E77" i="1"/>
  <c r="E78" i="1"/>
  <c r="E79" i="1"/>
  <c r="E80" i="1"/>
  <c r="E81" i="1"/>
  <c r="D74" i="1"/>
  <c r="D75" i="1"/>
  <c r="D76" i="1"/>
  <c r="D77" i="1"/>
  <c r="D78" i="1"/>
  <c r="D79" i="1"/>
  <c r="D80" i="1"/>
  <c r="D81" i="1"/>
  <c r="C74" i="1"/>
  <c r="C75" i="1"/>
  <c r="C76" i="1"/>
  <c r="C77" i="1"/>
  <c r="C78" i="1"/>
  <c r="C79" i="1"/>
  <c r="C80" i="1"/>
  <c r="C81" i="1"/>
  <c r="B74" i="1"/>
  <c r="B75" i="1"/>
  <c r="B76" i="1"/>
  <c r="B77" i="1"/>
  <c r="B78" i="1"/>
  <c r="B79" i="1"/>
  <c r="B80" i="1"/>
  <c r="B81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I73" i="1"/>
  <c r="H73" i="1"/>
  <c r="G73" i="1"/>
  <c r="F73" i="1"/>
  <c r="E73" i="1"/>
  <c r="D73" i="1"/>
  <c r="C73" i="1"/>
  <c r="K3" i="10"/>
  <c r="K4" i="10"/>
  <c r="K5" i="10"/>
  <c r="K6" i="10"/>
  <c r="K7" i="10"/>
  <c r="K8" i="10"/>
  <c r="K9" i="10"/>
  <c r="K10" i="10"/>
  <c r="K11" i="10"/>
  <c r="K12" i="10"/>
  <c r="K13" i="10"/>
  <c r="K14" i="10"/>
  <c r="K15" i="10"/>
  <c r="K16" i="10"/>
  <c r="K17" i="10"/>
  <c r="K18" i="10"/>
  <c r="K19" i="10"/>
  <c r="K20" i="10"/>
  <c r="K21" i="10"/>
  <c r="K22" i="10"/>
  <c r="K23" i="10"/>
  <c r="K2" i="10"/>
  <c r="B73" i="1"/>
  <c r="H31" i="8"/>
  <c r="H32" i="8"/>
  <c r="H33" i="8"/>
  <c r="H34" i="8"/>
  <c r="H35" i="8"/>
  <c r="H36" i="8"/>
  <c r="H37" i="8"/>
  <c r="H38" i="8"/>
  <c r="H39" i="8"/>
  <c r="H40" i="8"/>
  <c r="H41" i="8"/>
  <c r="H43" i="8"/>
  <c r="H44" i="8"/>
  <c r="H45" i="8"/>
  <c r="H46" i="8"/>
  <c r="H47" i="8"/>
  <c r="H48" i="8"/>
  <c r="H49" i="8"/>
  <c r="H50" i="8"/>
  <c r="H51" i="8"/>
  <c r="H30" i="8"/>
  <c r="H3" i="8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9" i="8"/>
  <c r="H20" i="8"/>
  <c r="H21" i="8"/>
  <c r="H22" i="8"/>
  <c r="H23" i="8"/>
  <c r="H2" i="8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" i="4"/>
  <c r="I31" i="4"/>
  <c r="I32" i="4"/>
  <c r="I33" i="4"/>
  <c r="I34" i="4"/>
  <c r="I35" i="4"/>
  <c r="F36" i="13" s="1"/>
  <c r="I36" i="4"/>
  <c r="I37" i="4"/>
  <c r="I38" i="4"/>
  <c r="I39" i="4"/>
  <c r="I40" i="4"/>
  <c r="I41" i="4"/>
  <c r="I42" i="4"/>
  <c r="I43" i="4"/>
  <c r="F44" i="13" s="1"/>
  <c r="I44" i="4"/>
  <c r="I45" i="4"/>
  <c r="I46" i="4"/>
  <c r="I47" i="4"/>
  <c r="I48" i="4"/>
  <c r="I49" i="4"/>
  <c r="I50" i="4"/>
  <c r="I51" i="4"/>
  <c r="F52" i="13" s="1"/>
  <c r="I30" i="4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30" i="7"/>
  <c r="G31" i="9"/>
  <c r="G32" i="9"/>
  <c r="G33" i="9"/>
  <c r="G34" i="9"/>
  <c r="G35" i="9"/>
  <c r="G36" i="9"/>
  <c r="G37" i="9"/>
  <c r="G38" i="9"/>
  <c r="G39" i="9"/>
  <c r="G40" i="9"/>
  <c r="G41" i="9"/>
  <c r="G43" i="9"/>
  <c r="G44" i="9"/>
  <c r="G45" i="9"/>
  <c r="G46" i="9"/>
  <c r="G47" i="9"/>
  <c r="G48" i="9"/>
  <c r="G49" i="9"/>
  <c r="G50" i="9"/>
  <c r="G51" i="9"/>
  <c r="G30" i="9"/>
  <c r="G3" i="9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" i="9"/>
  <c r="F53" i="7" l="1"/>
  <c r="F41" i="13"/>
  <c r="F33" i="13"/>
  <c r="F49" i="13"/>
  <c r="F48" i="13"/>
  <c r="F47" i="13"/>
  <c r="F37" i="13"/>
  <c r="F51" i="13"/>
  <c r="F43" i="13"/>
  <c r="F50" i="13"/>
  <c r="F38" i="13"/>
  <c r="F35" i="13"/>
  <c r="F42" i="13"/>
  <c r="F34" i="13"/>
  <c r="F40" i="13"/>
  <c r="F32" i="13"/>
  <c r="F39" i="13"/>
  <c r="F31" i="13"/>
  <c r="F46" i="13"/>
  <c r="F45" i="13"/>
  <c r="D83" i="1"/>
  <c r="E83" i="1"/>
  <c r="B83" i="1"/>
  <c r="H83" i="1"/>
  <c r="C83" i="1"/>
  <c r="G83" i="1"/>
  <c r="F83" i="1"/>
  <c r="I83" i="1"/>
  <c r="G42" i="9"/>
  <c r="K3" i="11"/>
  <c r="K4" i="11"/>
  <c r="K5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" i="11"/>
  <c r="G3" i="13" l="1"/>
  <c r="J61" i="1" s="1"/>
  <c r="G4" i="13"/>
  <c r="J62" i="1" s="1"/>
  <c r="G5" i="13"/>
  <c r="J63" i="1" s="1"/>
  <c r="G6" i="13"/>
  <c r="J64" i="1" s="1"/>
  <c r="G7" i="13"/>
  <c r="J65" i="1" s="1"/>
  <c r="G8" i="13"/>
  <c r="J66" i="1" s="1"/>
  <c r="G9" i="13"/>
  <c r="J67" i="1" s="1"/>
  <c r="G10" i="13"/>
  <c r="J68" i="1" s="1"/>
  <c r="G11" i="13"/>
  <c r="J69" i="1" s="1"/>
  <c r="G12" i="13"/>
  <c r="J70" i="1" s="1"/>
  <c r="G13" i="13"/>
  <c r="J71" i="1" s="1"/>
  <c r="G14" i="13"/>
  <c r="J72" i="1" s="1"/>
  <c r="G15" i="13"/>
  <c r="J73" i="1" s="1"/>
  <c r="G16" i="13"/>
  <c r="J74" i="1" s="1"/>
  <c r="G17" i="13"/>
  <c r="J75" i="1" s="1"/>
  <c r="G18" i="13"/>
  <c r="J76" i="1" s="1"/>
  <c r="G19" i="13"/>
  <c r="J77" i="1" s="1"/>
  <c r="G20" i="13"/>
  <c r="J78" i="1" s="1"/>
  <c r="G21" i="13"/>
  <c r="J79" i="1" s="1"/>
  <c r="G22" i="13"/>
  <c r="J80" i="1" s="1"/>
  <c r="G23" i="13"/>
  <c r="J81" i="1" s="1"/>
  <c r="G2" i="13"/>
  <c r="J60" i="1" l="1"/>
  <c r="G25" i="13"/>
  <c r="L83" i="1" l="1"/>
  <c r="M25" i="11"/>
  <c r="J25" i="11"/>
  <c r="I25" i="11"/>
  <c r="H25" i="11"/>
  <c r="G25" i="11"/>
  <c r="G26" i="11" s="1"/>
  <c r="F25" i="11"/>
  <c r="F26" i="11" s="1"/>
  <c r="E25" i="11"/>
  <c r="E26" i="11" s="1"/>
  <c r="C25" i="11"/>
  <c r="C26" i="11" s="1"/>
  <c r="D25" i="11"/>
  <c r="D26" i="11" s="1"/>
  <c r="B25" i="11"/>
  <c r="B26" i="11" s="1"/>
  <c r="J83" i="1" l="1"/>
  <c r="K25" i="11"/>
  <c r="B43" i="10" l="1"/>
  <c r="B44" i="10"/>
  <c r="B45" i="10"/>
  <c r="B46" i="10"/>
  <c r="B47" i="10"/>
  <c r="B48" i="10"/>
  <c r="B49" i="10"/>
  <c r="B50" i="10"/>
  <c r="B51" i="10"/>
  <c r="B52" i="10"/>
  <c r="B31" i="10"/>
  <c r="B32" i="10"/>
  <c r="B33" i="10"/>
  <c r="B34" i="10"/>
  <c r="D41" i="10"/>
  <c r="D42" i="10"/>
  <c r="D43" i="10"/>
  <c r="D45" i="10"/>
  <c r="D46" i="10"/>
  <c r="D47" i="10"/>
  <c r="D48" i="10"/>
  <c r="D49" i="10"/>
  <c r="D50" i="10"/>
  <c r="D51" i="10"/>
  <c r="D52" i="10"/>
  <c r="D31" i="10"/>
  <c r="D32" i="10"/>
  <c r="D33" i="10"/>
  <c r="D34" i="10"/>
  <c r="D35" i="10"/>
  <c r="K32" i="10" l="1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51" i="10"/>
  <c r="K52" i="10"/>
  <c r="K31" i="10"/>
  <c r="F33" i="1"/>
  <c r="F41" i="1"/>
  <c r="F49" i="1"/>
  <c r="F52" i="1"/>
  <c r="B53" i="1"/>
  <c r="B33" i="1"/>
  <c r="B34" i="1"/>
  <c r="B35" i="1"/>
  <c r="B43" i="1"/>
  <c r="B44" i="1"/>
  <c r="B45" i="1"/>
  <c r="B46" i="1"/>
  <c r="B47" i="1"/>
  <c r="B48" i="1"/>
  <c r="B49" i="1"/>
  <c r="B50" i="1"/>
  <c r="B51" i="1"/>
  <c r="B52" i="1"/>
  <c r="B32" i="1"/>
  <c r="E33" i="1"/>
  <c r="E34" i="1"/>
  <c r="E35" i="1"/>
  <c r="E41" i="1"/>
  <c r="E42" i="1"/>
  <c r="E43" i="1"/>
  <c r="E44" i="1"/>
  <c r="E46" i="1"/>
  <c r="E47" i="1"/>
  <c r="E48" i="1"/>
  <c r="E49" i="1"/>
  <c r="E50" i="1"/>
  <c r="E51" i="1"/>
  <c r="E52" i="1"/>
  <c r="E53" i="1"/>
  <c r="E32" i="1"/>
  <c r="E55" i="6"/>
  <c r="E53" i="6"/>
  <c r="C53" i="6"/>
  <c r="C54" i="6" s="1"/>
  <c r="B53" i="6"/>
  <c r="B54" i="6" s="1"/>
  <c r="D51" i="6"/>
  <c r="E52" i="10" s="1"/>
  <c r="F51" i="6"/>
  <c r="D50" i="6"/>
  <c r="E51" i="10" s="1"/>
  <c r="F50" i="6"/>
  <c r="D49" i="6"/>
  <c r="E50" i="10" s="1"/>
  <c r="F49" i="6"/>
  <c r="D48" i="6"/>
  <c r="E49" i="10" s="1"/>
  <c r="F48" i="6"/>
  <c r="D47" i="6"/>
  <c r="E48" i="10" s="1"/>
  <c r="F47" i="6"/>
  <c r="D46" i="6"/>
  <c r="E47" i="10" s="1"/>
  <c r="F46" i="6"/>
  <c r="D45" i="6"/>
  <c r="E46" i="10" s="1"/>
  <c r="F45" i="6"/>
  <c r="D44" i="6"/>
  <c r="E45" i="10" s="1"/>
  <c r="F44" i="6"/>
  <c r="D43" i="6"/>
  <c r="E44" i="10" s="1"/>
  <c r="F43" i="6"/>
  <c r="D42" i="6"/>
  <c r="E43" i="10" s="1"/>
  <c r="F42" i="6"/>
  <c r="D41" i="6"/>
  <c r="E42" i="10" s="1"/>
  <c r="F41" i="6"/>
  <c r="D40" i="6"/>
  <c r="E41" i="10" s="1"/>
  <c r="F40" i="6"/>
  <c r="D39" i="6"/>
  <c r="E40" i="10" s="1"/>
  <c r="F39" i="6"/>
  <c r="D38" i="6"/>
  <c r="E39" i="10" s="1"/>
  <c r="F38" i="6"/>
  <c r="D37" i="6"/>
  <c r="E38" i="10" s="1"/>
  <c r="F37" i="6"/>
  <c r="D36" i="6"/>
  <c r="E37" i="10" s="1"/>
  <c r="F36" i="6"/>
  <c r="D35" i="6"/>
  <c r="E36" i="10" s="1"/>
  <c r="F35" i="6"/>
  <c r="D34" i="6"/>
  <c r="E35" i="10" s="1"/>
  <c r="F34" i="6"/>
  <c r="D33" i="6"/>
  <c r="E34" i="10" s="1"/>
  <c r="F33" i="6"/>
  <c r="D32" i="6"/>
  <c r="E33" i="10" s="1"/>
  <c r="F32" i="6"/>
  <c r="D31" i="6"/>
  <c r="E32" i="10" s="1"/>
  <c r="F31" i="6"/>
  <c r="D30" i="6"/>
  <c r="E31" i="10" s="1"/>
  <c r="F30" i="6"/>
  <c r="B53" i="9"/>
  <c r="B54" i="9" s="1"/>
  <c r="F55" i="9"/>
  <c r="F53" i="9"/>
  <c r="D53" i="9"/>
  <c r="D54" i="9" s="1"/>
  <c r="C53" i="9"/>
  <c r="C54" i="9" s="1"/>
  <c r="E51" i="9"/>
  <c r="G52" i="10" s="1"/>
  <c r="E50" i="9"/>
  <c r="G51" i="10" s="1"/>
  <c r="E49" i="9"/>
  <c r="G50" i="10" s="1"/>
  <c r="E48" i="9"/>
  <c r="G49" i="10" s="1"/>
  <c r="E47" i="9"/>
  <c r="G48" i="10" s="1"/>
  <c r="E46" i="9"/>
  <c r="G47" i="10" s="1"/>
  <c r="E45" i="9"/>
  <c r="G46" i="10" s="1"/>
  <c r="E44" i="9"/>
  <c r="G45" i="10" s="1"/>
  <c r="E43" i="9"/>
  <c r="G44" i="10" s="1"/>
  <c r="E42" i="9"/>
  <c r="G43" i="10" s="1"/>
  <c r="E41" i="9"/>
  <c r="G42" i="10" s="1"/>
  <c r="E40" i="9"/>
  <c r="G41" i="10" s="1"/>
  <c r="E39" i="9"/>
  <c r="G40" i="10" s="1"/>
  <c r="E38" i="9"/>
  <c r="G39" i="10" s="1"/>
  <c r="E37" i="9"/>
  <c r="G38" i="10" s="1"/>
  <c r="E36" i="9"/>
  <c r="G37" i="10" s="1"/>
  <c r="E35" i="9"/>
  <c r="G36" i="10" s="1"/>
  <c r="E34" i="9"/>
  <c r="E33" i="9"/>
  <c r="G34" i="10" s="1"/>
  <c r="E32" i="9"/>
  <c r="G33" i="10" s="1"/>
  <c r="E31" i="9"/>
  <c r="E30" i="9"/>
  <c r="G55" i="8"/>
  <c r="G53" i="8"/>
  <c r="E53" i="8"/>
  <c r="E54" i="8" s="1"/>
  <c r="D53" i="8"/>
  <c r="D54" i="8" s="1"/>
  <c r="C53" i="8"/>
  <c r="C54" i="8" s="1"/>
  <c r="B53" i="8"/>
  <c r="B54" i="8" s="1"/>
  <c r="F51" i="8"/>
  <c r="F52" i="10" s="1"/>
  <c r="F50" i="8"/>
  <c r="F51" i="10" s="1"/>
  <c r="F49" i="8"/>
  <c r="F50" i="10" s="1"/>
  <c r="F48" i="8"/>
  <c r="F49" i="10" s="1"/>
  <c r="F47" i="8"/>
  <c r="F48" i="10" s="1"/>
  <c r="F46" i="8"/>
  <c r="F47" i="10" s="1"/>
  <c r="F45" i="8"/>
  <c r="F46" i="10" s="1"/>
  <c r="F44" i="8"/>
  <c r="F45" i="10" s="1"/>
  <c r="F43" i="8"/>
  <c r="F44" i="10" s="1"/>
  <c r="F42" i="8"/>
  <c r="F43" i="10" s="1"/>
  <c r="F41" i="8"/>
  <c r="F42" i="10" s="1"/>
  <c r="F40" i="8"/>
  <c r="F41" i="10" s="1"/>
  <c r="F39" i="8"/>
  <c r="F40" i="10" s="1"/>
  <c r="F38" i="8"/>
  <c r="F39" i="10" s="1"/>
  <c r="F37" i="8"/>
  <c r="F38" i="10" s="1"/>
  <c r="F36" i="8"/>
  <c r="F37" i="10" s="1"/>
  <c r="F35" i="8"/>
  <c r="F36" i="10" s="1"/>
  <c r="F34" i="8"/>
  <c r="F33" i="8"/>
  <c r="F34" i="10" s="1"/>
  <c r="F32" i="8"/>
  <c r="F33" i="10" s="1"/>
  <c r="F31" i="8"/>
  <c r="F30" i="8"/>
  <c r="F31" i="10" s="1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J52" i="10" s="1"/>
  <c r="H30" i="3"/>
  <c r="H31" i="3"/>
  <c r="H32" i="3"/>
  <c r="H33" i="3"/>
  <c r="K53" i="10"/>
  <c r="C52" i="10"/>
  <c r="C51" i="10"/>
  <c r="C50" i="10"/>
  <c r="C49" i="10"/>
  <c r="C48" i="10"/>
  <c r="C47" i="10"/>
  <c r="C46" i="10"/>
  <c r="C45" i="10"/>
  <c r="C44" i="10"/>
  <c r="C43" i="10"/>
  <c r="C42" i="10"/>
  <c r="C41" i="10"/>
  <c r="C40" i="10"/>
  <c r="C39" i="10"/>
  <c r="C38" i="10"/>
  <c r="C37" i="10"/>
  <c r="C36" i="10"/>
  <c r="C35" i="10"/>
  <c r="C34" i="10"/>
  <c r="C33" i="10"/>
  <c r="C32" i="10"/>
  <c r="C31" i="10"/>
  <c r="B42" i="10"/>
  <c r="B41" i="10"/>
  <c r="B40" i="10"/>
  <c r="B39" i="10"/>
  <c r="B38" i="10"/>
  <c r="B37" i="10"/>
  <c r="B36" i="10"/>
  <c r="B35" i="10"/>
  <c r="G32" i="13"/>
  <c r="G33" i="13"/>
  <c r="G34" i="13"/>
  <c r="G35" i="13"/>
  <c r="G36" i="13"/>
  <c r="G37" i="13"/>
  <c r="G38" i="13"/>
  <c r="G39" i="13"/>
  <c r="G40" i="13"/>
  <c r="G41" i="13"/>
  <c r="G42" i="13"/>
  <c r="G43" i="13"/>
  <c r="G44" i="13"/>
  <c r="G45" i="13"/>
  <c r="G46" i="13"/>
  <c r="G47" i="13"/>
  <c r="G48" i="13"/>
  <c r="G49" i="13"/>
  <c r="G50" i="13"/>
  <c r="G51" i="13"/>
  <c r="G52" i="13"/>
  <c r="G31" i="13"/>
  <c r="E86" i="5"/>
  <c r="E84" i="5"/>
  <c r="C84" i="5"/>
  <c r="C85" i="5" s="1"/>
  <c r="B84" i="5"/>
  <c r="B85" i="5" s="1"/>
  <c r="D44" i="10"/>
  <c r="D40" i="10"/>
  <c r="D39" i="10"/>
  <c r="D38" i="10"/>
  <c r="D37" i="10"/>
  <c r="D36" i="10"/>
  <c r="E36" i="1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30" i="7"/>
  <c r="G32" i="7"/>
  <c r="G33" i="7"/>
  <c r="E54" i="7"/>
  <c r="C53" i="7"/>
  <c r="C55" i="7" s="1"/>
  <c r="B53" i="7"/>
  <c r="B55" i="7" s="1"/>
  <c r="D51" i="7"/>
  <c r="C52" i="13" s="1"/>
  <c r="D50" i="7"/>
  <c r="C51" i="13" s="1"/>
  <c r="D49" i="7"/>
  <c r="G51" i="1" s="1"/>
  <c r="D48" i="7"/>
  <c r="G50" i="1" s="1"/>
  <c r="D47" i="7"/>
  <c r="C48" i="13" s="1"/>
  <c r="D46" i="7"/>
  <c r="G48" i="1" s="1"/>
  <c r="D45" i="7"/>
  <c r="G47" i="1" s="1"/>
  <c r="D44" i="7"/>
  <c r="D43" i="7"/>
  <c r="G45" i="1" s="1"/>
  <c r="D42" i="7"/>
  <c r="G44" i="1" s="1"/>
  <c r="D41" i="7"/>
  <c r="G43" i="1" s="1"/>
  <c r="D40" i="7"/>
  <c r="G42" i="1" s="1"/>
  <c r="D39" i="7"/>
  <c r="G41" i="1" s="1"/>
  <c r="D38" i="7"/>
  <c r="G40" i="1" s="1"/>
  <c r="D37" i="7"/>
  <c r="G39" i="1" s="1"/>
  <c r="D36" i="7"/>
  <c r="G38" i="1" s="1"/>
  <c r="D35" i="7"/>
  <c r="G37" i="1" s="1"/>
  <c r="D34" i="7"/>
  <c r="G36" i="1" s="1"/>
  <c r="D33" i="7"/>
  <c r="G35" i="1" s="1"/>
  <c r="D32" i="7"/>
  <c r="G34" i="1" s="1"/>
  <c r="D31" i="7"/>
  <c r="G33" i="1" s="1"/>
  <c r="D30" i="7"/>
  <c r="B53" i="4"/>
  <c r="B54" i="4" s="1"/>
  <c r="H55" i="4"/>
  <c r="H53" i="4"/>
  <c r="F53" i="4"/>
  <c r="F54" i="4" s="1"/>
  <c r="E53" i="4"/>
  <c r="E54" i="4" s="1"/>
  <c r="D53" i="4"/>
  <c r="D54" i="4" s="1"/>
  <c r="C53" i="4"/>
  <c r="C54" i="4" s="1"/>
  <c r="G51" i="4"/>
  <c r="D53" i="1" s="1"/>
  <c r="G50" i="4"/>
  <c r="D52" i="1" s="1"/>
  <c r="G49" i="4"/>
  <c r="B50" i="13" s="1"/>
  <c r="G48" i="4"/>
  <c r="B49" i="13" s="1"/>
  <c r="G47" i="4"/>
  <c r="D49" i="1" s="1"/>
  <c r="G46" i="4"/>
  <c r="D48" i="1" s="1"/>
  <c r="G45" i="4"/>
  <c r="D47" i="1" s="1"/>
  <c r="G44" i="4"/>
  <c r="D46" i="1" s="1"/>
  <c r="G43" i="4"/>
  <c r="B44" i="13" s="1"/>
  <c r="G42" i="4"/>
  <c r="D44" i="1" s="1"/>
  <c r="G41" i="4"/>
  <c r="D43" i="1" s="1"/>
  <c r="G40" i="4"/>
  <c r="B41" i="13" s="1"/>
  <c r="G39" i="4"/>
  <c r="B40" i="13" s="1"/>
  <c r="G38" i="4"/>
  <c r="B39" i="13" s="1"/>
  <c r="G37" i="4"/>
  <c r="B38" i="13" s="1"/>
  <c r="G36" i="4"/>
  <c r="D38" i="1" s="1"/>
  <c r="G35" i="4"/>
  <c r="D37" i="1" s="1"/>
  <c r="G34" i="4"/>
  <c r="D36" i="1" s="1"/>
  <c r="G33" i="4"/>
  <c r="D35" i="1" s="1"/>
  <c r="G32" i="4"/>
  <c r="D34" i="1" s="1"/>
  <c r="G31" i="4"/>
  <c r="D33" i="1" s="1"/>
  <c r="G30" i="4"/>
  <c r="D32" i="1" s="1"/>
  <c r="G55" i="13"/>
  <c r="K55" i="10"/>
  <c r="H54" i="10"/>
  <c r="C50" i="13" l="1"/>
  <c r="E50" i="13" s="1"/>
  <c r="G52" i="1"/>
  <c r="C31" i="13"/>
  <c r="D53" i="7"/>
  <c r="G54" i="1" s="1"/>
  <c r="G46" i="1"/>
  <c r="C34" i="13"/>
  <c r="G32" i="10"/>
  <c r="I32" i="10" s="1"/>
  <c r="E53" i="9"/>
  <c r="I54" i="1" s="1"/>
  <c r="F32" i="10"/>
  <c r="F53" i="8"/>
  <c r="D39" i="1"/>
  <c r="I49" i="1"/>
  <c r="I47" i="1"/>
  <c r="I52" i="10"/>
  <c r="I53" i="1"/>
  <c r="I34" i="1"/>
  <c r="I35" i="1"/>
  <c r="I52" i="1"/>
  <c r="I33" i="1"/>
  <c r="I51" i="1"/>
  <c r="I50" i="1"/>
  <c r="I48" i="1"/>
  <c r="H40" i="1"/>
  <c r="H51" i="1"/>
  <c r="I51" i="10"/>
  <c r="C47" i="13"/>
  <c r="G53" i="1"/>
  <c r="C33" i="13"/>
  <c r="F40" i="1"/>
  <c r="F32" i="1"/>
  <c r="F53" i="1"/>
  <c r="F50" i="1"/>
  <c r="F44" i="1"/>
  <c r="G53" i="3"/>
  <c r="J53" i="10" s="1"/>
  <c r="D50" i="1"/>
  <c r="D42" i="1"/>
  <c r="B34" i="13"/>
  <c r="B48" i="13"/>
  <c r="E48" i="13" s="1"/>
  <c r="D51" i="1"/>
  <c r="J31" i="10"/>
  <c r="K32" i="1" s="1"/>
  <c r="C49" i="1"/>
  <c r="I47" i="10"/>
  <c r="I48" i="10"/>
  <c r="C42" i="1"/>
  <c r="I33" i="10"/>
  <c r="I49" i="10"/>
  <c r="C53" i="1"/>
  <c r="C32" i="1"/>
  <c r="C52" i="1"/>
  <c r="C51" i="1"/>
  <c r="C50" i="1"/>
  <c r="I46" i="10"/>
  <c r="I50" i="10"/>
  <c r="E54" i="10"/>
  <c r="L32" i="1"/>
  <c r="L53" i="1"/>
  <c r="L52" i="1"/>
  <c r="L50" i="1"/>
  <c r="L34" i="1"/>
  <c r="B54" i="10"/>
  <c r="L46" i="1"/>
  <c r="L42" i="1"/>
  <c r="C48" i="1"/>
  <c r="C40" i="1"/>
  <c r="C47" i="1"/>
  <c r="C38" i="1"/>
  <c r="C46" i="1"/>
  <c r="C36" i="1"/>
  <c r="C41" i="1"/>
  <c r="C45" i="1"/>
  <c r="C35" i="1"/>
  <c r="C44" i="1"/>
  <c r="C34" i="1"/>
  <c r="C43" i="1"/>
  <c r="C33" i="1"/>
  <c r="I39" i="10"/>
  <c r="B42" i="1"/>
  <c r="B41" i="1"/>
  <c r="I41" i="10"/>
  <c r="B40" i="1"/>
  <c r="B39" i="1"/>
  <c r="B38" i="1"/>
  <c r="B37" i="1"/>
  <c r="B36" i="1"/>
  <c r="I38" i="1"/>
  <c r="G31" i="10"/>
  <c r="I31" i="10" s="1"/>
  <c r="I34" i="10"/>
  <c r="I45" i="10"/>
  <c r="I32" i="1"/>
  <c r="I46" i="1"/>
  <c r="I41" i="1"/>
  <c r="I36" i="1"/>
  <c r="G35" i="10"/>
  <c r="I40" i="1"/>
  <c r="L48" i="1"/>
  <c r="L40" i="1"/>
  <c r="L47" i="1"/>
  <c r="L44" i="1"/>
  <c r="L36" i="1"/>
  <c r="L51" i="1"/>
  <c r="L43" i="1"/>
  <c r="L35" i="1"/>
  <c r="L49" i="1"/>
  <c r="L33" i="1"/>
  <c r="G49" i="1"/>
  <c r="C46" i="13"/>
  <c r="C32" i="13"/>
  <c r="C45" i="13"/>
  <c r="C43" i="13"/>
  <c r="G32" i="1"/>
  <c r="C42" i="13"/>
  <c r="C41" i="13"/>
  <c r="E41" i="13" s="1"/>
  <c r="C49" i="13"/>
  <c r="E49" i="13" s="1"/>
  <c r="C39" i="13"/>
  <c r="E39" i="13" s="1"/>
  <c r="C36" i="13"/>
  <c r="F35" i="1"/>
  <c r="F51" i="1"/>
  <c r="F42" i="1"/>
  <c r="F34" i="1"/>
  <c r="F48" i="1"/>
  <c r="F39" i="1"/>
  <c r="F47" i="1"/>
  <c r="F38" i="1"/>
  <c r="F46" i="1"/>
  <c r="F37" i="1"/>
  <c r="F45" i="1"/>
  <c r="F36" i="1"/>
  <c r="B37" i="13"/>
  <c r="B33" i="13"/>
  <c r="B47" i="13"/>
  <c r="B32" i="13"/>
  <c r="B46" i="13"/>
  <c r="B31" i="13"/>
  <c r="E31" i="13" s="1"/>
  <c r="B45" i="13"/>
  <c r="B52" i="13"/>
  <c r="E52" i="13" s="1"/>
  <c r="B43" i="13"/>
  <c r="B51" i="13"/>
  <c r="E51" i="13" s="1"/>
  <c r="B42" i="13"/>
  <c r="H50" i="1"/>
  <c r="H39" i="1"/>
  <c r="I43" i="10"/>
  <c r="H49" i="1"/>
  <c r="H35" i="1"/>
  <c r="I44" i="10"/>
  <c r="H48" i="1"/>
  <c r="H34" i="1"/>
  <c r="H47" i="1"/>
  <c r="H33" i="1"/>
  <c r="H32" i="1"/>
  <c r="H46" i="1"/>
  <c r="I37" i="10"/>
  <c r="H36" i="1"/>
  <c r="F35" i="10"/>
  <c r="H53" i="1"/>
  <c r="H43" i="1"/>
  <c r="H52" i="1"/>
  <c r="H42" i="1"/>
  <c r="F53" i="6"/>
  <c r="I44" i="1"/>
  <c r="I43" i="1"/>
  <c r="I42" i="1"/>
  <c r="H44" i="1"/>
  <c r="D53" i="6"/>
  <c r="F54" i="1" s="1"/>
  <c r="I42" i="10"/>
  <c r="F43" i="1"/>
  <c r="D45" i="1"/>
  <c r="K53" i="1"/>
  <c r="L45" i="1"/>
  <c r="C44" i="13"/>
  <c r="E44" i="13" s="1"/>
  <c r="I45" i="1"/>
  <c r="H45" i="1"/>
  <c r="E45" i="1"/>
  <c r="I40" i="10"/>
  <c r="D54" i="10"/>
  <c r="C54" i="10"/>
  <c r="H41" i="1"/>
  <c r="D41" i="1"/>
  <c r="L41" i="1"/>
  <c r="C40" i="13"/>
  <c r="E40" i="13" s="1"/>
  <c r="D40" i="1"/>
  <c r="E40" i="1"/>
  <c r="L39" i="1"/>
  <c r="C38" i="13"/>
  <c r="E38" i="13" s="1"/>
  <c r="E39" i="1"/>
  <c r="I39" i="1"/>
  <c r="I38" i="10"/>
  <c r="C39" i="1"/>
  <c r="E38" i="1"/>
  <c r="H38" i="1"/>
  <c r="L38" i="1"/>
  <c r="C37" i="13"/>
  <c r="B36" i="13"/>
  <c r="G54" i="13"/>
  <c r="L37" i="1"/>
  <c r="I37" i="1"/>
  <c r="I36" i="10"/>
  <c r="H37" i="1"/>
  <c r="C37" i="1"/>
  <c r="E37" i="1"/>
  <c r="C35" i="13"/>
  <c r="B35" i="13"/>
  <c r="K54" i="10"/>
  <c r="G53" i="9"/>
  <c r="H53" i="8"/>
  <c r="H54" i="1"/>
  <c r="H53" i="3"/>
  <c r="L53" i="10" s="1"/>
  <c r="D84" i="5"/>
  <c r="E54" i="1" s="1"/>
  <c r="G53" i="7"/>
  <c r="G53" i="4"/>
  <c r="D54" i="1" s="1"/>
  <c r="E34" i="13" l="1"/>
  <c r="E33" i="13"/>
  <c r="E47" i="13"/>
  <c r="G54" i="10"/>
  <c r="C53" i="10"/>
  <c r="I53" i="10" s="1"/>
  <c r="C54" i="1"/>
  <c r="J54" i="1" s="1"/>
  <c r="I35" i="10"/>
  <c r="I54" i="10" s="1"/>
  <c r="F54" i="10"/>
  <c r="E45" i="13"/>
  <c r="L54" i="1"/>
  <c r="E42" i="13"/>
  <c r="E46" i="13"/>
  <c r="E36" i="13"/>
  <c r="J33" i="1"/>
  <c r="E43" i="13"/>
  <c r="E32" i="13"/>
  <c r="E37" i="13"/>
  <c r="B54" i="13"/>
  <c r="F54" i="13"/>
  <c r="C54" i="13"/>
  <c r="E35" i="13"/>
  <c r="I53" i="4"/>
  <c r="L55" i="1"/>
  <c r="E54" i="13" l="1"/>
  <c r="C27" i="1"/>
  <c r="C27" i="3"/>
  <c r="B27" i="3"/>
  <c r="B27" i="1"/>
  <c r="I25" i="13"/>
  <c r="F25" i="13"/>
  <c r="E25" i="13"/>
  <c r="D25" i="13"/>
  <c r="F82" i="1" s="1"/>
  <c r="C25" i="13"/>
  <c r="B25" i="13"/>
  <c r="H23" i="13"/>
  <c r="K81" i="1" s="1"/>
  <c r="H22" i="13"/>
  <c r="H21" i="13"/>
  <c r="H20" i="13"/>
  <c r="H19" i="13"/>
  <c r="H18" i="13"/>
  <c r="H17" i="13"/>
  <c r="H16" i="13"/>
  <c r="H15" i="13"/>
  <c r="H14" i="13"/>
  <c r="H13" i="13"/>
  <c r="H12" i="13"/>
  <c r="H11" i="13"/>
  <c r="H10" i="13"/>
  <c r="H9" i="13"/>
  <c r="H8" i="13"/>
  <c r="H7" i="13"/>
  <c r="H6" i="13"/>
  <c r="H5" i="13"/>
  <c r="H4" i="13"/>
  <c r="H3" i="13"/>
  <c r="H2" i="13"/>
  <c r="B26" i="13" l="1"/>
  <c r="B82" i="1"/>
  <c r="C26" i="13"/>
  <c r="C82" i="1"/>
  <c r="E26" i="13"/>
  <c r="I82" i="1"/>
  <c r="F26" i="13"/>
  <c r="G82" i="1"/>
  <c r="H25" i="13"/>
  <c r="D26" i="13"/>
  <c r="F84" i="1"/>
  <c r="J53" i="1"/>
  <c r="E23" i="9"/>
  <c r="H51" i="9" s="1"/>
  <c r="F23" i="8"/>
  <c r="I51" i="8" s="1"/>
  <c r="D23" i="7"/>
  <c r="D23" i="6"/>
  <c r="F23" i="6"/>
  <c r="F23" i="5"/>
  <c r="M24" i="1" s="1"/>
  <c r="G23" i="4"/>
  <c r="J51" i="4" s="1"/>
  <c r="H52" i="13" s="1"/>
  <c r="L23" i="11"/>
  <c r="L23" i="10"/>
  <c r="D2" i="2"/>
  <c r="G30" i="2" s="1"/>
  <c r="D3" i="2"/>
  <c r="G31" i="2" s="1"/>
  <c r="D4" i="2"/>
  <c r="G32" i="2" s="1"/>
  <c r="D5" i="2"/>
  <c r="G33" i="2" s="1"/>
  <c r="D6" i="2"/>
  <c r="G34" i="2" s="1"/>
  <c r="D7" i="2"/>
  <c r="G35" i="2" s="1"/>
  <c r="D8" i="2"/>
  <c r="B9" i="1" s="1"/>
  <c r="D9" i="2"/>
  <c r="G37" i="2" s="1"/>
  <c r="D10" i="2"/>
  <c r="G38" i="2" s="1"/>
  <c r="D11" i="2"/>
  <c r="G39" i="2" s="1"/>
  <c r="D12" i="2"/>
  <c r="G40" i="2" s="1"/>
  <c r="D13" i="2"/>
  <c r="G41" i="2" s="1"/>
  <c r="D14" i="2"/>
  <c r="G42" i="2" s="1"/>
  <c r="D15" i="2"/>
  <c r="G43" i="2" s="1"/>
  <c r="D16" i="2"/>
  <c r="G44" i="2" s="1"/>
  <c r="D17" i="2"/>
  <c r="G45" i="2" s="1"/>
  <c r="D18" i="2"/>
  <c r="G46" i="2" s="1"/>
  <c r="D19" i="2"/>
  <c r="G47" i="2" s="1"/>
  <c r="D20" i="2"/>
  <c r="G48" i="2" s="1"/>
  <c r="D21" i="2"/>
  <c r="G49" i="2" s="1"/>
  <c r="D22" i="2"/>
  <c r="G50" i="2" s="1"/>
  <c r="D23" i="2"/>
  <c r="G26" i="13" l="1"/>
  <c r="F24" i="1"/>
  <c r="G51" i="6"/>
  <c r="B24" i="1"/>
  <c r="G51" i="2"/>
  <c r="G36" i="2"/>
  <c r="J37" i="10" s="1"/>
  <c r="K38" i="1" s="1"/>
  <c r="D25" i="2"/>
  <c r="J38" i="10"/>
  <c r="K39" i="1" s="1"/>
  <c r="J42" i="10"/>
  <c r="K43" i="1" s="1"/>
  <c r="J44" i="10"/>
  <c r="K45" i="1" s="1"/>
  <c r="J33" i="10"/>
  <c r="K34" i="1" s="1"/>
  <c r="J46" i="10"/>
  <c r="K47" i="1" s="1"/>
  <c r="J45" i="10"/>
  <c r="K46" i="1" s="1"/>
  <c r="J36" i="10"/>
  <c r="K37" i="1" s="1"/>
  <c r="J51" i="10"/>
  <c r="K52" i="1" s="1"/>
  <c r="J43" i="10"/>
  <c r="K44" i="1" s="1"/>
  <c r="J35" i="10"/>
  <c r="K36" i="1" s="1"/>
  <c r="J50" i="10"/>
  <c r="K51" i="1" s="1"/>
  <c r="J34" i="10"/>
  <c r="K35" i="1" s="1"/>
  <c r="J49" i="10"/>
  <c r="K50" i="1" s="1"/>
  <c r="J41" i="10"/>
  <c r="K42" i="1" s="1"/>
  <c r="J48" i="10"/>
  <c r="K49" i="1" s="1"/>
  <c r="J40" i="10"/>
  <c r="K41" i="1" s="1"/>
  <c r="J47" i="10"/>
  <c r="K48" i="1" s="1"/>
  <c r="J39" i="10"/>
  <c r="K40" i="1" s="1"/>
  <c r="J32" i="10"/>
  <c r="I24" i="1"/>
  <c r="C24" i="1"/>
  <c r="G82" i="5"/>
  <c r="G24" i="1"/>
  <c r="D24" i="1"/>
  <c r="H24" i="1"/>
  <c r="K24" i="1" l="1"/>
  <c r="L52" i="10"/>
  <c r="F53" i="2"/>
  <c r="K33" i="1"/>
  <c r="J54" i="10"/>
  <c r="K54" i="1" s="1"/>
  <c r="B28" i="1"/>
  <c r="H27" i="1"/>
  <c r="D25" i="8"/>
  <c r="D27" i="8" s="1"/>
  <c r="B25" i="8"/>
  <c r="B27" i="8" s="1"/>
  <c r="E26" i="7"/>
  <c r="C27" i="7"/>
  <c r="B27" i="7"/>
  <c r="M25" i="10" l="1"/>
  <c r="I25" i="10" l="1"/>
  <c r="G25" i="10"/>
  <c r="G26" i="10" l="1"/>
  <c r="H84" i="1"/>
  <c r="I26" i="10"/>
  <c r="G84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32" i="1"/>
  <c r="K55" i="1" l="1"/>
  <c r="G17" i="4"/>
  <c r="J45" i="4" s="1"/>
  <c r="H46" i="13" s="1"/>
  <c r="G18" i="4"/>
  <c r="J46" i="4" s="1"/>
  <c r="H47" i="13" s="1"/>
  <c r="G19" i="4"/>
  <c r="J47" i="4" s="1"/>
  <c r="H48" i="13" s="1"/>
  <c r="G20" i="4"/>
  <c r="J48" i="4" s="1"/>
  <c r="H49" i="13" s="1"/>
  <c r="G21" i="4"/>
  <c r="J49" i="4" s="1"/>
  <c r="H50" i="13" s="1"/>
  <c r="G22" i="4"/>
  <c r="J50" i="4" s="1"/>
  <c r="H51" i="13" s="1"/>
  <c r="G2" i="4"/>
  <c r="G3" i="4"/>
  <c r="J31" i="4" s="1"/>
  <c r="H32" i="13" s="1"/>
  <c r="G5" i="4"/>
  <c r="J33" i="4" s="1"/>
  <c r="H34" i="13" s="1"/>
  <c r="G7" i="4"/>
  <c r="J35" i="4" s="1"/>
  <c r="H36" i="13" s="1"/>
  <c r="G8" i="4"/>
  <c r="J36" i="4" s="1"/>
  <c r="H37" i="13" s="1"/>
  <c r="G9" i="4"/>
  <c r="J37" i="4" s="1"/>
  <c r="H38" i="13" s="1"/>
  <c r="G10" i="4"/>
  <c r="J38" i="4" s="1"/>
  <c r="H39" i="13" s="1"/>
  <c r="G11" i="4"/>
  <c r="J39" i="4" s="1"/>
  <c r="H40" i="13" s="1"/>
  <c r="G12" i="4"/>
  <c r="J40" i="4" s="1"/>
  <c r="H41" i="13" s="1"/>
  <c r="G13" i="4"/>
  <c r="J41" i="4" s="1"/>
  <c r="H42" i="13" s="1"/>
  <c r="G14" i="4"/>
  <c r="J42" i="4" s="1"/>
  <c r="H43" i="13" s="1"/>
  <c r="G15" i="4"/>
  <c r="J43" i="4" s="1"/>
  <c r="H44" i="13" s="1"/>
  <c r="G16" i="4"/>
  <c r="J44" i="4" s="1"/>
  <c r="H45" i="13" s="1"/>
  <c r="F25" i="4"/>
  <c r="F27" i="4" s="1"/>
  <c r="J30" i="4" l="1"/>
  <c r="H31" i="13" s="1"/>
  <c r="L15" i="10"/>
  <c r="K73" i="1" s="1"/>
  <c r="L16" i="10"/>
  <c r="K74" i="1" s="1"/>
  <c r="L17" i="10"/>
  <c r="K75" i="1" s="1"/>
  <c r="L18" i="10"/>
  <c r="K76" i="1" s="1"/>
  <c r="L19" i="10"/>
  <c r="K77" i="1" s="1"/>
  <c r="L20" i="10"/>
  <c r="K78" i="1" s="1"/>
  <c r="L21" i="10"/>
  <c r="K79" i="1" s="1"/>
  <c r="L22" i="10"/>
  <c r="K80" i="1" s="1"/>
  <c r="L2" i="10"/>
  <c r="L3" i="10"/>
  <c r="K61" i="1" s="1"/>
  <c r="L4" i="10"/>
  <c r="K62" i="1" s="1"/>
  <c r="L5" i="10"/>
  <c r="K63" i="1" s="1"/>
  <c r="L6" i="10"/>
  <c r="K64" i="1" s="1"/>
  <c r="L7" i="10"/>
  <c r="K65" i="1" s="1"/>
  <c r="L8" i="10"/>
  <c r="K66" i="1" s="1"/>
  <c r="L9" i="10"/>
  <c r="K67" i="1" s="1"/>
  <c r="L10" i="10"/>
  <c r="K68" i="1" s="1"/>
  <c r="L11" i="10"/>
  <c r="K69" i="1" s="1"/>
  <c r="L12" i="10"/>
  <c r="K70" i="1" s="1"/>
  <c r="L13" i="10"/>
  <c r="K71" i="1" s="1"/>
  <c r="L14" i="10"/>
  <c r="K72" i="1" s="1"/>
  <c r="J25" i="10"/>
  <c r="J26" i="10" s="1"/>
  <c r="L25" i="10" l="1"/>
  <c r="K82" i="1" s="1"/>
  <c r="K60" i="1"/>
  <c r="K83" i="1" s="1"/>
  <c r="D27" i="1"/>
  <c r="L22" i="11" l="1"/>
  <c r="L21" i="11"/>
  <c r="L20" i="11"/>
  <c r="L19" i="11"/>
  <c r="L18" i="11"/>
  <c r="L17" i="11"/>
  <c r="L16" i="11"/>
  <c r="L15" i="11"/>
  <c r="L14" i="11"/>
  <c r="L13" i="11"/>
  <c r="L12" i="11"/>
  <c r="L11" i="11"/>
  <c r="L10" i="11"/>
  <c r="L9" i="11"/>
  <c r="L8" i="11"/>
  <c r="L7" i="11"/>
  <c r="L6" i="11"/>
  <c r="L5" i="11"/>
  <c r="L4" i="11"/>
  <c r="L3" i="11"/>
  <c r="L2" i="11"/>
  <c r="L25" i="11" l="1"/>
  <c r="L56" i="1"/>
  <c r="F55" i="1"/>
  <c r="I55" i="1"/>
  <c r="H55" i="1"/>
  <c r="G55" i="1"/>
  <c r="E55" i="1"/>
  <c r="D55" i="1"/>
  <c r="C55" i="1"/>
  <c r="J55" i="1" l="1"/>
  <c r="B55" i="1"/>
  <c r="F26" i="9" l="1"/>
  <c r="G26" i="8"/>
  <c r="E27" i="6"/>
  <c r="E26" i="5"/>
  <c r="E26" i="2"/>
  <c r="E25" i="5" l="1"/>
  <c r="G53" i="2"/>
  <c r="H25" i="10"/>
  <c r="E25" i="10"/>
  <c r="E26" i="10" s="1"/>
  <c r="C25" i="10"/>
  <c r="C26" i="10" s="1"/>
  <c r="D25" i="10"/>
  <c r="F25" i="10"/>
  <c r="F26" i="10" s="1"/>
  <c r="B25" i="10"/>
  <c r="B26" i="10" s="1"/>
  <c r="F25" i="9"/>
  <c r="I27" i="1" s="1"/>
  <c r="D25" i="9"/>
  <c r="D27" i="9" s="1"/>
  <c r="C25" i="9"/>
  <c r="C27" i="9" s="1"/>
  <c r="E22" i="9"/>
  <c r="H50" i="9" s="1"/>
  <c r="E21" i="9"/>
  <c r="H49" i="9" s="1"/>
  <c r="E20" i="9"/>
  <c r="H48" i="9" s="1"/>
  <c r="E19" i="9"/>
  <c r="H47" i="9" s="1"/>
  <c r="E18" i="9"/>
  <c r="H46" i="9" s="1"/>
  <c r="E17" i="9"/>
  <c r="H45" i="9" s="1"/>
  <c r="E16" i="9"/>
  <c r="H44" i="9" s="1"/>
  <c r="E15" i="9"/>
  <c r="H43" i="9" s="1"/>
  <c r="E14" i="9"/>
  <c r="H42" i="9" s="1"/>
  <c r="E13" i="9"/>
  <c r="H41" i="9" s="1"/>
  <c r="E12" i="9"/>
  <c r="H40" i="9" s="1"/>
  <c r="E11" i="9"/>
  <c r="H39" i="9" s="1"/>
  <c r="E10" i="9"/>
  <c r="H38" i="9" s="1"/>
  <c r="E9" i="9"/>
  <c r="H37" i="9" s="1"/>
  <c r="E8" i="9"/>
  <c r="H36" i="9" s="1"/>
  <c r="E7" i="9"/>
  <c r="H35" i="9" s="1"/>
  <c r="E6" i="9"/>
  <c r="H34" i="9" s="1"/>
  <c r="E5" i="9"/>
  <c r="H33" i="9" s="1"/>
  <c r="E4" i="9"/>
  <c r="H32" i="9" s="1"/>
  <c r="E3" i="9"/>
  <c r="H31" i="9" s="1"/>
  <c r="E2" i="9"/>
  <c r="H30" i="9" s="1"/>
  <c r="G27" i="1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3" i="7"/>
  <c r="D2" i="7"/>
  <c r="E25" i="6"/>
  <c r="F27" i="1" s="1"/>
  <c r="C25" i="6"/>
  <c r="C26" i="6" s="1"/>
  <c r="B25" i="6"/>
  <c r="B26" i="6" s="1"/>
  <c r="D22" i="6"/>
  <c r="G50" i="6" s="1"/>
  <c r="F22" i="6"/>
  <c r="D21" i="6"/>
  <c r="F21" i="6"/>
  <c r="D20" i="6"/>
  <c r="G48" i="6" s="1"/>
  <c r="F20" i="6"/>
  <c r="D19" i="6"/>
  <c r="G47" i="6" s="1"/>
  <c r="F19" i="6"/>
  <c r="D18" i="6"/>
  <c r="F18" i="6"/>
  <c r="D17" i="6"/>
  <c r="F17" i="6"/>
  <c r="D16" i="6"/>
  <c r="F16" i="6"/>
  <c r="D15" i="6"/>
  <c r="G43" i="6" s="1"/>
  <c r="F15" i="6"/>
  <c r="D14" i="6"/>
  <c r="G42" i="6" s="1"/>
  <c r="F14" i="6"/>
  <c r="D13" i="6"/>
  <c r="G41" i="6" s="1"/>
  <c r="F13" i="6"/>
  <c r="D12" i="6"/>
  <c r="F12" i="6"/>
  <c r="D11" i="6"/>
  <c r="F11" i="6"/>
  <c r="D10" i="6"/>
  <c r="G38" i="6" s="1"/>
  <c r="F10" i="6"/>
  <c r="D9" i="6"/>
  <c r="F9" i="6"/>
  <c r="D8" i="6"/>
  <c r="G36" i="6" s="1"/>
  <c r="F8" i="6"/>
  <c r="D7" i="6"/>
  <c r="G35" i="6" s="1"/>
  <c r="F7" i="6"/>
  <c r="D6" i="6"/>
  <c r="F6" i="6"/>
  <c r="D5" i="6"/>
  <c r="F5" i="6"/>
  <c r="D4" i="6"/>
  <c r="F4" i="6"/>
  <c r="D3" i="6"/>
  <c r="G31" i="6" s="1"/>
  <c r="F3" i="6"/>
  <c r="D2" i="6"/>
  <c r="G30" i="6" s="1"/>
  <c r="F2" i="6"/>
  <c r="M3" i="1" s="1"/>
  <c r="F3" i="1" l="1"/>
  <c r="F23" i="1"/>
  <c r="E27" i="1"/>
  <c r="L27" i="1" s="1"/>
  <c r="F5" i="1"/>
  <c r="G32" i="6"/>
  <c r="F6" i="1"/>
  <c r="G33" i="6"/>
  <c r="F20" i="1"/>
  <c r="F8" i="1"/>
  <c r="F7" i="1"/>
  <c r="G34" i="6"/>
  <c r="F4" i="1"/>
  <c r="F17" i="1"/>
  <c r="G44" i="6"/>
  <c r="F10" i="1"/>
  <c r="G37" i="6"/>
  <c r="F18" i="1"/>
  <c r="G45" i="6"/>
  <c r="F22" i="1"/>
  <c r="G49" i="6"/>
  <c r="F21" i="1"/>
  <c r="F19" i="1"/>
  <c r="G46" i="6"/>
  <c r="F16" i="1"/>
  <c r="F12" i="1"/>
  <c r="G39" i="6"/>
  <c r="F15" i="1"/>
  <c r="F11" i="1"/>
  <c r="F13" i="1"/>
  <c r="G40" i="6"/>
  <c r="F9" i="1"/>
  <c r="H26" i="10"/>
  <c r="I84" i="1"/>
  <c r="C84" i="1"/>
  <c r="B84" i="1"/>
  <c r="D26" i="10"/>
  <c r="D84" i="1"/>
  <c r="E84" i="1"/>
  <c r="H53" i="9"/>
  <c r="I7" i="1"/>
  <c r="I4" i="1"/>
  <c r="I12" i="1"/>
  <c r="I20" i="1"/>
  <c r="I5" i="1"/>
  <c r="I13" i="1"/>
  <c r="I21" i="1"/>
  <c r="I6" i="1"/>
  <c r="I8" i="1"/>
  <c r="I16" i="1"/>
  <c r="I15" i="1"/>
  <c r="I17" i="1"/>
  <c r="I14" i="1"/>
  <c r="I10" i="1"/>
  <c r="I18" i="1"/>
  <c r="I22" i="1"/>
  <c r="I23" i="1"/>
  <c r="I11" i="1"/>
  <c r="I19" i="1"/>
  <c r="G16" i="1"/>
  <c r="G18" i="1"/>
  <c r="G11" i="1"/>
  <c r="G19" i="1"/>
  <c r="G12" i="1"/>
  <c r="G20" i="1"/>
  <c r="G4" i="1"/>
  <c r="G13" i="1"/>
  <c r="G21" i="1"/>
  <c r="G8" i="1"/>
  <c r="G10" i="1"/>
  <c r="G6" i="1"/>
  <c r="G14" i="1"/>
  <c r="G22" i="1"/>
  <c r="G7" i="1"/>
  <c r="G15" i="1"/>
  <c r="G23" i="1"/>
  <c r="G9" i="1"/>
  <c r="G17" i="1"/>
  <c r="I3" i="1"/>
  <c r="F14" i="1"/>
  <c r="G3" i="1"/>
  <c r="E25" i="9"/>
  <c r="I9" i="1"/>
  <c r="K25" i="10"/>
  <c r="J82" i="1" s="1"/>
  <c r="B25" i="9"/>
  <c r="B27" i="9" s="1"/>
  <c r="G25" i="9"/>
  <c r="D4" i="7"/>
  <c r="D25" i="7" s="1"/>
  <c r="F25" i="7"/>
  <c r="F25" i="6"/>
  <c r="D25" i="6"/>
  <c r="G53" i="6" l="1"/>
  <c r="K26" i="10"/>
  <c r="J84" i="1"/>
  <c r="I28" i="1"/>
  <c r="G28" i="1"/>
  <c r="G5" i="1"/>
  <c r="F28" i="1"/>
  <c r="E25" i="8" l="1"/>
  <c r="E27" i="8" s="1"/>
  <c r="F22" i="8"/>
  <c r="I50" i="8" s="1"/>
  <c r="F21" i="8"/>
  <c r="I49" i="8" s="1"/>
  <c r="F20" i="8"/>
  <c r="I48" i="8" s="1"/>
  <c r="F19" i="8"/>
  <c r="I47" i="8" s="1"/>
  <c r="I46" i="8"/>
  <c r="F17" i="8"/>
  <c r="I45" i="8" s="1"/>
  <c r="F16" i="8"/>
  <c r="I44" i="8" s="1"/>
  <c r="F15" i="8"/>
  <c r="I43" i="8" s="1"/>
  <c r="F14" i="8"/>
  <c r="I42" i="8" s="1"/>
  <c r="F13" i="8"/>
  <c r="I41" i="8" s="1"/>
  <c r="F12" i="8"/>
  <c r="I40" i="8" s="1"/>
  <c r="F11" i="8"/>
  <c r="I39" i="8" s="1"/>
  <c r="F10" i="8"/>
  <c r="I38" i="8" s="1"/>
  <c r="F9" i="8"/>
  <c r="I37" i="8" s="1"/>
  <c r="F8" i="8"/>
  <c r="I36" i="8" s="1"/>
  <c r="F7" i="8"/>
  <c r="I35" i="8" s="1"/>
  <c r="F5" i="8"/>
  <c r="I33" i="8" s="1"/>
  <c r="F4" i="8"/>
  <c r="I32" i="8" s="1"/>
  <c r="F3" i="8"/>
  <c r="I31" i="8" s="1"/>
  <c r="F2" i="8"/>
  <c r="I30" i="8" s="1"/>
  <c r="D19" i="1"/>
  <c r="D22" i="1"/>
  <c r="B4" i="1"/>
  <c r="B5" i="1"/>
  <c r="B6" i="1"/>
  <c r="B7" i="1"/>
  <c r="B8" i="1"/>
  <c r="B10" i="1"/>
  <c r="B11" i="1"/>
  <c r="B13" i="1"/>
  <c r="B14" i="1"/>
  <c r="B15" i="1"/>
  <c r="B16" i="1"/>
  <c r="B17" i="1"/>
  <c r="B19" i="1"/>
  <c r="B20" i="1"/>
  <c r="B21" i="1"/>
  <c r="B22" i="1"/>
  <c r="B23" i="1"/>
  <c r="B3" i="1"/>
  <c r="C27" i="2"/>
  <c r="B27" i="2"/>
  <c r="B18" i="1"/>
  <c r="B12" i="1"/>
  <c r="D4" i="1"/>
  <c r="D6" i="1"/>
  <c r="D9" i="1"/>
  <c r="D10" i="1"/>
  <c r="D11" i="1"/>
  <c r="D12" i="1"/>
  <c r="D13" i="1"/>
  <c r="D14" i="1"/>
  <c r="D15" i="1"/>
  <c r="D16" i="1"/>
  <c r="D17" i="1"/>
  <c r="D18" i="1"/>
  <c r="D20" i="1"/>
  <c r="D21" i="1"/>
  <c r="D23" i="1"/>
  <c r="D3" i="1"/>
  <c r="E25" i="4"/>
  <c r="E27" i="4" s="1"/>
  <c r="D25" i="4"/>
  <c r="D27" i="4" s="1"/>
  <c r="B25" i="4"/>
  <c r="B27" i="4" s="1"/>
  <c r="E25" i="3" l="1"/>
  <c r="C16" i="1"/>
  <c r="C9" i="1"/>
  <c r="C13" i="1"/>
  <c r="C21" i="1"/>
  <c r="C12" i="1"/>
  <c r="C5" i="1"/>
  <c r="C17" i="1"/>
  <c r="C10" i="1"/>
  <c r="C14" i="1"/>
  <c r="C18" i="1"/>
  <c r="C22" i="1"/>
  <c r="C4" i="1"/>
  <c r="C20" i="1"/>
  <c r="C7" i="1"/>
  <c r="C15" i="1"/>
  <c r="C23" i="1"/>
  <c r="C8" i="1"/>
  <c r="C3" i="1"/>
  <c r="C11" i="1"/>
  <c r="H18" i="1"/>
  <c r="H11" i="1"/>
  <c r="H19" i="1"/>
  <c r="H4" i="1"/>
  <c r="H12" i="1"/>
  <c r="H20" i="1"/>
  <c r="H17" i="1"/>
  <c r="H10" i="1"/>
  <c r="H13" i="1"/>
  <c r="H21" i="1"/>
  <c r="H5" i="1"/>
  <c r="H14" i="1"/>
  <c r="H22" i="1"/>
  <c r="H6" i="1"/>
  <c r="H15" i="1"/>
  <c r="H23" i="1"/>
  <c r="H8" i="1"/>
  <c r="H16" i="1"/>
  <c r="C6" i="1"/>
  <c r="H3" i="1"/>
  <c r="C19" i="1"/>
  <c r="G4" i="4"/>
  <c r="C25" i="4"/>
  <c r="C27" i="4" s="1"/>
  <c r="G6" i="4"/>
  <c r="J34" i="4" s="1"/>
  <c r="H35" i="13" s="1"/>
  <c r="H9" i="1"/>
  <c r="D8" i="1"/>
  <c r="H25" i="8"/>
  <c r="C25" i="8"/>
  <c r="C27" i="8" s="1"/>
  <c r="F27" i="8" s="1"/>
  <c r="F6" i="8"/>
  <c r="I34" i="8" s="1"/>
  <c r="J32" i="4" l="1"/>
  <c r="H33" i="13" s="1"/>
  <c r="H54" i="13" s="1"/>
  <c r="G25" i="4"/>
  <c r="I53" i="8"/>
  <c r="D7" i="1"/>
  <c r="D5" i="1"/>
  <c r="H28" i="1"/>
  <c r="F25" i="8"/>
  <c r="H7" i="1"/>
  <c r="I25" i="4"/>
  <c r="J53" i="4" l="1"/>
  <c r="D3" i="5"/>
  <c r="G62" i="5" s="1"/>
  <c r="L32" i="10" s="1"/>
  <c r="D4" i="5"/>
  <c r="G63" i="5" s="1"/>
  <c r="L33" i="10" s="1"/>
  <c r="D5" i="5"/>
  <c r="G64" i="5" s="1"/>
  <c r="L34" i="10" s="1"/>
  <c r="D6" i="5"/>
  <c r="G65" i="5" s="1"/>
  <c r="L35" i="10" s="1"/>
  <c r="D7" i="5"/>
  <c r="D8" i="5"/>
  <c r="G67" i="5" s="1"/>
  <c r="L37" i="10" s="1"/>
  <c r="D9" i="5"/>
  <c r="G68" i="5" s="1"/>
  <c r="L38" i="10" s="1"/>
  <c r="D10" i="5"/>
  <c r="G69" i="5" s="1"/>
  <c r="L39" i="10" s="1"/>
  <c r="D11" i="5"/>
  <c r="G70" i="5" s="1"/>
  <c r="L40" i="10" s="1"/>
  <c r="D12" i="5"/>
  <c r="G71" i="5" s="1"/>
  <c r="L41" i="10" s="1"/>
  <c r="D13" i="5"/>
  <c r="G72" i="5" s="1"/>
  <c r="L42" i="10" s="1"/>
  <c r="D14" i="5"/>
  <c r="G73" i="5" s="1"/>
  <c r="L43" i="10" s="1"/>
  <c r="D15" i="5"/>
  <c r="G74" i="5" s="1"/>
  <c r="L44" i="10" s="1"/>
  <c r="D16" i="5"/>
  <c r="D17" i="5"/>
  <c r="D18" i="5"/>
  <c r="D19" i="5"/>
  <c r="D20" i="5"/>
  <c r="D21" i="5"/>
  <c r="D22" i="5"/>
  <c r="D2" i="5"/>
  <c r="G61" i="5" s="1"/>
  <c r="L31" i="10" s="1"/>
  <c r="C25" i="5"/>
  <c r="C27" i="5" s="1"/>
  <c r="B25" i="5"/>
  <c r="B27" i="5" s="1"/>
  <c r="F3" i="5"/>
  <c r="M4" i="1" s="1"/>
  <c r="F4" i="5"/>
  <c r="M5" i="1" s="1"/>
  <c r="F5" i="5"/>
  <c r="M6" i="1" s="1"/>
  <c r="F6" i="5"/>
  <c r="M7" i="1" s="1"/>
  <c r="F7" i="5"/>
  <c r="M8" i="1" s="1"/>
  <c r="F8" i="5"/>
  <c r="M9" i="1" s="1"/>
  <c r="F9" i="5"/>
  <c r="M10" i="1" s="1"/>
  <c r="F10" i="5"/>
  <c r="M11" i="1" s="1"/>
  <c r="F11" i="5"/>
  <c r="M12" i="1" s="1"/>
  <c r="F12" i="5"/>
  <c r="M13" i="1" s="1"/>
  <c r="F13" i="5"/>
  <c r="M14" i="1" s="1"/>
  <c r="F14" i="5"/>
  <c r="M15" i="1" s="1"/>
  <c r="F15" i="5"/>
  <c r="M16" i="1" s="1"/>
  <c r="F16" i="5"/>
  <c r="M17" i="1" s="1"/>
  <c r="F17" i="5"/>
  <c r="M18" i="1" s="1"/>
  <c r="F18" i="5"/>
  <c r="M19" i="1" s="1"/>
  <c r="F19" i="5"/>
  <c r="M20" i="1" s="1"/>
  <c r="F20" i="5"/>
  <c r="M21" i="1" s="1"/>
  <c r="F21" i="5"/>
  <c r="M22" i="1" s="1"/>
  <c r="F22" i="5"/>
  <c r="M23" i="1" s="1"/>
  <c r="G77" i="5" l="1"/>
  <c r="L47" i="10" s="1"/>
  <c r="E19" i="1"/>
  <c r="K19" i="1" s="1"/>
  <c r="G76" i="5"/>
  <c r="L46" i="10" s="1"/>
  <c r="E18" i="1"/>
  <c r="K18" i="1" s="1"/>
  <c r="G80" i="5"/>
  <c r="L50" i="10" s="1"/>
  <c r="E22" i="1"/>
  <c r="K22" i="1" s="1"/>
  <c r="G79" i="5"/>
  <c r="L49" i="10" s="1"/>
  <c r="E21" i="1"/>
  <c r="K21" i="1" s="1"/>
  <c r="G75" i="5"/>
  <c r="L45" i="10" s="1"/>
  <c r="E17" i="1"/>
  <c r="K17" i="1" s="1"/>
  <c r="G81" i="5"/>
  <c r="L51" i="10" s="1"/>
  <c r="E23" i="1"/>
  <c r="K23" i="1" s="1"/>
  <c r="G78" i="5"/>
  <c r="L48" i="10" s="1"/>
  <c r="E20" i="1"/>
  <c r="K20" i="1" s="1"/>
  <c r="M28" i="1"/>
  <c r="G66" i="5"/>
  <c r="L36" i="10" s="1"/>
  <c r="D25" i="5"/>
  <c r="F25" i="5"/>
  <c r="L54" i="10" l="1"/>
  <c r="G84" i="5"/>
  <c r="E28" i="1"/>
  <c r="K28" i="1" s="1"/>
  <c r="E3" i="1"/>
  <c r="K3" i="1" l="1"/>
  <c r="M32" i="1" s="1"/>
  <c r="M53" i="1"/>
  <c r="E111" i="1"/>
  <c r="E4" i="1"/>
  <c r="K4" i="1" s="1"/>
  <c r="E5" i="1"/>
  <c r="K5" i="1" s="1"/>
  <c r="E6" i="1"/>
  <c r="K6" i="1" s="1"/>
  <c r="E7" i="1"/>
  <c r="K7" i="1" s="1"/>
  <c r="E8" i="1"/>
  <c r="K8" i="1" s="1"/>
  <c r="E9" i="1"/>
  <c r="K9" i="1" s="1"/>
  <c r="E10" i="1"/>
  <c r="K10" i="1" s="1"/>
  <c r="E11" i="1"/>
  <c r="K11" i="1" s="1"/>
  <c r="E12" i="1"/>
  <c r="K12" i="1" s="1"/>
  <c r="E13" i="1"/>
  <c r="K13" i="1" s="1"/>
  <c r="E14" i="1"/>
  <c r="K14" i="1" s="1"/>
  <c r="E15" i="1"/>
  <c r="K15" i="1" s="1"/>
  <c r="E16" i="1"/>
  <c r="K16" i="1" s="1"/>
  <c r="E90" i="1" l="1"/>
  <c r="E26" i="1"/>
  <c r="K26" i="1" s="1"/>
  <c r="E96" i="1"/>
  <c r="E112" i="1" l="1"/>
  <c r="M54" i="1"/>
  <c r="E91" i="1"/>
  <c r="M47" i="1"/>
  <c r="E105" i="1"/>
  <c r="M42" i="1"/>
  <c r="E100" i="1"/>
  <c r="M50" i="1"/>
  <c r="E108" i="1"/>
  <c r="M48" i="1"/>
  <c r="E106" i="1"/>
  <c r="M35" i="1"/>
  <c r="E93" i="1"/>
  <c r="M44" i="1"/>
  <c r="E102" i="1"/>
  <c r="M43" i="1"/>
  <c r="E101" i="1"/>
  <c r="M45" i="1"/>
  <c r="E103" i="1"/>
  <c r="M51" i="1"/>
  <c r="E109" i="1"/>
  <c r="M36" i="1"/>
  <c r="E94" i="1"/>
  <c r="M46" i="1"/>
  <c r="E104" i="1"/>
  <c r="M49" i="1"/>
  <c r="E107" i="1"/>
  <c r="M52" i="1"/>
  <c r="E110" i="1"/>
  <c r="M34" i="1"/>
  <c r="E92" i="1"/>
  <c r="M41" i="1"/>
  <c r="E99" i="1"/>
  <c r="M40" i="1"/>
  <c r="E98" i="1"/>
  <c r="M39" i="1"/>
  <c r="E97" i="1"/>
  <c r="M38" i="1"/>
  <c r="M37" i="1"/>
  <c r="E95" i="1"/>
  <c r="M33" i="1"/>
  <c r="E114" i="1" l="1"/>
  <c r="E113" i="1"/>
  <c r="M55" i="1"/>
</calcChain>
</file>

<file path=xl/sharedStrings.xml><?xml version="1.0" encoding="utf-8"?>
<sst xmlns="http://schemas.openxmlformats.org/spreadsheetml/2006/main" count="1111" uniqueCount="154">
  <si>
    <t>G - Atlas</t>
  </si>
  <si>
    <t>PIPS</t>
  </si>
  <si>
    <t>TRADES</t>
  </si>
  <si>
    <t>TOTAL</t>
  </si>
  <si>
    <t>C - SFE</t>
  </si>
  <si>
    <t>D - Strive</t>
  </si>
  <si>
    <t>E - Pepperstone</t>
  </si>
  <si>
    <t>F - VOL Portfolio</t>
  </si>
  <si>
    <t>TOTAL ACCOUNTS</t>
  </si>
  <si>
    <t>TOTAL PIPS</t>
  </si>
  <si>
    <t>EURUSD</t>
  </si>
  <si>
    <t>USDJPY</t>
  </si>
  <si>
    <t>TOTAL MONTANT</t>
  </si>
  <si>
    <t>GBPUSD</t>
  </si>
  <si>
    <t>EURAUD</t>
  </si>
  <si>
    <t>GBPJPY</t>
  </si>
  <si>
    <t>AUDUSD</t>
  </si>
  <si>
    <t>Open Date</t>
  </si>
  <si>
    <t>Close Date</t>
  </si>
  <si>
    <t>Symbol</t>
  </si>
  <si>
    <t>Action</t>
  </si>
  <si>
    <t>Lots</t>
  </si>
  <si>
    <t>SL</t>
  </si>
  <si>
    <t>TP</t>
  </si>
  <si>
    <t>Open Price</t>
  </si>
  <si>
    <t>Close Price</t>
  </si>
  <si>
    <t>Commission</t>
  </si>
  <si>
    <t>Swap</t>
  </si>
  <si>
    <t>Pips</t>
  </si>
  <si>
    <t>Profit</t>
  </si>
  <si>
    <t>Gain</t>
  </si>
  <si>
    <t>Duration (DD:HH:MM:SS)</t>
  </si>
  <si>
    <t>Profitable(%)</t>
  </si>
  <si>
    <t>Profitable(time duration)</t>
  </si>
  <si>
    <t>Drawdown</t>
  </si>
  <si>
    <t>Risk:Reward</t>
  </si>
  <si>
    <t>Max(pips)</t>
  </si>
  <si>
    <t>Min(pips)</t>
  </si>
  <si>
    <t>Entry Accuracy(%)</t>
  </si>
  <si>
    <t>Exit Accuracy(%)</t>
  </si>
  <si>
    <t>ProfitMissed(pips)</t>
  </si>
  <si>
    <t>Sell</t>
  </si>
  <si>
    <t>0s</t>
  </si>
  <si>
    <t>Buy</t>
  </si>
  <si>
    <t>H - Scorpion</t>
  </si>
  <si>
    <t>Magic Number</t>
  </si>
  <si>
    <t>Max(EUR)</t>
  </si>
  <si>
    <t>Min(EUR)</t>
  </si>
  <si>
    <t>ProfitMissed(EUR)</t>
  </si>
  <si>
    <t>TOTAL TRADES</t>
  </si>
  <si>
    <t>GBPCAD</t>
  </si>
  <si>
    <t>USDCAD</t>
  </si>
  <si>
    <t>EURGBP</t>
  </si>
  <si>
    <t>I - NightProfit</t>
  </si>
  <si>
    <t>YRL_CAPITAL / SC GAM</t>
  </si>
  <si>
    <t>SC GAM_ICM</t>
  </si>
  <si>
    <t>YRL CAPITAL_ICM</t>
  </si>
  <si>
    <t>SC GAM_FXPRO</t>
  </si>
  <si>
    <t>SLIPAGE</t>
  </si>
  <si>
    <t>SLIPPAGE</t>
  </si>
  <si>
    <t xml:space="preserve">YRL_CAPITAL </t>
  </si>
  <si>
    <t>SC GAM</t>
  </si>
  <si>
    <t>SFE / SC GAM</t>
  </si>
  <si>
    <t>VOL Portfolio / SC GAM</t>
  </si>
  <si>
    <t>Strive / YRL CAPITAL</t>
  </si>
  <si>
    <t>Atlas / YRL CAPITAL</t>
  </si>
  <si>
    <t>Scorpion / YRL CAPITAL</t>
  </si>
  <si>
    <t>Pepperstone / YRL CAPITAL</t>
  </si>
  <si>
    <t>SLIPAGE ICM</t>
  </si>
  <si>
    <t>SLIPAGE FxPRO</t>
  </si>
  <si>
    <t>MOYENNE</t>
  </si>
  <si>
    <t>3h 34m</t>
  </si>
  <si>
    <t>1m</t>
  </si>
  <si>
    <t>00:00:45:00</t>
  </si>
  <si>
    <t>Pepperstone</t>
  </si>
  <si>
    <t>Commentaires</t>
  </si>
  <si>
    <t>EURJPY</t>
  </si>
  <si>
    <t>VOLUME</t>
  </si>
  <si>
    <t>B - SLINGHSOT</t>
  </si>
  <si>
    <t>A - PM Swing Trading</t>
  </si>
  <si>
    <t>PM Swing Trading / YRL CAPITAL</t>
  </si>
  <si>
    <t>SLINGSHOT / SC GAM</t>
  </si>
  <si>
    <t>B - SLINGSHOT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</si>
  <si>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</si>
  <si>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</si>
  <si>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</si>
  <si>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</si>
  <si>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</si>
  <si>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</si>
  <si>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</si>
  <si>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</si>
  <si>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</si>
  <si>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C - Scrptx Portfolio</t>
  </si>
  <si>
    <t>Scrptx Portfolio/ SC GAM</t>
  </si>
  <si>
    <t xml:space="preserve">B </t>
  </si>
  <si>
    <t xml:space="preserve">C </t>
  </si>
  <si>
    <t xml:space="preserve">D </t>
  </si>
  <si>
    <t xml:space="preserve">E </t>
  </si>
  <si>
    <t xml:space="preserve">F </t>
  </si>
  <si>
    <t xml:space="preserve">G </t>
  </si>
  <si>
    <t xml:space="preserve">H </t>
  </si>
  <si>
    <t>Comptes</t>
  </si>
  <si>
    <t>09/27/2018 03:48</t>
  </si>
  <si>
    <t>09/28/2018 20:17</t>
  </si>
  <si>
    <t>Scorpion</t>
  </si>
  <si>
    <t>Atlas</t>
  </si>
  <si>
    <t>VOL Portfolio</t>
  </si>
  <si>
    <t>Strive</t>
  </si>
  <si>
    <t>00:00:47:55</t>
  </si>
  <si>
    <t>00:00:35:11</t>
  </si>
  <si>
    <t>00:02:25:53</t>
  </si>
  <si>
    <t>00:02:24:58</t>
  </si>
  <si>
    <t>03:23:33:02</t>
  </si>
  <si>
    <t xml:space="preserve">1d 11h </t>
  </si>
  <si>
    <t>00:01:04:56</t>
  </si>
  <si>
    <t>03:21:00:18</t>
  </si>
  <si>
    <t xml:space="preserve">1d 9h </t>
  </si>
  <si>
    <t>03:21:06:36</t>
  </si>
  <si>
    <t>03:19:08:12</t>
  </si>
  <si>
    <t>00:22:32:20</t>
  </si>
  <si>
    <t>19h 27m</t>
  </si>
  <si>
    <t>00:03:34:01</t>
  </si>
  <si>
    <t>00:02:30:00</t>
  </si>
  <si>
    <t>02:19:45:18</t>
  </si>
  <si>
    <t>7h 55m</t>
  </si>
  <si>
    <t>00:01:48:32</t>
  </si>
  <si>
    <t>00:01:29:55</t>
  </si>
  <si>
    <t>00:01:14:57</t>
  </si>
  <si>
    <t>00:00:30:02</t>
  </si>
  <si>
    <t>02:18:08:16</t>
  </si>
  <si>
    <t>8h 16m</t>
  </si>
  <si>
    <t>02:16:08:42</t>
  </si>
  <si>
    <t>6h 13m</t>
  </si>
  <si>
    <t>02:16:01:48</t>
  </si>
  <si>
    <t>4h 25m</t>
  </si>
  <si>
    <t>02:16:08:41</t>
  </si>
  <si>
    <t>02:16:01:20</t>
  </si>
  <si>
    <t>02:10:01:20</t>
  </si>
  <si>
    <t>02:08:45:24</t>
  </si>
  <si>
    <t>00:01:18:29</t>
  </si>
  <si>
    <t>00:21:50:11</t>
  </si>
  <si>
    <t>21h 50m</t>
  </si>
  <si>
    <t>00:18:20:08</t>
  </si>
  <si>
    <t>18h 20m</t>
  </si>
  <si>
    <t>00:01:05:08</t>
  </si>
  <si>
    <t>00:03:15:00</t>
  </si>
  <si>
    <t>00:02:45:00</t>
  </si>
  <si>
    <t>00:00:57:17</t>
  </si>
  <si>
    <t>00:02:13:28</t>
  </si>
  <si>
    <t>00:02:13:29</t>
  </si>
  <si>
    <t>00:00:55:00</t>
  </si>
  <si>
    <t>00:00:44:59</t>
  </si>
  <si>
    <t>SFE</t>
  </si>
  <si>
    <t>Slingshot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</si>
</sst>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6">
    <xf numFmtId="0" fontId="0" fillId="0" borderId="0" xfId="0"/>
    <xf numFmtId="2" fontId="4" fillId="0" borderId="4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2" fontId="1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2" fontId="7" fillId="4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2" fontId="7" fillId="6" borderId="1" xfId="0" applyNumberFormat="1" applyFont="1" applyFill="1" applyBorder="1" applyAlignment="1">
      <alignment horizontal="center" vertical="center"/>
    </xf>
    <xf numFmtId="2" fontId="7" fillId="5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7" fillId="9" borderId="1" xfId="0" applyNumberFormat="1" applyFont="1" applyFill="1" applyBorder="1" applyAlignment="1">
      <alignment horizontal="center" vertical="center"/>
    </xf>
    <xf numFmtId="2" fontId="7" fillId="7" borderId="1" xfId="0" applyNumberFormat="1" applyFont="1" applyFill="1" applyBorder="1" applyAlignment="1">
      <alignment horizontal="center" vertical="center"/>
    </xf>
    <xf numFmtId="2" fontId="7" fillId="10" borderId="1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2" fontId="9" fillId="3" borderId="4" xfId="0" applyNumberFormat="1" applyFont="1" applyFill="1" applyBorder="1" applyAlignment="1">
      <alignment horizontal="center" vertical="center"/>
    </xf>
    <xf numFmtId="165" fontId="3" fillId="3" borderId="4" xfId="0" applyNumberFormat="1" applyFont="1" applyFill="1" applyBorder="1" applyAlignment="1">
      <alignment horizontal="center" vertical="center"/>
    </xf>
    <xf numFmtId="0" fontId="0" fillId="0" borderId="4" xfId="0" applyBorder="1"/>
    <xf numFmtId="0" fontId="0" fillId="0" borderId="2" xfId="0" applyBorder="1"/>
    <xf numFmtId="0" fontId="0" fillId="0" borderId="5" xfId="0" applyBorder="1"/>
    <xf numFmtId="0" fontId="0" fillId="0" borderId="1" xfId="0" applyBorder="1"/>
    <xf numFmtId="0" fontId="0" fillId="0" borderId="0" xfId="0" applyBorder="1"/>
    <xf numFmtId="0" fontId="2" fillId="2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12" borderId="1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2" fontId="0" fillId="0" borderId="4" xfId="0" applyNumberFormat="1" applyFont="1" applyFill="1" applyBorder="1" applyAlignment="1">
      <alignment horizontal="center" vertical="center"/>
    </xf>
    <xf numFmtId="2" fontId="7" fillId="14" borderId="1" xfId="0" applyNumberFormat="1" applyFont="1" applyFill="1" applyBorder="1" applyAlignment="1">
      <alignment horizontal="center" vertical="center"/>
    </xf>
    <xf numFmtId="0" fontId="2" fillId="14" borderId="11" xfId="0" applyFont="1" applyFill="1" applyBorder="1" applyAlignment="1">
      <alignment horizontal="center" vertical="center"/>
    </xf>
    <xf numFmtId="0" fontId="2" fillId="15" borderId="1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2" fontId="2" fillId="7" borderId="12" xfId="0" applyNumberFormat="1" applyFont="1" applyFill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2" fontId="4" fillId="0" borderId="4" xfId="0" applyNumberFormat="1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2" fontId="4" fillId="4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/>
    </xf>
    <xf numFmtId="0" fontId="6" fillId="0" borderId="4" xfId="0" applyNumberFormat="1" applyFont="1" applyBorder="1" applyAlignment="1">
      <alignment horizontal="center"/>
    </xf>
    <xf numFmtId="0" fontId="4" fillId="4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2" fillId="7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2" fontId="2" fillId="4" borderId="4" xfId="0" applyNumberFormat="1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/>
    </xf>
    <xf numFmtId="0" fontId="7" fillId="6" borderId="4" xfId="0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165" fontId="1" fillId="0" borderId="4" xfId="0" applyNumberFormat="1" applyFont="1" applyFill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0" fontId="2" fillId="17" borderId="12" xfId="0" applyFont="1" applyFill="1" applyBorder="1" applyAlignment="1">
      <alignment horizontal="center" vertical="center"/>
    </xf>
    <xf numFmtId="2" fontId="7" fillId="18" borderId="1" xfId="0" applyNumberFormat="1" applyFont="1" applyFill="1" applyBorder="1" applyAlignment="1">
      <alignment horizontal="center" vertical="center"/>
    </xf>
    <xf numFmtId="2" fontId="4" fillId="4" borderId="6" xfId="0" applyNumberFormat="1" applyFont="1" applyFill="1" applyBorder="1" applyAlignment="1">
      <alignment horizontal="center" vertical="center"/>
    </xf>
    <xf numFmtId="165" fontId="4" fillId="4" borderId="6" xfId="0" applyNumberFormat="1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0" fontId="2" fillId="19" borderId="1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0" fontId="2" fillId="15" borderId="4" xfId="0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165" fontId="2" fillId="4" borderId="4" xfId="0" applyNumberFormat="1" applyFont="1" applyFill="1" applyBorder="1" applyAlignment="1">
      <alignment horizontal="center" vertical="center"/>
    </xf>
    <xf numFmtId="2" fontId="6" fillId="0" borderId="4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1" fillId="0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1" fillId="0" borderId="4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9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2" fontId="0" fillId="0" borderId="0" xfId="0" applyNumberFormat="1" applyFill="1" applyBorder="1" applyAlignment="1">
      <alignment horizontal="center" vertical="center"/>
    </xf>
    <xf numFmtId="0" fontId="2" fillId="20" borderId="4" xfId="0" applyFont="1" applyFill="1" applyBorder="1" applyAlignment="1">
      <alignment horizontal="center" vertical="center"/>
    </xf>
    <xf numFmtId="0" fontId="2" fillId="21" borderId="4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2" fontId="0" fillId="0" borderId="19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17" xfId="0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2" fontId="0" fillId="0" borderId="6" xfId="0" applyNumberFormat="1" applyFont="1" applyFill="1" applyBorder="1" applyAlignment="1">
      <alignment horizontal="center" vertical="center"/>
    </xf>
    <xf numFmtId="165" fontId="3" fillId="3" borderId="6" xfId="0" applyNumberFormat="1" applyFont="1" applyFill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2" fontId="0" fillId="0" borderId="16" xfId="0" applyNumberFormat="1" applyFill="1" applyBorder="1" applyAlignment="1">
      <alignment horizontal="center" vertical="center"/>
    </xf>
    <xf numFmtId="0" fontId="2" fillId="6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12" borderId="29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2" fontId="2" fillId="7" borderId="29" xfId="0" applyNumberFormat="1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17" fontId="8" fillId="5" borderId="4" xfId="0" applyNumberFormat="1" applyFont="1" applyFill="1" applyBorder="1" applyAlignment="1">
      <alignment horizontal="center" vertical="center"/>
    </xf>
    <xf numFmtId="165" fontId="2" fillId="2" borderId="4" xfId="0" applyNumberFormat="1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6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7" fontId="8" fillId="4" borderId="10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23" borderId="4" xfId="0" applyNumberFormat="1" applyFont="1" applyFill="1" applyBorder="1" applyAlignment="1">
      <alignment horizontal="center" vertical="center"/>
    </xf>
    <xf numFmtId="165" fontId="2" fillId="4" borderId="6" xfId="0" applyNumberFormat="1" applyFont="1" applyFill="1" applyBorder="1" applyAlignment="1">
      <alignment vertical="center"/>
    </xf>
    <xf numFmtId="2" fontId="6" fillId="0" borderId="6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2" fontId="0" fillId="0" borderId="4" xfId="0" applyNumberFormat="1" applyFont="1" applyFill="1" applyBorder="1" applyAlignment="1">
      <alignment horizontal="center"/>
    </xf>
    <xf numFmtId="2" fontId="9" fillId="3" borderId="4" xfId="0" applyNumberFormat="1" applyFont="1" applyFill="1" applyBorder="1" applyAlignment="1">
      <alignment horizontal="center"/>
    </xf>
    <xf numFmtId="2" fontId="4" fillId="0" borderId="4" xfId="0" applyNumberFormat="1" applyFont="1" applyBorder="1" applyAlignment="1">
      <alignment horizontal="center"/>
    </xf>
    <xf numFmtId="0" fontId="5" fillId="0" borderId="4" xfId="0" applyNumberFormat="1" applyFont="1" applyBorder="1" applyAlignment="1">
      <alignment horizontal="center"/>
    </xf>
    <xf numFmtId="165" fontId="3" fillId="3" borderId="4" xfId="0" applyNumberFormat="1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5" fillId="0" borderId="4" xfId="0" applyNumberFormat="1" applyFont="1" applyFill="1" applyBorder="1" applyAlignment="1">
      <alignment horizontal="center"/>
    </xf>
    <xf numFmtId="2" fontId="4" fillId="4" borderId="4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65" fontId="4" fillId="4" borderId="6" xfId="0" applyNumberFormat="1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165" fontId="2" fillId="4" borderId="6" xfId="0" applyNumberFormat="1" applyFon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2" fontId="6" fillId="0" borderId="4" xfId="0" applyNumberFormat="1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6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5" fontId="6" fillId="0" borderId="6" xfId="0" applyNumberFormat="1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/>
    </xf>
    <xf numFmtId="17" fontId="8" fillId="0" borderId="0" xfId="0" applyNumberFormat="1" applyFont="1" applyFill="1" applyBorder="1" applyAlignment="1">
      <alignment horizontal="center" vertical="center"/>
    </xf>
    <xf numFmtId="0" fontId="2" fillId="18" borderId="1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2" fontId="0" fillId="6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17" fontId="8" fillId="5" borderId="10" xfId="0" applyNumberFormat="1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17" fontId="8" fillId="4" borderId="10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6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2" borderId="4" xfId="0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2" fontId="6" fillId="0" borderId="15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2" fontId="6" fillId="0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988"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18"/>
  <sheetViews>
    <sheetView zoomScale="80" zoomScaleNormal="80" workbookViewId="0">
      <selection activeCell="E10" sqref="E10"/>
    </sheetView>
  </sheetViews>
  <sheetFormatPr baseColWidth="10" defaultRowHeight="15" x14ac:dyDescent="0.25"/>
  <cols>
    <col min="1" max="1" width="28" style="161" bestFit="1" customWidth="1"/>
    <col min="2" max="2" width="23.85546875" style="11" customWidth="1"/>
    <col min="3" max="3" width="17.5703125" style="11" customWidth="1"/>
    <col min="4" max="4" width="18.42578125" style="11" bestFit="1" customWidth="1"/>
    <col min="5" max="5" width="19.140625" style="11" customWidth="1"/>
    <col min="6" max="6" width="20.28515625" style="11" customWidth="1"/>
    <col min="7" max="7" width="19" style="11" customWidth="1"/>
    <col min="8" max="8" width="13.140625" style="11" customWidth="1"/>
    <col min="9" max="9" width="14.85546875" style="11" customWidth="1"/>
    <col min="10" max="10" width="21.28515625" style="11" customWidth="1"/>
    <col min="11" max="11" width="18.42578125" style="11" bestFit="1" customWidth="1"/>
    <col min="12" max="13" width="18.42578125" style="161" bestFit="1" customWidth="1"/>
    <col min="14" max="14" width="17.42578125" style="106" customWidth="1"/>
    <col min="15" max="15" width="22.5703125" style="161" customWidth="1"/>
    <col min="16" max="16" width="19.140625" style="11" customWidth="1"/>
    <col min="17" max="17" width="22" style="161" customWidth="1"/>
    <col min="18" max="18" width="18.5703125" style="161" customWidth="1"/>
    <col min="19" max="19" width="22.140625" style="161" customWidth="1"/>
    <col min="20" max="20" width="15" style="161" customWidth="1"/>
    <col min="21" max="21" width="19.42578125" style="161" customWidth="1"/>
    <col min="22" max="22" width="19" style="23" customWidth="1"/>
    <col min="23" max="23" width="17.85546875" style="23" customWidth="1"/>
    <col min="24" max="24" width="13.7109375" style="23" customWidth="1"/>
    <col min="25" max="25" width="23.85546875" style="23" customWidth="1"/>
    <col min="26" max="16384" width="11.42578125" style="23"/>
  </cols>
  <sheetData>
    <row r="1" spans="1:25" ht="18.75" x14ac:dyDescent="0.25">
      <c r="A1" s="200">
        <v>43374</v>
      </c>
      <c r="B1" s="200"/>
      <c r="C1" s="200"/>
      <c r="D1" s="200"/>
      <c r="E1" s="200"/>
      <c r="F1" s="200"/>
      <c r="G1" s="200"/>
      <c r="H1" s="200"/>
      <c r="I1" s="200"/>
      <c r="J1" s="201"/>
      <c r="K1" s="201"/>
      <c r="L1" s="201"/>
      <c r="M1" s="201"/>
      <c r="N1" s="161"/>
      <c r="O1" s="11"/>
      <c r="P1" s="161"/>
      <c r="U1" s="23"/>
    </row>
    <row r="2" spans="1:25" ht="15.75" x14ac:dyDescent="0.25">
      <c r="A2" s="13" t="s">
        <v>8</v>
      </c>
      <c r="B2" s="12" t="s">
        <v>83</v>
      </c>
      <c r="C2" s="14" t="s">
        <v>84</v>
      </c>
      <c r="D2" s="15" t="s">
        <v>85</v>
      </c>
      <c r="E2" s="16" t="s">
        <v>86</v>
      </c>
      <c r="F2" s="18" t="s">
        <v>87</v>
      </c>
      <c r="G2" s="17" t="s">
        <v>88</v>
      </c>
      <c r="H2" s="19" t="s">
        <v>89</v>
      </c>
      <c r="I2" s="46" t="s">
        <v>90</v>
      </c>
      <c r="J2" s="14" t="s">
        <v>91</v>
      </c>
      <c r="K2" s="184" t="s">
        <v>9</v>
      </c>
      <c r="L2" s="185" t="s">
        <v>2</v>
      </c>
      <c r="M2" s="184" t="s">
        <v>12</v>
      </c>
      <c r="N2" s="10"/>
      <c r="W2" s="161"/>
      <c r="X2" s="161"/>
      <c r="Y2" s="161"/>
    </row>
    <row r="3" spans="1:25" ht="15.75" x14ac:dyDescent="0.25">
      <c r="A3" s="44">
        <v>43374</v>
      </c>
      <c r="B3" s="24">
        <f>'A '!D2</f>
        <v>0</v>
      </c>
      <c r="C3" s="24">
        <f>B!E2</f>
        <v>0</v>
      </c>
      <c r="D3" s="24">
        <f>'C'!G2</f>
        <v>0</v>
      </c>
      <c r="E3" s="24">
        <f>D!D2</f>
        <v>0</v>
      </c>
      <c r="F3" s="24">
        <f>E!D2</f>
        <v>0</v>
      </c>
      <c r="G3" s="24">
        <f>F!D2</f>
        <v>0</v>
      </c>
      <c r="H3" s="24">
        <f>G!F2</f>
        <v>0</v>
      </c>
      <c r="I3" s="24">
        <f>H!E2</f>
        <v>0</v>
      </c>
      <c r="J3" s="24">
        <f>'I '!M2</f>
        <v>0</v>
      </c>
      <c r="K3" s="83">
        <f t="shared" ref="K3:K25" si="0">SUM(B3:J3)</f>
        <v>0</v>
      </c>
      <c r="L3" s="2">
        <f>'A '!E2+B!F2+'C'!H2+D!E2+E!E2+F!E2+G!G2+H!F2</f>
        <v>0</v>
      </c>
      <c r="M3" s="84">
        <f>'A '!F2+B!G2+'C'!I2+D!F2+E!F2+F!F2+G!H2+H!G2</f>
        <v>0</v>
      </c>
      <c r="N3" s="7"/>
      <c r="W3" s="161"/>
      <c r="X3" s="161"/>
      <c r="Y3" s="161"/>
    </row>
    <row r="4" spans="1:25" ht="15.75" x14ac:dyDescent="0.25">
      <c r="A4" s="44">
        <v>43375</v>
      </c>
      <c r="B4" s="24">
        <f>'A '!D3</f>
        <v>0</v>
      </c>
      <c r="C4" s="24">
        <f>B!E3</f>
        <v>0</v>
      </c>
      <c r="D4" s="24">
        <f>'C'!G3</f>
        <v>0</v>
      </c>
      <c r="E4" s="24">
        <f>D!D3</f>
        <v>0</v>
      </c>
      <c r="F4" s="24">
        <f>E!D3</f>
        <v>0</v>
      </c>
      <c r="G4" s="24">
        <f>F!D3</f>
        <v>0</v>
      </c>
      <c r="H4" s="24">
        <f>G!F3</f>
        <v>0</v>
      </c>
      <c r="I4" s="24">
        <f>H!E3</f>
        <v>0</v>
      </c>
      <c r="J4" s="24">
        <f>'I '!M3</f>
        <v>0</v>
      </c>
      <c r="K4" s="83">
        <f t="shared" si="0"/>
        <v>0</v>
      </c>
      <c r="L4" s="2">
        <f>'A '!E3+B!F3+'C'!H3+D!E3+E!E3+F!E3+G!G3+H!F3</f>
        <v>0</v>
      </c>
      <c r="M4" s="84">
        <f>'A '!F3+B!G3+'C'!I3+D!F3+E!F3+F!F3+G!H3+H!G3</f>
        <v>0</v>
      </c>
      <c r="N4" s="7"/>
      <c r="W4" s="161"/>
      <c r="X4" s="161"/>
      <c r="Y4" s="161"/>
    </row>
    <row r="5" spans="1:25" ht="15.75" x14ac:dyDescent="0.25">
      <c r="A5" s="44">
        <v>43376</v>
      </c>
      <c r="B5" s="24">
        <f>'A '!D4</f>
        <v>0</v>
      </c>
      <c r="C5" s="24">
        <f>B!E4</f>
        <v>0</v>
      </c>
      <c r="D5" s="24">
        <f>'C'!G4</f>
        <v>0</v>
      </c>
      <c r="E5" s="24">
        <f>D!D4</f>
        <v>0</v>
      </c>
      <c r="F5" s="24">
        <f>E!D4</f>
        <v>0</v>
      </c>
      <c r="G5" s="24">
        <f>F!D4</f>
        <v>0</v>
      </c>
      <c r="H5" s="24">
        <f>G!F4</f>
        <v>0</v>
      </c>
      <c r="I5" s="24">
        <f>H!E4</f>
        <v>0</v>
      </c>
      <c r="J5" s="24">
        <f>'I '!M4</f>
        <v>0</v>
      </c>
      <c r="K5" s="83">
        <f t="shared" si="0"/>
        <v>0</v>
      </c>
      <c r="L5" s="2">
        <f>'A '!E4+B!F4+'C'!H4+D!E4+E!E4+F!E4+G!G4+H!F4</f>
        <v>0</v>
      </c>
      <c r="M5" s="84">
        <f>'A '!F4+B!G4+'C'!I4+D!F4+E!F4+F!F4+G!H4+H!G4</f>
        <v>0</v>
      </c>
      <c r="N5" s="7"/>
      <c r="W5" s="161"/>
      <c r="X5" s="161"/>
      <c r="Y5" s="161"/>
    </row>
    <row r="6" spans="1:25" ht="15.75" x14ac:dyDescent="0.25">
      <c r="A6" s="44">
        <v>43377</v>
      </c>
      <c r="B6" s="24">
        <f>'A '!D5</f>
        <v>0</v>
      </c>
      <c r="C6" s="24">
        <f>B!E5</f>
        <v>0</v>
      </c>
      <c r="D6" s="24">
        <f>'C'!G5</f>
        <v>0</v>
      </c>
      <c r="E6" s="24">
        <f>D!D5</f>
        <v>0</v>
      </c>
      <c r="F6" s="24">
        <f>E!D5</f>
        <v>0</v>
      </c>
      <c r="G6" s="24">
        <f>F!D5</f>
        <v>0</v>
      </c>
      <c r="H6" s="24">
        <f>G!F5</f>
        <v>0</v>
      </c>
      <c r="I6" s="24">
        <f>H!E5</f>
        <v>0</v>
      </c>
      <c r="J6" s="24">
        <f>'I '!M5</f>
        <v>0</v>
      </c>
      <c r="K6" s="83">
        <f t="shared" si="0"/>
        <v>0</v>
      </c>
      <c r="L6" s="2">
        <f>'A '!E5+B!F5+'C'!H5+D!E5+E!E5+F!E5+G!G5+H!F5</f>
        <v>0</v>
      </c>
      <c r="M6" s="84">
        <f>'A '!F5+B!G5+'C'!I5+D!F5+E!F5+F!F5+G!H5+H!G5</f>
        <v>0</v>
      </c>
      <c r="N6" s="7"/>
      <c r="W6" s="161"/>
      <c r="X6" s="161"/>
      <c r="Y6" s="161"/>
    </row>
    <row r="7" spans="1:25" ht="15.75" x14ac:dyDescent="0.25">
      <c r="A7" s="44">
        <v>43378</v>
      </c>
      <c r="B7" s="24">
        <f>'A '!D6</f>
        <v>0</v>
      </c>
      <c r="C7" s="24">
        <f>B!E6</f>
        <v>0</v>
      </c>
      <c r="D7" s="24">
        <f>'C'!G6</f>
        <v>0</v>
      </c>
      <c r="E7" s="24">
        <f>D!D6</f>
        <v>0</v>
      </c>
      <c r="F7" s="24">
        <f>E!D6</f>
        <v>0</v>
      </c>
      <c r="G7" s="24">
        <f>F!D6</f>
        <v>0</v>
      </c>
      <c r="H7" s="24">
        <f>G!F6</f>
        <v>0</v>
      </c>
      <c r="I7" s="24">
        <f>H!E6</f>
        <v>0</v>
      </c>
      <c r="J7" s="24">
        <f>'I '!M6</f>
        <v>0</v>
      </c>
      <c r="K7" s="83">
        <f t="shared" si="0"/>
        <v>0</v>
      </c>
      <c r="L7" s="2">
        <f>'A '!E6+B!F6+'C'!H6+D!E6+E!E6+F!E6+G!G6+H!F6</f>
        <v>0</v>
      </c>
      <c r="M7" s="84">
        <f>'A '!F6+B!G6+'C'!I6+D!F6+E!F6+F!F6+G!H6+H!G6</f>
        <v>0</v>
      </c>
      <c r="N7" s="7"/>
      <c r="W7" s="161"/>
      <c r="X7" s="161"/>
      <c r="Y7" s="161"/>
    </row>
    <row r="8" spans="1:25" ht="15.75" x14ac:dyDescent="0.25">
      <c r="A8" s="44">
        <v>43381</v>
      </c>
      <c r="B8" s="24">
        <f>'A '!D7</f>
        <v>0</v>
      </c>
      <c r="C8" s="24">
        <f>B!E7</f>
        <v>0</v>
      </c>
      <c r="D8" s="24">
        <f>'C'!G7</f>
        <v>0</v>
      </c>
      <c r="E8" s="24">
        <f>D!D7</f>
        <v>0</v>
      </c>
      <c r="F8" s="24">
        <f>E!D7</f>
        <v>0</v>
      </c>
      <c r="G8" s="24">
        <f>F!D7</f>
        <v>0</v>
      </c>
      <c r="H8" s="24">
        <f>G!F7</f>
        <v>0</v>
      </c>
      <c r="I8" s="24">
        <f>H!E7</f>
        <v>0</v>
      </c>
      <c r="J8" s="24">
        <f>'I '!M7</f>
        <v>0</v>
      </c>
      <c r="K8" s="83">
        <f t="shared" si="0"/>
        <v>0</v>
      </c>
      <c r="L8" s="2">
        <f>'A '!E7+B!F7+'C'!H7+D!E7+E!E7+F!E7+G!G7+H!F7</f>
        <v>0</v>
      </c>
      <c r="M8" s="84">
        <f>'A '!F7+B!G7+'C'!I7+D!F7+E!F7+F!F7+G!H7+H!G7</f>
        <v>0</v>
      </c>
      <c r="N8" s="7"/>
      <c r="W8" s="161"/>
      <c r="X8" s="161"/>
      <c r="Y8" s="161"/>
    </row>
    <row r="9" spans="1:25" ht="15.75" x14ac:dyDescent="0.25">
      <c r="A9" s="44">
        <v>43382</v>
      </c>
      <c r="B9" s="24">
        <f>'A '!D8</f>
        <v>0</v>
      </c>
      <c r="C9" s="24">
        <f>B!E8</f>
        <v>0</v>
      </c>
      <c r="D9" s="24">
        <f>'C'!G8</f>
        <v>0</v>
      </c>
      <c r="E9" s="24">
        <f>D!D8</f>
        <v>0</v>
      </c>
      <c r="F9" s="24">
        <f>E!D8</f>
        <v>0</v>
      </c>
      <c r="G9" s="24">
        <f>F!D8</f>
        <v>0</v>
      </c>
      <c r="H9" s="24">
        <f>G!F8</f>
        <v>0</v>
      </c>
      <c r="I9" s="24">
        <f>H!E8</f>
        <v>0</v>
      </c>
      <c r="J9" s="24">
        <f>'I '!M8</f>
        <v>0</v>
      </c>
      <c r="K9" s="83">
        <f t="shared" si="0"/>
        <v>0</v>
      </c>
      <c r="L9" s="2">
        <f>'A '!E8+B!F8+'C'!H8+D!E8+E!E8+F!E8+G!G8+H!F8</f>
        <v>0</v>
      </c>
      <c r="M9" s="84">
        <f>'A '!F8+B!G8+'C'!I8+D!F8+E!F8+F!F8+G!H8+H!G8</f>
        <v>0</v>
      </c>
      <c r="N9" s="7"/>
      <c r="W9" s="161"/>
      <c r="X9" s="161"/>
      <c r="Y9" s="161"/>
    </row>
    <row r="10" spans="1:25" ht="15.75" x14ac:dyDescent="0.25">
      <c r="A10" s="44">
        <v>43383</v>
      </c>
      <c r="B10" s="24">
        <f>'A '!D9</f>
        <v>0</v>
      </c>
      <c r="C10" s="24">
        <f>B!E9</f>
        <v>0</v>
      </c>
      <c r="D10" s="24">
        <f>'C'!G9</f>
        <v>0</v>
      </c>
      <c r="E10" s="24">
        <f>D!D9</f>
        <v>1.3999999999999968</v>
      </c>
      <c r="F10" s="24">
        <f>E!D9</f>
        <v>0</v>
      </c>
      <c r="G10" s="24">
        <f>F!D9</f>
        <v>0</v>
      </c>
      <c r="H10" s="24">
        <f>G!F9</f>
        <v>0</v>
      </c>
      <c r="I10" s="24">
        <f>H!E9</f>
        <v>0</v>
      </c>
      <c r="J10" s="24">
        <f>'I '!M9</f>
        <v>0</v>
      </c>
      <c r="K10" s="83">
        <f t="shared" si="0"/>
        <v>1.3999999999999968</v>
      </c>
      <c r="L10" s="2">
        <f>'A '!E9+B!F9+'C'!H9+D!E9+E!E9+F!E9+G!G9+H!F9</f>
        <v>4</v>
      </c>
      <c r="M10" s="84">
        <f>'A '!F9+B!G9+'C'!I9+D!F9+E!F9+F!F9+G!H9+H!G9</f>
        <v>5.6319999999999908</v>
      </c>
      <c r="N10" s="7"/>
      <c r="W10" s="161"/>
      <c r="X10" s="161"/>
      <c r="Y10" s="161"/>
    </row>
    <row r="11" spans="1:25" ht="15.75" x14ac:dyDescent="0.25">
      <c r="A11" s="44">
        <v>43384</v>
      </c>
      <c r="B11" s="24">
        <f>'A '!D10</f>
        <v>0</v>
      </c>
      <c r="C11" s="24">
        <f>B!E10</f>
        <v>0</v>
      </c>
      <c r="D11" s="24">
        <f>'C'!G10</f>
        <v>0</v>
      </c>
      <c r="E11" s="24">
        <f>D!D10</f>
        <v>0</v>
      </c>
      <c r="F11" s="24">
        <f>E!D10</f>
        <v>0</v>
      </c>
      <c r="G11" s="24">
        <f>F!D10</f>
        <v>0</v>
      </c>
      <c r="H11" s="24">
        <f>G!F10</f>
        <v>0</v>
      </c>
      <c r="I11" s="24">
        <f>H!E10</f>
        <v>0</v>
      </c>
      <c r="J11" s="24">
        <f>'I '!M10</f>
        <v>0</v>
      </c>
      <c r="K11" s="83">
        <f t="shared" si="0"/>
        <v>0</v>
      </c>
      <c r="L11" s="2">
        <f>'A '!E10+B!F10+'C'!H10+D!E10+E!E10+F!E10+G!G10+H!F10</f>
        <v>0</v>
      </c>
      <c r="M11" s="84">
        <f>'A '!F10+B!G10+'C'!I10+D!F10+E!F10+F!F10+G!H10+H!G10</f>
        <v>0</v>
      </c>
      <c r="N11" s="7"/>
      <c r="W11" s="161"/>
      <c r="X11" s="161"/>
      <c r="Y11" s="161"/>
    </row>
    <row r="12" spans="1:25" ht="15.75" x14ac:dyDescent="0.25">
      <c r="A12" s="44">
        <v>43385</v>
      </c>
      <c r="B12" s="24">
        <f>'A '!D11</f>
        <v>0</v>
      </c>
      <c r="C12" s="24">
        <f>B!E11</f>
        <v>0</v>
      </c>
      <c r="D12" s="24">
        <f>'C'!G11</f>
        <v>0</v>
      </c>
      <c r="E12" s="24">
        <f>D!D11</f>
        <v>0</v>
      </c>
      <c r="F12" s="24">
        <f>E!D11</f>
        <v>0</v>
      </c>
      <c r="G12" s="24">
        <f>F!D11</f>
        <v>0</v>
      </c>
      <c r="H12" s="24">
        <f>G!F11</f>
        <v>0</v>
      </c>
      <c r="I12" s="24">
        <f>H!E11</f>
        <v>0</v>
      </c>
      <c r="J12" s="24">
        <f>'I '!M11</f>
        <v>0</v>
      </c>
      <c r="K12" s="83">
        <f t="shared" si="0"/>
        <v>0</v>
      </c>
      <c r="L12" s="2">
        <f>'A '!E11+B!F11+'C'!H11+D!E11+E!E11+F!E11+G!G11+H!F11</f>
        <v>0</v>
      </c>
      <c r="M12" s="84">
        <f>'A '!F11+B!G11+'C'!I11+D!F11+E!F11+F!F11+G!H11+H!G11</f>
        <v>0</v>
      </c>
      <c r="N12" s="7"/>
      <c r="W12" s="161"/>
      <c r="X12" s="161"/>
      <c r="Y12" s="161"/>
    </row>
    <row r="13" spans="1:25" ht="15.75" x14ac:dyDescent="0.25">
      <c r="A13" s="44">
        <v>43388</v>
      </c>
      <c r="B13" s="24">
        <f>'A '!D12</f>
        <v>0</v>
      </c>
      <c r="C13" s="24">
        <f>B!E12</f>
        <v>0</v>
      </c>
      <c r="D13" s="24">
        <f>'C'!G12</f>
        <v>0</v>
      </c>
      <c r="E13" s="24">
        <f>D!D12</f>
        <v>0</v>
      </c>
      <c r="F13" s="24">
        <f>E!D12</f>
        <v>0</v>
      </c>
      <c r="G13" s="24">
        <f>F!D12</f>
        <v>0</v>
      </c>
      <c r="H13" s="24">
        <f>G!F12</f>
        <v>0</v>
      </c>
      <c r="I13" s="24">
        <f>H!E12</f>
        <v>0</v>
      </c>
      <c r="J13" s="24">
        <f>'I '!M12</f>
        <v>0</v>
      </c>
      <c r="K13" s="83">
        <f t="shared" si="0"/>
        <v>0</v>
      </c>
      <c r="L13" s="2">
        <f>'A '!E12+B!F12+'C'!H12+D!E12+E!E12+F!E12+G!G12+H!F12</f>
        <v>0</v>
      </c>
      <c r="M13" s="84">
        <f>'A '!F12+B!G12+'C'!I12+D!F12+E!F12+F!F12+G!H12+H!G12</f>
        <v>0</v>
      </c>
      <c r="N13" s="7"/>
      <c r="W13" s="161"/>
      <c r="X13" s="161"/>
      <c r="Y13" s="161"/>
    </row>
    <row r="14" spans="1:25" ht="15.75" x14ac:dyDescent="0.25">
      <c r="A14" s="44">
        <v>43389</v>
      </c>
      <c r="B14" s="24">
        <f>'A '!D13</f>
        <v>0</v>
      </c>
      <c r="C14" s="24">
        <f>B!E13</f>
        <v>0</v>
      </c>
      <c r="D14" s="24">
        <f>'C'!G13</f>
        <v>0</v>
      </c>
      <c r="E14" s="24">
        <f>D!D13</f>
        <v>0</v>
      </c>
      <c r="F14" s="24">
        <f>E!D13</f>
        <v>0</v>
      </c>
      <c r="G14" s="24">
        <f>F!D13</f>
        <v>0</v>
      </c>
      <c r="H14" s="24">
        <f>G!F13</f>
        <v>0</v>
      </c>
      <c r="I14" s="24">
        <f>H!E13</f>
        <v>0</v>
      </c>
      <c r="J14" s="24">
        <f>'I '!M13</f>
        <v>0</v>
      </c>
      <c r="K14" s="83">
        <f t="shared" si="0"/>
        <v>0</v>
      </c>
      <c r="L14" s="2">
        <f>'A '!E13+B!F13+'C'!H13+D!E13+E!E13+F!E13+G!G13+H!F13</f>
        <v>0</v>
      </c>
      <c r="M14" s="84">
        <f>'A '!F13+B!G13+'C'!I13+D!F13+E!F13+F!F13+G!H13+H!G13</f>
        <v>0</v>
      </c>
      <c r="N14" s="7"/>
      <c r="W14" s="161"/>
      <c r="X14" s="161"/>
      <c r="Y14" s="161"/>
    </row>
    <row r="15" spans="1:25" ht="15.75" x14ac:dyDescent="0.25">
      <c r="A15" s="44">
        <v>43390</v>
      </c>
      <c r="B15" s="24">
        <f>'A '!D14</f>
        <v>0</v>
      </c>
      <c r="C15" s="24">
        <f>B!E14</f>
        <v>0</v>
      </c>
      <c r="D15" s="24">
        <f>'C'!G14</f>
        <v>0</v>
      </c>
      <c r="E15" s="24">
        <f>D!D14</f>
        <v>0</v>
      </c>
      <c r="F15" s="24">
        <f>E!D14</f>
        <v>0</v>
      </c>
      <c r="G15" s="24">
        <f>F!D14</f>
        <v>0</v>
      </c>
      <c r="H15" s="24">
        <f>G!F14</f>
        <v>0</v>
      </c>
      <c r="I15" s="24">
        <f>H!E14</f>
        <v>0</v>
      </c>
      <c r="J15" s="24">
        <f>'I '!M14</f>
        <v>0</v>
      </c>
      <c r="K15" s="83">
        <f t="shared" si="0"/>
        <v>0</v>
      </c>
      <c r="L15" s="2">
        <f>'A '!E14+B!F14+'C'!H14+D!E14+E!E14+F!E14+G!G14+H!F14</f>
        <v>0</v>
      </c>
      <c r="M15" s="84">
        <f>'A '!F14+B!G14+'C'!I14+D!F14+E!F14+F!F14+G!H14+H!G14</f>
        <v>0</v>
      </c>
      <c r="N15" s="7"/>
      <c r="W15" s="161"/>
      <c r="X15" s="161"/>
      <c r="Y15" s="161"/>
    </row>
    <row r="16" spans="1:25" ht="15.75" x14ac:dyDescent="0.25">
      <c r="A16" s="44">
        <v>43391</v>
      </c>
      <c r="B16" s="24">
        <f>'A '!D15</f>
        <v>0</v>
      </c>
      <c r="C16" s="24">
        <f>B!E15</f>
        <v>0</v>
      </c>
      <c r="D16" s="24">
        <f>'C'!G15</f>
        <v>0</v>
      </c>
      <c r="E16" s="24">
        <f>D!D15</f>
        <v>0</v>
      </c>
      <c r="F16" s="24">
        <f>E!D15</f>
        <v>0</v>
      </c>
      <c r="G16" s="24">
        <f>F!D15</f>
        <v>0</v>
      </c>
      <c r="H16" s="24">
        <f>G!F15</f>
        <v>0</v>
      </c>
      <c r="I16" s="24">
        <f>H!E15</f>
        <v>0</v>
      </c>
      <c r="J16" s="24">
        <f>'I '!M15</f>
        <v>0</v>
      </c>
      <c r="K16" s="83">
        <f t="shared" si="0"/>
        <v>0</v>
      </c>
      <c r="L16" s="2">
        <f>'A '!E15+B!F15+'C'!H15+D!E15+E!E15+F!E15+G!G15+H!F15</f>
        <v>0</v>
      </c>
      <c r="M16" s="84">
        <f>'A '!F15+B!G15+'C'!I15+D!F15+E!F15+F!F15+G!H15+H!G15</f>
        <v>0</v>
      </c>
      <c r="N16" s="7"/>
      <c r="W16" s="161"/>
      <c r="X16" s="161"/>
      <c r="Y16" s="161"/>
    </row>
    <row r="17" spans="1:25" ht="15.75" x14ac:dyDescent="0.25">
      <c r="A17" s="44">
        <v>43392</v>
      </c>
      <c r="B17" s="24">
        <f>'A '!D16</f>
        <v>0</v>
      </c>
      <c r="C17" s="24">
        <f>B!E16</f>
        <v>0</v>
      </c>
      <c r="D17" s="24">
        <f>'C'!G16</f>
        <v>0</v>
      </c>
      <c r="E17" s="24">
        <f>D!D16</f>
        <v>0</v>
      </c>
      <c r="F17" s="24">
        <f>E!D16</f>
        <v>0</v>
      </c>
      <c r="G17" s="24">
        <f>F!D16</f>
        <v>0</v>
      </c>
      <c r="H17" s="24">
        <f>G!F16</f>
        <v>0</v>
      </c>
      <c r="I17" s="24">
        <f>H!E16</f>
        <v>0</v>
      </c>
      <c r="J17" s="24">
        <f>'I '!M16</f>
        <v>0</v>
      </c>
      <c r="K17" s="83">
        <f t="shared" si="0"/>
        <v>0</v>
      </c>
      <c r="L17" s="2">
        <f>'A '!E16+B!F16+'C'!H16+D!E16+E!E16+F!E16+G!G16+H!F16</f>
        <v>0</v>
      </c>
      <c r="M17" s="84">
        <f>'A '!F16+B!G16+'C'!I16+D!F16+E!F16+F!F16+G!H16+H!G16</f>
        <v>0</v>
      </c>
      <c r="N17" s="7"/>
      <c r="W17" s="161"/>
      <c r="X17" s="161"/>
      <c r="Y17" s="161"/>
    </row>
    <row r="18" spans="1:25" ht="15.75" x14ac:dyDescent="0.25">
      <c r="A18" s="44">
        <v>43395</v>
      </c>
      <c r="B18" s="24">
        <f>'A '!D17</f>
        <v>0</v>
      </c>
      <c r="C18" s="24">
        <f>B!E17</f>
        <v>0</v>
      </c>
      <c r="D18" s="24">
        <f>'C'!G17</f>
        <v>0</v>
      </c>
      <c r="E18" s="24">
        <f>D!D17</f>
        <v>0</v>
      </c>
      <c r="F18" s="24">
        <f>E!D17</f>
        <v>0</v>
      </c>
      <c r="G18" s="24">
        <f>F!D17</f>
        <v>0</v>
      </c>
      <c r="H18" s="24">
        <f>G!F17</f>
        <v>0</v>
      </c>
      <c r="I18" s="24">
        <f>H!E17</f>
        <v>0</v>
      </c>
      <c r="J18" s="24">
        <f>'I '!M17</f>
        <v>0</v>
      </c>
      <c r="K18" s="83">
        <f>SUM(B18:J18)</f>
        <v>0</v>
      </c>
      <c r="L18" s="2">
        <f>'A '!E17+B!F17+'C'!H17+D!E17+E!E17+F!E17+G!G17+H!F17</f>
        <v>0</v>
      </c>
      <c r="M18" s="84">
        <f>'A '!F17+B!G17+'C'!I17+D!F17+E!F17+F!F17+G!H17+H!G17+'I '!O25</f>
        <v>0</v>
      </c>
      <c r="N18" s="7"/>
      <c r="W18" s="161"/>
      <c r="X18" s="161"/>
      <c r="Y18" s="161"/>
    </row>
    <row r="19" spans="1:25" ht="15.75" x14ac:dyDescent="0.25">
      <c r="A19" s="44">
        <v>43396</v>
      </c>
      <c r="B19" s="24">
        <f>'A '!D18</f>
        <v>0</v>
      </c>
      <c r="C19" s="24">
        <f>B!E18</f>
        <v>0</v>
      </c>
      <c r="D19" s="24">
        <f>'C'!G18</f>
        <v>0</v>
      </c>
      <c r="E19" s="24">
        <f>D!D18</f>
        <v>0</v>
      </c>
      <c r="F19" s="24">
        <f>E!D18</f>
        <v>0</v>
      </c>
      <c r="G19" s="24">
        <f>F!D18</f>
        <v>0</v>
      </c>
      <c r="H19" s="24">
        <f>G!F18</f>
        <v>0</v>
      </c>
      <c r="I19" s="24">
        <f>H!E18</f>
        <v>0</v>
      </c>
      <c r="J19" s="24">
        <f>'I '!M18</f>
        <v>0</v>
      </c>
      <c r="K19" s="83">
        <f t="shared" si="0"/>
        <v>0</v>
      </c>
      <c r="L19" s="2">
        <f>'A '!E18+B!F18+'C'!H18+D!E18+E!E18+F!E18+G!G18+H!F18</f>
        <v>0</v>
      </c>
      <c r="M19" s="84">
        <f>'A '!F18+B!G18+'C'!I18+D!F18+E!F18+F!F18+G!H18+H!G18</f>
        <v>0</v>
      </c>
      <c r="N19" s="7"/>
      <c r="W19" s="161"/>
      <c r="X19" s="161"/>
      <c r="Y19" s="161"/>
    </row>
    <row r="20" spans="1:25" ht="15.75" x14ac:dyDescent="0.25">
      <c r="A20" s="44">
        <v>43397</v>
      </c>
      <c r="B20" s="24">
        <f>'A '!D19</f>
        <v>0</v>
      </c>
      <c r="C20" s="24">
        <f>B!E19</f>
        <v>0</v>
      </c>
      <c r="D20" s="24">
        <f>'C'!G19</f>
        <v>0</v>
      </c>
      <c r="E20" s="24">
        <f>D!D19</f>
        <v>0</v>
      </c>
      <c r="F20" s="24">
        <f>E!D19</f>
        <v>0</v>
      </c>
      <c r="G20" s="24">
        <f>F!D19</f>
        <v>0</v>
      </c>
      <c r="H20" s="24">
        <f>G!F19</f>
        <v>0</v>
      </c>
      <c r="I20" s="24">
        <f>H!E19</f>
        <v>0</v>
      </c>
      <c r="J20" s="24">
        <f>'I '!M19</f>
        <v>0</v>
      </c>
      <c r="K20" s="83">
        <f t="shared" si="0"/>
        <v>0</v>
      </c>
      <c r="L20" s="2">
        <f>'A '!E19+B!F19+'C'!H19+D!E19+E!E19+F!E19+G!G19+H!F19</f>
        <v>0</v>
      </c>
      <c r="M20" s="84">
        <f>'A '!F19+B!G19+'C'!I19+D!F19+E!F19+F!F19+G!H19+H!G19</f>
        <v>0</v>
      </c>
      <c r="N20" s="7"/>
      <c r="W20" s="161"/>
      <c r="X20" s="161"/>
      <c r="Y20" s="161"/>
    </row>
    <row r="21" spans="1:25" ht="15.75" x14ac:dyDescent="0.25">
      <c r="A21" s="44">
        <v>43398</v>
      </c>
      <c r="B21" s="24">
        <f>'A '!D20</f>
        <v>0</v>
      </c>
      <c r="C21" s="24">
        <f>B!E20</f>
        <v>0</v>
      </c>
      <c r="D21" s="24">
        <f>'C'!G20</f>
        <v>0</v>
      </c>
      <c r="E21" s="24">
        <f>D!D20</f>
        <v>0</v>
      </c>
      <c r="F21" s="24">
        <f>E!D20</f>
        <v>0</v>
      </c>
      <c r="G21" s="24">
        <f>F!D20</f>
        <v>0</v>
      </c>
      <c r="H21" s="24">
        <f>G!F20</f>
        <v>0</v>
      </c>
      <c r="I21" s="24">
        <f>H!E20</f>
        <v>0</v>
      </c>
      <c r="J21" s="24">
        <f>'I '!M20</f>
        <v>0</v>
      </c>
      <c r="K21" s="83">
        <f t="shared" si="0"/>
        <v>0</v>
      </c>
      <c r="L21" s="2">
        <f>'A '!E20+B!F20+'C'!H20+D!E20+E!E20+F!E20+G!G20+H!F20</f>
        <v>0</v>
      </c>
      <c r="M21" s="84">
        <f>'A '!F20+B!G20+'C'!I20+D!F20+E!F20+F!F20+G!H20+H!G20</f>
        <v>0</v>
      </c>
      <c r="N21" s="7"/>
      <c r="W21" s="161"/>
      <c r="X21" s="161"/>
      <c r="Y21" s="161"/>
    </row>
    <row r="22" spans="1:25" ht="15.75" x14ac:dyDescent="0.25">
      <c r="A22" s="44">
        <v>43399</v>
      </c>
      <c r="B22" s="24">
        <f>'A '!D21</f>
        <v>0</v>
      </c>
      <c r="C22" s="24">
        <f>B!E21</f>
        <v>0</v>
      </c>
      <c r="D22" s="24">
        <f>'C'!G21</f>
        <v>0</v>
      </c>
      <c r="E22" s="24">
        <f>D!D21</f>
        <v>0</v>
      </c>
      <c r="F22" s="24">
        <f>E!D21</f>
        <v>0</v>
      </c>
      <c r="G22" s="24">
        <f>F!D21</f>
        <v>0</v>
      </c>
      <c r="H22" s="24">
        <f>G!F21</f>
        <v>0</v>
      </c>
      <c r="I22" s="24">
        <f>H!E21</f>
        <v>0</v>
      </c>
      <c r="J22" s="24">
        <f>'I '!M21</f>
        <v>0</v>
      </c>
      <c r="K22" s="83">
        <f t="shared" si="0"/>
        <v>0</v>
      </c>
      <c r="L22" s="2">
        <f>'A '!E21+B!F21+'C'!H21+D!E21+E!E21+F!E21+G!G21+H!F21</f>
        <v>0</v>
      </c>
      <c r="M22" s="84">
        <f>'A '!F21+B!G21+'C'!I21+D!F21+E!F21+F!F21+G!H21+H!G21</f>
        <v>0</v>
      </c>
      <c r="N22" s="7"/>
      <c r="W22" s="161"/>
      <c r="X22" s="161"/>
      <c r="Y22" s="161"/>
    </row>
    <row r="23" spans="1:25" ht="15.75" x14ac:dyDescent="0.25">
      <c r="A23" s="44">
        <v>43402</v>
      </c>
      <c r="B23" s="24">
        <f>'A '!D22</f>
        <v>0</v>
      </c>
      <c r="C23" s="24">
        <f>B!E22</f>
        <v>0</v>
      </c>
      <c r="D23" s="24">
        <f>'C'!G22</f>
        <v>0</v>
      </c>
      <c r="E23" s="24">
        <f>D!D22</f>
        <v>0</v>
      </c>
      <c r="F23" s="24">
        <f>E!D22</f>
        <v>0</v>
      </c>
      <c r="G23" s="24">
        <f>F!D22</f>
        <v>0</v>
      </c>
      <c r="H23" s="24">
        <f>G!F22</f>
        <v>0</v>
      </c>
      <c r="I23" s="24">
        <f>H!E22</f>
        <v>0</v>
      </c>
      <c r="J23" s="24">
        <f>'I '!M22</f>
        <v>0</v>
      </c>
      <c r="K23" s="83">
        <f t="shared" si="0"/>
        <v>0</v>
      </c>
      <c r="L23" s="2">
        <f>'A '!E22+B!F22+'C'!H22+D!E22+E!E22+F!E22+G!G22+H!F22</f>
        <v>0</v>
      </c>
      <c r="M23" s="84">
        <f>'A '!F22+B!G22+'C'!I22+D!F22+E!F22+F!F22+G!H22+H!G22</f>
        <v>0</v>
      </c>
      <c r="N23" s="7"/>
      <c r="W23" s="161"/>
      <c r="X23" s="161"/>
      <c r="Y23" s="161"/>
    </row>
    <row r="24" spans="1:25" ht="15.75" x14ac:dyDescent="0.25">
      <c r="A24" s="44">
        <v>43403</v>
      </c>
      <c r="B24" s="24">
        <f>'A '!D23</f>
        <v>0</v>
      </c>
      <c r="C24" s="24">
        <f>B!E23</f>
        <v>0</v>
      </c>
      <c r="D24" s="24">
        <f>'C'!G23</f>
        <v>0</v>
      </c>
      <c r="E24" s="24">
        <f>D!D23</f>
        <v>0</v>
      </c>
      <c r="F24" s="24">
        <f>E!D23</f>
        <v>0</v>
      </c>
      <c r="G24" s="24">
        <f>F!D23</f>
        <v>0</v>
      </c>
      <c r="H24" s="24">
        <f>G!F23</f>
        <v>0</v>
      </c>
      <c r="I24" s="24">
        <f>H!E23</f>
        <v>0</v>
      </c>
      <c r="J24" s="24">
        <f>'I '!M23</f>
        <v>0</v>
      </c>
      <c r="K24" s="83">
        <f t="shared" si="0"/>
        <v>0</v>
      </c>
      <c r="L24" s="2">
        <f>'A '!E23+B!F23+'C'!H23+D!E23+E!E23+F!E23+G!G23+H!F23</f>
        <v>0</v>
      </c>
      <c r="M24" s="84">
        <f>'A '!F23+B!G23+'C'!I23+D!F23+E!F23+F!F23+G!H23+H!G23</f>
        <v>0</v>
      </c>
      <c r="N24" s="7"/>
      <c r="W24" s="161"/>
      <c r="X24" s="161"/>
      <c r="Y24" s="161"/>
    </row>
    <row r="25" spans="1:25" ht="15.75" x14ac:dyDescent="0.25">
      <c r="A25" s="44">
        <v>43404</v>
      </c>
      <c r="B25" s="24">
        <f>'A '!D24</f>
        <v>0</v>
      </c>
      <c r="C25" s="24">
        <f>B!E24</f>
        <v>0</v>
      </c>
      <c r="D25" s="24">
        <f>'C'!G24</f>
        <v>0</v>
      </c>
      <c r="E25" s="24">
        <f>D!D24</f>
        <v>0</v>
      </c>
      <c r="F25" s="24">
        <f>E!D24</f>
        <v>0</v>
      </c>
      <c r="G25" s="24">
        <f>F!D24</f>
        <v>0</v>
      </c>
      <c r="H25" s="24">
        <f>G!F24</f>
        <v>0</v>
      </c>
      <c r="I25" s="24">
        <f>H!E24</f>
        <v>0</v>
      </c>
      <c r="J25" s="24">
        <f>'I '!M24</f>
        <v>0</v>
      </c>
      <c r="K25" s="83">
        <f t="shared" si="0"/>
        <v>0</v>
      </c>
      <c r="L25" s="2">
        <f>'A '!E24+B!F24+'C'!H24+D!E24+E!E24+F!E24+G!G24+H!F24</f>
        <v>0</v>
      </c>
      <c r="M25" s="84">
        <f>'A '!F24+B!G24+'C'!I24+D!F24+E!F24+F!F24+G!H24+H!G24</f>
        <v>0</v>
      </c>
      <c r="N25" s="7"/>
      <c r="W25" s="161"/>
      <c r="X25" s="161"/>
      <c r="Y25" s="161"/>
    </row>
    <row r="26" spans="1:25" ht="15.75" x14ac:dyDescent="0.25">
      <c r="A26" s="20" t="s">
        <v>3</v>
      </c>
      <c r="B26" s="24">
        <f>SUM(B3:B25)</f>
        <v>0</v>
      </c>
      <c r="C26" s="24">
        <f t="shared" ref="C26:I26" si="1">SUM(C3:C25)</f>
        <v>0</v>
      </c>
      <c r="D26" s="24">
        <f t="shared" si="1"/>
        <v>0</v>
      </c>
      <c r="E26" s="24">
        <f t="shared" si="1"/>
        <v>1.3999999999999968</v>
      </c>
      <c r="F26" s="24">
        <f t="shared" si="1"/>
        <v>0</v>
      </c>
      <c r="G26" s="24">
        <f t="shared" si="1"/>
        <v>0</v>
      </c>
      <c r="H26" s="24">
        <f t="shared" si="1"/>
        <v>0</v>
      </c>
      <c r="I26" s="24">
        <f t="shared" si="1"/>
        <v>0</v>
      </c>
      <c r="J26" s="24">
        <f>'I '!M25</f>
        <v>0</v>
      </c>
      <c r="K26" s="202">
        <f>SUM(B26:J26)</f>
        <v>1.3999999999999968</v>
      </c>
      <c r="L26" s="156">
        <f>SUM(L3:L25)</f>
        <v>4</v>
      </c>
      <c r="M26" s="84"/>
      <c r="W26" s="161"/>
      <c r="X26" s="161"/>
      <c r="Y26" s="161"/>
    </row>
    <row r="27" spans="1:25" ht="15" customHeight="1" x14ac:dyDescent="0.25">
      <c r="A27" s="57" t="s">
        <v>49</v>
      </c>
      <c r="B27" s="77">
        <f>'A '!E25</f>
        <v>0</v>
      </c>
      <c r="C27" s="77">
        <f>B!F25</f>
        <v>0</v>
      </c>
      <c r="D27" s="77">
        <f>'C'!H25</f>
        <v>0</v>
      </c>
      <c r="E27" s="77">
        <f>D!E25</f>
        <v>4</v>
      </c>
      <c r="F27" s="77">
        <f>E!E25</f>
        <v>0</v>
      </c>
      <c r="G27" s="77">
        <f>F!E25</f>
        <v>0</v>
      </c>
      <c r="H27" s="77">
        <f>G!G25</f>
        <v>0</v>
      </c>
      <c r="I27" s="77">
        <f>H!F25</f>
        <v>0</v>
      </c>
      <c r="J27" s="77">
        <f>'I '!N25</f>
        <v>0</v>
      </c>
      <c r="K27" s="203"/>
      <c r="L27" s="177">
        <f>SUM(B27:J27)</f>
        <v>4</v>
      </c>
      <c r="M27" s="193"/>
    </row>
    <row r="28" spans="1:25" ht="15.75" x14ac:dyDescent="0.25">
      <c r="A28" s="91" t="s">
        <v>12</v>
      </c>
      <c r="B28" s="97">
        <f>'A '!F25</f>
        <v>0</v>
      </c>
      <c r="C28" s="97"/>
      <c r="D28" s="145"/>
      <c r="E28" s="97">
        <f>D!F25</f>
        <v>5.6319999999999908</v>
      </c>
      <c r="F28" s="97">
        <f>E!F25</f>
        <v>0</v>
      </c>
      <c r="G28" s="97">
        <f>F!F25</f>
        <v>0</v>
      </c>
      <c r="H28" s="97">
        <f>G!H25</f>
        <v>0</v>
      </c>
      <c r="I28" s="97">
        <f>H!G25</f>
        <v>0</v>
      </c>
      <c r="J28" s="97">
        <f>'I '!O25</f>
        <v>0</v>
      </c>
      <c r="K28" s="154">
        <f>SUM(B28:J28)</f>
        <v>5.6319999999999908</v>
      </c>
      <c r="L28" s="157"/>
      <c r="M28" s="194">
        <f>SUM(M3:M25)</f>
        <v>5.6319999999999908</v>
      </c>
      <c r="W28" s="161"/>
      <c r="X28" s="161"/>
      <c r="Y28" s="161"/>
    </row>
    <row r="29" spans="1:25" ht="15.75" x14ac:dyDescent="0.25">
      <c r="J29" s="77"/>
      <c r="K29" s="77"/>
      <c r="L29" s="78"/>
      <c r="N29" s="161"/>
      <c r="O29" s="11"/>
      <c r="P29" s="161"/>
      <c r="U29" s="23"/>
    </row>
    <row r="30" spans="1:25" ht="18.75" x14ac:dyDescent="0.25">
      <c r="A30" s="159" t="s">
        <v>54</v>
      </c>
      <c r="B30" s="159"/>
      <c r="C30" s="159"/>
      <c r="D30" s="159"/>
      <c r="E30" s="159"/>
      <c r="F30" s="159"/>
      <c r="G30" s="159"/>
      <c r="H30" s="159"/>
      <c r="I30" s="159"/>
      <c r="J30" s="160"/>
      <c r="K30" s="160"/>
      <c r="L30" s="160"/>
      <c r="M30" s="160"/>
      <c r="N30" s="161"/>
      <c r="O30" s="11"/>
      <c r="P30" s="161"/>
      <c r="U30" s="23"/>
    </row>
    <row r="31" spans="1:25" ht="15.75" x14ac:dyDescent="0.25">
      <c r="A31" s="13" t="s">
        <v>8</v>
      </c>
      <c r="B31" s="12" t="s">
        <v>83</v>
      </c>
      <c r="C31" s="14" t="s">
        <v>94</v>
      </c>
      <c r="D31" s="15" t="s">
        <v>95</v>
      </c>
      <c r="E31" s="16" t="s">
        <v>96</v>
      </c>
      <c r="F31" s="18" t="s">
        <v>97</v>
      </c>
      <c r="G31" s="17" t="s">
        <v>98</v>
      </c>
      <c r="H31" s="19" t="s">
        <v>99</v>
      </c>
      <c r="I31" s="46" t="s">
        <v>100</v>
      </c>
      <c r="J31" s="184" t="s">
        <v>9</v>
      </c>
      <c r="K31" s="184" t="s">
        <v>12</v>
      </c>
      <c r="L31" s="185" t="s">
        <v>2</v>
      </c>
      <c r="M31" s="186" t="s">
        <v>68</v>
      </c>
      <c r="N31" s="11"/>
      <c r="P31" s="161"/>
      <c r="T31" s="23"/>
      <c r="U31" s="23"/>
    </row>
    <row r="32" spans="1:25" x14ac:dyDescent="0.25">
      <c r="A32" s="44">
        <v>43374</v>
      </c>
      <c r="B32" s="24">
        <f>'A '!D30</f>
        <v>0</v>
      </c>
      <c r="C32" s="24">
        <f>B!E30</f>
        <v>0</v>
      </c>
      <c r="D32" s="24">
        <f>'C'!G30</f>
        <v>0</v>
      </c>
      <c r="E32" s="24">
        <f>D!D61</f>
        <v>0</v>
      </c>
      <c r="F32" s="24">
        <f>E!D30</f>
        <v>0</v>
      </c>
      <c r="G32" s="24">
        <f>F!D30</f>
        <v>0</v>
      </c>
      <c r="H32" s="24">
        <f>G!F30</f>
        <v>0</v>
      </c>
      <c r="I32" s="24">
        <f>H!E30</f>
        <v>0</v>
      </c>
      <c r="J32" s="1">
        <f t="shared" ref="J32:J54" si="2">SUM(B32:I32)</f>
        <v>0</v>
      </c>
      <c r="K32" s="55">
        <f>'YRL CAPITAL_ICM'!J31+'SC GAM_ICM'!F31</f>
        <v>0</v>
      </c>
      <c r="L32" s="2">
        <f>'YRL CAPITAL_ICM'!K31+'SC GAM_ICM'!G31</f>
        <v>1</v>
      </c>
      <c r="M32" s="105">
        <f t="shared" ref="M32:M53" si="3">J32-K3</f>
        <v>0</v>
      </c>
      <c r="N32" s="11"/>
      <c r="P32" s="161"/>
      <c r="T32" s="23"/>
      <c r="U32" s="23"/>
    </row>
    <row r="33" spans="1:21" x14ac:dyDescent="0.25">
      <c r="A33" s="44">
        <v>43375</v>
      </c>
      <c r="B33" s="24">
        <f>'A '!D31</f>
        <v>0</v>
      </c>
      <c r="C33" s="24">
        <f>B!E31</f>
        <v>0</v>
      </c>
      <c r="D33" s="24">
        <f>'C'!G31</f>
        <v>0</v>
      </c>
      <c r="E33" s="24">
        <f>D!D62</f>
        <v>0</v>
      </c>
      <c r="F33" s="24">
        <f>E!D31</f>
        <v>0</v>
      </c>
      <c r="G33" s="24">
        <f>F!D31</f>
        <v>0</v>
      </c>
      <c r="H33" s="24">
        <f>G!F31</f>
        <v>0</v>
      </c>
      <c r="I33" s="24">
        <f>H!E31</f>
        <v>0</v>
      </c>
      <c r="J33" s="1">
        <f t="shared" si="2"/>
        <v>0</v>
      </c>
      <c r="K33" s="55">
        <f>'YRL CAPITAL_ICM'!J32+'SC GAM_ICM'!F32</f>
        <v>0</v>
      </c>
      <c r="L33" s="2">
        <f>'YRL CAPITAL_ICM'!K32+'SC GAM_ICM'!G32</f>
        <v>0</v>
      </c>
      <c r="M33" s="105">
        <f t="shared" si="3"/>
        <v>0</v>
      </c>
      <c r="N33" s="11"/>
      <c r="P33" s="161"/>
      <c r="T33" s="23"/>
      <c r="U33" s="23"/>
    </row>
    <row r="34" spans="1:21" x14ac:dyDescent="0.25">
      <c r="A34" s="44">
        <v>43376</v>
      </c>
      <c r="B34" s="24">
        <f>'A '!D32</f>
        <v>0</v>
      </c>
      <c r="C34" s="24">
        <f>B!E32</f>
        <v>0</v>
      </c>
      <c r="D34" s="24">
        <f>'C'!G32</f>
        <v>0</v>
      </c>
      <c r="E34" s="24">
        <f>D!D63</f>
        <v>0</v>
      </c>
      <c r="F34" s="24">
        <f>E!D32</f>
        <v>0</v>
      </c>
      <c r="G34" s="24">
        <f>F!D32</f>
        <v>0</v>
      </c>
      <c r="H34" s="24">
        <f>G!F32</f>
        <v>0</v>
      </c>
      <c r="I34" s="24">
        <f>H!E32</f>
        <v>0</v>
      </c>
      <c r="J34" s="1">
        <f t="shared" si="2"/>
        <v>0</v>
      </c>
      <c r="K34" s="55">
        <f>'YRL CAPITAL_ICM'!J33+'SC GAM_ICM'!F33</f>
        <v>0</v>
      </c>
      <c r="L34" s="2">
        <f>'YRL CAPITAL_ICM'!K33+'SC GAM_ICM'!G33</f>
        <v>0</v>
      </c>
      <c r="M34" s="105">
        <f t="shared" si="3"/>
        <v>0</v>
      </c>
      <c r="N34" s="11"/>
      <c r="P34" s="161"/>
      <c r="T34" s="23"/>
      <c r="U34" s="23"/>
    </row>
    <row r="35" spans="1:21" x14ac:dyDescent="0.25">
      <c r="A35" s="44">
        <v>43377</v>
      </c>
      <c r="B35" s="24">
        <f>'A '!D33</f>
        <v>0</v>
      </c>
      <c r="C35" s="24">
        <f>B!E33</f>
        <v>0</v>
      </c>
      <c r="D35" s="24">
        <f>'C'!G33</f>
        <v>0</v>
      </c>
      <c r="E35" s="24">
        <f>D!D64</f>
        <v>0</v>
      </c>
      <c r="F35" s="24">
        <f>E!D33</f>
        <v>0</v>
      </c>
      <c r="G35" s="24">
        <f>F!D33</f>
        <v>0</v>
      </c>
      <c r="H35" s="24">
        <f>G!F33</f>
        <v>0</v>
      </c>
      <c r="I35" s="24">
        <f>H!E33</f>
        <v>0</v>
      </c>
      <c r="J35" s="1">
        <f t="shared" si="2"/>
        <v>0</v>
      </c>
      <c r="K35" s="55">
        <f>'YRL CAPITAL_ICM'!J34+'SC GAM_ICM'!F34</f>
        <v>0</v>
      </c>
      <c r="L35" s="2">
        <f>'YRL CAPITAL_ICM'!K34+'SC GAM_ICM'!G34</f>
        <v>0</v>
      </c>
      <c r="M35" s="105">
        <f t="shared" si="3"/>
        <v>0</v>
      </c>
      <c r="N35" s="11"/>
      <c r="P35" s="161"/>
      <c r="T35" s="23"/>
      <c r="U35" s="23"/>
    </row>
    <row r="36" spans="1:21" x14ac:dyDescent="0.25">
      <c r="A36" s="44">
        <v>43378</v>
      </c>
      <c r="B36" s="24">
        <f>'A '!D34</f>
        <v>0</v>
      </c>
      <c r="C36" s="24">
        <f>B!E34</f>
        <v>0</v>
      </c>
      <c r="D36" s="24">
        <f>'C'!G34</f>
        <v>0</v>
      </c>
      <c r="E36" s="24">
        <f>D!D65</f>
        <v>0</v>
      </c>
      <c r="F36" s="24">
        <f>E!D34</f>
        <v>0</v>
      </c>
      <c r="G36" s="24">
        <f>F!D34</f>
        <v>0</v>
      </c>
      <c r="H36" s="24">
        <f>G!F34</f>
        <v>0</v>
      </c>
      <c r="I36" s="24">
        <f>H!E34</f>
        <v>0</v>
      </c>
      <c r="J36" s="1">
        <f t="shared" si="2"/>
        <v>0</v>
      </c>
      <c r="K36" s="55">
        <f>'YRL CAPITAL_ICM'!J35+'SC GAM_ICM'!F35</f>
        <v>0</v>
      </c>
      <c r="L36" s="2">
        <f>'YRL CAPITAL_ICM'!K35+'SC GAM_ICM'!G35</f>
        <v>0</v>
      </c>
      <c r="M36" s="105">
        <f t="shared" si="3"/>
        <v>0</v>
      </c>
      <c r="N36" s="11"/>
      <c r="P36" s="161"/>
      <c r="T36" s="23"/>
      <c r="U36" s="23"/>
    </row>
    <row r="37" spans="1:21" x14ac:dyDescent="0.25">
      <c r="A37" s="44">
        <v>43381</v>
      </c>
      <c r="B37" s="24">
        <f>'A '!D35</f>
        <v>0</v>
      </c>
      <c r="C37" s="24">
        <f>B!E35</f>
        <v>0</v>
      </c>
      <c r="D37" s="24">
        <f>'C'!G35</f>
        <v>0</v>
      </c>
      <c r="E37" s="24">
        <f>D!D66</f>
        <v>0</v>
      </c>
      <c r="F37" s="24">
        <f>E!D35</f>
        <v>0</v>
      </c>
      <c r="G37" s="24">
        <f>F!D35</f>
        <v>0</v>
      </c>
      <c r="H37" s="24">
        <f>G!F35</f>
        <v>0</v>
      </c>
      <c r="I37" s="24">
        <f>H!E35</f>
        <v>0</v>
      </c>
      <c r="J37" s="1">
        <f t="shared" si="2"/>
        <v>0</v>
      </c>
      <c r="K37" s="55">
        <f>'YRL CAPITAL_ICM'!J36+'SC GAM_ICM'!F36</f>
        <v>0</v>
      </c>
      <c r="L37" s="2">
        <f>'YRL CAPITAL_ICM'!K36+'SC GAM_ICM'!G36</f>
        <v>0</v>
      </c>
      <c r="M37" s="105">
        <f t="shared" si="3"/>
        <v>0</v>
      </c>
      <c r="N37" s="11"/>
      <c r="P37" s="161"/>
      <c r="T37" s="23"/>
      <c r="U37" s="23"/>
    </row>
    <row r="38" spans="1:21" x14ac:dyDescent="0.25">
      <c r="A38" s="44">
        <v>43382</v>
      </c>
      <c r="B38" s="24">
        <f>'A '!D36</f>
        <v>0</v>
      </c>
      <c r="C38" s="24">
        <f>B!E36</f>
        <v>0</v>
      </c>
      <c r="D38" s="24">
        <f>'C'!G36</f>
        <v>0</v>
      </c>
      <c r="E38" s="24">
        <f>D!D67</f>
        <v>0</v>
      </c>
      <c r="F38" s="24">
        <f>E!D36</f>
        <v>0</v>
      </c>
      <c r="G38" s="24">
        <f>F!D36</f>
        <v>0</v>
      </c>
      <c r="H38" s="24">
        <f>G!F36</f>
        <v>0</v>
      </c>
      <c r="I38" s="24">
        <f>H!E36</f>
        <v>0</v>
      </c>
      <c r="J38" s="1">
        <f t="shared" si="2"/>
        <v>0</v>
      </c>
      <c r="K38" s="55">
        <f>'YRL CAPITAL_ICM'!J37+'SC GAM_ICM'!F37</f>
        <v>0</v>
      </c>
      <c r="L38" s="2">
        <f>'YRL CAPITAL_ICM'!K37+'SC GAM_ICM'!G37</f>
        <v>0</v>
      </c>
      <c r="M38" s="105">
        <f t="shared" si="3"/>
        <v>0</v>
      </c>
      <c r="N38" s="11"/>
      <c r="P38" s="161"/>
      <c r="T38" s="23"/>
      <c r="U38" s="23"/>
    </row>
    <row r="39" spans="1:21" x14ac:dyDescent="0.25">
      <c r="A39" s="44">
        <v>43383</v>
      </c>
      <c r="B39" s="24">
        <f>'A '!D37</f>
        <v>0</v>
      </c>
      <c r="C39" s="24">
        <f>B!E37</f>
        <v>0</v>
      </c>
      <c r="D39" s="24">
        <f>'C'!G37</f>
        <v>0</v>
      </c>
      <c r="E39" s="24">
        <f>D!D68</f>
        <v>0</v>
      </c>
      <c r="F39" s="24">
        <f>E!D37</f>
        <v>0</v>
      </c>
      <c r="G39" s="24">
        <f>F!D37</f>
        <v>0</v>
      </c>
      <c r="H39" s="24">
        <f>G!F37</f>
        <v>0</v>
      </c>
      <c r="I39" s="24">
        <f>H!E37</f>
        <v>0</v>
      </c>
      <c r="J39" s="1">
        <f t="shared" si="2"/>
        <v>0</v>
      </c>
      <c r="K39" s="55">
        <f>'YRL CAPITAL_ICM'!J38+'SC GAM_ICM'!F38</f>
        <v>0</v>
      </c>
      <c r="L39" s="2">
        <f>'YRL CAPITAL_ICM'!K38+'SC GAM_ICM'!G38</f>
        <v>2</v>
      </c>
      <c r="M39" s="105">
        <f t="shared" si="3"/>
        <v>-1.3999999999999968</v>
      </c>
      <c r="N39" s="11"/>
      <c r="P39" s="161"/>
      <c r="T39" s="23"/>
      <c r="U39" s="23"/>
    </row>
    <row r="40" spans="1:21" x14ac:dyDescent="0.25">
      <c r="A40" s="44">
        <v>43384</v>
      </c>
      <c r="B40" s="24">
        <f>'A '!D38</f>
        <v>0</v>
      </c>
      <c r="C40" s="24">
        <f>B!E38</f>
        <v>0</v>
      </c>
      <c r="D40" s="24">
        <f>'C'!G38</f>
        <v>0</v>
      </c>
      <c r="E40" s="24">
        <f>D!D69</f>
        <v>0</v>
      </c>
      <c r="F40" s="24">
        <f>E!D38</f>
        <v>0</v>
      </c>
      <c r="G40" s="24">
        <f>F!D38</f>
        <v>0</v>
      </c>
      <c r="H40" s="24">
        <f>G!F38</f>
        <v>0</v>
      </c>
      <c r="I40" s="24">
        <f>H!E38</f>
        <v>0</v>
      </c>
      <c r="J40" s="1">
        <f t="shared" si="2"/>
        <v>0</v>
      </c>
      <c r="K40" s="55">
        <f>'YRL CAPITAL_ICM'!J39+'SC GAM_ICM'!F39</f>
        <v>0</v>
      </c>
      <c r="L40" s="2">
        <f>'YRL CAPITAL_ICM'!K39+'SC GAM_ICM'!G39</f>
        <v>0</v>
      </c>
      <c r="M40" s="105">
        <f t="shared" si="3"/>
        <v>0</v>
      </c>
      <c r="N40" s="11"/>
      <c r="P40" s="161"/>
      <c r="T40" s="23"/>
      <c r="U40" s="23"/>
    </row>
    <row r="41" spans="1:21" x14ac:dyDescent="0.25">
      <c r="A41" s="44">
        <v>43385</v>
      </c>
      <c r="B41" s="24">
        <f>'A '!D39</f>
        <v>0</v>
      </c>
      <c r="C41" s="24">
        <f>B!E39</f>
        <v>0</v>
      </c>
      <c r="D41" s="24">
        <f>'C'!G39</f>
        <v>0</v>
      </c>
      <c r="E41" s="24">
        <f>D!D70</f>
        <v>0</v>
      </c>
      <c r="F41" s="24">
        <f>E!D39</f>
        <v>0</v>
      </c>
      <c r="G41" s="24">
        <f>F!D39</f>
        <v>0</v>
      </c>
      <c r="H41" s="24">
        <f>G!F39</f>
        <v>0</v>
      </c>
      <c r="I41" s="24">
        <f>H!E39</f>
        <v>0</v>
      </c>
      <c r="J41" s="1">
        <f t="shared" si="2"/>
        <v>0</v>
      </c>
      <c r="K41" s="55">
        <f>'YRL CAPITAL_ICM'!J40+'SC GAM_ICM'!F40</f>
        <v>0</v>
      </c>
      <c r="L41" s="2">
        <f>'YRL CAPITAL_ICM'!K40+'SC GAM_ICM'!G40</f>
        <v>0</v>
      </c>
      <c r="M41" s="105">
        <f t="shared" si="3"/>
        <v>0</v>
      </c>
      <c r="N41" s="11"/>
      <c r="P41" s="161"/>
      <c r="T41" s="23"/>
      <c r="U41" s="23"/>
    </row>
    <row r="42" spans="1:21" x14ac:dyDescent="0.25">
      <c r="A42" s="44">
        <v>43388</v>
      </c>
      <c r="B42" s="24">
        <f>'A '!D40</f>
        <v>0</v>
      </c>
      <c r="C42" s="24">
        <f>B!E40</f>
        <v>0</v>
      </c>
      <c r="D42" s="24">
        <f>'C'!G40</f>
        <v>0</v>
      </c>
      <c r="E42" s="24">
        <f>D!D71</f>
        <v>0</v>
      </c>
      <c r="F42" s="24">
        <f>E!D40</f>
        <v>0</v>
      </c>
      <c r="G42" s="24">
        <f>F!D40</f>
        <v>0</v>
      </c>
      <c r="H42" s="24">
        <f>G!F40</f>
        <v>0</v>
      </c>
      <c r="I42" s="24">
        <f>H!E40</f>
        <v>0</v>
      </c>
      <c r="J42" s="1">
        <f t="shared" si="2"/>
        <v>0</v>
      </c>
      <c r="K42" s="55">
        <f>'YRL CAPITAL_ICM'!J41+'SC GAM_ICM'!F41</f>
        <v>0</v>
      </c>
      <c r="L42" s="2">
        <f>'YRL CAPITAL_ICM'!K41+'SC GAM_ICM'!G41</f>
        <v>2</v>
      </c>
      <c r="M42" s="105">
        <f t="shared" si="3"/>
        <v>0</v>
      </c>
      <c r="N42" s="11"/>
      <c r="P42" s="161"/>
      <c r="T42" s="23"/>
      <c r="U42" s="23"/>
    </row>
    <row r="43" spans="1:21" x14ac:dyDescent="0.25">
      <c r="A43" s="44">
        <v>43389</v>
      </c>
      <c r="B43" s="24">
        <f>'A '!D41</f>
        <v>0</v>
      </c>
      <c r="C43" s="24">
        <f>B!E41</f>
        <v>0</v>
      </c>
      <c r="D43" s="24">
        <f>'C'!G41</f>
        <v>0</v>
      </c>
      <c r="E43" s="24">
        <f>D!D72</f>
        <v>0</v>
      </c>
      <c r="F43" s="24">
        <f>E!D41</f>
        <v>0</v>
      </c>
      <c r="G43" s="24">
        <f>F!D41</f>
        <v>0</v>
      </c>
      <c r="H43" s="24">
        <f>G!F41</f>
        <v>0</v>
      </c>
      <c r="I43" s="24">
        <f>H!E41</f>
        <v>0</v>
      </c>
      <c r="J43" s="1">
        <f t="shared" si="2"/>
        <v>0</v>
      </c>
      <c r="K43" s="55">
        <f>'YRL CAPITAL_ICM'!J42+'SC GAM_ICM'!F42</f>
        <v>0</v>
      </c>
      <c r="L43" s="2">
        <f>'YRL CAPITAL_ICM'!K42+'SC GAM_ICM'!G42</f>
        <v>0</v>
      </c>
      <c r="M43" s="105">
        <f t="shared" si="3"/>
        <v>0</v>
      </c>
      <c r="N43" s="11"/>
      <c r="P43" s="161"/>
      <c r="T43" s="23"/>
      <c r="U43" s="23"/>
    </row>
    <row r="44" spans="1:21" x14ac:dyDescent="0.25">
      <c r="A44" s="44">
        <v>43390</v>
      </c>
      <c r="B44" s="24">
        <f>'A '!D42</f>
        <v>0</v>
      </c>
      <c r="C44" s="24">
        <f>B!E42</f>
        <v>0</v>
      </c>
      <c r="D44" s="24">
        <f>'C'!G42</f>
        <v>0</v>
      </c>
      <c r="E44" s="24">
        <f>D!D73</f>
        <v>0</v>
      </c>
      <c r="F44" s="24">
        <f>E!D42</f>
        <v>0</v>
      </c>
      <c r="G44" s="24">
        <f>F!D42</f>
        <v>0</v>
      </c>
      <c r="H44" s="24">
        <f>G!F42</f>
        <v>0</v>
      </c>
      <c r="I44" s="24">
        <f>H!E42</f>
        <v>0</v>
      </c>
      <c r="J44" s="1">
        <f t="shared" si="2"/>
        <v>0</v>
      </c>
      <c r="K44" s="55">
        <f>'YRL CAPITAL_ICM'!J43+'SC GAM_ICM'!F43</f>
        <v>0</v>
      </c>
      <c r="L44" s="2">
        <f>'YRL CAPITAL_ICM'!K43+'SC GAM_ICM'!G43</f>
        <v>2</v>
      </c>
      <c r="M44" s="105">
        <f t="shared" si="3"/>
        <v>0</v>
      </c>
      <c r="N44" s="11"/>
      <c r="P44" s="161"/>
      <c r="T44" s="23"/>
      <c r="U44" s="23"/>
    </row>
    <row r="45" spans="1:21" x14ac:dyDescent="0.25">
      <c r="A45" s="44">
        <v>43391</v>
      </c>
      <c r="B45" s="24">
        <f>'A '!D43</f>
        <v>0</v>
      </c>
      <c r="C45" s="24">
        <f>B!E43</f>
        <v>0</v>
      </c>
      <c r="D45" s="24">
        <f>'C'!G43</f>
        <v>0</v>
      </c>
      <c r="E45" s="24">
        <f>D!D74</f>
        <v>0</v>
      </c>
      <c r="F45" s="24">
        <f>E!D43</f>
        <v>0</v>
      </c>
      <c r="G45" s="24">
        <f>F!D43</f>
        <v>0</v>
      </c>
      <c r="H45" s="24">
        <f>G!F43</f>
        <v>0</v>
      </c>
      <c r="I45" s="24">
        <f>H!E43</f>
        <v>0</v>
      </c>
      <c r="J45" s="1">
        <f t="shared" si="2"/>
        <v>0</v>
      </c>
      <c r="K45" s="55">
        <f>'YRL CAPITAL_ICM'!J44+'SC GAM_ICM'!F44</f>
        <v>0</v>
      </c>
      <c r="L45" s="2">
        <f>'YRL CAPITAL_ICM'!K44+'SC GAM_ICM'!G44</f>
        <v>2</v>
      </c>
      <c r="M45" s="105">
        <f t="shared" si="3"/>
        <v>0</v>
      </c>
      <c r="N45" s="11"/>
      <c r="P45" s="161"/>
      <c r="T45" s="23"/>
      <c r="U45" s="23"/>
    </row>
    <row r="46" spans="1:21" x14ac:dyDescent="0.25">
      <c r="A46" s="44">
        <v>43392</v>
      </c>
      <c r="B46" s="24">
        <f>'A '!D44</f>
        <v>0</v>
      </c>
      <c r="C46" s="24">
        <f>B!E44</f>
        <v>0</v>
      </c>
      <c r="D46" s="24">
        <f>'C'!G44</f>
        <v>0</v>
      </c>
      <c r="E46" s="24">
        <f>D!D75</f>
        <v>0</v>
      </c>
      <c r="F46" s="24">
        <f>E!D44</f>
        <v>0</v>
      </c>
      <c r="G46" s="24">
        <f>F!D44</f>
        <v>0</v>
      </c>
      <c r="H46" s="24">
        <f>G!F44</f>
        <v>0</v>
      </c>
      <c r="I46" s="24">
        <f>H!E44</f>
        <v>0</v>
      </c>
      <c r="J46" s="1">
        <f t="shared" si="2"/>
        <v>0</v>
      </c>
      <c r="K46" s="55">
        <f>'YRL CAPITAL_ICM'!J45+'SC GAM_ICM'!F45</f>
        <v>0</v>
      </c>
      <c r="L46" s="2">
        <f>'YRL CAPITAL_ICM'!K45+'SC GAM_ICM'!G45</f>
        <v>0</v>
      </c>
      <c r="M46" s="105">
        <f t="shared" si="3"/>
        <v>0</v>
      </c>
      <c r="N46" s="11"/>
      <c r="P46" s="161"/>
      <c r="T46" s="23"/>
      <c r="U46" s="23"/>
    </row>
    <row r="47" spans="1:21" x14ac:dyDescent="0.25">
      <c r="A47" s="44">
        <v>43395</v>
      </c>
      <c r="B47" s="24">
        <f>'A '!D45</f>
        <v>0</v>
      </c>
      <c r="C47" s="24">
        <f>B!E45</f>
        <v>0</v>
      </c>
      <c r="D47" s="24">
        <f>'C'!G45</f>
        <v>0</v>
      </c>
      <c r="E47" s="24">
        <f>D!D76</f>
        <v>0</v>
      </c>
      <c r="F47" s="24">
        <f>E!D45</f>
        <v>0</v>
      </c>
      <c r="G47" s="24">
        <f>F!D45</f>
        <v>0</v>
      </c>
      <c r="H47" s="24">
        <f>G!F45</f>
        <v>0</v>
      </c>
      <c r="I47" s="24">
        <f>H!E45</f>
        <v>0</v>
      </c>
      <c r="J47" s="1">
        <f t="shared" si="2"/>
        <v>0</v>
      </c>
      <c r="K47" s="55">
        <f>'YRL CAPITAL_ICM'!J46+'SC GAM_ICM'!F46</f>
        <v>0</v>
      </c>
      <c r="L47" s="2">
        <f>'YRL CAPITAL_ICM'!K46+'SC GAM_ICM'!G46</f>
        <v>3</v>
      </c>
      <c r="M47" s="105">
        <f t="shared" si="3"/>
        <v>0</v>
      </c>
      <c r="N47" s="11"/>
      <c r="P47" s="161"/>
      <c r="T47" s="23"/>
      <c r="U47" s="23"/>
    </row>
    <row r="48" spans="1:21" x14ac:dyDescent="0.25">
      <c r="A48" s="44">
        <v>43396</v>
      </c>
      <c r="B48" s="24">
        <f>'A '!D46</f>
        <v>0</v>
      </c>
      <c r="C48" s="24">
        <f>B!E46</f>
        <v>0</v>
      </c>
      <c r="D48" s="24">
        <f>'C'!G46</f>
        <v>0</v>
      </c>
      <c r="E48" s="24">
        <f>D!D77</f>
        <v>0</v>
      </c>
      <c r="F48" s="24">
        <f>E!D46</f>
        <v>0</v>
      </c>
      <c r="G48" s="24">
        <f>F!D46</f>
        <v>0</v>
      </c>
      <c r="H48" s="24">
        <f>G!F46</f>
        <v>0</v>
      </c>
      <c r="I48" s="24">
        <f>H!E46</f>
        <v>0</v>
      </c>
      <c r="J48" s="1">
        <f t="shared" si="2"/>
        <v>0</v>
      </c>
      <c r="K48" s="55">
        <f>'YRL CAPITAL_ICM'!J47+'SC GAM_ICM'!F47</f>
        <v>0</v>
      </c>
      <c r="L48" s="2">
        <f>'YRL CAPITAL_ICM'!K47+'SC GAM_ICM'!G47</f>
        <v>0</v>
      </c>
      <c r="M48" s="105">
        <f t="shared" si="3"/>
        <v>0</v>
      </c>
      <c r="N48" s="11"/>
      <c r="P48" s="161"/>
      <c r="T48" s="23"/>
      <c r="U48" s="23"/>
    </row>
    <row r="49" spans="1:21" x14ac:dyDescent="0.25">
      <c r="A49" s="44">
        <v>43397</v>
      </c>
      <c r="B49" s="24">
        <f>'A '!D47</f>
        <v>0</v>
      </c>
      <c r="C49" s="24">
        <f>B!E47</f>
        <v>0</v>
      </c>
      <c r="D49" s="24">
        <f>'C'!G47</f>
        <v>0</v>
      </c>
      <c r="E49" s="24">
        <f>D!D78</f>
        <v>0</v>
      </c>
      <c r="F49" s="24">
        <f>E!D47</f>
        <v>0</v>
      </c>
      <c r="G49" s="24">
        <f>F!D47</f>
        <v>0</v>
      </c>
      <c r="H49" s="24">
        <f>G!F47</f>
        <v>0</v>
      </c>
      <c r="I49" s="24">
        <f>H!E47</f>
        <v>0</v>
      </c>
      <c r="J49" s="1">
        <f t="shared" si="2"/>
        <v>0</v>
      </c>
      <c r="K49" s="55">
        <f>'YRL CAPITAL_ICM'!J48+'SC GAM_ICM'!F48</f>
        <v>0</v>
      </c>
      <c r="L49" s="2">
        <f>'YRL CAPITAL_ICM'!K48+'SC GAM_ICM'!G48</f>
        <v>0</v>
      </c>
      <c r="M49" s="105">
        <f t="shared" si="3"/>
        <v>0</v>
      </c>
      <c r="N49" s="11"/>
      <c r="P49" s="161"/>
      <c r="T49" s="23"/>
      <c r="U49" s="23"/>
    </row>
    <row r="50" spans="1:21" x14ac:dyDescent="0.25">
      <c r="A50" s="44">
        <v>43398</v>
      </c>
      <c r="B50" s="24">
        <f>'A '!D48</f>
        <v>0</v>
      </c>
      <c r="C50" s="24">
        <f>B!E48</f>
        <v>0</v>
      </c>
      <c r="D50" s="24">
        <f>'C'!G48</f>
        <v>0</v>
      </c>
      <c r="E50" s="24">
        <f>D!D79</f>
        <v>0</v>
      </c>
      <c r="F50" s="24">
        <f>E!D48</f>
        <v>0</v>
      </c>
      <c r="G50" s="24">
        <f>F!D48</f>
        <v>0</v>
      </c>
      <c r="H50" s="24">
        <f>G!F48</f>
        <v>0</v>
      </c>
      <c r="I50" s="24">
        <f>H!E48</f>
        <v>0</v>
      </c>
      <c r="J50" s="1">
        <f t="shared" si="2"/>
        <v>0</v>
      </c>
      <c r="K50" s="55">
        <f>'YRL CAPITAL_ICM'!J49+'SC GAM_ICM'!F49</f>
        <v>0</v>
      </c>
      <c r="L50" s="2">
        <f>'YRL CAPITAL_ICM'!K49+'SC GAM_ICM'!G49</f>
        <v>0</v>
      </c>
      <c r="M50" s="105">
        <f t="shared" si="3"/>
        <v>0</v>
      </c>
      <c r="N50" s="11"/>
      <c r="P50" s="161"/>
      <c r="T50" s="23"/>
      <c r="U50" s="23"/>
    </row>
    <row r="51" spans="1:21" x14ac:dyDescent="0.25">
      <c r="A51" s="44">
        <v>43399</v>
      </c>
      <c r="B51" s="24">
        <f>'A '!D49</f>
        <v>0</v>
      </c>
      <c r="C51" s="24">
        <f>B!E49</f>
        <v>0</v>
      </c>
      <c r="D51" s="24">
        <f>'C'!G49</f>
        <v>0</v>
      </c>
      <c r="E51" s="24">
        <f>D!D80</f>
        <v>0</v>
      </c>
      <c r="F51" s="24">
        <f>E!D49</f>
        <v>0</v>
      </c>
      <c r="G51" s="24">
        <f>F!D49</f>
        <v>0</v>
      </c>
      <c r="H51" s="24">
        <f>G!F49</f>
        <v>0</v>
      </c>
      <c r="I51" s="24">
        <f>H!E49</f>
        <v>0</v>
      </c>
      <c r="J51" s="1">
        <f t="shared" si="2"/>
        <v>0</v>
      </c>
      <c r="K51" s="55">
        <f>'YRL CAPITAL_ICM'!J50+'SC GAM_ICM'!F50</f>
        <v>0</v>
      </c>
      <c r="L51" s="2">
        <f>'YRL CAPITAL_ICM'!K50+'SC GAM_ICM'!G50</f>
        <v>0</v>
      </c>
      <c r="M51" s="105">
        <f t="shared" si="3"/>
        <v>0</v>
      </c>
      <c r="N51" s="11"/>
      <c r="P51" s="161"/>
      <c r="T51" s="23"/>
      <c r="U51" s="23"/>
    </row>
    <row r="52" spans="1:21" x14ac:dyDescent="0.25">
      <c r="A52" s="44">
        <v>43402</v>
      </c>
      <c r="B52" s="24">
        <f>'A '!D50</f>
        <v>0</v>
      </c>
      <c r="C52" s="24">
        <f>B!E50</f>
        <v>0</v>
      </c>
      <c r="D52" s="24">
        <f>'C'!G50</f>
        <v>0</v>
      </c>
      <c r="E52" s="24">
        <f>D!D81</f>
        <v>0</v>
      </c>
      <c r="F52" s="24">
        <f>E!D50</f>
        <v>0</v>
      </c>
      <c r="G52" s="24">
        <f>F!D50</f>
        <v>0</v>
      </c>
      <c r="H52" s="24">
        <f>G!F50</f>
        <v>0</v>
      </c>
      <c r="I52" s="24">
        <f>H!E50</f>
        <v>0</v>
      </c>
      <c r="J52" s="1">
        <f t="shared" si="2"/>
        <v>0</v>
      </c>
      <c r="K52" s="55">
        <f>'YRL CAPITAL_ICM'!J51+'SC GAM_ICM'!F51</f>
        <v>0</v>
      </c>
      <c r="L52" s="2">
        <f>'YRL CAPITAL_ICM'!K51+'SC GAM_ICM'!G51</f>
        <v>0</v>
      </c>
      <c r="M52" s="105">
        <f t="shared" si="3"/>
        <v>0</v>
      </c>
      <c r="N52" s="11"/>
      <c r="P52" s="161"/>
      <c r="T52" s="23"/>
      <c r="U52" s="23"/>
    </row>
    <row r="53" spans="1:21" x14ac:dyDescent="0.25">
      <c r="A53" s="44">
        <v>43403</v>
      </c>
      <c r="B53" s="24">
        <f>'A '!D51</f>
        <v>0</v>
      </c>
      <c r="C53" s="24">
        <f>B!E51</f>
        <v>0</v>
      </c>
      <c r="D53" s="24">
        <f>'C'!G51</f>
        <v>0</v>
      </c>
      <c r="E53" s="24">
        <f>D!D82</f>
        <v>0</v>
      </c>
      <c r="F53" s="24">
        <f>E!D51</f>
        <v>0</v>
      </c>
      <c r="G53" s="24">
        <f>F!D51</f>
        <v>0</v>
      </c>
      <c r="H53" s="24">
        <f>G!F51</f>
        <v>0</v>
      </c>
      <c r="I53" s="24">
        <f>H!E51</f>
        <v>0</v>
      </c>
      <c r="J53" s="1">
        <f t="shared" si="2"/>
        <v>0</v>
      </c>
      <c r="K53" s="55">
        <f>'YRL CAPITAL_ICM'!J52+'SC GAM_ICM'!F52</f>
        <v>0</v>
      </c>
      <c r="L53" s="2">
        <f>'YRL CAPITAL_ICM'!K52+'SC GAM_ICM'!G52</f>
        <v>0</v>
      </c>
      <c r="M53" s="105">
        <f t="shared" si="3"/>
        <v>0</v>
      </c>
      <c r="N53" s="11"/>
      <c r="P53" s="161"/>
      <c r="T53" s="23"/>
      <c r="U53" s="23"/>
    </row>
    <row r="54" spans="1:21" x14ac:dyDescent="0.25">
      <c r="A54" s="44">
        <v>43404</v>
      </c>
      <c r="B54" s="24">
        <f>'A '!D53</f>
        <v>0</v>
      </c>
      <c r="C54" s="24">
        <f>B!E53</f>
        <v>0</v>
      </c>
      <c r="D54" s="24">
        <f>'C'!G53</f>
        <v>0</v>
      </c>
      <c r="E54" s="24">
        <f>D!D84</f>
        <v>0</v>
      </c>
      <c r="F54" s="24">
        <f>E!D53</f>
        <v>0</v>
      </c>
      <c r="G54" s="24">
        <f>F!D53</f>
        <v>0</v>
      </c>
      <c r="H54" s="24">
        <f>G!F53</f>
        <v>0</v>
      </c>
      <c r="I54" s="24">
        <f>H!E53</f>
        <v>0</v>
      </c>
      <c r="J54" s="1">
        <f t="shared" si="2"/>
        <v>0</v>
      </c>
      <c r="K54" s="55">
        <f>'YRL CAPITAL_ICM'!J54+'SC GAM_ICM'!F54</f>
        <v>0</v>
      </c>
      <c r="L54" s="2">
        <f>'YRL CAPITAL_ICM'!K54+'SC GAM_ICM'!G54</f>
        <v>12</v>
      </c>
      <c r="M54" s="105">
        <f>J54-K26</f>
        <v>-1.3999999999999968</v>
      </c>
      <c r="N54" s="11"/>
      <c r="P54" s="161"/>
      <c r="T54" s="23"/>
      <c r="U54" s="23"/>
    </row>
    <row r="55" spans="1:21" ht="15.75" x14ac:dyDescent="0.25">
      <c r="A55" s="20" t="s">
        <v>3</v>
      </c>
      <c r="B55" s="75">
        <f t="shared" ref="B55:H55" si="4">SUM(B32:B52)</f>
        <v>0</v>
      </c>
      <c r="C55" s="75">
        <f t="shared" si="4"/>
        <v>0</v>
      </c>
      <c r="D55" s="75">
        <f t="shared" si="4"/>
        <v>0</v>
      </c>
      <c r="E55" s="75">
        <f t="shared" si="4"/>
        <v>0</v>
      </c>
      <c r="F55" s="75">
        <f t="shared" si="4"/>
        <v>0</v>
      </c>
      <c r="G55" s="75">
        <f t="shared" si="4"/>
        <v>0</v>
      </c>
      <c r="H55" s="75">
        <f t="shared" si="4"/>
        <v>0</v>
      </c>
      <c r="I55" s="75">
        <f>SUM(I32:I52)</f>
        <v>0</v>
      </c>
      <c r="J55" s="182">
        <f>SUM(J32:J52)</f>
        <v>0</v>
      </c>
      <c r="K55" s="76">
        <f>SUM(K32:K53)</f>
        <v>0</v>
      </c>
      <c r="L55" s="74">
        <f>SUM(L32:L53)</f>
        <v>12</v>
      </c>
      <c r="M55" s="182">
        <f>SUM(M32:M53)</f>
        <v>-1.3999999999999968</v>
      </c>
      <c r="N55" s="11"/>
      <c r="P55" s="161"/>
      <c r="T55" s="23"/>
      <c r="U55" s="23"/>
    </row>
    <row r="56" spans="1:21" ht="15.75" x14ac:dyDescent="0.25">
      <c r="A56" s="57" t="s">
        <v>49</v>
      </c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8">
        <f>SUM(B56:I56)</f>
        <v>0</v>
      </c>
      <c r="M56" s="106"/>
      <c r="N56" s="161"/>
      <c r="O56" s="11"/>
      <c r="P56" s="161"/>
      <c r="U56" s="23"/>
    </row>
    <row r="57" spans="1:21" x14ac:dyDescent="0.25">
      <c r="N57" s="161"/>
      <c r="O57" s="11"/>
      <c r="P57" s="161"/>
      <c r="U57" s="23"/>
    </row>
    <row r="58" spans="1:21" ht="18.75" x14ac:dyDescent="0.25">
      <c r="A58" s="159" t="s">
        <v>54</v>
      </c>
      <c r="B58" s="159"/>
      <c r="C58" s="159"/>
      <c r="D58" s="159"/>
      <c r="E58" s="159"/>
      <c r="F58" s="159"/>
      <c r="G58" s="159"/>
      <c r="H58" s="159"/>
      <c r="I58" s="159"/>
      <c r="J58" s="160"/>
      <c r="K58" s="160"/>
      <c r="L58" s="160"/>
      <c r="M58" s="160"/>
      <c r="N58" s="161"/>
      <c r="O58" s="11"/>
      <c r="P58" s="161"/>
      <c r="U58" s="23"/>
    </row>
    <row r="59" spans="1:21" s="21" customFormat="1" ht="15.75" x14ac:dyDescent="0.25">
      <c r="A59" s="13" t="s">
        <v>8</v>
      </c>
      <c r="B59" s="65" t="s">
        <v>10</v>
      </c>
      <c r="C59" s="68" t="s">
        <v>13</v>
      </c>
      <c r="D59" s="66" t="s">
        <v>11</v>
      </c>
      <c r="E59" s="72" t="s">
        <v>16</v>
      </c>
      <c r="F59" s="71" t="s">
        <v>14</v>
      </c>
      <c r="G59" s="115" t="s">
        <v>52</v>
      </c>
      <c r="H59" s="69" t="s">
        <v>51</v>
      </c>
      <c r="I59" s="72" t="s">
        <v>15</v>
      </c>
      <c r="J59" s="69" t="s">
        <v>12</v>
      </c>
      <c r="K59" s="69" t="s">
        <v>9</v>
      </c>
      <c r="L59" s="69" t="s">
        <v>2</v>
      </c>
      <c r="M59" s="161"/>
      <c r="N59" s="161"/>
    </row>
    <row r="60" spans="1:21" s="21" customFormat="1" x14ac:dyDescent="0.25">
      <c r="A60" s="44">
        <v>43374</v>
      </c>
      <c r="B60" s="24">
        <f>'YRL CAPITAL_ICM'!B2+'SC GAM_ICM'!B2</f>
        <v>0</v>
      </c>
      <c r="C60" s="24">
        <f>'YRL CAPITAL_ICM'!C2+'SC GAM_ICM'!C2</f>
        <v>0</v>
      </c>
      <c r="D60" s="24">
        <f>'YRL CAPITAL_ICM'!D2</f>
        <v>0</v>
      </c>
      <c r="E60" s="24">
        <f>'YRL CAPITAL_ICM'!E2</f>
        <v>0</v>
      </c>
      <c r="F60" s="24">
        <f>'YRL CAPITAL_ICM'!F2+'SC GAM_ICM'!D2</f>
        <v>0</v>
      </c>
      <c r="G60" s="24">
        <f>'YRL CAPITAL_ICM'!I2+'SC GAM_ICM'!F2</f>
        <v>0</v>
      </c>
      <c r="H60" s="24">
        <f>'YRL CAPITAL_ICM'!G2</f>
        <v>0</v>
      </c>
      <c r="I60" s="24">
        <f>'YRL CAPITAL_ICM'!H2+'SC GAM_ICM'!E2</f>
        <v>0</v>
      </c>
      <c r="J60" s="25">
        <f>'YRL CAPITAL_ICM'!K2+'SC GAM_ICM'!G2</f>
        <v>0</v>
      </c>
      <c r="K60" s="1">
        <f>'YRL CAPITAL_ICM'!L2+'SC GAM_ICM'!H2</f>
        <v>0</v>
      </c>
      <c r="L60" s="2"/>
      <c r="M60" s="161"/>
      <c r="N60" s="161"/>
    </row>
    <row r="61" spans="1:21" s="21" customFormat="1" x14ac:dyDescent="0.25">
      <c r="A61" s="44">
        <v>43375</v>
      </c>
      <c r="B61" s="24">
        <f>'YRL CAPITAL_ICM'!B3+'SC GAM_ICM'!B3</f>
        <v>0</v>
      </c>
      <c r="C61" s="24">
        <f>'YRL CAPITAL_ICM'!C3+'SC GAM_ICM'!C3</f>
        <v>0</v>
      </c>
      <c r="D61" s="24">
        <f>'YRL CAPITAL_ICM'!D3</f>
        <v>0</v>
      </c>
      <c r="E61" s="24">
        <f>'YRL CAPITAL_ICM'!E3</f>
        <v>0</v>
      </c>
      <c r="F61" s="24">
        <f>'YRL CAPITAL_ICM'!F3+'SC GAM_ICM'!D3</f>
        <v>0</v>
      </c>
      <c r="G61" s="24">
        <f>'YRL CAPITAL_ICM'!I3+'SC GAM_ICM'!F3</f>
        <v>0</v>
      </c>
      <c r="H61" s="24">
        <f>'YRL CAPITAL_ICM'!G3</f>
        <v>0</v>
      </c>
      <c r="I61" s="24">
        <f>'YRL CAPITAL_ICM'!H3+'SC GAM_ICM'!E3</f>
        <v>0</v>
      </c>
      <c r="J61" s="25">
        <f>'YRL CAPITAL_ICM'!K3+'SC GAM_ICM'!G3</f>
        <v>0</v>
      </c>
      <c r="K61" s="1">
        <f>'YRL CAPITAL_ICM'!L3+'SC GAM_ICM'!H3</f>
        <v>0</v>
      </c>
      <c r="L61" s="2"/>
      <c r="M61" s="161"/>
      <c r="N61" s="161"/>
    </row>
    <row r="62" spans="1:21" s="21" customFormat="1" x14ac:dyDescent="0.25">
      <c r="A62" s="44">
        <v>43376</v>
      </c>
      <c r="B62" s="24">
        <f>'YRL CAPITAL_ICM'!B4+'SC GAM_ICM'!B4</f>
        <v>0</v>
      </c>
      <c r="C62" s="24">
        <f>'YRL CAPITAL_ICM'!C4+'SC GAM_ICM'!C4</f>
        <v>0</v>
      </c>
      <c r="D62" s="24">
        <f>'YRL CAPITAL_ICM'!D4</f>
        <v>0</v>
      </c>
      <c r="E62" s="24">
        <f>'YRL CAPITAL_ICM'!E4</f>
        <v>0</v>
      </c>
      <c r="F62" s="24">
        <f>'YRL CAPITAL_ICM'!F4+'SC GAM_ICM'!D4</f>
        <v>0</v>
      </c>
      <c r="G62" s="24">
        <f>'YRL CAPITAL_ICM'!I4+'SC GAM_ICM'!F4</f>
        <v>0</v>
      </c>
      <c r="H62" s="24">
        <f>'YRL CAPITAL_ICM'!G4</f>
        <v>0</v>
      </c>
      <c r="I62" s="24">
        <f>'YRL CAPITAL_ICM'!H4+'SC GAM_ICM'!E4</f>
        <v>0</v>
      </c>
      <c r="J62" s="25">
        <f>'YRL CAPITAL_ICM'!K4+'SC GAM_ICM'!G4</f>
        <v>0</v>
      </c>
      <c r="K62" s="1">
        <f>'YRL CAPITAL_ICM'!L4+'SC GAM_ICM'!H4</f>
        <v>0</v>
      </c>
      <c r="L62" s="2"/>
      <c r="M62" s="161"/>
      <c r="N62" s="161"/>
    </row>
    <row r="63" spans="1:21" s="21" customFormat="1" x14ac:dyDescent="0.25">
      <c r="A63" s="44">
        <v>43377</v>
      </c>
      <c r="B63" s="24">
        <f>'YRL CAPITAL_ICM'!B5+'SC GAM_ICM'!B5</f>
        <v>0</v>
      </c>
      <c r="C63" s="24">
        <f>'YRL CAPITAL_ICM'!C5+'SC GAM_ICM'!C5</f>
        <v>0</v>
      </c>
      <c r="D63" s="24">
        <f>'YRL CAPITAL_ICM'!D5</f>
        <v>0</v>
      </c>
      <c r="E63" s="24">
        <f>'YRL CAPITAL_ICM'!E5</f>
        <v>0</v>
      </c>
      <c r="F63" s="24">
        <f>'YRL CAPITAL_ICM'!F5+'SC GAM_ICM'!D5</f>
        <v>0</v>
      </c>
      <c r="G63" s="24">
        <f>'YRL CAPITAL_ICM'!I5+'SC GAM_ICM'!F5</f>
        <v>0</v>
      </c>
      <c r="H63" s="24">
        <f>'YRL CAPITAL_ICM'!G5</f>
        <v>0</v>
      </c>
      <c r="I63" s="24">
        <f>'YRL CAPITAL_ICM'!H5+'SC GAM_ICM'!E5</f>
        <v>0</v>
      </c>
      <c r="J63" s="25">
        <f>'YRL CAPITAL_ICM'!K5+'SC GAM_ICM'!G5</f>
        <v>0</v>
      </c>
      <c r="K63" s="1">
        <f>'YRL CAPITAL_ICM'!L5+'SC GAM_ICM'!H5</f>
        <v>0</v>
      </c>
      <c r="L63" s="2"/>
      <c r="M63" s="161"/>
      <c r="N63" s="161"/>
    </row>
    <row r="64" spans="1:21" s="21" customFormat="1" x14ac:dyDescent="0.25">
      <c r="A64" s="44">
        <v>43378</v>
      </c>
      <c r="B64" s="24">
        <f>'YRL CAPITAL_ICM'!B6+'SC GAM_ICM'!B6</f>
        <v>0</v>
      </c>
      <c r="C64" s="24">
        <f>'YRL CAPITAL_ICM'!C6+'SC GAM_ICM'!C6</f>
        <v>0</v>
      </c>
      <c r="D64" s="24">
        <f>'YRL CAPITAL_ICM'!D6</f>
        <v>0</v>
      </c>
      <c r="E64" s="24">
        <f>'YRL CAPITAL_ICM'!E6</f>
        <v>0</v>
      </c>
      <c r="F64" s="24">
        <f>'YRL CAPITAL_ICM'!F6+'SC GAM_ICM'!D6</f>
        <v>0</v>
      </c>
      <c r="G64" s="24">
        <f>'YRL CAPITAL_ICM'!I6+'SC GAM_ICM'!F6</f>
        <v>0</v>
      </c>
      <c r="H64" s="24">
        <f>'YRL CAPITAL_ICM'!G6</f>
        <v>0</v>
      </c>
      <c r="I64" s="24">
        <f>'YRL CAPITAL_ICM'!H6+'SC GAM_ICM'!E6</f>
        <v>0</v>
      </c>
      <c r="J64" s="25">
        <f>'YRL CAPITAL_ICM'!K6+'SC GAM_ICM'!G6</f>
        <v>0</v>
      </c>
      <c r="K64" s="1">
        <f>'YRL CAPITAL_ICM'!L6+'SC GAM_ICM'!H6</f>
        <v>0</v>
      </c>
      <c r="L64" s="3"/>
      <c r="M64" s="161"/>
      <c r="N64" s="161"/>
    </row>
    <row r="65" spans="1:14" s="21" customFormat="1" x14ac:dyDescent="0.25">
      <c r="A65" s="44">
        <v>43381</v>
      </c>
      <c r="B65" s="24">
        <f>'YRL CAPITAL_ICM'!B7+'SC GAM_ICM'!B7</f>
        <v>0</v>
      </c>
      <c r="C65" s="24">
        <f>'YRL CAPITAL_ICM'!C7+'SC GAM_ICM'!C7</f>
        <v>0</v>
      </c>
      <c r="D65" s="24">
        <f>'YRL CAPITAL_ICM'!D7</f>
        <v>0</v>
      </c>
      <c r="E65" s="24">
        <f>'YRL CAPITAL_ICM'!E7</f>
        <v>0</v>
      </c>
      <c r="F65" s="24">
        <f>'YRL CAPITAL_ICM'!F7+'SC GAM_ICM'!D7</f>
        <v>0</v>
      </c>
      <c r="G65" s="24">
        <f>'YRL CAPITAL_ICM'!I7+'SC GAM_ICM'!F7</f>
        <v>0</v>
      </c>
      <c r="H65" s="24">
        <f>'YRL CAPITAL_ICM'!G7</f>
        <v>0</v>
      </c>
      <c r="I65" s="24">
        <f>'YRL CAPITAL_ICM'!H7+'SC GAM_ICM'!E7</f>
        <v>0</v>
      </c>
      <c r="J65" s="25">
        <f>'YRL CAPITAL_ICM'!K7+'SC GAM_ICM'!G7</f>
        <v>0</v>
      </c>
      <c r="K65" s="1">
        <f>'YRL CAPITAL_ICM'!L7+'SC GAM_ICM'!H7</f>
        <v>0</v>
      </c>
      <c r="L65" s="3"/>
      <c r="M65" s="161"/>
      <c r="N65" s="161"/>
    </row>
    <row r="66" spans="1:14" s="21" customFormat="1" x14ac:dyDescent="0.25">
      <c r="A66" s="44">
        <v>43382</v>
      </c>
      <c r="B66" s="24">
        <f>'YRL CAPITAL_ICM'!B8+'SC GAM_ICM'!B8</f>
        <v>0</v>
      </c>
      <c r="C66" s="24">
        <f>'YRL CAPITAL_ICM'!C8+'SC GAM_ICM'!C8</f>
        <v>0</v>
      </c>
      <c r="D66" s="24">
        <f>'YRL CAPITAL_ICM'!D8</f>
        <v>0</v>
      </c>
      <c r="E66" s="24">
        <f>'YRL CAPITAL_ICM'!E8</f>
        <v>0</v>
      </c>
      <c r="F66" s="24">
        <f>'YRL CAPITAL_ICM'!F8+'SC GAM_ICM'!D8</f>
        <v>0</v>
      </c>
      <c r="G66" s="24">
        <f>'YRL CAPITAL_ICM'!I8+'SC GAM_ICM'!F8</f>
        <v>0</v>
      </c>
      <c r="H66" s="24">
        <f>'YRL CAPITAL_ICM'!G8</f>
        <v>0</v>
      </c>
      <c r="I66" s="24">
        <f>'YRL CAPITAL_ICM'!H8+'SC GAM_ICM'!E8</f>
        <v>0</v>
      </c>
      <c r="J66" s="25">
        <f>'YRL CAPITAL_ICM'!K8+'SC GAM_ICM'!G8</f>
        <v>0</v>
      </c>
      <c r="K66" s="1">
        <f>'YRL CAPITAL_ICM'!L8+'SC GAM_ICM'!H8</f>
        <v>0</v>
      </c>
      <c r="L66" s="2"/>
      <c r="M66" s="161"/>
      <c r="N66" s="161"/>
    </row>
    <row r="67" spans="1:14" s="21" customFormat="1" x14ac:dyDescent="0.25">
      <c r="A67" s="44">
        <v>43383</v>
      </c>
      <c r="B67" s="24">
        <f>'YRL CAPITAL_ICM'!B9+'SC GAM_ICM'!B9</f>
        <v>0</v>
      </c>
      <c r="C67" s="24">
        <f>'YRL CAPITAL_ICM'!C9+'SC GAM_ICM'!C9</f>
        <v>0</v>
      </c>
      <c r="D67" s="24">
        <f>'YRL CAPITAL_ICM'!D9</f>
        <v>0</v>
      </c>
      <c r="E67" s="24">
        <f>'YRL CAPITAL_ICM'!E9</f>
        <v>0</v>
      </c>
      <c r="F67" s="24">
        <f>'YRL CAPITAL_ICM'!F9+'SC GAM_ICM'!D9</f>
        <v>0</v>
      </c>
      <c r="G67" s="24">
        <f>'YRL CAPITAL_ICM'!I9+'SC GAM_ICM'!F9</f>
        <v>0</v>
      </c>
      <c r="H67" s="24">
        <f>'YRL CAPITAL_ICM'!G9</f>
        <v>0</v>
      </c>
      <c r="I67" s="24">
        <f>'YRL CAPITAL_ICM'!H9+'SC GAM_ICM'!E9</f>
        <v>0</v>
      </c>
      <c r="J67" s="25">
        <f>'YRL CAPITAL_ICM'!K9+'SC GAM_ICM'!G9</f>
        <v>0</v>
      </c>
      <c r="K67" s="1">
        <f>'YRL CAPITAL_ICM'!L9+'SC GAM_ICM'!H9</f>
        <v>0</v>
      </c>
      <c r="L67" s="2"/>
      <c r="M67" s="161"/>
      <c r="N67" s="161"/>
    </row>
    <row r="68" spans="1:14" s="21" customFormat="1" x14ac:dyDescent="0.25">
      <c r="A68" s="44">
        <v>43384</v>
      </c>
      <c r="B68" s="24">
        <f>'YRL CAPITAL_ICM'!B10+'SC GAM_ICM'!B10</f>
        <v>0</v>
      </c>
      <c r="C68" s="24">
        <f>'YRL CAPITAL_ICM'!C10+'SC GAM_ICM'!C10</f>
        <v>0</v>
      </c>
      <c r="D68" s="24">
        <f>'YRL CAPITAL_ICM'!D10</f>
        <v>0</v>
      </c>
      <c r="E68" s="24">
        <f>'YRL CAPITAL_ICM'!E10</f>
        <v>0</v>
      </c>
      <c r="F68" s="24">
        <f>'YRL CAPITAL_ICM'!F10+'SC GAM_ICM'!D10</f>
        <v>0</v>
      </c>
      <c r="G68" s="24">
        <f>'YRL CAPITAL_ICM'!I10+'SC GAM_ICM'!F10</f>
        <v>0</v>
      </c>
      <c r="H68" s="24">
        <f>'YRL CAPITAL_ICM'!G10</f>
        <v>0</v>
      </c>
      <c r="I68" s="24">
        <f>'YRL CAPITAL_ICM'!H10+'SC GAM_ICM'!E10</f>
        <v>0</v>
      </c>
      <c r="J68" s="25">
        <f>'YRL CAPITAL_ICM'!K10+'SC GAM_ICM'!G10</f>
        <v>0</v>
      </c>
      <c r="K68" s="1">
        <f>'YRL CAPITAL_ICM'!L10+'SC GAM_ICM'!H10</f>
        <v>0</v>
      </c>
      <c r="L68" s="2"/>
      <c r="M68" s="161"/>
      <c r="N68" s="161"/>
    </row>
    <row r="69" spans="1:14" s="21" customFormat="1" x14ac:dyDescent="0.25">
      <c r="A69" s="44">
        <v>43385</v>
      </c>
      <c r="B69" s="24">
        <f>'YRL CAPITAL_ICM'!B11+'SC GAM_ICM'!B11</f>
        <v>0</v>
      </c>
      <c r="C69" s="24">
        <f>'YRL CAPITAL_ICM'!C11+'SC GAM_ICM'!C11</f>
        <v>0</v>
      </c>
      <c r="D69" s="24">
        <f>'YRL CAPITAL_ICM'!D11</f>
        <v>0</v>
      </c>
      <c r="E69" s="24">
        <f>'YRL CAPITAL_ICM'!E11</f>
        <v>0</v>
      </c>
      <c r="F69" s="24">
        <f>'YRL CAPITAL_ICM'!F11+'SC GAM_ICM'!D11</f>
        <v>0</v>
      </c>
      <c r="G69" s="24">
        <f>'YRL CAPITAL_ICM'!I11+'SC GAM_ICM'!F11</f>
        <v>0</v>
      </c>
      <c r="H69" s="24">
        <f>'YRL CAPITAL_ICM'!G11</f>
        <v>0</v>
      </c>
      <c r="I69" s="24">
        <f>'YRL CAPITAL_ICM'!H11+'SC GAM_ICM'!E11</f>
        <v>0</v>
      </c>
      <c r="J69" s="25">
        <f>'YRL CAPITAL_ICM'!K11+'SC GAM_ICM'!G11</f>
        <v>0</v>
      </c>
      <c r="K69" s="1">
        <f>'YRL CAPITAL_ICM'!L11+'SC GAM_ICM'!H11</f>
        <v>0</v>
      </c>
      <c r="L69" s="3"/>
      <c r="M69" s="161"/>
      <c r="N69" s="161"/>
    </row>
    <row r="70" spans="1:14" s="21" customFormat="1" x14ac:dyDescent="0.25">
      <c r="A70" s="44">
        <v>43388</v>
      </c>
      <c r="B70" s="24">
        <f>'YRL CAPITAL_ICM'!B12+'SC GAM_ICM'!B12</f>
        <v>0</v>
      </c>
      <c r="C70" s="24">
        <f>'YRL CAPITAL_ICM'!C12+'SC GAM_ICM'!C12</f>
        <v>0</v>
      </c>
      <c r="D70" s="24">
        <f>'YRL CAPITAL_ICM'!D12</f>
        <v>0</v>
      </c>
      <c r="E70" s="24">
        <f>'YRL CAPITAL_ICM'!E12</f>
        <v>0</v>
      </c>
      <c r="F70" s="24">
        <f>'YRL CAPITAL_ICM'!F12+'SC GAM_ICM'!D12</f>
        <v>0</v>
      </c>
      <c r="G70" s="24">
        <f>'YRL CAPITAL_ICM'!I12+'SC GAM_ICM'!F12</f>
        <v>0</v>
      </c>
      <c r="H70" s="24">
        <f>'YRL CAPITAL_ICM'!G12</f>
        <v>0</v>
      </c>
      <c r="I70" s="24">
        <f>'YRL CAPITAL_ICM'!H12+'SC GAM_ICM'!E12</f>
        <v>0</v>
      </c>
      <c r="J70" s="25">
        <f>'YRL CAPITAL_ICM'!K12+'SC GAM_ICM'!G12</f>
        <v>0</v>
      </c>
      <c r="K70" s="1">
        <f>'YRL CAPITAL_ICM'!L12+'SC GAM_ICM'!H12</f>
        <v>0</v>
      </c>
      <c r="L70" s="2"/>
      <c r="M70" s="161"/>
      <c r="N70" s="161"/>
    </row>
    <row r="71" spans="1:14" s="21" customFormat="1" x14ac:dyDescent="0.25">
      <c r="A71" s="44">
        <v>43389</v>
      </c>
      <c r="B71" s="24">
        <f>'YRL CAPITAL_ICM'!B13+'SC GAM_ICM'!B13</f>
        <v>0</v>
      </c>
      <c r="C71" s="24">
        <f>'YRL CAPITAL_ICM'!C13+'SC GAM_ICM'!C13</f>
        <v>0</v>
      </c>
      <c r="D71" s="24">
        <f>'YRL CAPITAL_ICM'!D13</f>
        <v>0</v>
      </c>
      <c r="E71" s="24">
        <f>'YRL CAPITAL_ICM'!E13</f>
        <v>0</v>
      </c>
      <c r="F71" s="24">
        <f>'YRL CAPITAL_ICM'!F13+'SC GAM_ICM'!D13</f>
        <v>0</v>
      </c>
      <c r="G71" s="24">
        <f>'YRL CAPITAL_ICM'!I13+'SC GAM_ICM'!F13</f>
        <v>0</v>
      </c>
      <c r="H71" s="24">
        <f>'YRL CAPITAL_ICM'!G13</f>
        <v>0</v>
      </c>
      <c r="I71" s="24">
        <f>'YRL CAPITAL_ICM'!H13+'SC GAM_ICM'!E13</f>
        <v>0</v>
      </c>
      <c r="J71" s="25">
        <f>'YRL CAPITAL_ICM'!K13+'SC GAM_ICM'!G13</f>
        <v>0</v>
      </c>
      <c r="K71" s="1">
        <f>'YRL CAPITAL_ICM'!L13+'SC GAM_ICM'!H13</f>
        <v>0</v>
      </c>
      <c r="L71" s="2"/>
      <c r="M71" s="161"/>
      <c r="N71" s="161"/>
    </row>
    <row r="72" spans="1:14" s="21" customFormat="1" x14ac:dyDescent="0.25">
      <c r="A72" s="44">
        <v>43390</v>
      </c>
      <c r="B72" s="24">
        <f>'YRL CAPITAL_ICM'!B14+'SC GAM_ICM'!B14</f>
        <v>0</v>
      </c>
      <c r="C72" s="24">
        <f>'YRL CAPITAL_ICM'!C14+'SC GAM_ICM'!C14</f>
        <v>0</v>
      </c>
      <c r="D72" s="24">
        <f>'YRL CAPITAL_ICM'!D14</f>
        <v>0</v>
      </c>
      <c r="E72" s="24">
        <f>'YRL CAPITAL_ICM'!E14</f>
        <v>0</v>
      </c>
      <c r="F72" s="24">
        <f>'YRL CAPITAL_ICM'!F14+'SC GAM_ICM'!D14</f>
        <v>0</v>
      </c>
      <c r="G72" s="24">
        <f>'YRL CAPITAL_ICM'!I14+'SC GAM_ICM'!F14</f>
        <v>0</v>
      </c>
      <c r="H72" s="24">
        <f>'YRL CAPITAL_ICM'!G14</f>
        <v>0</v>
      </c>
      <c r="I72" s="24">
        <f>'YRL CAPITAL_ICM'!H14+'SC GAM_ICM'!E14</f>
        <v>0</v>
      </c>
      <c r="J72" s="25">
        <f>'YRL CAPITAL_ICM'!K14+'SC GAM_ICM'!G14</f>
        <v>0</v>
      </c>
      <c r="K72" s="1">
        <f>'YRL CAPITAL_ICM'!L14+'SC GAM_ICM'!H14</f>
        <v>0</v>
      </c>
      <c r="L72" s="3"/>
      <c r="M72" s="161"/>
      <c r="N72" s="161"/>
    </row>
    <row r="73" spans="1:14" s="21" customFormat="1" x14ac:dyDescent="0.25">
      <c r="A73" s="44">
        <v>43391</v>
      </c>
      <c r="B73" s="24">
        <f>'YRL CAPITAL_ICM'!B15+'SC GAM_ICM'!B15</f>
        <v>0</v>
      </c>
      <c r="C73" s="24">
        <f>'YRL CAPITAL_ICM'!C15+'SC GAM_ICM'!C15</f>
        <v>0</v>
      </c>
      <c r="D73" s="24">
        <f>'YRL CAPITAL_ICM'!D15</f>
        <v>0</v>
      </c>
      <c r="E73" s="24">
        <f>'YRL CAPITAL_ICM'!E15</f>
        <v>0</v>
      </c>
      <c r="F73" s="24">
        <f>'YRL CAPITAL_ICM'!F15+'SC GAM_ICM'!D15</f>
        <v>0</v>
      </c>
      <c r="G73" s="24">
        <f>'YRL CAPITAL_ICM'!I15+'SC GAM_ICM'!F15</f>
        <v>0</v>
      </c>
      <c r="H73" s="24">
        <f>'YRL CAPITAL_ICM'!G15</f>
        <v>0</v>
      </c>
      <c r="I73" s="24">
        <f>'YRL CAPITAL_ICM'!H15+'SC GAM_ICM'!E15</f>
        <v>0</v>
      </c>
      <c r="J73" s="25">
        <f>'YRL CAPITAL_ICM'!K15+'SC GAM_ICM'!G15</f>
        <v>0</v>
      </c>
      <c r="K73" s="1">
        <f>'YRL CAPITAL_ICM'!L15+'SC GAM_ICM'!H15</f>
        <v>0</v>
      </c>
      <c r="L73" s="2"/>
      <c r="M73" s="161"/>
      <c r="N73" s="161"/>
    </row>
    <row r="74" spans="1:14" s="21" customFormat="1" x14ac:dyDescent="0.25">
      <c r="A74" s="44">
        <v>43392</v>
      </c>
      <c r="B74" s="24">
        <f>'YRL CAPITAL_ICM'!B16+'SC GAM_ICM'!B16</f>
        <v>0</v>
      </c>
      <c r="C74" s="24">
        <f>'YRL CAPITAL_ICM'!C16+'SC GAM_ICM'!C16</f>
        <v>0</v>
      </c>
      <c r="D74" s="24">
        <f>'YRL CAPITAL_ICM'!D16</f>
        <v>0</v>
      </c>
      <c r="E74" s="24">
        <f>'YRL CAPITAL_ICM'!E16</f>
        <v>0</v>
      </c>
      <c r="F74" s="24">
        <f>'YRL CAPITAL_ICM'!F16+'SC GAM_ICM'!D16</f>
        <v>0</v>
      </c>
      <c r="G74" s="24">
        <f>'YRL CAPITAL_ICM'!I16+'SC GAM_ICM'!F16</f>
        <v>0</v>
      </c>
      <c r="H74" s="24">
        <f>'YRL CAPITAL_ICM'!G16</f>
        <v>0</v>
      </c>
      <c r="I74" s="24">
        <f>'YRL CAPITAL_ICM'!H16+'SC GAM_ICM'!E16</f>
        <v>0</v>
      </c>
      <c r="J74" s="25">
        <f>'YRL CAPITAL_ICM'!K16+'SC GAM_ICM'!G16</f>
        <v>0</v>
      </c>
      <c r="K74" s="1">
        <f>'YRL CAPITAL_ICM'!L16+'SC GAM_ICM'!H16</f>
        <v>0</v>
      </c>
      <c r="L74" s="2"/>
      <c r="M74" s="161"/>
      <c r="N74" s="161"/>
    </row>
    <row r="75" spans="1:14" s="21" customFormat="1" x14ac:dyDescent="0.25">
      <c r="A75" s="44">
        <v>43395</v>
      </c>
      <c r="B75" s="24">
        <f>'YRL CAPITAL_ICM'!B17+'SC GAM_ICM'!B17</f>
        <v>0</v>
      </c>
      <c r="C75" s="24">
        <f>'YRL CAPITAL_ICM'!C17+'SC GAM_ICM'!C17</f>
        <v>0</v>
      </c>
      <c r="D75" s="24">
        <f>'YRL CAPITAL_ICM'!D17</f>
        <v>0</v>
      </c>
      <c r="E75" s="24">
        <f>'YRL CAPITAL_ICM'!E17</f>
        <v>0</v>
      </c>
      <c r="F75" s="24">
        <f>'YRL CAPITAL_ICM'!F17+'SC GAM_ICM'!D17</f>
        <v>0</v>
      </c>
      <c r="G75" s="24">
        <f>'YRL CAPITAL_ICM'!I17+'SC GAM_ICM'!F17</f>
        <v>0</v>
      </c>
      <c r="H75" s="24">
        <f>'YRL CAPITAL_ICM'!G17</f>
        <v>0</v>
      </c>
      <c r="I75" s="24">
        <f>'YRL CAPITAL_ICM'!H17+'SC GAM_ICM'!E17</f>
        <v>0</v>
      </c>
      <c r="J75" s="25">
        <f>'YRL CAPITAL_ICM'!K17+'SC GAM_ICM'!G17</f>
        <v>0</v>
      </c>
      <c r="K75" s="1">
        <f>'YRL CAPITAL_ICM'!L17+'SC GAM_ICM'!H17</f>
        <v>0</v>
      </c>
      <c r="L75" s="2"/>
      <c r="M75" s="161"/>
      <c r="N75" s="161"/>
    </row>
    <row r="76" spans="1:14" s="21" customFormat="1" x14ac:dyDescent="0.25">
      <c r="A76" s="44">
        <v>43396</v>
      </c>
      <c r="B76" s="24">
        <f>'YRL CAPITAL_ICM'!B18+'SC GAM_ICM'!B18</f>
        <v>0</v>
      </c>
      <c r="C76" s="24">
        <f>'YRL CAPITAL_ICM'!C18+'SC GAM_ICM'!C18</f>
        <v>0</v>
      </c>
      <c r="D76" s="24">
        <f>'YRL CAPITAL_ICM'!D18</f>
        <v>0</v>
      </c>
      <c r="E76" s="24">
        <f>'YRL CAPITAL_ICM'!E18</f>
        <v>0</v>
      </c>
      <c r="F76" s="24">
        <f>'YRL CAPITAL_ICM'!F18+'SC GAM_ICM'!D18</f>
        <v>0</v>
      </c>
      <c r="G76" s="24">
        <f>'YRL CAPITAL_ICM'!I18+'SC GAM_ICM'!F18</f>
        <v>0</v>
      </c>
      <c r="H76" s="24">
        <f>'YRL CAPITAL_ICM'!G18</f>
        <v>0</v>
      </c>
      <c r="I76" s="24">
        <f>'YRL CAPITAL_ICM'!H18+'SC GAM_ICM'!E18</f>
        <v>0</v>
      </c>
      <c r="J76" s="25">
        <f>'YRL CAPITAL_ICM'!K18+'SC GAM_ICM'!G18</f>
        <v>0</v>
      </c>
      <c r="K76" s="1">
        <f>'YRL CAPITAL_ICM'!L18+'SC GAM_ICM'!H18</f>
        <v>0</v>
      </c>
      <c r="L76" s="2"/>
      <c r="M76" s="161"/>
      <c r="N76" s="161"/>
    </row>
    <row r="77" spans="1:14" s="21" customFormat="1" x14ac:dyDescent="0.25">
      <c r="A77" s="44">
        <v>43397</v>
      </c>
      <c r="B77" s="24">
        <f>'YRL CAPITAL_ICM'!B19+'SC GAM_ICM'!B19</f>
        <v>0</v>
      </c>
      <c r="C77" s="24">
        <f>'YRL CAPITAL_ICM'!C19+'SC GAM_ICM'!C19</f>
        <v>0</v>
      </c>
      <c r="D77" s="24">
        <f>'YRL CAPITAL_ICM'!D19</f>
        <v>0</v>
      </c>
      <c r="E77" s="24">
        <f>'YRL CAPITAL_ICM'!E19</f>
        <v>0</v>
      </c>
      <c r="F77" s="24">
        <f>'YRL CAPITAL_ICM'!F19+'SC GAM_ICM'!D19</f>
        <v>0</v>
      </c>
      <c r="G77" s="24">
        <f>'YRL CAPITAL_ICM'!I19+'SC GAM_ICM'!F19</f>
        <v>0</v>
      </c>
      <c r="H77" s="24">
        <f>'YRL CAPITAL_ICM'!G19</f>
        <v>0</v>
      </c>
      <c r="I77" s="24">
        <f>'YRL CAPITAL_ICM'!H19+'SC GAM_ICM'!E19</f>
        <v>0</v>
      </c>
      <c r="J77" s="25">
        <f>'YRL CAPITAL_ICM'!K19+'SC GAM_ICM'!G19</f>
        <v>0</v>
      </c>
      <c r="K77" s="1">
        <f>'YRL CAPITAL_ICM'!L19+'SC GAM_ICM'!H19</f>
        <v>0</v>
      </c>
      <c r="L77" s="2"/>
      <c r="M77" s="161"/>
      <c r="N77" s="161"/>
    </row>
    <row r="78" spans="1:14" s="21" customFormat="1" x14ac:dyDescent="0.25">
      <c r="A78" s="44">
        <v>43398</v>
      </c>
      <c r="B78" s="24">
        <f>'YRL CAPITAL_ICM'!B20+'SC GAM_ICM'!B20</f>
        <v>0</v>
      </c>
      <c r="C78" s="24">
        <f>'YRL CAPITAL_ICM'!C20+'SC GAM_ICM'!C20</f>
        <v>0</v>
      </c>
      <c r="D78" s="24">
        <f>'YRL CAPITAL_ICM'!D20</f>
        <v>0</v>
      </c>
      <c r="E78" s="24">
        <f>'YRL CAPITAL_ICM'!E20</f>
        <v>0</v>
      </c>
      <c r="F78" s="24">
        <f>'YRL CAPITAL_ICM'!F20+'SC GAM_ICM'!D20</f>
        <v>0</v>
      </c>
      <c r="G78" s="24">
        <f>'YRL CAPITAL_ICM'!I20+'SC GAM_ICM'!F20</f>
        <v>0</v>
      </c>
      <c r="H78" s="24">
        <f>'YRL CAPITAL_ICM'!G20</f>
        <v>0</v>
      </c>
      <c r="I78" s="24">
        <f>'YRL CAPITAL_ICM'!H20+'SC GAM_ICM'!E20</f>
        <v>0</v>
      </c>
      <c r="J78" s="25">
        <f>'YRL CAPITAL_ICM'!K20+'SC GAM_ICM'!G20</f>
        <v>0</v>
      </c>
      <c r="K78" s="1">
        <f>'YRL CAPITAL_ICM'!L20+'SC GAM_ICM'!H20</f>
        <v>0</v>
      </c>
      <c r="L78" s="2"/>
      <c r="M78" s="161"/>
      <c r="N78" s="161"/>
    </row>
    <row r="79" spans="1:14" s="21" customFormat="1" x14ac:dyDescent="0.25">
      <c r="A79" s="44">
        <v>43399</v>
      </c>
      <c r="B79" s="24">
        <f>'YRL CAPITAL_ICM'!B21+'SC GAM_ICM'!B21</f>
        <v>0</v>
      </c>
      <c r="C79" s="24">
        <f>'YRL CAPITAL_ICM'!C21+'SC GAM_ICM'!C21</f>
        <v>0</v>
      </c>
      <c r="D79" s="24">
        <f>'YRL CAPITAL_ICM'!D21</f>
        <v>0</v>
      </c>
      <c r="E79" s="24">
        <f>'YRL CAPITAL_ICM'!E21</f>
        <v>0</v>
      </c>
      <c r="F79" s="24">
        <f>'YRL CAPITAL_ICM'!F21+'SC GAM_ICM'!D21</f>
        <v>0</v>
      </c>
      <c r="G79" s="24">
        <f>'YRL CAPITAL_ICM'!I21+'SC GAM_ICM'!F21</f>
        <v>0</v>
      </c>
      <c r="H79" s="24">
        <f>'YRL CAPITAL_ICM'!G21</f>
        <v>0</v>
      </c>
      <c r="I79" s="24">
        <f>'YRL CAPITAL_ICM'!H21+'SC GAM_ICM'!E21</f>
        <v>0</v>
      </c>
      <c r="J79" s="25">
        <f>'YRL CAPITAL_ICM'!K21+'SC GAM_ICM'!G21</f>
        <v>0</v>
      </c>
      <c r="K79" s="1">
        <f>'YRL CAPITAL_ICM'!L21+'SC GAM_ICM'!H21</f>
        <v>0</v>
      </c>
      <c r="L79" s="2"/>
      <c r="M79" s="161"/>
      <c r="N79" s="161"/>
    </row>
    <row r="80" spans="1:14" s="21" customFormat="1" x14ac:dyDescent="0.25">
      <c r="A80" s="44">
        <v>43402</v>
      </c>
      <c r="B80" s="24">
        <f>'YRL CAPITAL_ICM'!B22+'SC GAM_ICM'!B22</f>
        <v>0</v>
      </c>
      <c r="C80" s="24">
        <f>'YRL CAPITAL_ICM'!C22+'SC GAM_ICM'!C22</f>
        <v>0</v>
      </c>
      <c r="D80" s="24">
        <f>'YRL CAPITAL_ICM'!D22</f>
        <v>0</v>
      </c>
      <c r="E80" s="24">
        <f>'YRL CAPITAL_ICM'!E22</f>
        <v>0</v>
      </c>
      <c r="F80" s="24">
        <f>'YRL CAPITAL_ICM'!F22+'SC GAM_ICM'!D22</f>
        <v>0</v>
      </c>
      <c r="G80" s="24">
        <f>'YRL CAPITAL_ICM'!I22+'SC GAM_ICM'!F22</f>
        <v>0</v>
      </c>
      <c r="H80" s="24">
        <f>'YRL CAPITAL_ICM'!G22</f>
        <v>0</v>
      </c>
      <c r="I80" s="24">
        <f>'YRL CAPITAL_ICM'!H22+'SC GAM_ICM'!E22</f>
        <v>0</v>
      </c>
      <c r="J80" s="25">
        <f>'YRL CAPITAL_ICM'!K22+'SC GAM_ICM'!G22</f>
        <v>0</v>
      </c>
      <c r="K80" s="1">
        <f>'YRL CAPITAL_ICM'!L22+'SC GAM_ICM'!H22</f>
        <v>0</v>
      </c>
      <c r="L80" s="2"/>
      <c r="M80" s="161"/>
      <c r="N80" s="161"/>
    </row>
    <row r="81" spans="1:21" s="21" customFormat="1" x14ac:dyDescent="0.25">
      <c r="A81" s="44">
        <v>43403</v>
      </c>
      <c r="B81" s="24">
        <f>'YRL CAPITAL_ICM'!B23+'SC GAM_ICM'!B23</f>
        <v>0</v>
      </c>
      <c r="C81" s="24">
        <f>'YRL CAPITAL_ICM'!C23+'SC GAM_ICM'!C23</f>
        <v>0</v>
      </c>
      <c r="D81" s="24">
        <f>'YRL CAPITAL_ICM'!D23</f>
        <v>0</v>
      </c>
      <c r="E81" s="24">
        <f>'YRL CAPITAL_ICM'!E23</f>
        <v>0</v>
      </c>
      <c r="F81" s="24">
        <f>'YRL CAPITAL_ICM'!F23+'SC GAM_ICM'!D23</f>
        <v>0</v>
      </c>
      <c r="G81" s="24">
        <f>'YRL CAPITAL_ICM'!I23+'SC GAM_ICM'!F23</f>
        <v>0</v>
      </c>
      <c r="H81" s="24">
        <f>'YRL CAPITAL_ICM'!G23</f>
        <v>0</v>
      </c>
      <c r="I81" s="24">
        <f>'YRL CAPITAL_ICM'!H23+'SC GAM_ICM'!E23</f>
        <v>0</v>
      </c>
      <c r="J81" s="25">
        <f>'YRL CAPITAL_ICM'!K23+'SC GAM_ICM'!G23</f>
        <v>0</v>
      </c>
      <c r="K81" s="1">
        <f>'YRL CAPITAL_ICM'!L23+'SC GAM_ICM'!H23</f>
        <v>0</v>
      </c>
      <c r="L81" s="2"/>
      <c r="M81" s="161"/>
      <c r="N81" s="161"/>
    </row>
    <row r="82" spans="1:21" s="21" customFormat="1" x14ac:dyDescent="0.25">
      <c r="A82" s="44">
        <v>43404</v>
      </c>
      <c r="B82" s="24">
        <f>'YRL CAPITAL_ICM'!B25+'SC GAM_ICM'!B25</f>
        <v>0</v>
      </c>
      <c r="C82" s="24">
        <f>'YRL CAPITAL_ICM'!C25+'SC GAM_ICM'!C25</f>
        <v>0</v>
      </c>
      <c r="D82" s="24">
        <f>'YRL CAPITAL_ICM'!D25</f>
        <v>0</v>
      </c>
      <c r="E82" s="24">
        <f>'YRL CAPITAL_ICM'!E25</f>
        <v>0</v>
      </c>
      <c r="F82" s="24">
        <f>'YRL CAPITAL_ICM'!F25+'SC GAM_ICM'!D25</f>
        <v>0</v>
      </c>
      <c r="G82" s="24">
        <f>'YRL CAPITAL_ICM'!I25+'SC GAM_ICM'!F25</f>
        <v>0</v>
      </c>
      <c r="H82" s="24">
        <f>'YRL CAPITAL_ICM'!G25</f>
        <v>0</v>
      </c>
      <c r="I82" s="24">
        <f>'YRL CAPITAL_ICM'!H25+'SC GAM_ICM'!E25</f>
        <v>0</v>
      </c>
      <c r="J82" s="25">
        <f>'YRL CAPITAL_ICM'!K25+'SC GAM_ICM'!G25</f>
        <v>0</v>
      </c>
      <c r="K82" s="1">
        <f>'YRL CAPITAL_ICM'!L25+'SC GAM_ICM'!H25</f>
        <v>0</v>
      </c>
      <c r="L82" s="2"/>
      <c r="M82" s="161"/>
      <c r="N82" s="161"/>
    </row>
    <row r="83" spans="1:21" s="21" customFormat="1" ht="15.75" x14ac:dyDescent="0.25">
      <c r="A83" s="4" t="s">
        <v>3</v>
      </c>
      <c r="B83" s="87">
        <f t="shared" ref="B83:L83" si="5">SUM(B60:B81)</f>
        <v>0</v>
      </c>
      <c r="C83" s="87">
        <f t="shared" si="5"/>
        <v>0</v>
      </c>
      <c r="D83" s="87">
        <f t="shared" si="5"/>
        <v>0</v>
      </c>
      <c r="E83" s="87">
        <f t="shared" si="5"/>
        <v>0</v>
      </c>
      <c r="F83" s="87">
        <f t="shared" si="5"/>
        <v>0</v>
      </c>
      <c r="G83" s="87">
        <f t="shared" si="5"/>
        <v>0</v>
      </c>
      <c r="H83" s="87">
        <f t="shared" si="5"/>
        <v>0</v>
      </c>
      <c r="I83" s="87">
        <f t="shared" si="5"/>
        <v>0</v>
      </c>
      <c r="J83" s="88">
        <f t="shared" si="5"/>
        <v>0</v>
      </c>
      <c r="K83" s="155">
        <f t="shared" si="5"/>
        <v>0</v>
      </c>
      <c r="L83" s="158">
        <f t="shared" si="5"/>
        <v>0</v>
      </c>
      <c r="M83" s="161"/>
      <c r="N83" s="161"/>
      <c r="O83" s="161"/>
      <c r="P83" s="161"/>
      <c r="Q83" s="161"/>
      <c r="R83" s="161"/>
    </row>
    <row r="84" spans="1:21" s="21" customFormat="1" ht="15.75" x14ac:dyDescent="0.25">
      <c r="A84" s="91" t="s">
        <v>12</v>
      </c>
      <c r="B84" s="88">
        <f>(B83*8.54)</f>
        <v>0</v>
      </c>
      <c r="C84" s="88">
        <f>(C83*8.5)</f>
        <v>0</v>
      </c>
      <c r="D84" s="88">
        <f>(D83*7.86)</f>
        <v>0</v>
      </c>
      <c r="E84" s="88">
        <f>(E83*8.55)</f>
        <v>0</v>
      </c>
      <c r="F84" s="88">
        <f>(F83*6)</f>
        <v>0</v>
      </c>
      <c r="G84" s="88">
        <f>(G83*11.42)</f>
        <v>0</v>
      </c>
      <c r="H84" s="88">
        <f>H83*6.3</f>
        <v>0</v>
      </c>
      <c r="I84" s="88">
        <f>I83*7.8</f>
        <v>0</v>
      </c>
      <c r="J84" s="88">
        <f>SUM(B84:I84)</f>
        <v>0</v>
      </c>
      <c r="K84" s="155"/>
      <c r="L84" s="158"/>
      <c r="M84" s="161"/>
      <c r="N84" s="161"/>
      <c r="O84" s="161"/>
      <c r="P84" s="161"/>
      <c r="Q84" s="161"/>
      <c r="R84" s="161"/>
    </row>
    <row r="85" spans="1:21" s="21" customFormat="1" ht="15.75" x14ac:dyDescent="0.25">
      <c r="A85" s="57" t="s">
        <v>49</v>
      </c>
      <c r="B85" s="60"/>
      <c r="C85" s="60"/>
      <c r="D85" s="60"/>
      <c r="E85" s="60"/>
      <c r="F85" s="60"/>
      <c r="G85" s="60"/>
      <c r="H85" s="60"/>
      <c r="I85" s="60"/>
      <c r="J85" s="60"/>
      <c r="K85" s="61"/>
    </row>
    <row r="86" spans="1:21" s="6" customFormat="1" ht="15.75" x14ac:dyDescent="0.25">
      <c r="A86" s="118"/>
      <c r="B86" s="119"/>
      <c r="C86" s="119"/>
      <c r="D86" s="119"/>
      <c r="E86" s="119"/>
      <c r="F86" s="120"/>
      <c r="G86" s="120"/>
      <c r="H86" s="120"/>
      <c r="I86" s="120"/>
      <c r="J86" s="120"/>
      <c r="K86" s="120"/>
      <c r="L86" s="121"/>
    </row>
    <row r="87" spans="1:21" s="6" customFormat="1" ht="15.75" x14ac:dyDescent="0.25">
      <c r="A87" s="118"/>
      <c r="B87" s="119"/>
      <c r="C87" s="119"/>
      <c r="D87" s="119"/>
      <c r="E87" s="119"/>
      <c r="F87" s="120"/>
      <c r="G87" s="120"/>
      <c r="H87" s="120"/>
      <c r="I87" s="120"/>
      <c r="J87" s="120"/>
      <c r="K87" s="120"/>
      <c r="L87" s="121"/>
    </row>
    <row r="88" spans="1:21" ht="18.75" x14ac:dyDescent="0.25">
      <c r="A88" s="144">
        <v>43374</v>
      </c>
      <c r="B88" s="144"/>
      <c r="C88" s="144"/>
      <c r="D88" s="144"/>
      <c r="E88" s="144"/>
      <c r="F88" s="195"/>
      <c r="G88" s="195"/>
      <c r="H88" s="195"/>
      <c r="I88" s="195"/>
      <c r="J88" s="195"/>
      <c r="K88" s="113"/>
      <c r="N88" s="161"/>
      <c r="O88" s="11"/>
      <c r="P88" s="161"/>
      <c r="U88" s="23"/>
    </row>
    <row r="89" spans="1:21" ht="15.75" x14ac:dyDescent="0.25">
      <c r="A89" s="80" t="s">
        <v>57</v>
      </c>
      <c r="B89" s="72" t="s">
        <v>1</v>
      </c>
      <c r="C89" s="72" t="s">
        <v>2</v>
      </c>
      <c r="D89" s="72" t="s">
        <v>12</v>
      </c>
      <c r="E89" s="102" t="s">
        <v>69</v>
      </c>
      <c r="F89" s="106"/>
      <c r="G89" s="106"/>
      <c r="H89" s="106"/>
      <c r="I89" s="106"/>
      <c r="J89" s="113"/>
      <c r="K89" s="106"/>
      <c r="N89" s="161"/>
      <c r="O89" s="23"/>
      <c r="P89" s="23"/>
      <c r="Q89" s="23"/>
      <c r="R89" s="23"/>
      <c r="S89" s="23"/>
      <c r="T89" s="23"/>
      <c r="U89" s="23"/>
    </row>
    <row r="90" spans="1:21" x14ac:dyDescent="0.25">
      <c r="A90" s="44">
        <v>43374</v>
      </c>
      <c r="B90" s="81"/>
      <c r="C90" s="81"/>
      <c r="D90" s="82"/>
      <c r="E90" s="105">
        <f t="shared" ref="E90:E111" si="6">B90-K3</f>
        <v>0</v>
      </c>
      <c r="F90" s="106"/>
      <c r="G90" s="106"/>
      <c r="H90" s="106"/>
      <c r="I90" s="106"/>
      <c r="J90" s="113"/>
      <c r="K90" s="106"/>
      <c r="N90" s="161"/>
      <c r="O90" s="23"/>
      <c r="P90" s="23"/>
      <c r="Q90" s="23"/>
      <c r="R90" s="23"/>
      <c r="S90" s="23"/>
      <c r="T90" s="23"/>
      <c r="U90" s="23"/>
    </row>
    <row r="91" spans="1:21" ht="15.75" x14ac:dyDescent="0.25">
      <c r="A91" s="44">
        <v>43375</v>
      </c>
      <c r="B91" s="105"/>
      <c r="C91" s="81"/>
      <c r="D91" s="76"/>
      <c r="E91" s="105">
        <f t="shared" si="6"/>
        <v>0</v>
      </c>
      <c r="F91" s="161"/>
      <c r="G91" s="161"/>
      <c r="H91" s="106"/>
      <c r="I91" s="161"/>
      <c r="K91" s="161"/>
      <c r="N91" s="161"/>
      <c r="P91" s="23"/>
      <c r="Q91" s="23"/>
      <c r="R91" s="23"/>
      <c r="S91" s="23"/>
      <c r="T91" s="23"/>
      <c r="U91" s="23"/>
    </row>
    <row r="92" spans="1:21" ht="15.75" x14ac:dyDescent="0.25">
      <c r="A92" s="44">
        <v>43376</v>
      </c>
      <c r="B92" s="1"/>
      <c r="C92" s="81"/>
      <c r="D92" s="76"/>
      <c r="E92" s="105">
        <f t="shared" si="6"/>
        <v>0</v>
      </c>
      <c r="F92" s="161"/>
      <c r="G92" s="161"/>
      <c r="H92" s="106"/>
      <c r="I92" s="161"/>
      <c r="K92" s="161"/>
      <c r="N92" s="161"/>
      <c r="P92" s="23"/>
      <c r="Q92" s="23"/>
      <c r="R92" s="23"/>
      <c r="S92" s="23"/>
      <c r="T92" s="23"/>
      <c r="U92" s="23"/>
    </row>
    <row r="93" spans="1:21" ht="15.75" x14ac:dyDescent="0.25">
      <c r="A93" s="44">
        <v>43377</v>
      </c>
      <c r="B93" s="1"/>
      <c r="C93" s="81"/>
      <c r="D93" s="76"/>
      <c r="E93" s="105">
        <f t="shared" si="6"/>
        <v>0</v>
      </c>
      <c r="F93" s="161"/>
      <c r="G93" s="161"/>
      <c r="H93" s="106"/>
      <c r="I93" s="161"/>
      <c r="K93" s="161"/>
      <c r="N93" s="161"/>
      <c r="P93" s="23"/>
      <c r="Q93" s="23"/>
      <c r="R93" s="23"/>
      <c r="S93" s="23"/>
      <c r="T93" s="23"/>
      <c r="U93" s="23"/>
    </row>
    <row r="94" spans="1:21" ht="15.75" x14ac:dyDescent="0.25">
      <c r="A94" s="44">
        <v>43378</v>
      </c>
      <c r="B94" s="1"/>
      <c r="C94" s="96"/>
      <c r="D94" s="76"/>
      <c r="E94" s="105">
        <f t="shared" si="6"/>
        <v>0</v>
      </c>
      <c r="F94" s="161"/>
      <c r="G94" s="161"/>
      <c r="H94" s="106"/>
      <c r="I94" s="161"/>
      <c r="K94" s="161"/>
      <c r="N94" s="161"/>
      <c r="P94" s="23"/>
      <c r="Q94" s="23"/>
      <c r="R94" s="23"/>
      <c r="S94" s="23"/>
      <c r="T94" s="23"/>
      <c r="U94" s="23"/>
    </row>
    <row r="95" spans="1:21" ht="15.75" x14ac:dyDescent="0.25">
      <c r="A95" s="44">
        <v>43381</v>
      </c>
      <c r="B95" s="1"/>
      <c r="C95" s="96"/>
      <c r="D95" s="76"/>
      <c r="E95" s="105">
        <f t="shared" si="6"/>
        <v>0</v>
      </c>
      <c r="F95" s="161"/>
      <c r="G95" s="161"/>
      <c r="H95" s="106"/>
      <c r="I95" s="161"/>
      <c r="K95" s="161"/>
      <c r="N95" s="161"/>
      <c r="P95" s="23"/>
      <c r="Q95" s="23"/>
      <c r="R95" s="23"/>
      <c r="S95" s="23"/>
      <c r="T95" s="23"/>
      <c r="U95" s="23"/>
    </row>
    <row r="96" spans="1:21" ht="15.75" x14ac:dyDescent="0.25">
      <c r="A96" s="44">
        <v>43382</v>
      </c>
      <c r="B96" s="1"/>
      <c r="C96" s="81"/>
      <c r="D96" s="76"/>
      <c r="E96" s="105">
        <f t="shared" si="6"/>
        <v>0</v>
      </c>
      <c r="F96" s="161"/>
      <c r="G96" s="161"/>
      <c r="H96" s="106"/>
      <c r="I96" s="161"/>
      <c r="K96" s="161"/>
      <c r="N96" s="161"/>
      <c r="P96" s="23"/>
      <c r="Q96" s="23"/>
      <c r="R96" s="23"/>
      <c r="S96" s="23"/>
      <c r="T96" s="23"/>
      <c r="U96" s="23"/>
    </row>
    <row r="97" spans="1:21" ht="15.75" x14ac:dyDescent="0.25">
      <c r="A97" s="44">
        <v>43383</v>
      </c>
      <c r="B97" s="1"/>
      <c r="C97" s="81"/>
      <c r="D97" s="76"/>
      <c r="E97" s="105">
        <f t="shared" si="6"/>
        <v>-1.3999999999999968</v>
      </c>
      <c r="F97" s="161"/>
      <c r="G97" s="161"/>
      <c r="H97" s="106"/>
      <c r="I97" s="161"/>
      <c r="K97" s="161"/>
      <c r="N97" s="161"/>
      <c r="P97" s="23"/>
      <c r="Q97" s="23"/>
      <c r="R97" s="23"/>
      <c r="S97" s="23"/>
      <c r="T97" s="23"/>
      <c r="U97" s="23"/>
    </row>
    <row r="98" spans="1:21" ht="15.75" x14ac:dyDescent="0.25">
      <c r="A98" s="44">
        <v>43384</v>
      </c>
      <c r="B98" s="1"/>
      <c r="C98" s="81"/>
      <c r="D98" s="76"/>
      <c r="E98" s="105">
        <f t="shared" si="6"/>
        <v>0</v>
      </c>
      <c r="F98" s="161"/>
      <c r="G98" s="161"/>
      <c r="H98" s="106"/>
      <c r="I98" s="161"/>
      <c r="K98" s="161"/>
      <c r="N98" s="161"/>
      <c r="P98" s="23"/>
      <c r="Q98" s="23"/>
      <c r="R98" s="23"/>
      <c r="S98" s="23"/>
      <c r="T98" s="23"/>
      <c r="U98" s="23"/>
    </row>
    <row r="99" spans="1:21" ht="15.75" x14ac:dyDescent="0.25">
      <c r="A99" s="44">
        <v>43385</v>
      </c>
      <c r="B99" s="56"/>
      <c r="C99" s="96"/>
      <c r="D99" s="76"/>
      <c r="E99" s="105">
        <f t="shared" si="6"/>
        <v>0</v>
      </c>
      <c r="F99" s="161"/>
      <c r="G99" s="161"/>
      <c r="H99" s="106"/>
      <c r="I99" s="161"/>
      <c r="K99" s="161"/>
      <c r="N99" s="161"/>
      <c r="P99" s="23"/>
      <c r="Q99" s="23"/>
      <c r="R99" s="23"/>
      <c r="S99" s="23"/>
      <c r="T99" s="23"/>
      <c r="U99" s="23"/>
    </row>
    <row r="100" spans="1:21" ht="15.75" x14ac:dyDescent="0.25">
      <c r="A100" s="44">
        <v>43388</v>
      </c>
      <c r="B100" s="1"/>
      <c r="C100" s="81"/>
      <c r="D100" s="76"/>
      <c r="E100" s="105">
        <f t="shared" si="6"/>
        <v>0</v>
      </c>
      <c r="F100" s="161"/>
      <c r="G100" s="161"/>
      <c r="H100" s="106"/>
      <c r="I100" s="161"/>
      <c r="K100" s="161"/>
      <c r="N100" s="161"/>
      <c r="P100" s="23"/>
      <c r="Q100" s="23"/>
      <c r="R100" s="23"/>
      <c r="S100" s="23"/>
      <c r="T100" s="23"/>
      <c r="U100" s="23"/>
    </row>
    <row r="101" spans="1:21" ht="15.75" x14ac:dyDescent="0.25">
      <c r="A101" s="44">
        <v>43389</v>
      </c>
      <c r="B101" s="1"/>
      <c r="C101" s="81"/>
      <c r="D101" s="76"/>
      <c r="E101" s="105">
        <f t="shared" si="6"/>
        <v>0</v>
      </c>
      <c r="F101" s="161"/>
      <c r="G101" s="161"/>
      <c r="H101" s="106"/>
      <c r="I101" s="161"/>
      <c r="K101" s="161"/>
      <c r="N101" s="161"/>
      <c r="P101" s="23"/>
      <c r="Q101" s="23"/>
      <c r="R101" s="23"/>
      <c r="S101" s="23"/>
      <c r="T101" s="23"/>
      <c r="U101" s="23"/>
    </row>
    <row r="102" spans="1:21" ht="15.75" x14ac:dyDescent="0.25">
      <c r="A102" s="44">
        <v>43390</v>
      </c>
      <c r="B102" s="56"/>
      <c r="C102" s="96"/>
      <c r="D102" s="76"/>
      <c r="E102" s="105">
        <f t="shared" si="6"/>
        <v>0</v>
      </c>
      <c r="F102" s="161"/>
      <c r="G102" s="161"/>
      <c r="H102" s="106"/>
      <c r="I102" s="161"/>
      <c r="K102" s="161"/>
      <c r="N102" s="161"/>
      <c r="P102" s="23"/>
      <c r="Q102" s="23"/>
      <c r="R102" s="23"/>
      <c r="S102" s="23"/>
      <c r="T102" s="23"/>
      <c r="U102" s="23"/>
    </row>
    <row r="103" spans="1:21" ht="15.75" x14ac:dyDescent="0.25">
      <c r="A103" s="44">
        <v>43391</v>
      </c>
      <c r="B103" s="1"/>
      <c r="C103" s="81"/>
      <c r="D103" s="76"/>
      <c r="E103" s="105">
        <f t="shared" si="6"/>
        <v>0</v>
      </c>
      <c r="F103" s="161"/>
      <c r="G103" s="161"/>
      <c r="H103" s="106"/>
      <c r="I103" s="161"/>
      <c r="K103" s="161"/>
      <c r="N103" s="161"/>
      <c r="P103" s="23"/>
      <c r="Q103" s="23"/>
      <c r="R103" s="23"/>
      <c r="S103" s="23"/>
      <c r="T103" s="23"/>
      <c r="U103" s="23"/>
    </row>
    <row r="104" spans="1:21" ht="15.75" x14ac:dyDescent="0.25">
      <c r="A104" s="44">
        <v>43392</v>
      </c>
      <c r="B104" s="1"/>
      <c r="C104" s="81"/>
      <c r="D104" s="76"/>
      <c r="E104" s="105">
        <f t="shared" si="6"/>
        <v>0</v>
      </c>
      <c r="F104" s="161"/>
      <c r="G104" s="161"/>
      <c r="H104" s="106"/>
      <c r="I104" s="161"/>
      <c r="K104" s="161"/>
      <c r="N104" s="161"/>
      <c r="P104" s="23"/>
      <c r="Q104" s="23"/>
      <c r="R104" s="23"/>
      <c r="S104" s="23"/>
      <c r="T104" s="23"/>
      <c r="U104" s="23"/>
    </row>
    <row r="105" spans="1:21" ht="15.75" x14ac:dyDescent="0.25">
      <c r="A105" s="44">
        <v>43395</v>
      </c>
      <c r="B105" s="1"/>
      <c r="C105" s="81"/>
      <c r="D105" s="76"/>
      <c r="E105" s="105">
        <f t="shared" si="6"/>
        <v>0</v>
      </c>
      <c r="F105" s="161"/>
      <c r="G105" s="161"/>
      <c r="H105" s="106"/>
      <c r="I105" s="161"/>
      <c r="K105" s="161"/>
      <c r="N105" s="161"/>
      <c r="P105" s="23"/>
      <c r="Q105" s="23"/>
      <c r="R105" s="23"/>
      <c r="S105" s="23"/>
      <c r="T105" s="23"/>
      <c r="U105" s="23"/>
    </row>
    <row r="106" spans="1:21" ht="15.75" x14ac:dyDescent="0.25">
      <c r="A106" s="44">
        <v>43396</v>
      </c>
      <c r="B106" s="1"/>
      <c r="C106" s="81"/>
      <c r="D106" s="76"/>
      <c r="E106" s="105">
        <f t="shared" si="6"/>
        <v>0</v>
      </c>
      <c r="F106" s="161"/>
      <c r="G106" s="161"/>
      <c r="H106" s="106"/>
      <c r="I106" s="161"/>
      <c r="K106" s="161"/>
      <c r="N106" s="161"/>
      <c r="P106" s="23"/>
      <c r="Q106" s="23"/>
      <c r="R106" s="23"/>
      <c r="S106" s="23"/>
      <c r="T106" s="23"/>
      <c r="U106" s="23"/>
    </row>
    <row r="107" spans="1:21" ht="15.75" x14ac:dyDescent="0.25">
      <c r="A107" s="44">
        <v>43397</v>
      </c>
      <c r="B107" s="1"/>
      <c r="C107" s="81"/>
      <c r="D107" s="76"/>
      <c r="E107" s="105">
        <f t="shared" si="6"/>
        <v>0</v>
      </c>
      <c r="F107" s="161"/>
      <c r="G107" s="161"/>
      <c r="H107" s="106"/>
      <c r="I107" s="161"/>
      <c r="K107" s="161"/>
      <c r="N107" s="161"/>
      <c r="P107" s="23"/>
      <c r="Q107" s="23"/>
      <c r="R107" s="23"/>
      <c r="S107" s="23"/>
      <c r="T107" s="23"/>
      <c r="U107" s="23"/>
    </row>
    <row r="108" spans="1:21" ht="15.75" x14ac:dyDescent="0.25">
      <c r="A108" s="44">
        <v>43398</v>
      </c>
      <c r="B108" s="1"/>
      <c r="C108" s="81"/>
      <c r="D108" s="76"/>
      <c r="E108" s="105">
        <f t="shared" si="6"/>
        <v>0</v>
      </c>
      <c r="F108" s="161"/>
      <c r="G108" s="161"/>
      <c r="H108" s="106"/>
      <c r="I108" s="161"/>
      <c r="K108" s="161"/>
      <c r="N108" s="161"/>
      <c r="P108" s="23"/>
      <c r="Q108" s="23"/>
      <c r="R108" s="23"/>
      <c r="S108" s="23"/>
      <c r="T108" s="23"/>
      <c r="U108" s="23"/>
    </row>
    <row r="109" spans="1:21" ht="15.75" x14ac:dyDescent="0.25">
      <c r="A109" s="44">
        <v>43399</v>
      </c>
      <c r="B109" s="1"/>
      <c r="C109" s="81"/>
      <c r="D109" s="76"/>
      <c r="E109" s="105">
        <f t="shared" si="6"/>
        <v>0</v>
      </c>
      <c r="F109" s="161"/>
      <c r="G109" s="161"/>
      <c r="H109" s="106"/>
      <c r="I109" s="161"/>
      <c r="K109" s="161"/>
      <c r="N109" s="161"/>
      <c r="P109" s="23"/>
      <c r="Q109" s="23"/>
      <c r="R109" s="23"/>
      <c r="S109" s="23"/>
      <c r="T109" s="23"/>
      <c r="U109" s="23"/>
    </row>
    <row r="110" spans="1:21" ht="15.75" x14ac:dyDescent="0.25">
      <c r="A110" s="44">
        <v>43402</v>
      </c>
      <c r="B110" s="1"/>
      <c r="C110" s="81"/>
      <c r="D110" s="76"/>
      <c r="E110" s="105">
        <f t="shared" si="6"/>
        <v>0</v>
      </c>
      <c r="F110" s="161"/>
      <c r="G110" s="161"/>
      <c r="H110" s="106"/>
      <c r="I110" s="161"/>
      <c r="K110" s="161"/>
      <c r="N110" s="161"/>
      <c r="P110" s="23"/>
      <c r="Q110" s="23"/>
      <c r="R110" s="23"/>
      <c r="S110" s="23"/>
      <c r="T110" s="23"/>
      <c r="U110" s="23"/>
    </row>
    <row r="111" spans="1:21" ht="15.75" x14ac:dyDescent="0.25">
      <c r="A111" s="44">
        <v>43403</v>
      </c>
      <c r="B111" s="1"/>
      <c r="C111" s="81"/>
      <c r="D111" s="76"/>
      <c r="E111" s="105">
        <f t="shared" si="6"/>
        <v>0</v>
      </c>
      <c r="F111" s="161"/>
      <c r="G111" s="161"/>
      <c r="H111" s="106"/>
      <c r="I111" s="161"/>
      <c r="K111" s="161"/>
      <c r="N111" s="161"/>
      <c r="P111" s="23"/>
      <c r="Q111" s="23"/>
      <c r="R111" s="23"/>
      <c r="S111" s="23"/>
      <c r="T111" s="23"/>
      <c r="U111" s="23"/>
    </row>
    <row r="112" spans="1:21" ht="15.75" x14ac:dyDescent="0.25">
      <c r="A112" s="44">
        <v>43404</v>
      </c>
      <c r="B112" s="1"/>
      <c r="C112" s="81"/>
      <c r="D112" s="76"/>
      <c r="E112" s="105">
        <f>B112-K26</f>
        <v>-1.3999999999999968</v>
      </c>
      <c r="F112" s="161"/>
      <c r="G112" s="161"/>
      <c r="H112" s="106"/>
      <c r="I112" s="161"/>
      <c r="K112" s="161"/>
      <c r="N112" s="161"/>
      <c r="P112" s="23"/>
      <c r="Q112" s="23"/>
      <c r="R112" s="23"/>
      <c r="S112" s="23"/>
      <c r="T112" s="23"/>
      <c r="U112" s="23"/>
    </row>
    <row r="113" spans="1:30" ht="15.75" x14ac:dyDescent="0.25">
      <c r="A113" s="62" t="s">
        <v>3</v>
      </c>
      <c r="B113" s="59">
        <f>SUM(B90:B112)</f>
        <v>0</v>
      </c>
      <c r="C113" s="59">
        <f>SUM(C90:C112)</f>
        <v>0</v>
      </c>
      <c r="D113" s="76">
        <f>SUM(D90:D112)</f>
        <v>0</v>
      </c>
      <c r="E113" s="182">
        <f>SUM(E90:E111)</f>
        <v>-1.3999999999999968</v>
      </c>
      <c r="F113" s="161"/>
      <c r="G113" s="161"/>
      <c r="H113" s="106"/>
      <c r="I113" s="161"/>
      <c r="K113" s="161"/>
      <c r="N113" s="161"/>
      <c r="P113" s="23"/>
      <c r="Q113" s="23"/>
      <c r="R113" s="23"/>
      <c r="S113" s="23"/>
      <c r="T113" s="23"/>
      <c r="U113" s="23"/>
    </row>
    <row r="114" spans="1:30" x14ac:dyDescent="0.25">
      <c r="A114" s="62" t="s">
        <v>70</v>
      </c>
      <c r="C114" s="161"/>
      <c r="D114" s="161"/>
      <c r="E114" s="11">
        <f>AVERAGE(E90:E97)</f>
        <v>-0.1749999999999996</v>
      </c>
      <c r="F114" s="161"/>
      <c r="G114" s="161"/>
      <c r="H114" s="23"/>
      <c r="I114" s="23"/>
    </row>
    <row r="118" spans="1:30" x14ac:dyDescent="0.25">
      <c r="A118" s="122" t="s">
        <v>17</v>
      </c>
      <c r="B118" s="122" t="s">
        <v>18</v>
      </c>
      <c r="C118" s="122" t="s">
        <v>19</v>
      </c>
      <c r="D118" s="122" t="s">
        <v>20</v>
      </c>
      <c r="E118" s="122" t="s">
        <v>21</v>
      </c>
      <c r="F118" s="122" t="s">
        <v>22</v>
      </c>
      <c r="G118" s="122" t="s">
        <v>23</v>
      </c>
      <c r="H118" s="122" t="s">
        <v>24</v>
      </c>
      <c r="I118" s="122" t="s">
        <v>25</v>
      </c>
      <c r="J118" s="122" t="s">
        <v>26</v>
      </c>
      <c r="K118" s="122" t="s">
        <v>27</v>
      </c>
      <c r="L118" s="122" t="s">
        <v>28</v>
      </c>
      <c r="M118" s="122" t="s">
        <v>29</v>
      </c>
      <c r="N118" s="122" t="s">
        <v>30</v>
      </c>
      <c r="O118" s="122" t="s">
        <v>45</v>
      </c>
      <c r="P118" s="122" t="s">
        <v>31</v>
      </c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  <c r="AA118" s="122"/>
      <c r="AB118" s="122"/>
      <c r="AC118" s="122"/>
      <c r="AD118" s="122"/>
    </row>
  </sheetData>
  <mergeCells count="2">
    <mergeCell ref="A1:M1"/>
    <mergeCell ref="K26:K27"/>
  </mergeCells>
  <conditionalFormatting sqref="J29:K29 J32:K32 J33:J52 B32:I53 K33:K53 B55:K55 B18:D23 M3:M25 K3:K26 M28 K28 B28:I28 B3:I17 E18:I25 B26:I26">
    <cfRule type="cellIs" dxfId="987" priority="220" operator="lessThan">
      <formula>0</formula>
    </cfRule>
    <cfRule type="cellIs" dxfId="986" priority="221" operator="greaterThan">
      <formula>0</formula>
    </cfRule>
  </conditionalFormatting>
  <conditionalFormatting sqref="J33:J52 J32:L32 B32:I53 K33:L53 L32:L53 B55:L55 J60:J81 J82:K82 I60:I82 B18:D23 M3:M25 L3:M3 M28 K3:L26 K28 B28:I28 B3:I17 E18:I25 B26:I26">
    <cfRule type="cellIs" dxfId="985" priority="215" operator="equal">
      <formula>0</formula>
    </cfRule>
  </conditionalFormatting>
  <conditionalFormatting sqref="B114">
    <cfRule type="cellIs" dxfId="984" priority="206" operator="lessThan">
      <formula>0</formula>
    </cfRule>
    <cfRule type="cellIs" dxfId="983" priority="207" operator="greaterThan">
      <formula>0</formula>
    </cfRule>
  </conditionalFormatting>
  <conditionalFormatting sqref="N4:N7 N9:N12 N14:N17 N19:N24">
    <cfRule type="cellIs" dxfId="982" priority="178" operator="lessThan">
      <formula>0</formula>
    </cfRule>
  </conditionalFormatting>
  <conditionalFormatting sqref="J56:K56">
    <cfRule type="cellIs" dxfId="981" priority="169" operator="lessThan">
      <formula>0</formula>
    </cfRule>
    <cfRule type="cellIs" dxfId="980" priority="170" operator="greaterThan">
      <formula>0</formula>
    </cfRule>
  </conditionalFormatting>
  <conditionalFormatting sqref="L32:L53">
    <cfRule type="cellIs" dxfId="979" priority="166" operator="equal">
      <formula>0</formula>
    </cfRule>
  </conditionalFormatting>
  <conditionalFormatting sqref="J32:K32 J33:J52 K33:K53">
    <cfRule type="cellIs" dxfId="978" priority="165" operator="equal">
      <formula>0</formula>
    </cfRule>
  </conditionalFormatting>
  <conditionalFormatting sqref="J32:K32 J55:K55 J33:J52 K33:K53">
    <cfRule type="cellIs" dxfId="977" priority="167" operator="lessThan">
      <formula>0</formula>
    </cfRule>
  </conditionalFormatting>
  <conditionalFormatting sqref="B24:D25">
    <cfRule type="cellIs" dxfId="976" priority="154" operator="lessThan">
      <formula>0</formula>
    </cfRule>
    <cfRule type="cellIs" dxfId="975" priority="155" operator="greaterThan">
      <formula>0</formula>
    </cfRule>
  </conditionalFormatting>
  <conditionalFormatting sqref="B24:D25">
    <cfRule type="cellIs" dxfId="974" priority="153" operator="equal">
      <formula>0</formula>
    </cfRule>
  </conditionalFormatting>
  <conditionalFormatting sqref="N24 F114 B90:B113">
    <cfRule type="cellIs" dxfId="973" priority="152" operator="greaterThan">
      <formula>0</formula>
    </cfRule>
  </conditionalFormatting>
  <conditionalFormatting sqref="K24:K25">
    <cfRule type="cellIs" dxfId="972" priority="149" operator="equal">
      <formula>0</formula>
    </cfRule>
  </conditionalFormatting>
  <conditionalFormatting sqref="K24:K25">
    <cfRule type="cellIs" dxfId="971" priority="145" operator="lessThan">
      <formula>0</formula>
    </cfRule>
  </conditionalFormatting>
  <conditionalFormatting sqref="J53">
    <cfRule type="cellIs" dxfId="970" priority="140" operator="lessThan">
      <formula>0</formula>
    </cfRule>
    <cfRule type="cellIs" dxfId="969" priority="141" operator="greaterThan">
      <formula>0</formula>
    </cfRule>
  </conditionalFormatting>
  <conditionalFormatting sqref="J53">
    <cfRule type="cellIs" dxfId="968" priority="139" operator="equal">
      <formula>0</formula>
    </cfRule>
  </conditionalFormatting>
  <conditionalFormatting sqref="J53">
    <cfRule type="cellIs" dxfId="967" priority="136" operator="equal">
      <formula>0</formula>
    </cfRule>
  </conditionalFormatting>
  <conditionalFormatting sqref="J53">
    <cfRule type="cellIs" dxfId="966" priority="138" operator="lessThan">
      <formula>0</formula>
    </cfRule>
  </conditionalFormatting>
  <conditionalFormatting sqref="K60:K81 K83:K84">
    <cfRule type="cellIs" dxfId="965" priority="119" operator="lessThan">
      <formula>0</formula>
    </cfRule>
    <cfRule type="cellIs" dxfId="964" priority="120" operator="greaterThan">
      <formula>0</formula>
    </cfRule>
  </conditionalFormatting>
  <conditionalFormatting sqref="K70:L73 J60:L69 B60:F81 K60:K72 L74:L80 J74:K81">
    <cfRule type="cellIs" dxfId="963" priority="118" operator="equal">
      <formula>0</formula>
    </cfRule>
  </conditionalFormatting>
  <conditionalFormatting sqref="B90:B113 D90:D113">
    <cfRule type="cellIs" dxfId="962" priority="125" operator="lessThan">
      <formula>0</formula>
    </cfRule>
  </conditionalFormatting>
  <conditionalFormatting sqref="D90:D113">
    <cfRule type="cellIs" dxfId="961" priority="124" operator="greaterThan">
      <formula>0</formula>
    </cfRule>
  </conditionalFormatting>
  <conditionalFormatting sqref="M32:M53 M55">
    <cfRule type="cellIs" dxfId="960" priority="123" operator="lessThan">
      <formula>0</formula>
    </cfRule>
  </conditionalFormatting>
  <conditionalFormatting sqref="E90:E111 E113">
    <cfRule type="cellIs" dxfId="959" priority="122" operator="lessThan">
      <formula>0</formula>
    </cfRule>
  </conditionalFormatting>
  <conditionalFormatting sqref="E90:E111">
    <cfRule type="cellIs" dxfId="958" priority="121" operator="greaterThan">
      <formula>0</formula>
    </cfRule>
  </conditionalFormatting>
  <conditionalFormatting sqref="J83:J84">
    <cfRule type="cellIs" dxfId="957" priority="114" operator="lessThan">
      <formula>0</formula>
    </cfRule>
    <cfRule type="cellIs" dxfId="956" priority="115" operator="greaterThan">
      <formula>0</formula>
    </cfRule>
  </conditionalFormatting>
  <conditionalFormatting sqref="G60:G81">
    <cfRule type="cellIs" dxfId="955" priority="78" operator="lessThan">
      <formula>0</formula>
    </cfRule>
    <cfRule type="cellIs" dxfId="954" priority="79" operator="greaterThan">
      <formula>0</formula>
    </cfRule>
  </conditionalFormatting>
  <conditionalFormatting sqref="B60:E81 J60:J81">
    <cfRule type="cellIs" dxfId="953" priority="116" operator="lessThan">
      <formula>0</formula>
    </cfRule>
    <cfRule type="cellIs" dxfId="952" priority="117" operator="greaterThan">
      <formula>0</formula>
    </cfRule>
  </conditionalFormatting>
  <conditionalFormatting sqref="B83:E83">
    <cfRule type="cellIs" dxfId="951" priority="112" operator="lessThan">
      <formula>0</formula>
    </cfRule>
    <cfRule type="cellIs" dxfId="950" priority="113" operator="greaterThan">
      <formula>0</formula>
    </cfRule>
  </conditionalFormatting>
  <conditionalFormatting sqref="F60:F81">
    <cfRule type="cellIs" dxfId="949" priority="110" operator="lessThan">
      <formula>0</formula>
    </cfRule>
    <cfRule type="cellIs" dxfId="948" priority="111" operator="greaterThan">
      <formula>0</formula>
    </cfRule>
  </conditionalFormatting>
  <conditionalFormatting sqref="F83">
    <cfRule type="cellIs" dxfId="947" priority="108" operator="lessThan">
      <formula>0</formula>
    </cfRule>
    <cfRule type="cellIs" dxfId="946" priority="109" operator="greaterThan">
      <formula>0</formula>
    </cfRule>
  </conditionalFormatting>
  <conditionalFormatting sqref="I60:I81">
    <cfRule type="cellIs" dxfId="945" priority="106" operator="lessThan">
      <formula>0</formula>
    </cfRule>
    <cfRule type="cellIs" dxfId="944" priority="107" operator="greaterThan">
      <formula>0</formula>
    </cfRule>
  </conditionalFormatting>
  <conditionalFormatting sqref="I83:I84">
    <cfRule type="cellIs" dxfId="943" priority="104" operator="lessThan">
      <formula>0</formula>
    </cfRule>
    <cfRule type="cellIs" dxfId="942" priority="105" operator="greaterThan">
      <formula>0</formula>
    </cfRule>
  </conditionalFormatting>
  <conditionalFormatting sqref="L81">
    <cfRule type="cellIs" dxfId="941" priority="101" operator="equal">
      <formula>0</formula>
    </cfRule>
  </conditionalFormatting>
  <conditionalFormatting sqref="B81:E81">
    <cfRule type="cellIs" dxfId="940" priority="99" operator="lessThan">
      <formula>0</formula>
    </cfRule>
    <cfRule type="cellIs" dxfId="939" priority="100" operator="greaterThan">
      <formula>0</formula>
    </cfRule>
  </conditionalFormatting>
  <conditionalFormatting sqref="F81">
    <cfRule type="cellIs" dxfId="938" priority="97" operator="lessThan">
      <formula>0</formula>
    </cfRule>
    <cfRule type="cellIs" dxfId="937" priority="98" operator="greaterThan">
      <formula>0</formula>
    </cfRule>
  </conditionalFormatting>
  <conditionalFormatting sqref="I81">
    <cfRule type="cellIs" dxfId="936" priority="95" operator="lessThan">
      <formula>0</formula>
    </cfRule>
    <cfRule type="cellIs" dxfId="935" priority="96" operator="greaterThan">
      <formula>0</formula>
    </cfRule>
  </conditionalFormatting>
  <conditionalFormatting sqref="H60:H81">
    <cfRule type="cellIs" dxfId="934" priority="94" operator="equal">
      <formula>0</formula>
    </cfRule>
  </conditionalFormatting>
  <conditionalFormatting sqref="H60:H81">
    <cfRule type="cellIs" dxfId="933" priority="92" operator="lessThan">
      <formula>0</formula>
    </cfRule>
    <cfRule type="cellIs" dxfId="932" priority="93" operator="greaterThan">
      <formula>0</formula>
    </cfRule>
  </conditionalFormatting>
  <conditionalFormatting sqref="H83:H84">
    <cfRule type="cellIs" dxfId="931" priority="90" operator="lessThan">
      <formula>0</formula>
    </cfRule>
    <cfRule type="cellIs" dxfId="930" priority="91" operator="greaterThan">
      <formula>0</formula>
    </cfRule>
  </conditionalFormatting>
  <conditionalFormatting sqref="H81">
    <cfRule type="cellIs" dxfId="929" priority="88" operator="lessThan">
      <formula>0</formula>
    </cfRule>
    <cfRule type="cellIs" dxfId="928" priority="89" operator="greaterThan">
      <formula>0</formula>
    </cfRule>
  </conditionalFormatting>
  <conditionalFormatting sqref="G60:G81">
    <cfRule type="cellIs" dxfId="927" priority="80" operator="equal">
      <formula>0</formula>
    </cfRule>
  </conditionalFormatting>
  <conditionalFormatting sqref="G83">
    <cfRule type="cellIs" dxfId="926" priority="76" operator="lessThan">
      <formula>0</formula>
    </cfRule>
    <cfRule type="cellIs" dxfId="925" priority="77" operator="greaterThan">
      <formula>0</formula>
    </cfRule>
  </conditionalFormatting>
  <conditionalFormatting sqref="G81">
    <cfRule type="cellIs" dxfId="924" priority="74" operator="lessThan">
      <formula>0</formula>
    </cfRule>
    <cfRule type="cellIs" dxfId="923" priority="75" operator="greaterThan">
      <formula>0</formula>
    </cfRule>
  </conditionalFormatting>
  <conditionalFormatting sqref="B84:D84">
    <cfRule type="cellIs" dxfId="922" priority="72" operator="lessThan">
      <formula>0</formula>
    </cfRule>
    <cfRule type="cellIs" dxfId="921" priority="73" operator="greaterThan">
      <formula>0</formula>
    </cfRule>
  </conditionalFormatting>
  <conditionalFormatting sqref="E84">
    <cfRule type="cellIs" dxfId="920" priority="70" operator="lessThan">
      <formula>0</formula>
    </cfRule>
    <cfRule type="cellIs" dxfId="919" priority="71" operator="greaterThan">
      <formula>0</formula>
    </cfRule>
  </conditionalFormatting>
  <conditionalFormatting sqref="F84">
    <cfRule type="cellIs" dxfId="918" priority="68" operator="lessThan">
      <formula>0</formula>
    </cfRule>
    <cfRule type="cellIs" dxfId="917" priority="69" operator="greaterThan">
      <formula>0</formula>
    </cfRule>
  </conditionalFormatting>
  <conditionalFormatting sqref="G84">
    <cfRule type="cellIs" dxfId="916" priority="66" operator="lessThan">
      <formula>0</formula>
    </cfRule>
    <cfRule type="cellIs" dxfId="915" priority="67" operator="greaterThan">
      <formula>0</formula>
    </cfRule>
  </conditionalFormatting>
  <conditionalFormatting sqref="L118">
    <cfRule type="cellIs" dxfId="914" priority="62" operator="lessThan">
      <formula>0</formula>
    </cfRule>
    <cfRule type="cellIs" dxfId="913" priority="63" operator="greaterThan">
      <formula>0</formula>
    </cfRule>
  </conditionalFormatting>
  <conditionalFormatting sqref="M26">
    <cfRule type="cellIs" dxfId="912" priority="60" operator="lessThan">
      <formula>0</formula>
    </cfRule>
    <cfRule type="cellIs" dxfId="911" priority="61" operator="greaterThan">
      <formula>0</formula>
    </cfRule>
  </conditionalFormatting>
  <conditionalFormatting sqref="M26">
    <cfRule type="cellIs" dxfId="910" priority="59" operator="equal">
      <formula>0</formula>
    </cfRule>
  </conditionalFormatting>
  <conditionalFormatting sqref="M26">
    <cfRule type="cellIs" dxfId="909" priority="57" operator="equal">
      <formula>0</formula>
    </cfRule>
  </conditionalFormatting>
  <conditionalFormatting sqref="N25">
    <cfRule type="cellIs" dxfId="908" priority="58" operator="lessThan">
      <formula>0</formula>
    </cfRule>
  </conditionalFormatting>
  <conditionalFormatting sqref="N25">
    <cfRule type="cellIs" dxfId="907" priority="53" operator="greaterThan">
      <formula>0</formula>
    </cfRule>
  </conditionalFormatting>
  <conditionalFormatting sqref="K26">
    <cfRule type="cellIs" dxfId="906" priority="51" operator="equal">
      <formula>0</formula>
    </cfRule>
  </conditionalFormatting>
  <conditionalFormatting sqref="K26">
    <cfRule type="cellIs" dxfId="905" priority="50" operator="lessThan">
      <formula>0</formula>
    </cfRule>
  </conditionalFormatting>
  <conditionalFormatting sqref="B54:I54 K54">
    <cfRule type="cellIs" dxfId="904" priority="48" operator="lessThan">
      <formula>0</formula>
    </cfRule>
    <cfRule type="cellIs" dxfId="903" priority="49" operator="greaterThan">
      <formula>0</formula>
    </cfRule>
  </conditionalFormatting>
  <conditionalFormatting sqref="B54:I54 K54:L54">
    <cfRule type="cellIs" dxfId="902" priority="47" operator="equal">
      <formula>0</formula>
    </cfRule>
  </conditionalFormatting>
  <conditionalFormatting sqref="L54">
    <cfRule type="cellIs" dxfId="901" priority="45" operator="equal">
      <formula>0</formula>
    </cfRule>
  </conditionalFormatting>
  <conditionalFormatting sqref="K54">
    <cfRule type="cellIs" dxfId="900" priority="44" operator="equal">
      <formula>0</formula>
    </cfRule>
  </conditionalFormatting>
  <conditionalFormatting sqref="K54">
    <cfRule type="cellIs" dxfId="899" priority="46" operator="lessThan">
      <formula>0</formula>
    </cfRule>
  </conditionalFormatting>
  <conditionalFormatting sqref="J54">
    <cfRule type="cellIs" dxfId="898" priority="42" operator="lessThan">
      <formula>0</formula>
    </cfRule>
    <cfRule type="cellIs" dxfId="897" priority="43" operator="greaterThan">
      <formula>0</formula>
    </cfRule>
  </conditionalFormatting>
  <conditionalFormatting sqref="J54">
    <cfRule type="cellIs" dxfId="896" priority="41" operator="equal">
      <formula>0</formula>
    </cfRule>
  </conditionalFormatting>
  <conditionalFormatting sqref="J54">
    <cfRule type="cellIs" dxfId="895" priority="39" operator="equal">
      <formula>0</formula>
    </cfRule>
  </conditionalFormatting>
  <conditionalFormatting sqref="J54">
    <cfRule type="cellIs" dxfId="894" priority="40" operator="lessThan">
      <formula>0</formula>
    </cfRule>
  </conditionalFormatting>
  <conditionalFormatting sqref="M54">
    <cfRule type="cellIs" dxfId="893" priority="38" operator="lessThan">
      <formula>0</formula>
    </cfRule>
  </conditionalFormatting>
  <conditionalFormatting sqref="K82">
    <cfRule type="cellIs" dxfId="892" priority="36" operator="lessThan">
      <formula>0</formula>
    </cfRule>
    <cfRule type="cellIs" dxfId="891" priority="37" operator="greaterThan">
      <formula>0</formula>
    </cfRule>
  </conditionalFormatting>
  <conditionalFormatting sqref="B82:F82">
    <cfRule type="cellIs" dxfId="890" priority="35" operator="equal">
      <formula>0</formula>
    </cfRule>
  </conditionalFormatting>
  <conditionalFormatting sqref="B82:E82 J82">
    <cfRule type="cellIs" dxfId="889" priority="33" operator="lessThan">
      <formula>0</formula>
    </cfRule>
    <cfRule type="cellIs" dxfId="888" priority="34" operator="greaterThan">
      <formula>0</formula>
    </cfRule>
  </conditionalFormatting>
  <conditionalFormatting sqref="F82">
    <cfRule type="cellIs" dxfId="887" priority="31" operator="lessThan">
      <formula>0</formula>
    </cfRule>
    <cfRule type="cellIs" dxfId="886" priority="32" operator="greaterThan">
      <formula>0</formula>
    </cfRule>
  </conditionalFormatting>
  <conditionalFormatting sqref="I82">
    <cfRule type="cellIs" dxfId="885" priority="29" operator="lessThan">
      <formula>0</formula>
    </cfRule>
    <cfRule type="cellIs" dxfId="884" priority="30" operator="greaterThan">
      <formula>0</formula>
    </cfRule>
  </conditionalFormatting>
  <conditionalFormatting sqref="L82">
    <cfRule type="cellIs" dxfId="883" priority="28" operator="equal">
      <formula>0</formula>
    </cfRule>
  </conditionalFormatting>
  <conditionalFormatting sqref="B82:E82">
    <cfRule type="cellIs" dxfId="882" priority="26" operator="lessThan">
      <formula>0</formula>
    </cfRule>
    <cfRule type="cellIs" dxfId="881" priority="27" operator="greaterThan">
      <formula>0</formula>
    </cfRule>
  </conditionalFormatting>
  <conditionalFormatting sqref="F82">
    <cfRule type="cellIs" dxfId="880" priority="24" operator="lessThan">
      <formula>0</formula>
    </cfRule>
    <cfRule type="cellIs" dxfId="879" priority="25" operator="greaterThan">
      <formula>0</formula>
    </cfRule>
  </conditionalFormatting>
  <conditionalFormatting sqref="I82">
    <cfRule type="cellIs" dxfId="878" priority="22" operator="lessThan">
      <formula>0</formula>
    </cfRule>
    <cfRule type="cellIs" dxfId="877" priority="23" operator="greaterThan">
      <formula>0</formula>
    </cfRule>
  </conditionalFormatting>
  <conditionalFormatting sqref="H82">
    <cfRule type="cellIs" dxfId="876" priority="21" operator="equal">
      <formula>0</formula>
    </cfRule>
  </conditionalFormatting>
  <conditionalFormatting sqref="H82">
    <cfRule type="cellIs" dxfId="875" priority="19" operator="lessThan">
      <formula>0</formula>
    </cfRule>
    <cfRule type="cellIs" dxfId="874" priority="20" operator="greaterThan">
      <formula>0</formula>
    </cfRule>
  </conditionalFormatting>
  <conditionalFormatting sqref="H82">
    <cfRule type="cellIs" dxfId="873" priority="17" operator="lessThan">
      <formula>0</formula>
    </cfRule>
    <cfRule type="cellIs" dxfId="872" priority="18" operator="greaterThan">
      <formula>0</formula>
    </cfRule>
  </conditionalFormatting>
  <conditionalFormatting sqref="G82">
    <cfRule type="cellIs" dxfId="871" priority="13" operator="equal">
      <formula>0</formula>
    </cfRule>
  </conditionalFormatting>
  <conditionalFormatting sqref="G82">
    <cfRule type="cellIs" dxfId="870" priority="11" operator="lessThan">
      <formula>0</formula>
    </cfRule>
    <cfRule type="cellIs" dxfId="869" priority="12" operator="greaterThan">
      <formula>0</formula>
    </cfRule>
  </conditionalFormatting>
  <conditionalFormatting sqref="G82">
    <cfRule type="cellIs" dxfId="868" priority="9" operator="lessThan">
      <formula>0</formula>
    </cfRule>
    <cfRule type="cellIs" dxfId="867" priority="10" operator="greaterThan">
      <formula>0</formula>
    </cfRule>
  </conditionalFormatting>
  <conditionalFormatting sqref="E112">
    <cfRule type="cellIs" dxfId="866" priority="5" operator="lessThan">
      <formula>0</formula>
    </cfRule>
  </conditionalFormatting>
  <conditionalFormatting sqref="E112">
    <cfRule type="cellIs" dxfId="865" priority="4" operator="greaterThan">
      <formula>0</formula>
    </cfRule>
  </conditionalFormatting>
  <conditionalFormatting sqref="J3:J26 J28">
    <cfRule type="cellIs" dxfId="864" priority="2" operator="lessThan">
      <formula>0</formula>
    </cfRule>
    <cfRule type="cellIs" dxfId="863" priority="3" operator="greaterThan">
      <formula>0</formula>
    </cfRule>
  </conditionalFormatting>
  <conditionalFormatting sqref="J3:J26 J28">
    <cfRule type="cellIs" dxfId="862" priority="1" operator="equal">
      <formula>0</formula>
    </cfRule>
  </conditionalFormatting>
  <pageMargins left="0.25" right="0.25" top="0.75" bottom="0.75" header="0.3" footer="0.3"/>
  <pageSetup paperSize="9" scale="19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U56"/>
  <sheetViews>
    <sheetView zoomScale="80" zoomScaleNormal="80" workbookViewId="0">
      <selection activeCell="A31" sqref="A31:A53"/>
    </sheetView>
  </sheetViews>
  <sheetFormatPr baseColWidth="10" defaultRowHeight="15" x14ac:dyDescent="0.25"/>
  <cols>
    <col min="1" max="1" width="24.7109375" style="21" customWidth="1"/>
    <col min="2" max="2" width="22.28515625" style="22" bestFit="1" customWidth="1"/>
    <col min="3" max="3" width="17.7109375" style="21" customWidth="1"/>
    <col min="4" max="4" width="15.5703125" style="21" customWidth="1"/>
    <col min="5" max="6" width="16.5703125" style="21" bestFit="1" customWidth="1"/>
    <col min="7" max="7" width="15.5703125" style="21" customWidth="1"/>
    <col min="8" max="8" width="23.140625" style="21" customWidth="1"/>
    <col min="9" max="9" width="19.7109375" style="21" customWidth="1"/>
    <col min="10" max="10" width="18.42578125" style="21" bestFit="1" customWidth="1"/>
    <col min="11" max="11" width="28.5703125" style="21" customWidth="1"/>
    <col min="12" max="12" width="15.5703125" style="21" customWidth="1"/>
    <col min="13" max="13" width="11.42578125" style="21"/>
    <col min="14" max="14" width="27" style="21" customWidth="1"/>
    <col min="15" max="15" width="11.28515625" style="21" customWidth="1"/>
    <col min="16" max="16384" width="11.42578125" style="21"/>
  </cols>
  <sheetData>
    <row r="1" spans="1:15" ht="15.75" x14ac:dyDescent="0.25">
      <c r="A1" s="48" t="s">
        <v>56</v>
      </c>
      <c r="B1" s="36" t="s">
        <v>10</v>
      </c>
      <c r="C1" s="34" t="s">
        <v>13</v>
      </c>
      <c r="D1" s="39" t="s">
        <v>11</v>
      </c>
      <c r="E1" s="35" t="s">
        <v>16</v>
      </c>
      <c r="F1" s="32" t="s">
        <v>14</v>
      </c>
      <c r="G1" s="34" t="s">
        <v>51</v>
      </c>
      <c r="H1" s="90" t="s">
        <v>15</v>
      </c>
      <c r="I1" s="85" t="s">
        <v>52</v>
      </c>
      <c r="J1" s="35" t="s">
        <v>50</v>
      </c>
      <c r="K1" s="37" t="s">
        <v>12</v>
      </c>
      <c r="L1" s="37" t="s">
        <v>9</v>
      </c>
      <c r="M1" s="37" t="s">
        <v>2</v>
      </c>
      <c r="N1" s="5"/>
      <c r="O1" s="5"/>
    </row>
    <row r="2" spans="1:15" x14ac:dyDescent="0.25">
      <c r="A2" s="44">
        <v>43374</v>
      </c>
      <c r="B2" s="45"/>
      <c r="C2" s="45"/>
      <c r="D2" s="45"/>
      <c r="E2" s="45"/>
      <c r="F2" s="45"/>
      <c r="G2" s="45"/>
      <c r="H2" s="45"/>
      <c r="I2" s="45"/>
      <c r="J2" s="45"/>
      <c r="K2" s="25">
        <f t="shared" ref="K2:K23" si="0">(B2*8.6)+(C2*8.6)+(D2*7.86)+(E2*8.55)+(F2*6)+(G2*6.47)+(H2*7.8)+(I2*11.42)+(J2*6.49)</f>
        <v>0</v>
      </c>
      <c r="L2" s="1">
        <f t="shared" ref="L2:L22" si="1">SUM(B2:J2)</f>
        <v>0</v>
      </c>
      <c r="M2" s="2"/>
      <c r="N2" s="5"/>
      <c r="O2" s="5"/>
    </row>
    <row r="3" spans="1:15" x14ac:dyDescent="0.25">
      <c r="A3" s="44">
        <v>43375</v>
      </c>
      <c r="B3" s="24"/>
      <c r="C3" s="24"/>
      <c r="D3" s="24"/>
      <c r="E3" s="24"/>
      <c r="F3" s="24"/>
      <c r="G3" s="24"/>
      <c r="H3" s="24"/>
      <c r="I3" s="24"/>
      <c r="J3" s="24"/>
      <c r="K3" s="25">
        <f t="shared" si="0"/>
        <v>0</v>
      </c>
      <c r="L3" s="1">
        <f t="shared" si="1"/>
        <v>0</v>
      </c>
      <c r="M3" s="2"/>
      <c r="N3" s="5"/>
      <c r="O3" s="5"/>
    </row>
    <row r="4" spans="1:15" x14ac:dyDescent="0.25">
      <c r="A4" s="44">
        <v>43376</v>
      </c>
      <c r="B4" s="24"/>
      <c r="C4" s="24"/>
      <c r="D4" s="24"/>
      <c r="E4" s="24"/>
      <c r="F4" s="24"/>
      <c r="G4" s="24"/>
      <c r="H4" s="24"/>
      <c r="I4" s="24"/>
      <c r="J4" s="24"/>
      <c r="K4" s="25">
        <f t="shared" si="0"/>
        <v>0</v>
      </c>
      <c r="L4" s="1">
        <f t="shared" si="1"/>
        <v>0</v>
      </c>
      <c r="M4" s="2"/>
      <c r="N4" s="5"/>
      <c r="O4" s="5"/>
    </row>
    <row r="5" spans="1:15" x14ac:dyDescent="0.25">
      <c r="A5" s="44">
        <v>43377</v>
      </c>
      <c r="B5" s="24"/>
      <c r="C5" s="24"/>
      <c r="D5" s="24"/>
      <c r="E5" s="24"/>
      <c r="F5" s="24"/>
      <c r="G5" s="24"/>
      <c r="H5" s="24"/>
      <c r="I5" s="24"/>
      <c r="J5" s="24"/>
      <c r="K5" s="25">
        <f t="shared" si="0"/>
        <v>0</v>
      </c>
      <c r="L5" s="1">
        <f t="shared" si="1"/>
        <v>0</v>
      </c>
      <c r="M5" s="2"/>
      <c r="N5" s="5"/>
      <c r="O5" s="5"/>
    </row>
    <row r="6" spans="1:15" x14ac:dyDescent="0.25">
      <c r="A6" s="44">
        <v>43378</v>
      </c>
      <c r="B6" s="24"/>
      <c r="C6" s="24"/>
      <c r="D6" s="24"/>
      <c r="E6" s="24"/>
      <c r="F6" s="24"/>
      <c r="G6" s="24"/>
      <c r="H6" s="24"/>
      <c r="I6" s="24"/>
      <c r="J6" s="24"/>
      <c r="K6" s="25">
        <f t="shared" si="0"/>
        <v>0</v>
      </c>
      <c r="L6" s="1">
        <f t="shared" si="1"/>
        <v>0</v>
      </c>
      <c r="M6" s="3"/>
      <c r="N6" s="5"/>
      <c r="O6" s="5"/>
    </row>
    <row r="7" spans="1:15" x14ac:dyDescent="0.25">
      <c r="A7" s="44">
        <v>43381</v>
      </c>
      <c r="B7" s="24"/>
      <c r="C7" s="24"/>
      <c r="D7" s="24"/>
      <c r="E7" s="24"/>
      <c r="F7" s="24"/>
      <c r="G7" s="24"/>
      <c r="H7" s="24"/>
      <c r="I7" s="24"/>
      <c r="J7" s="24"/>
      <c r="K7" s="25">
        <f t="shared" si="0"/>
        <v>0</v>
      </c>
      <c r="L7" s="1">
        <f t="shared" si="1"/>
        <v>0</v>
      </c>
      <c r="M7" s="3"/>
      <c r="N7" s="5"/>
      <c r="O7" s="5"/>
    </row>
    <row r="8" spans="1:15" x14ac:dyDescent="0.25">
      <c r="A8" s="44">
        <v>43382</v>
      </c>
      <c r="B8" s="24"/>
      <c r="C8" s="24"/>
      <c r="D8" s="24"/>
      <c r="E8" s="24"/>
      <c r="F8" s="24"/>
      <c r="G8" s="24"/>
      <c r="H8" s="24"/>
      <c r="I8" s="24"/>
      <c r="J8" s="24"/>
      <c r="K8" s="25">
        <f t="shared" si="0"/>
        <v>0</v>
      </c>
      <c r="L8" s="1">
        <f t="shared" si="1"/>
        <v>0</v>
      </c>
      <c r="M8" s="2"/>
      <c r="N8" s="5"/>
      <c r="O8" s="5"/>
    </row>
    <row r="9" spans="1:15" x14ac:dyDescent="0.25">
      <c r="A9" s="44">
        <v>43383</v>
      </c>
      <c r="B9" s="24"/>
      <c r="C9" s="24"/>
      <c r="D9" s="24"/>
      <c r="E9" s="24"/>
      <c r="F9" s="24"/>
      <c r="G9" s="24"/>
      <c r="H9" s="24"/>
      <c r="I9" s="24"/>
      <c r="J9" s="24"/>
      <c r="K9" s="25">
        <f t="shared" si="0"/>
        <v>0</v>
      </c>
      <c r="L9" s="1">
        <f t="shared" si="1"/>
        <v>0</v>
      </c>
      <c r="M9" s="2"/>
      <c r="N9" s="5"/>
      <c r="O9" s="5"/>
    </row>
    <row r="10" spans="1:15" x14ac:dyDescent="0.25">
      <c r="A10" s="44">
        <v>43384</v>
      </c>
      <c r="B10" s="24"/>
      <c r="C10" s="24"/>
      <c r="D10" s="24"/>
      <c r="E10" s="24"/>
      <c r="F10" s="24"/>
      <c r="G10" s="24"/>
      <c r="H10" s="24"/>
      <c r="I10" s="24"/>
      <c r="J10" s="24"/>
      <c r="K10" s="25">
        <f t="shared" si="0"/>
        <v>0</v>
      </c>
      <c r="L10" s="1">
        <f t="shared" si="1"/>
        <v>0</v>
      </c>
      <c r="M10" s="2"/>
      <c r="N10" s="5"/>
      <c r="O10" s="5"/>
    </row>
    <row r="11" spans="1:15" x14ac:dyDescent="0.25">
      <c r="A11" s="44">
        <v>43385</v>
      </c>
      <c r="B11" s="24"/>
      <c r="C11" s="24"/>
      <c r="D11" s="24"/>
      <c r="E11" s="24"/>
      <c r="F11" s="24"/>
      <c r="G11" s="24"/>
      <c r="H11" s="24"/>
      <c r="I11" s="24"/>
      <c r="J11" s="24"/>
      <c r="K11" s="25">
        <f t="shared" si="0"/>
        <v>0</v>
      </c>
      <c r="L11" s="1">
        <f t="shared" si="1"/>
        <v>0</v>
      </c>
      <c r="M11" s="3"/>
      <c r="N11" s="5"/>
      <c r="O11" s="5"/>
    </row>
    <row r="12" spans="1:15" x14ac:dyDescent="0.25">
      <c r="A12" s="44">
        <v>43388</v>
      </c>
      <c r="B12" s="24"/>
      <c r="C12" s="24"/>
      <c r="D12" s="24"/>
      <c r="E12" s="24"/>
      <c r="F12" s="24"/>
      <c r="G12" s="24"/>
      <c r="H12" s="24"/>
      <c r="I12" s="24"/>
      <c r="J12" s="24"/>
      <c r="K12" s="25">
        <f t="shared" si="0"/>
        <v>0</v>
      </c>
      <c r="L12" s="1">
        <f t="shared" si="1"/>
        <v>0</v>
      </c>
      <c r="M12" s="2"/>
      <c r="N12" s="5"/>
      <c r="O12" s="5"/>
    </row>
    <row r="13" spans="1:15" x14ac:dyDescent="0.25">
      <c r="A13" s="44">
        <v>43389</v>
      </c>
      <c r="B13" s="24"/>
      <c r="C13" s="24"/>
      <c r="D13" s="24"/>
      <c r="E13" s="24"/>
      <c r="F13" s="24"/>
      <c r="G13" s="24"/>
      <c r="H13" s="24"/>
      <c r="I13" s="24"/>
      <c r="J13" s="24"/>
      <c r="K13" s="25">
        <f t="shared" si="0"/>
        <v>0</v>
      </c>
      <c r="L13" s="1">
        <f t="shared" si="1"/>
        <v>0</v>
      </c>
      <c r="M13" s="2"/>
      <c r="N13" s="5"/>
      <c r="O13" s="5"/>
    </row>
    <row r="14" spans="1:15" x14ac:dyDescent="0.25">
      <c r="A14" s="44">
        <v>43390</v>
      </c>
      <c r="B14" s="24"/>
      <c r="C14" s="24"/>
      <c r="D14" s="24"/>
      <c r="E14" s="24"/>
      <c r="F14" s="24"/>
      <c r="G14" s="24"/>
      <c r="H14" s="24"/>
      <c r="I14" s="24"/>
      <c r="J14" s="24"/>
      <c r="K14" s="25">
        <f t="shared" si="0"/>
        <v>0</v>
      </c>
      <c r="L14" s="1">
        <f t="shared" si="1"/>
        <v>0</v>
      </c>
      <c r="M14" s="3"/>
      <c r="N14" s="5"/>
      <c r="O14" s="5"/>
    </row>
    <row r="15" spans="1:15" x14ac:dyDescent="0.25">
      <c r="A15" s="44">
        <v>43391</v>
      </c>
      <c r="B15" s="24"/>
      <c r="C15" s="24"/>
      <c r="D15" s="24"/>
      <c r="E15" s="24"/>
      <c r="F15" s="24"/>
      <c r="G15" s="24"/>
      <c r="H15" s="24"/>
      <c r="I15" s="24"/>
      <c r="J15" s="24"/>
      <c r="K15" s="25">
        <f t="shared" si="0"/>
        <v>0</v>
      </c>
      <c r="L15" s="1">
        <f t="shared" si="1"/>
        <v>0</v>
      </c>
      <c r="M15" s="2"/>
      <c r="N15" s="5"/>
      <c r="O15" s="5"/>
    </row>
    <row r="16" spans="1:15" x14ac:dyDescent="0.25">
      <c r="A16" s="44">
        <v>43392</v>
      </c>
      <c r="B16" s="24"/>
      <c r="C16" s="24"/>
      <c r="D16" s="24"/>
      <c r="E16" s="24"/>
      <c r="F16" s="24"/>
      <c r="G16" s="24"/>
      <c r="H16" s="24"/>
      <c r="I16" s="24"/>
      <c r="J16" s="24"/>
      <c r="K16" s="25">
        <f t="shared" si="0"/>
        <v>0</v>
      </c>
      <c r="L16" s="1">
        <f t="shared" si="1"/>
        <v>0</v>
      </c>
      <c r="M16" s="2"/>
      <c r="N16" s="5"/>
      <c r="O16" s="5"/>
    </row>
    <row r="17" spans="1:21" x14ac:dyDescent="0.25">
      <c r="A17" s="44">
        <v>43395</v>
      </c>
      <c r="B17" s="24"/>
      <c r="C17" s="24"/>
      <c r="D17" s="24"/>
      <c r="E17" s="24"/>
      <c r="F17" s="24"/>
      <c r="G17" s="24"/>
      <c r="H17" s="24"/>
      <c r="I17" s="24"/>
      <c r="J17" s="24"/>
      <c r="K17" s="25">
        <f t="shared" si="0"/>
        <v>0</v>
      </c>
      <c r="L17" s="1">
        <f t="shared" si="1"/>
        <v>0</v>
      </c>
      <c r="M17" s="2"/>
      <c r="N17" s="5"/>
      <c r="O17" s="5"/>
    </row>
    <row r="18" spans="1:21" x14ac:dyDescent="0.25">
      <c r="A18" s="44">
        <v>43396</v>
      </c>
      <c r="B18" s="24"/>
      <c r="C18" s="24"/>
      <c r="D18" s="24"/>
      <c r="E18" s="24"/>
      <c r="F18" s="24"/>
      <c r="G18" s="24"/>
      <c r="H18" s="24"/>
      <c r="I18" s="24"/>
      <c r="J18" s="24"/>
      <c r="K18" s="25">
        <f t="shared" si="0"/>
        <v>0</v>
      </c>
      <c r="L18" s="1">
        <f t="shared" si="1"/>
        <v>0</v>
      </c>
      <c r="M18" s="2"/>
      <c r="N18" s="5"/>
      <c r="O18" s="5"/>
    </row>
    <row r="19" spans="1:21" x14ac:dyDescent="0.25">
      <c r="A19" s="44">
        <v>43397</v>
      </c>
      <c r="B19" s="24"/>
      <c r="C19" s="24"/>
      <c r="D19" s="24"/>
      <c r="E19" s="24"/>
      <c r="F19" s="24"/>
      <c r="G19" s="24"/>
      <c r="H19" s="24"/>
      <c r="I19" s="24"/>
      <c r="J19" s="24"/>
      <c r="K19" s="25">
        <f t="shared" si="0"/>
        <v>0</v>
      </c>
      <c r="L19" s="1">
        <f t="shared" si="1"/>
        <v>0</v>
      </c>
      <c r="M19" s="2"/>
      <c r="N19" s="5"/>
      <c r="O19" s="5"/>
    </row>
    <row r="20" spans="1:21" x14ac:dyDescent="0.25">
      <c r="A20" s="44">
        <v>43398</v>
      </c>
      <c r="B20" s="24"/>
      <c r="C20" s="24"/>
      <c r="D20" s="24"/>
      <c r="E20" s="24"/>
      <c r="F20" s="24"/>
      <c r="G20" s="24"/>
      <c r="H20" s="24"/>
      <c r="I20" s="24"/>
      <c r="J20" s="24"/>
      <c r="K20" s="25">
        <f t="shared" si="0"/>
        <v>0</v>
      </c>
      <c r="L20" s="1">
        <f t="shared" si="1"/>
        <v>0</v>
      </c>
      <c r="M20" s="2"/>
      <c r="N20" s="5"/>
      <c r="O20" s="5"/>
    </row>
    <row r="21" spans="1:21" x14ac:dyDescent="0.25">
      <c r="A21" s="44">
        <v>43399</v>
      </c>
      <c r="B21" s="24"/>
      <c r="C21" s="24"/>
      <c r="D21" s="24"/>
      <c r="E21" s="24"/>
      <c r="F21" s="24"/>
      <c r="G21" s="24"/>
      <c r="H21" s="24"/>
      <c r="I21" s="24"/>
      <c r="J21" s="24"/>
      <c r="K21" s="25">
        <f t="shared" si="0"/>
        <v>0</v>
      </c>
      <c r="L21" s="1">
        <f t="shared" si="1"/>
        <v>0</v>
      </c>
      <c r="M21" s="2"/>
      <c r="N21" s="5"/>
      <c r="O21" s="5"/>
    </row>
    <row r="22" spans="1:21" x14ac:dyDescent="0.25">
      <c r="A22" s="44">
        <v>43402</v>
      </c>
      <c r="B22" s="24"/>
      <c r="C22" s="24"/>
      <c r="D22" s="24"/>
      <c r="E22" s="24"/>
      <c r="F22" s="24"/>
      <c r="G22" s="24"/>
      <c r="H22" s="24"/>
      <c r="I22" s="24"/>
      <c r="J22" s="24"/>
      <c r="K22" s="25">
        <f t="shared" si="0"/>
        <v>0</v>
      </c>
      <c r="L22" s="1">
        <f t="shared" si="1"/>
        <v>0</v>
      </c>
      <c r="M22" s="2"/>
      <c r="N22" s="5"/>
      <c r="O22" s="5"/>
    </row>
    <row r="23" spans="1:21" x14ac:dyDescent="0.25">
      <c r="A23" s="44">
        <v>43403</v>
      </c>
      <c r="B23" s="24"/>
      <c r="C23" s="24"/>
      <c r="D23" s="24"/>
      <c r="E23" s="24"/>
      <c r="F23" s="24"/>
      <c r="G23" s="24"/>
      <c r="H23" s="24"/>
      <c r="I23" s="24"/>
      <c r="J23" s="24"/>
      <c r="K23" s="25">
        <f t="shared" si="0"/>
        <v>0</v>
      </c>
      <c r="L23" s="1">
        <f>SUM(B23:J23)</f>
        <v>0</v>
      </c>
      <c r="M23" s="2"/>
      <c r="N23" s="5"/>
      <c r="O23" s="5"/>
    </row>
    <row r="24" spans="1:21" x14ac:dyDescent="0.25">
      <c r="A24" s="44">
        <v>43404</v>
      </c>
      <c r="B24" s="24"/>
      <c r="C24" s="24"/>
      <c r="D24" s="24"/>
      <c r="E24" s="24"/>
      <c r="F24" s="24"/>
      <c r="G24" s="24"/>
      <c r="H24" s="24"/>
      <c r="I24" s="24"/>
      <c r="J24" s="24"/>
      <c r="K24" s="25">
        <f>(B24*8.6)+(C24*8.6)+(D24*7.86)+(E24*8.55)+(F24*6)+(G24*6.47)+(H24*7.8)+(I24*11.42)+(J24*6.49)</f>
        <v>0</v>
      </c>
      <c r="L24" s="1">
        <f>SUM(B24:J24)</f>
        <v>0</v>
      </c>
      <c r="M24" s="2"/>
      <c r="N24" s="5"/>
      <c r="O24" s="5"/>
    </row>
    <row r="25" spans="1:21" ht="15.75" x14ac:dyDescent="0.25">
      <c r="A25" s="4" t="s">
        <v>9</v>
      </c>
      <c r="B25" s="87">
        <f t="shared" ref="B25:K25" si="2">SUM(B2:B22)</f>
        <v>0</v>
      </c>
      <c r="C25" s="87">
        <f t="shared" si="2"/>
        <v>0</v>
      </c>
      <c r="D25" s="87">
        <f t="shared" si="2"/>
        <v>0</v>
      </c>
      <c r="E25" s="87">
        <f t="shared" si="2"/>
        <v>0</v>
      </c>
      <c r="F25" s="87">
        <f t="shared" si="2"/>
        <v>0</v>
      </c>
      <c r="G25" s="87">
        <f t="shared" si="2"/>
        <v>0</v>
      </c>
      <c r="H25" s="87">
        <f t="shared" si="2"/>
        <v>0</v>
      </c>
      <c r="I25" s="87">
        <f t="shared" si="2"/>
        <v>0</v>
      </c>
      <c r="J25" s="87">
        <f t="shared" si="2"/>
        <v>0</v>
      </c>
      <c r="K25" s="88">
        <f t="shared" si="2"/>
        <v>0</v>
      </c>
      <c r="L25" s="89">
        <f>SUM(L2:L23)</f>
        <v>0</v>
      </c>
      <c r="M25" s="206">
        <f>SUM(M2:M22)</f>
        <v>0</v>
      </c>
      <c r="N25" s="5"/>
      <c r="O25" s="5"/>
    </row>
    <row r="26" spans="1:21" ht="15.75" x14ac:dyDescent="0.25">
      <c r="A26" s="91" t="s">
        <v>12</v>
      </c>
      <c r="B26" s="88">
        <f>(B25*8.6)</f>
        <v>0</v>
      </c>
      <c r="C26" s="88">
        <f>(C25*8.6)</f>
        <v>0</v>
      </c>
      <c r="D26" s="88">
        <f>(D25*7.86)</f>
        <v>0</v>
      </c>
      <c r="E26" s="88">
        <f>(E25*8.55)</f>
        <v>0</v>
      </c>
      <c r="F26" s="88">
        <f>(F25*6)</f>
        <v>0</v>
      </c>
      <c r="G26" s="88">
        <f>(G25*6.47)</f>
        <v>0</v>
      </c>
      <c r="H26" s="88">
        <f>(H25*7.8)</f>
        <v>0</v>
      </c>
      <c r="I26" s="88">
        <f>(I25*11.42)</f>
        <v>0</v>
      </c>
      <c r="J26" s="88">
        <f>(J25*6.49)</f>
        <v>0</v>
      </c>
      <c r="K26" s="88">
        <f>SUM(B26:J26)</f>
        <v>0</v>
      </c>
      <c r="L26" s="89"/>
      <c r="M26" s="207"/>
      <c r="N26" s="5"/>
      <c r="O26" s="5"/>
      <c r="P26" s="5"/>
      <c r="Q26" s="5"/>
      <c r="R26" s="5"/>
    </row>
    <row r="27" spans="1:21" x14ac:dyDescent="0.25">
      <c r="A27" s="57" t="s">
        <v>49</v>
      </c>
      <c r="B27" s="79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</row>
    <row r="29" spans="1:21" s="23" customFormat="1" ht="18.75" x14ac:dyDescent="0.25">
      <c r="A29" s="204" t="s">
        <v>60</v>
      </c>
      <c r="B29" s="204"/>
      <c r="C29" s="204"/>
      <c r="D29" s="204"/>
      <c r="E29" s="204"/>
      <c r="F29" s="204"/>
      <c r="G29" s="204"/>
      <c r="H29" s="204"/>
      <c r="I29" s="204"/>
      <c r="J29" s="205"/>
      <c r="K29" s="205"/>
      <c r="L29" s="205"/>
      <c r="M29" s="205"/>
      <c r="N29" s="104"/>
      <c r="O29" s="5"/>
      <c r="P29" s="11"/>
      <c r="Q29" s="5"/>
      <c r="R29" s="5"/>
      <c r="S29" s="5"/>
      <c r="T29" s="5"/>
      <c r="U29" s="5"/>
    </row>
    <row r="30" spans="1:21" s="23" customFormat="1" ht="15.75" x14ac:dyDescent="0.25">
      <c r="A30" s="13" t="s">
        <v>8</v>
      </c>
      <c r="B30" s="12" t="s">
        <v>79</v>
      </c>
      <c r="C30" s="14" t="s">
        <v>82</v>
      </c>
      <c r="D30" s="16" t="s">
        <v>5</v>
      </c>
      <c r="E30" s="18" t="s">
        <v>6</v>
      </c>
      <c r="F30" s="19" t="s">
        <v>0</v>
      </c>
      <c r="G30" s="46" t="s">
        <v>44</v>
      </c>
      <c r="H30" s="86" t="s">
        <v>53</v>
      </c>
      <c r="I30" s="99" t="s">
        <v>9</v>
      </c>
      <c r="J30" s="99" t="s">
        <v>12</v>
      </c>
      <c r="K30" s="100" t="s">
        <v>2</v>
      </c>
      <c r="L30" s="102" t="s">
        <v>58</v>
      </c>
      <c r="M30" s="5"/>
      <c r="N30" s="11"/>
      <c r="O30" s="5"/>
      <c r="P30" s="5"/>
      <c r="Q30" s="5"/>
      <c r="R30" s="5"/>
      <c r="S30" s="5"/>
    </row>
    <row r="31" spans="1:21" s="23" customFormat="1" x14ac:dyDescent="0.25">
      <c r="A31" s="44">
        <v>43374</v>
      </c>
      <c r="B31" s="24">
        <f>'A '!D30</f>
        <v>0</v>
      </c>
      <c r="C31" s="24">
        <f>B!E30</f>
        <v>0</v>
      </c>
      <c r="D31" s="24">
        <f>D!D61</f>
        <v>0</v>
      </c>
      <c r="E31" s="24">
        <f>E!D30</f>
        <v>0</v>
      </c>
      <c r="F31" s="24">
        <f>G!F30</f>
        <v>0</v>
      </c>
      <c r="G31" s="24">
        <f>H!E30</f>
        <v>0</v>
      </c>
      <c r="H31" s="24"/>
      <c r="I31" s="1">
        <f t="shared" ref="I31:I52" si="3">SUM(B31:H31)</f>
        <v>0</v>
      </c>
      <c r="J31" s="55">
        <f>'A '!F30+B!G30+D!F61+E!F30+G!H30+H!G30</f>
        <v>0</v>
      </c>
      <c r="K31" s="2">
        <f>'A '!E30+B!F30+D!E61+E!E30+G!G30+H!F30</f>
        <v>1</v>
      </c>
      <c r="L31" s="101">
        <f>'A '!G30+B!H30+D!G61+E!G30+G!I30+H!H30</f>
        <v>0</v>
      </c>
      <c r="M31" s="11"/>
      <c r="N31" s="11"/>
      <c r="O31" s="5"/>
      <c r="P31" s="5"/>
      <c r="Q31" s="5"/>
      <c r="R31" s="5"/>
      <c r="S31" s="5"/>
    </row>
    <row r="32" spans="1:21" s="23" customFormat="1" x14ac:dyDescent="0.25">
      <c r="A32" s="44">
        <v>43375</v>
      </c>
      <c r="B32" s="24">
        <f>'A '!D31</f>
        <v>0</v>
      </c>
      <c r="C32" s="24">
        <f>B!E31</f>
        <v>0</v>
      </c>
      <c r="D32" s="24">
        <f>D!D62</f>
        <v>0</v>
      </c>
      <c r="E32" s="24">
        <f>E!D31</f>
        <v>0</v>
      </c>
      <c r="F32" s="24">
        <f>G!F31</f>
        <v>0</v>
      </c>
      <c r="G32" s="24">
        <f>H!E31</f>
        <v>0</v>
      </c>
      <c r="H32" s="24"/>
      <c r="I32" s="1">
        <f t="shared" si="3"/>
        <v>0</v>
      </c>
      <c r="J32" s="55">
        <f>'A '!F31+B!G31+D!F62+E!F31+G!H31+H!G31</f>
        <v>0</v>
      </c>
      <c r="K32" s="2">
        <f>'A '!E31+B!F31+D!E62+E!E31+G!G31+H!F31</f>
        <v>0</v>
      </c>
      <c r="L32" s="105">
        <f>'A '!G31+B!H31+D!G62+E!G31+G!I31+H!H31</f>
        <v>0</v>
      </c>
      <c r="M32" s="5"/>
      <c r="N32" s="11"/>
      <c r="O32" s="5"/>
      <c r="P32" s="5"/>
      <c r="Q32" s="5"/>
      <c r="R32" s="5"/>
      <c r="S32" s="5"/>
    </row>
    <row r="33" spans="1:19" s="23" customFormat="1" x14ac:dyDescent="0.25">
      <c r="A33" s="44">
        <v>43376</v>
      </c>
      <c r="B33" s="24">
        <f>'A '!D32</f>
        <v>0</v>
      </c>
      <c r="C33" s="24">
        <f>B!E32</f>
        <v>0</v>
      </c>
      <c r="D33" s="24">
        <f>D!D63</f>
        <v>0</v>
      </c>
      <c r="E33" s="24">
        <f>E!D32</f>
        <v>0</v>
      </c>
      <c r="F33" s="24">
        <f>G!F32</f>
        <v>0</v>
      </c>
      <c r="G33" s="24">
        <f>H!E32</f>
        <v>0</v>
      </c>
      <c r="H33" s="24"/>
      <c r="I33" s="1">
        <f t="shared" si="3"/>
        <v>0</v>
      </c>
      <c r="J33" s="55">
        <f>'A '!F32+B!G32+D!F63+E!F32+G!H32+H!G32</f>
        <v>0</v>
      </c>
      <c r="K33" s="2">
        <f>'A '!E32+B!F32+D!E63+E!E32+G!G32+H!F32</f>
        <v>0</v>
      </c>
      <c r="L33" s="105">
        <f>'A '!G32+B!H32+D!G63+E!G32+G!I32+H!H32</f>
        <v>0</v>
      </c>
      <c r="M33" s="5"/>
      <c r="N33" s="11"/>
      <c r="O33" s="5"/>
      <c r="P33" s="5"/>
      <c r="Q33" s="5"/>
      <c r="R33" s="5"/>
      <c r="S33" s="5"/>
    </row>
    <row r="34" spans="1:19" s="23" customFormat="1" x14ac:dyDescent="0.25">
      <c r="A34" s="44">
        <v>43377</v>
      </c>
      <c r="B34" s="24">
        <f>'A '!D33</f>
        <v>0</v>
      </c>
      <c r="C34" s="24">
        <f>B!E33</f>
        <v>0</v>
      </c>
      <c r="D34" s="24">
        <f>D!D64</f>
        <v>0</v>
      </c>
      <c r="E34" s="24">
        <f>E!D33</f>
        <v>0</v>
      </c>
      <c r="F34" s="24">
        <f>G!F33</f>
        <v>0</v>
      </c>
      <c r="G34" s="24">
        <f>H!E33</f>
        <v>0</v>
      </c>
      <c r="H34" s="24"/>
      <c r="I34" s="1">
        <f t="shared" si="3"/>
        <v>0</v>
      </c>
      <c r="J34" s="55">
        <f>'A '!F33+B!G33+D!F64+E!F33+G!H33+H!G33</f>
        <v>0</v>
      </c>
      <c r="K34" s="2">
        <f>'A '!E33+B!F33+D!E64+E!E33+G!G33+H!F33</f>
        <v>0</v>
      </c>
      <c r="L34" s="105">
        <f>'A '!G33+B!H33+D!G64+E!G33+G!I33+H!H33</f>
        <v>0</v>
      </c>
      <c r="M34" s="5"/>
      <c r="N34" s="11"/>
      <c r="O34" s="5"/>
      <c r="P34" s="5"/>
      <c r="Q34" s="5"/>
      <c r="R34" s="5"/>
      <c r="S34" s="5"/>
    </row>
    <row r="35" spans="1:19" s="23" customFormat="1" x14ac:dyDescent="0.25">
      <c r="A35" s="44">
        <v>43378</v>
      </c>
      <c r="B35" s="24">
        <f>'A '!D34</f>
        <v>0</v>
      </c>
      <c r="C35" s="24">
        <f>B!E34</f>
        <v>0</v>
      </c>
      <c r="D35" s="24">
        <f>D!D65</f>
        <v>0</v>
      </c>
      <c r="E35" s="24">
        <f>E!D34</f>
        <v>0</v>
      </c>
      <c r="F35" s="24">
        <f>G!F34</f>
        <v>0</v>
      </c>
      <c r="G35" s="24">
        <f>H!E34</f>
        <v>0</v>
      </c>
      <c r="H35" s="24"/>
      <c r="I35" s="1">
        <f t="shared" si="3"/>
        <v>0</v>
      </c>
      <c r="J35" s="55">
        <f>'A '!F34+B!G34+D!F65+E!F34+G!H34+H!G34</f>
        <v>0</v>
      </c>
      <c r="K35" s="2">
        <f>'A '!E34+B!F34+D!E65+E!E34+G!G34+H!F34</f>
        <v>0</v>
      </c>
      <c r="L35" s="105">
        <f>'A '!G34+B!H34+D!G65+E!G34+G!I34+H!H34</f>
        <v>0</v>
      </c>
      <c r="M35" s="5"/>
      <c r="N35" s="11"/>
      <c r="O35" s="5"/>
      <c r="P35" s="5"/>
      <c r="Q35" s="5"/>
      <c r="R35" s="5"/>
      <c r="S35" s="5"/>
    </row>
    <row r="36" spans="1:19" s="23" customFormat="1" x14ac:dyDescent="0.25">
      <c r="A36" s="44">
        <v>43381</v>
      </c>
      <c r="B36" s="24">
        <f>'A '!D35</f>
        <v>0</v>
      </c>
      <c r="C36" s="24">
        <f>B!E35</f>
        <v>0</v>
      </c>
      <c r="D36" s="24">
        <f>D!D66</f>
        <v>0</v>
      </c>
      <c r="E36" s="24">
        <f>E!D35</f>
        <v>0</v>
      </c>
      <c r="F36" s="24">
        <f>G!F35</f>
        <v>0</v>
      </c>
      <c r="G36" s="24">
        <f>H!E35</f>
        <v>0</v>
      </c>
      <c r="H36" s="24"/>
      <c r="I36" s="1">
        <f t="shared" si="3"/>
        <v>0</v>
      </c>
      <c r="J36" s="55">
        <f>'A '!F35+B!G35+D!F66+E!F35+G!H35+H!G35</f>
        <v>0</v>
      </c>
      <c r="K36" s="2">
        <f>'A '!E35+B!F35+D!E66+E!E35+G!G35+H!F35</f>
        <v>0</v>
      </c>
      <c r="L36" s="105">
        <f>'A '!G35+B!H35+D!G66+E!G35+G!I35+H!H35</f>
        <v>0</v>
      </c>
      <c r="M36" s="5"/>
      <c r="N36" s="11"/>
      <c r="O36" s="5"/>
      <c r="P36" s="5"/>
      <c r="Q36" s="5"/>
      <c r="R36" s="5"/>
      <c r="S36" s="5"/>
    </row>
    <row r="37" spans="1:19" s="23" customFormat="1" x14ac:dyDescent="0.25">
      <c r="A37" s="44">
        <v>43382</v>
      </c>
      <c r="B37" s="24">
        <f>'A '!D36</f>
        <v>0</v>
      </c>
      <c r="C37" s="24">
        <f>B!E36</f>
        <v>0</v>
      </c>
      <c r="D37" s="24">
        <f>D!D67</f>
        <v>0</v>
      </c>
      <c r="E37" s="24">
        <f>E!D36</f>
        <v>0</v>
      </c>
      <c r="F37" s="24">
        <f>G!F36</f>
        <v>0</v>
      </c>
      <c r="G37" s="24">
        <f>H!E36</f>
        <v>0</v>
      </c>
      <c r="H37" s="24"/>
      <c r="I37" s="1">
        <f t="shared" si="3"/>
        <v>0</v>
      </c>
      <c r="J37" s="55">
        <f>'A '!F36+B!G36+D!F67+E!F36+G!H36+H!G36</f>
        <v>0</v>
      </c>
      <c r="K37" s="2">
        <f>'A '!E36+B!F36+D!E67+E!E36+G!G36+H!F36</f>
        <v>0</v>
      </c>
      <c r="L37" s="105">
        <f>'A '!G36+B!H36+D!G67+E!G36+G!I36+H!H36</f>
        <v>0</v>
      </c>
      <c r="M37" s="5"/>
      <c r="N37" s="11"/>
      <c r="O37" s="5"/>
      <c r="P37" s="5"/>
      <c r="Q37" s="5"/>
      <c r="R37" s="5"/>
      <c r="S37" s="5"/>
    </row>
    <row r="38" spans="1:19" s="23" customFormat="1" x14ac:dyDescent="0.25">
      <c r="A38" s="44">
        <v>43383</v>
      </c>
      <c r="B38" s="24">
        <f>'A '!D37</f>
        <v>0</v>
      </c>
      <c r="C38" s="24">
        <f>B!E37</f>
        <v>0</v>
      </c>
      <c r="D38" s="24">
        <f>D!D68</f>
        <v>0</v>
      </c>
      <c r="E38" s="24">
        <f>E!D37</f>
        <v>0</v>
      </c>
      <c r="F38" s="24">
        <f>G!F37</f>
        <v>0</v>
      </c>
      <c r="G38" s="24">
        <f>H!E37</f>
        <v>0</v>
      </c>
      <c r="H38" s="24"/>
      <c r="I38" s="1">
        <f t="shared" si="3"/>
        <v>0</v>
      </c>
      <c r="J38" s="55">
        <f>'A '!F37+B!G37+D!F68+E!F37+G!H37+H!G37</f>
        <v>0</v>
      </c>
      <c r="K38" s="2">
        <f>'A '!E37+B!F37+D!E68+E!E37+G!G37+H!F37</f>
        <v>2</v>
      </c>
      <c r="L38" s="105">
        <f>'A '!G37+B!H37+D!G68+E!G37+G!I37+H!H37</f>
        <v>-1.3999999999999968</v>
      </c>
      <c r="M38" s="5"/>
      <c r="N38" s="11"/>
      <c r="O38" s="5"/>
      <c r="P38" s="5"/>
      <c r="Q38" s="5"/>
      <c r="R38" s="5"/>
      <c r="S38" s="5"/>
    </row>
    <row r="39" spans="1:19" s="23" customFormat="1" x14ac:dyDescent="0.25">
      <c r="A39" s="44">
        <v>43384</v>
      </c>
      <c r="B39" s="24">
        <f>'A '!D38</f>
        <v>0</v>
      </c>
      <c r="C39" s="24">
        <f>B!E38</f>
        <v>0</v>
      </c>
      <c r="D39" s="24">
        <f>D!D69</f>
        <v>0</v>
      </c>
      <c r="E39" s="24">
        <f>E!D38</f>
        <v>0</v>
      </c>
      <c r="F39" s="24">
        <f>G!F38</f>
        <v>0</v>
      </c>
      <c r="G39" s="24">
        <f>H!E38</f>
        <v>0</v>
      </c>
      <c r="H39" s="24"/>
      <c r="I39" s="1">
        <f t="shared" si="3"/>
        <v>0</v>
      </c>
      <c r="J39" s="55">
        <f>'A '!F38+B!G38+D!F69+E!F38+G!H38+H!G38</f>
        <v>0</v>
      </c>
      <c r="K39" s="2">
        <f>'A '!E38+B!F38+D!E69+E!E38+G!G38+H!F38</f>
        <v>0</v>
      </c>
      <c r="L39" s="105">
        <f>'A '!G38+B!H38+D!G69+E!G38+G!I38+H!H38</f>
        <v>0</v>
      </c>
      <c r="M39" s="5"/>
      <c r="N39" s="11"/>
      <c r="O39" s="5"/>
      <c r="P39" s="5"/>
      <c r="Q39" s="5"/>
      <c r="R39" s="5"/>
      <c r="S39" s="5"/>
    </row>
    <row r="40" spans="1:19" s="23" customFormat="1" x14ac:dyDescent="0.25">
      <c r="A40" s="44">
        <v>43385</v>
      </c>
      <c r="B40" s="24">
        <f>'A '!D39</f>
        <v>0</v>
      </c>
      <c r="C40" s="24">
        <f>B!E39</f>
        <v>0</v>
      </c>
      <c r="D40" s="24">
        <f>D!D70</f>
        <v>0</v>
      </c>
      <c r="E40" s="24">
        <f>E!D39</f>
        <v>0</v>
      </c>
      <c r="F40" s="24">
        <f>G!F39</f>
        <v>0</v>
      </c>
      <c r="G40" s="24">
        <f>H!E39</f>
        <v>0</v>
      </c>
      <c r="H40" s="24"/>
      <c r="I40" s="1">
        <f t="shared" si="3"/>
        <v>0</v>
      </c>
      <c r="J40" s="55">
        <f>'A '!F39+B!G39+D!F70+E!F39+G!H39+H!G39</f>
        <v>0</v>
      </c>
      <c r="K40" s="2">
        <f>'A '!E39+B!F39+D!E70+E!E39+G!G39+H!F39</f>
        <v>0</v>
      </c>
      <c r="L40" s="105">
        <f>'A '!G39+B!H39+D!G70+E!G39+G!I39+H!H39</f>
        <v>0</v>
      </c>
      <c r="M40" s="5"/>
      <c r="N40" s="11"/>
      <c r="O40" s="5"/>
      <c r="P40" s="5"/>
      <c r="Q40" s="5"/>
      <c r="R40" s="5"/>
      <c r="S40" s="5"/>
    </row>
    <row r="41" spans="1:19" s="23" customFormat="1" x14ac:dyDescent="0.25">
      <c r="A41" s="44">
        <v>43388</v>
      </c>
      <c r="B41" s="24">
        <f>'A '!D40</f>
        <v>0</v>
      </c>
      <c r="C41" s="24">
        <f>B!E40</f>
        <v>0</v>
      </c>
      <c r="D41" s="24">
        <f>D!D71</f>
        <v>0</v>
      </c>
      <c r="E41" s="24">
        <f>E!D40</f>
        <v>0</v>
      </c>
      <c r="F41" s="24">
        <f>G!F40</f>
        <v>0</v>
      </c>
      <c r="G41" s="24">
        <f>H!E40</f>
        <v>0</v>
      </c>
      <c r="H41" s="24"/>
      <c r="I41" s="1">
        <f t="shared" si="3"/>
        <v>0</v>
      </c>
      <c r="J41" s="55">
        <f>'A '!F40+B!G40+D!F71+E!F40+G!H40+H!G40</f>
        <v>0</v>
      </c>
      <c r="K41" s="2">
        <f>'A '!E40+B!F40+D!E71+E!E40+G!G40+H!F40</f>
        <v>2</v>
      </c>
      <c r="L41" s="105">
        <f>'A '!G40+B!H40+D!G71+E!G40+G!I40+H!H40</f>
        <v>0</v>
      </c>
      <c r="M41" s="5"/>
      <c r="N41" s="11"/>
      <c r="O41" s="5"/>
      <c r="P41" s="5"/>
      <c r="Q41" s="5"/>
      <c r="R41" s="5"/>
      <c r="S41" s="5"/>
    </row>
    <row r="42" spans="1:19" s="23" customFormat="1" x14ac:dyDescent="0.25">
      <c r="A42" s="44">
        <v>43389</v>
      </c>
      <c r="B42" s="24">
        <f>'A '!D41</f>
        <v>0</v>
      </c>
      <c r="C42" s="24">
        <f>B!E41</f>
        <v>0</v>
      </c>
      <c r="D42" s="24">
        <f>D!D72</f>
        <v>0</v>
      </c>
      <c r="E42" s="24">
        <f>E!D41</f>
        <v>0</v>
      </c>
      <c r="F42" s="24">
        <f>G!F41</f>
        <v>0</v>
      </c>
      <c r="G42" s="24">
        <f>H!E41</f>
        <v>0</v>
      </c>
      <c r="H42" s="24"/>
      <c r="I42" s="1">
        <f t="shared" si="3"/>
        <v>0</v>
      </c>
      <c r="J42" s="55">
        <f>'A '!F41+B!G41+D!F72+E!F41+G!H41+H!G41</f>
        <v>0</v>
      </c>
      <c r="K42" s="2">
        <f>'A '!E41+B!F41+D!E72+E!E41+G!G41+H!F41</f>
        <v>0</v>
      </c>
      <c r="L42" s="105">
        <f>'A '!G41+B!H41+D!G72+E!G41+G!I41+H!H41</f>
        <v>0</v>
      </c>
      <c r="M42" s="5"/>
      <c r="N42" s="11"/>
      <c r="O42" s="5"/>
      <c r="P42" s="5"/>
      <c r="Q42" s="5"/>
      <c r="R42" s="5"/>
      <c r="S42" s="5"/>
    </row>
    <row r="43" spans="1:19" s="23" customFormat="1" x14ac:dyDescent="0.25">
      <c r="A43" s="44">
        <v>43390</v>
      </c>
      <c r="B43" s="24">
        <f>'A '!D42</f>
        <v>0</v>
      </c>
      <c r="C43" s="24">
        <f>B!E42</f>
        <v>0</v>
      </c>
      <c r="D43" s="24">
        <f>D!D73</f>
        <v>0</v>
      </c>
      <c r="E43" s="24">
        <f>E!D42</f>
        <v>0</v>
      </c>
      <c r="F43" s="24">
        <f>G!F42</f>
        <v>0</v>
      </c>
      <c r="G43" s="24">
        <f>H!E42</f>
        <v>0</v>
      </c>
      <c r="H43" s="24"/>
      <c r="I43" s="1">
        <f t="shared" si="3"/>
        <v>0</v>
      </c>
      <c r="J43" s="55">
        <f>'A '!F42+B!G42+D!F73+E!F42+G!H42+H!G42</f>
        <v>0</v>
      </c>
      <c r="K43" s="2">
        <f>'A '!E42+B!F42+D!E73+E!E42+G!G42+H!F42</f>
        <v>2</v>
      </c>
      <c r="L43" s="105">
        <f>'A '!G42+B!H42+D!G73+E!G42+G!I42+H!H42</f>
        <v>0</v>
      </c>
      <c r="M43" s="5"/>
      <c r="N43" s="11"/>
      <c r="O43" s="5"/>
      <c r="P43" s="5"/>
      <c r="Q43" s="5"/>
      <c r="R43" s="5"/>
      <c r="S43" s="5"/>
    </row>
    <row r="44" spans="1:19" s="23" customFormat="1" x14ac:dyDescent="0.25">
      <c r="A44" s="44">
        <v>43391</v>
      </c>
      <c r="B44" s="24">
        <f>'A '!D43</f>
        <v>0</v>
      </c>
      <c r="C44" s="24">
        <f>B!E43</f>
        <v>0</v>
      </c>
      <c r="D44" s="24">
        <f>D!D74</f>
        <v>0</v>
      </c>
      <c r="E44" s="24">
        <f>E!D43</f>
        <v>0</v>
      </c>
      <c r="F44" s="24">
        <f>G!F43</f>
        <v>0</v>
      </c>
      <c r="G44" s="24">
        <f>H!E43</f>
        <v>0</v>
      </c>
      <c r="H44" s="24"/>
      <c r="I44" s="1">
        <f t="shared" si="3"/>
        <v>0</v>
      </c>
      <c r="J44" s="55">
        <f>'A '!F43+B!G43+D!F74+E!F43+G!H43+H!G43</f>
        <v>0</v>
      </c>
      <c r="K44" s="2">
        <f>'A '!E43+B!F43+D!E74+E!E43+G!G43+H!F43</f>
        <v>2</v>
      </c>
      <c r="L44" s="105">
        <f>'A '!G43+B!H43+D!G74+E!G43+G!I43+H!H43</f>
        <v>0</v>
      </c>
      <c r="M44" s="5"/>
      <c r="N44" s="11"/>
      <c r="O44" s="5"/>
      <c r="P44" s="5"/>
      <c r="Q44" s="5"/>
      <c r="R44" s="5"/>
      <c r="S44" s="5"/>
    </row>
    <row r="45" spans="1:19" s="23" customFormat="1" x14ac:dyDescent="0.25">
      <c r="A45" s="44">
        <v>43392</v>
      </c>
      <c r="B45" s="24">
        <f>'A '!D44</f>
        <v>0</v>
      </c>
      <c r="C45" s="24">
        <f>B!E44</f>
        <v>0</v>
      </c>
      <c r="D45" s="24">
        <f>D!D75</f>
        <v>0</v>
      </c>
      <c r="E45" s="24">
        <f>E!D44</f>
        <v>0</v>
      </c>
      <c r="F45" s="24">
        <f>G!F44</f>
        <v>0</v>
      </c>
      <c r="G45" s="24">
        <f>H!E44</f>
        <v>0</v>
      </c>
      <c r="H45" s="24"/>
      <c r="I45" s="1">
        <f t="shared" si="3"/>
        <v>0</v>
      </c>
      <c r="J45" s="55">
        <f>'A '!F44+B!G44+D!F75+E!F44+G!H44+H!G44</f>
        <v>0</v>
      </c>
      <c r="K45" s="2">
        <f>'A '!E44+B!F44+D!E75+E!E44+G!G44+H!F44</f>
        <v>0</v>
      </c>
      <c r="L45" s="105">
        <f>'A '!G44+B!H44+D!G75+E!G44+G!I44+H!H44</f>
        <v>0</v>
      </c>
      <c r="M45" s="5"/>
      <c r="N45" s="11"/>
      <c r="O45" s="5"/>
      <c r="P45" s="5"/>
      <c r="Q45" s="5"/>
      <c r="R45" s="5"/>
      <c r="S45" s="5"/>
    </row>
    <row r="46" spans="1:19" s="23" customFormat="1" x14ac:dyDescent="0.25">
      <c r="A46" s="44">
        <v>43395</v>
      </c>
      <c r="B46" s="24">
        <f>'A '!D45</f>
        <v>0</v>
      </c>
      <c r="C46" s="24">
        <f>B!E45</f>
        <v>0</v>
      </c>
      <c r="D46" s="24">
        <f>D!D76</f>
        <v>0</v>
      </c>
      <c r="E46" s="24">
        <f>E!D45</f>
        <v>0</v>
      </c>
      <c r="F46" s="24">
        <f>G!F45</f>
        <v>0</v>
      </c>
      <c r="G46" s="24">
        <f>H!E45</f>
        <v>0</v>
      </c>
      <c r="H46" s="24"/>
      <c r="I46" s="1">
        <f t="shared" si="3"/>
        <v>0</v>
      </c>
      <c r="J46" s="55">
        <f>'A '!F45+B!G45+D!F76+E!F45+G!H45+H!G45</f>
        <v>0</v>
      </c>
      <c r="K46" s="2">
        <f>'A '!E45+B!F45+D!E76+E!E45+G!G45+H!F45</f>
        <v>3</v>
      </c>
      <c r="L46" s="105">
        <f>'A '!G45+B!H45+D!G76+E!G45+G!I45+H!H45</f>
        <v>0</v>
      </c>
      <c r="M46" s="5"/>
      <c r="N46" s="11"/>
      <c r="O46" s="5"/>
      <c r="P46" s="5"/>
      <c r="Q46" s="5"/>
      <c r="R46" s="5"/>
      <c r="S46" s="5"/>
    </row>
    <row r="47" spans="1:19" s="23" customFormat="1" x14ac:dyDescent="0.25">
      <c r="A47" s="44">
        <v>43396</v>
      </c>
      <c r="B47" s="24">
        <f>'A '!D46</f>
        <v>0</v>
      </c>
      <c r="C47" s="24">
        <f>B!E46</f>
        <v>0</v>
      </c>
      <c r="D47" s="24">
        <f>D!D77</f>
        <v>0</v>
      </c>
      <c r="E47" s="24">
        <f>E!D46</f>
        <v>0</v>
      </c>
      <c r="F47" s="24">
        <f>G!F46</f>
        <v>0</v>
      </c>
      <c r="G47" s="24">
        <f>H!E46</f>
        <v>0</v>
      </c>
      <c r="H47" s="24"/>
      <c r="I47" s="1">
        <f t="shared" si="3"/>
        <v>0</v>
      </c>
      <c r="J47" s="55">
        <f>'A '!F46+B!G46+D!F77+E!F46+G!H46+H!G46</f>
        <v>0</v>
      </c>
      <c r="K47" s="2">
        <f>'A '!E46+B!F46+D!E77+E!E46+G!G46+H!F46</f>
        <v>0</v>
      </c>
      <c r="L47" s="105">
        <f>'A '!G46+B!H46+D!G77+E!G46+G!I46+H!H46</f>
        <v>0</v>
      </c>
      <c r="M47" s="5"/>
      <c r="N47" s="11"/>
      <c r="O47" s="5"/>
      <c r="P47" s="5"/>
      <c r="Q47" s="5"/>
      <c r="R47" s="5"/>
      <c r="S47" s="5"/>
    </row>
    <row r="48" spans="1:19" s="23" customFormat="1" x14ac:dyDescent="0.25">
      <c r="A48" s="44">
        <v>43397</v>
      </c>
      <c r="B48" s="24">
        <f>'A '!D47</f>
        <v>0</v>
      </c>
      <c r="C48" s="24">
        <f>B!E47</f>
        <v>0</v>
      </c>
      <c r="D48" s="24">
        <f>D!D78</f>
        <v>0</v>
      </c>
      <c r="E48" s="24">
        <f>E!D47</f>
        <v>0</v>
      </c>
      <c r="F48" s="24">
        <f>G!F47</f>
        <v>0</v>
      </c>
      <c r="G48" s="24">
        <f>H!E47</f>
        <v>0</v>
      </c>
      <c r="H48" s="24"/>
      <c r="I48" s="1">
        <f t="shared" si="3"/>
        <v>0</v>
      </c>
      <c r="J48" s="55">
        <f>'A '!F47+B!G47+D!F78+E!F47+G!H47+H!G47</f>
        <v>0</v>
      </c>
      <c r="K48" s="2">
        <f>'A '!E47+B!F47+D!E78+E!E47+G!G47+H!F47</f>
        <v>0</v>
      </c>
      <c r="L48" s="105">
        <f>'A '!G47+B!H47+D!G78+E!G47+G!I47+H!H47</f>
        <v>0</v>
      </c>
      <c r="M48" s="5"/>
      <c r="N48" s="11"/>
      <c r="O48" s="5"/>
      <c r="P48" s="5"/>
      <c r="Q48" s="5"/>
      <c r="R48" s="5"/>
      <c r="S48" s="5"/>
    </row>
    <row r="49" spans="1:20" s="23" customFormat="1" x14ac:dyDescent="0.25">
      <c r="A49" s="44">
        <v>43398</v>
      </c>
      <c r="B49" s="24">
        <f>'A '!D48</f>
        <v>0</v>
      </c>
      <c r="C49" s="24">
        <f>B!E48</f>
        <v>0</v>
      </c>
      <c r="D49" s="24">
        <f>D!D79</f>
        <v>0</v>
      </c>
      <c r="E49" s="24">
        <f>E!D48</f>
        <v>0</v>
      </c>
      <c r="F49" s="24">
        <f>G!F48</f>
        <v>0</v>
      </c>
      <c r="G49" s="24">
        <f>H!E48</f>
        <v>0</v>
      </c>
      <c r="H49" s="24"/>
      <c r="I49" s="1">
        <f t="shared" si="3"/>
        <v>0</v>
      </c>
      <c r="J49" s="55">
        <f>'A '!F48+B!G48+D!F79+E!F48+G!H48+H!G48</f>
        <v>0</v>
      </c>
      <c r="K49" s="2">
        <f>'A '!E48+B!F48+D!E79+E!E48+G!G48+H!F48</f>
        <v>0</v>
      </c>
      <c r="L49" s="105">
        <f>'A '!G48+B!H48+D!G79+E!G48+G!I48+H!H48</f>
        <v>0</v>
      </c>
      <c r="M49" s="5"/>
      <c r="N49" s="11"/>
      <c r="O49" s="5"/>
      <c r="P49" s="5"/>
      <c r="Q49" s="5"/>
      <c r="R49" s="5"/>
      <c r="S49" s="5"/>
    </row>
    <row r="50" spans="1:20" s="23" customFormat="1" x14ac:dyDescent="0.25">
      <c r="A50" s="44">
        <v>43399</v>
      </c>
      <c r="B50" s="24">
        <f>'A '!D49</f>
        <v>0</v>
      </c>
      <c r="C50" s="24">
        <f>B!E49</f>
        <v>0</v>
      </c>
      <c r="D50" s="24">
        <f>D!D80</f>
        <v>0</v>
      </c>
      <c r="E50" s="24">
        <f>E!D49</f>
        <v>0</v>
      </c>
      <c r="F50" s="24">
        <f>G!F49</f>
        <v>0</v>
      </c>
      <c r="G50" s="24">
        <f>H!E49</f>
        <v>0</v>
      </c>
      <c r="H50" s="24"/>
      <c r="I50" s="1">
        <f t="shared" si="3"/>
        <v>0</v>
      </c>
      <c r="J50" s="55">
        <f>'A '!F49+B!G49+D!F80+E!F49+G!H49+H!G49</f>
        <v>0</v>
      </c>
      <c r="K50" s="2">
        <f>'A '!E49+B!F49+D!E80+E!E49+G!G49+H!F49</f>
        <v>0</v>
      </c>
      <c r="L50" s="105">
        <f>'A '!G49+B!H49+D!G80+E!G49+G!I49+H!H49</f>
        <v>0</v>
      </c>
      <c r="M50" s="5"/>
      <c r="N50" s="11"/>
      <c r="O50" s="5"/>
      <c r="P50" s="5"/>
      <c r="Q50" s="5"/>
      <c r="R50" s="5"/>
      <c r="S50" s="5"/>
    </row>
    <row r="51" spans="1:20" s="23" customFormat="1" x14ac:dyDescent="0.25">
      <c r="A51" s="44">
        <v>43402</v>
      </c>
      <c r="B51" s="24">
        <f>'A '!D50</f>
        <v>0</v>
      </c>
      <c r="C51" s="24">
        <f>B!E50</f>
        <v>0</v>
      </c>
      <c r="D51" s="24">
        <f>D!D81</f>
        <v>0</v>
      </c>
      <c r="E51" s="24">
        <f>E!D50</f>
        <v>0</v>
      </c>
      <c r="F51" s="24">
        <f>G!F50</f>
        <v>0</v>
      </c>
      <c r="G51" s="24">
        <f>H!E50</f>
        <v>0</v>
      </c>
      <c r="H51" s="24"/>
      <c r="I51" s="1">
        <f t="shared" si="3"/>
        <v>0</v>
      </c>
      <c r="J51" s="55">
        <f>'A '!F50+B!G50+D!F81+E!F50+G!H50+H!G50</f>
        <v>0</v>
      </c>
      <c r="K51" s="2">
        <f>'A '!E50+B!F50+D!E81+E!E50+G!G50+H!F50</f>
        <v>0</v>
      </c>
      <c r="L51" s="105">
        <f>'A '!G50+B!H50+D!G81+E!G50+G!I50+H!H50</f>
        <v>0</v>
      </c>
      <c r="M51" s="5"/>
      <c r="N51" s="11"/>
      <c r="O51" s="5"/>
      <c r="P51" s="5"/>
      <c r="Q51" s="5"/>
      <c r="R51" s="5"/>
      <c r="S51" s="5"/>
    </row>
    <row r="52" spans="1:20" s="23" customFormat="1" x14ac:dyDescent="0.25">
      <c r="A52" s="44">
        <v>43403</v>
      </c>
      <c r="B52" s="24">
        <f>'A '!D51</f>
        <v>0</v>
      </c>
      <c r="C52" s="24">
        <f>B!E51</f>
        <v>0</v>
      </c>
      <c r="D52" s="24">
        <f>D!D82</f>
        <v>0</v>
      </c>
      <c r="E52" s="24">
        <f>E!D51</f>
        <v>0</v>
      </c>
      <c r="F52" s="24">
        <f>G!F51</f>
        <v>0</v>
      </c>
      <c r="G52" s="24">
        <f>H!E51</f>
        <v>0</v>
      </c>
      <c r="H52" s="24"/>
      <c r="I52" s="1">
        <f t="shared" si="3"/>
        <v>0</v>
      </c>
      <c r="J52" s="55">
        <f>'A '!F51+B!G51+D!F82+E!F51+G!H51+H!G51</f>
        <v>0</v>
      </c>
      <c r="K52" s="2">
        <f>'A '!E51+B!F51+D!E82+E!E51+G!G51+H!F51</f>
        <v>0</v>
      </c>
      <c r="L52" s="105">
        <f>'A '!G51+B!H51+D!G82+E!G51+G!I51+H!H51</f>
        <v>0</v>
      </c>
      <c r="M52" s="5"/>
      <c r="N52" s="11"/>
      <c r="O52" s="5"/>
      <c r="P52" s="5"/>
      <c r="Q52" s="5"/>
      <c r="R52" s="5"/>
      <c r="S52" s="5"/>
    </row>
    <row r="53" spans="1:20" s="23" customFormat="1" x14ac:dyDescent="0.25">
      <c r="A53" s="44">
        <v>43404</v>
      </c>
      <c r="B53" s="24">
        <f>'A '!D52</f>
        <v>0</v>
      </c>
      <c r="C53" s="24">
        <f>B!E53</f>
        <v>0</v>
      </c>
      <c r="D53" s="24">
        <f>D!D83</f>
        <v>0</v>
      </c>
      <c r="E53" s="24">
        <f>E!D52</f>
        <v>0</v>
      </c>
      <c r="F53" s="24">
        <f>G!F52</f>
        <v>0</v>
      </c>
      <c r="G53" s="24">
        <f>H!E52</f>
        <v>0</v>
      </c>
      <c r="H53" s="24"/>
      <c r="I53" s="1">
        <f>SUM(B53:H53)</f>
        <v>0</v>
      </c>
      <c r="J53" s="55">
        <f>'A '!F52+B!G53+D!F83+E!F52+G!H52+H!G52</f>
        <v>0</v>
      </c>
      <c r="K53" s="2">
        <f>'A '!E52+B!F53+D!E83+E!E52+G!G52+H!F52</f>
        <v>5</v>
      </c>
      <c r="L53" s="105">
        <f>'A '!G52+B!H53+D!G83+E!G52+G!I52+H!H52</f>
        <v>0</v>
      </c>
      <c r="M53" s="5"/>
      <c r="N53" s="11"/>
      <c r="O53" s="5"/>
      <c r="P53" s="5"/>
      <c r="Q53" s="5"/>
      <c r="R53" s="5"/>
      <c r="S53" s="5"/>
    </row>
    <row r="54" spans="1:20" s="23" customFormat="1" ht="15.75" x14ac:dyDescent="0.25">
      <c r="A54" s="20" t="s">
        <v>3</v>
      </c>
      <c r="B54" s="75">
        <f t="shared" ref="B54:I54" si="4">SUM(B31:B51)</f>
        <v>0</v>
      </c>
      <c r="C54" s="75">
        <f t="shared" si="4"/>
        <v>0</v>
      </c>
      <c r="D54" s="75">
        <f t="shared" si="4"/>
        <v>0</v>
      </c>
      <c r="E54" s="75">
        <f t="shared" si="4"/>
        <v>0</v>
      </c>
      <c r="F54" s="75">
        <f t="shared" si="4"/>
        <v>0</v>
      </c>
      <c r="G54" s="75">
        <f t="shared" si="4"/>
        <v>0</v>
      </c>
      <c r="H54" s="75">
        <f t="shared" si="4"/>
        <v>0</v>
      </c>
      <c r="I54" s="98">
        <f t="shared" si="4"/>
        <v>0</v>
      </c>
      <c r="J54" s="76">
        <f>SUM(J31:J52)</f>
        <v>0</v>
      </c>
      <c r="K54" s="74">
        <f>SUM(K31:K52)</f>
        <v>12</v>
      </c>
      <c r="L54" s="98">
        <f>SUM(L31:L52)</f>
        <v>-1.3999999999999968</v>
      </c>
      <c r="M54" s="5"/>
      <c r="N54" s="11"/>
      <c r="O54" s="5"/>
      <c r="P54" s="5"/>
      <c r="Q54" s="5"/>
      <c r="R54" s="5"/>
      <c r="S54" s="5"/>
    </row>
    <row r="55" spans="1:20" s="23" customFormat="1" ht="15.75" x14ac:dyDescent="0.25">
      <c r="A55" s="57" t="s">
        <v>49</v>
      </c>
      <c r="B55" s="77"/>
      <c r="C55" s="77"/>
      <c r="D55" s="77"/>
      <c r="E55" s="77"/>
      <c r="F55" s="77"/>
      <c r="G55" s="77"/>
      <c r="H55" s="77"/>
      <c r="I55" s="77"/>
      <c r="J55" s="77"/>
      <c r="K55" s="78">
        <f>SUM(B55:G55)</f>
        <v>0</v>
      </c>
      <c r="L55" s="5"/>
      <c r="M55" s="104"/>
      <c r="N55" s="5"/>
      <c r="O55" s="11"/>
      <c r="P55" s="5"/>
      <c r="Q55" s="5"/>
      <c r="R55" s="5"/>
      <c r="S55" s="5"/>
      <c r="T55" s="5"/>
    </row>
    <row r="56" spans="1:20" s="5" customFormat="1" ht="15.75" x14ac:dyDescent="0.25">
      <c r="A56" s="109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8"/>
      <c r="O56" s="104"/>
      <c r="Q56" s="11"/>
    </row>
  </sheetData>
  <sortState ref="A55:AD225">
    <sortCondition ref="A55:A225"/>
  </sortState>
  <mergeCells count="2">
    <mergeCell ref="A29:M29"/>
    <mergeCell ref="M25:M26"/>
  </mergeCells>
  <conditionalFormatting sqref="K25:K26 K56:L56 I55:J55 B31:G52 L229:L491 B54:G54">
    <cfRule type="cellIs" dxfId="861" priority="111" operator="lessThan">
      <formula>0</formula>
    </cfRule>
    <cfRule type="cellIs" dxfId="860" priority="112" operator="greaterThan">
      <formula>0</formula>
    </cfRule>
  </conditionalFormatting>
  <conditionalFormatting sqref="L2:L22 L25:L26">
    <cfRule type="cellIs" dxfId="859" priority="119" operator="lessThan">
      <formula>0</formula>
    </cfRule>
    <cfRule type="cellIs" dxfId="858" priority="120" operator="greaterThan">
      <formula>0</formula>
    </cfRule>
  </conditionalFormatting>
  <conditionalFormatting sqref="B2:F22 H2:H22 K2:M2 B31:G52 L3:M22 K2:K23 B54:G54">
    <cfRule type="cellIs" dxfId="857" priority="116" operator="equal">
      <formula>0</formula>
    </cfRule>
  </conditionalFormatting>
  <conditionalFormatting sqref="B2:E22 K2:K23">
    <cfRule type="cellIs" dxfId="856" priority="114" operator="lessThan">
      <formula>0</formula>
    </cfRule>
    <cfRule type="cellIs" dxfId="855" priority="115" operator="greaterThan">
      <formula>0</formula>
    </cfRule>
  </conditionalFormatting>
  <conditionalFormatting sqref="B25:E25 B26:J26">
    <cfRule type="cellIs" dxfId="854" priority="109" operator="lessThan">
      <formula>0</formula>
    </cfRule>
    <cfRule type="cellIs" dxfId="853" priority="110" operator="greaterThan">
      <formula>0</formula>
    </cfRule>
  </conditionalFormatting>
  <conditionalFormatting sqref="F2:F22">
    <cfRule type="cellIs" dxfId="852" priority="107" operator="lessThan">
      <formula>0</formula>
    </cfRule>
    <cfRule type="cellIs" dxfId="851" priority="108" operator="greaterThan">
      <formula>0</formula>
    </cfRule>
  </conditionalFormatting>
  <conditionalFormatting sqref="F25">
    <cfRule type="cellIs" dxfId="850" priority="104" operator="lessThan">
      <formula>0</formula>
    </cfRule>
    <cfRule type="cellIs" dxfId="849" priority="105" operator="greaterThan">
      <formula>0</formula>
    </cfRule>
  </conditionalFormatting>
  <conditionalFormatting sqref="H2:H22">
    <cfRule type="cellIs" dxfId="848" priority="102" operator="lessThan">
      <formula>0</formula>
    </cfRule>
    <cfRule type="cellIs" dxfId="847" priority="103" operator="greaterThan">
      <formula>0</formula>
    </cfRule>
  </conditionalFormatting>
  <conditionalFormatting sqref="H25">
    <cfRule type="cellIs" dxfId="846" priority="99" operator="lessThan">
      <formula>0</formula>
    </cfRule>
    <cfRule type="cellIs" dxfId="845" priority="100" operator="greaterThan">
      <formula>0</formula>
    </cfRule>
  </conditionalFormatting>
  <conditionalFormatting sqref="J2:J22">
    <cfRule type="cellIs" dxfId="844" priority="96" operator="equal">
      <formula>0</formula>
    </cfRule>
  </conditionalFormatting>
  <conditionalFormatting sqref="J2:J22">
    <cfRule type="cellIs" dxfId="843" priority="94" operator="lessThan">
      <formula>0</formula>
    </cfRule>
    <cfRule type="cellIs" dxfId="842" priority="95" operator="greaterThan">
      <formula>0</formula>
    </cfRule>
  </conditionalFormatting>
  <conditionalFormatting sqref="J25">
    <cfRule type="cellIs" dxfId="841" priority="92" operator="lessThan">
      <formula>0</formula>
    </cfRule>
    <cfRule type="cellIs" dxfId="840" priority="93" operator="greaterThan">
      <formula>0</formula>
    </cfRule>
  </conditionalFormatting>
  <conditionalFormatting sqref="G2:G22">
    <cfRule type="cellIs" dxfId="839" priority="91" operator="equal">
      <formula>0</formula>
    </cfRule>
  </conditionalFormatting>
  <conditionalFormatting sqref="G2:G22">
    <cfRule type="cellIs" dxfId="838" priority="89" operator="lessThan">
      <formula>0</formula>
    </cfRule>
    <cfRule type="cellIs" dxfId="837" priority="90" operator="greaterThan">
      <formula>0</formula>
    </cfRule>
  </conditionalFormatting>
  <conditionalFormatting sqref="G25">
    <cfRule type="cellIs" dxfId="836" priority="87" operator="lessThan">
      <formula>0</formula>
    </cfRule>
    <cfRule type="cellIs" dxfId="835" priority="88" operator="greaterThan">
      <formula>0</formula>
    </cfRule>
  </conditionalFormatting>
  <conditionalFormatting sqref="I2:I22">
    <cfRule type="cellIs" dxfId="834" priority="86" operator="equal">
      <formula>0</formula>
    </cfRule>
  </conditionalFormatting>
  <conditionalFormatting sqref="I2:I22">
    <cfRule type="cellIs" dxfId="833" priority="84" operator="lessThan">
      <formula>0</formula>
    </cfRule>
    <cfRule type="cellIs" dxfId="832" priority="85" operator="greaterThan">
      <formula>0</formula>
    </cfRule>
  </conditionalFormatting>
  <conditionalFormatting sqref="I25">
    <cfRule type="cellIs" dxfId="831" priority="82" operator="lessThan">
      <formula>0</formula>
    </cfRule>
    <cfRule type="cellIs" dxfId="830" priority="83" operator="greaterThan">
      <formula>0</formula>
    </cfRule>
  </conditionalFormatting>
  <conditionalFormatting sqref="L23">
    <cfRule type="cellIs" dxfId="829" priority="80" operator="lessThan">
      <formula>0</formula>
    </cfRule>
    <cfRule type="cellIs" dxfId="828" priority="81" operator="greaterThan">
      <formula>0</formula>
    </cfRule>
  </conditionalFormatting>
  <conditionalFormatting sqref="B23:F23 H23 L23:M23">
    <cfRule type="cellIs" dxfId="827" priority="77" operator="equal">
      <formula>0</formula>
    </cfRule>
  </conditionalFormatting>
  <conditionalFormatting sqref="B23:E23">
    <cfRule type="cellIs" dxfId="826" priority="75" operator="lessThan">
      <formula>0</formula>
    </cfRule>
    <cfRule type="cellIs" dxfId="825" priority="76" operator="greaterThan">
      <formula>0</formula>
    </cfRule>
  </conditionalFormatting>
  <conditionalFormatting sqref="F23">
    <cfRule type="cellIs" dxfId="824" priority="73" operator="lessThan">
      <formula>0</formula>
    </cfRule>
    <cfRule type="cellIs" dxfId="823" priority="74" operator="greaterThan">
      <formula>0</formula>
    </cfRule>
  </conditionalFormatting>
  <conditionalFormatting sqref="H23">
    <cfRule type="cellIs" dxfId="822" priority="71" operator="lessThan">
      <formula>0</formula>
    </cfRule>
    <cfRule type="cellIs" dxfId="821" priority="72" operator="greaterThan">
      <formula>0</formula>
    </cfRule>
  </conditionalFormatting>
  <conditionalFormatting sqref="J23">
    <cfRule type="cellIs" dxfId="820" priority="70" operator="equal">
      <formula>0</formula>
    </cfRule>
  </conditionalFormatting>
  <conditionalFormatting sqref="J23">
    <cfRule type="cellIs" dxfId="819" priority="68" operator="lessThan">
      <formula>0</formula>
    </cfRule>
    <cfRule type="cellIs" dxfId="818" priority="69" operator="greaterThan">
      <formula>0</formula>
    </cfRule>
  </conditionalFormatting>
  <conditionalFormatting sqref="G23">
    <cfRule type="cellIs" dxfId="817" priority="67" operator="equal">
      <formula>0</formula>
    </cfRule>
  </conditionalFormatting>
  <conditionalFormatting sqref="G23">
    <cfRule type="cellIs" dxfId="816" priority="65" operator="lessThan">
      <formula>0</formula>
    </cfRule>
    <cfRule type="cellIs" dxfId="815" priority="66" operator="greaterThan">
      <formula>0</formula>
    </cfRule>
  </conditionalFormatting>
  <conditionalFormatting sqref="I23">
    <cfRule type="cellIs" dxfId="814" priority="64" operator="equal">
      <formula>0</formula>
    </cfRule>
  </conditionalFormatting>
  <conditionalFormatting sqref="I23">
    <cfRule type="cellIs" dxfId="813" priority="62" operator="lessThan">
      <formula>0</formula>
    </cfRule>
    <cfRule type="cellIs" dxfId="812" priority="63" operator="greaterThan">
      <formula>0</formula>
    </cfRule>
  </conditionalFormatting>
  <conditionalFormatting sqref="I31:J31 I54:J54 I32:I51 J32:J52">
    <cfRule type="cellIs" dxfId="811" priority="60" operator="lessThan">
      <formula>0</formula>
    </cfRule>
    <cfRule type="cellIs" dxfId="810" priority="61" operator="greaterThan">
      <formula>0</formula>
    </cfRule>
  </conditionalFormatting>
  <conditionalFormatting sqref="I54:K54 I32:I51 I31:K31 J32:K52">
    <cfRule type="cellIs" dxfId="809" priority="59" operator="equal">
      <formula>0</formula>
    </cfRule>
  </conditionalFormatting>
  <conditionalFormatting sqref="K31:K52">
    <cfRule type="cellIs" dxfId="808" priority="55" operator="equal">
      <formula>0</formula>
    </cfRule>
  </conditionalFormatting>
  <conditionalFormatting sqref="I31:J31 I32:I51 J32:J52">
    <cfRule type="cellIs" dxfId="807" priority="54" operator="equal">
      <formula>0</formula>
    </cfRule>
  </conditionalFormatting>
  <conditionalFormatting sqref="I31:J31 I54:J54 I32:I51 J32:J52">
    <cfRule type="cellIs" dxfId="806" priority="56" operator="lessThan">
      <formula>0</formula>
    </cfRule>
  </conditionalFormatting>
  <conditionalFormatting sqref="H31:H51 H54">
    <cfRule type="cellIs" dxfId="805" priority="52" operator="lessThan">
      <formula>0</formula>
    </cfRule>
    <cfRule type="cellIs" dxfId="804" priority="53" operator="greaterThan">
      <formula>0</formula>
    </cfRule>
  </conditionalFormatting>
  <conditionalFormatting sqref="H31:H51 H54">
    <cfRule type="cellIs" dxfId="803" priority="51" operator="equal">
      <formula>0</formula>
    </cfRule>
  </conditionalFormatting>
  <conditionalFormatting sqref="I52">
    <cfRule type="cellIs" dxfId="802" priority="49" operator="lessThan">
      <formula>0</formula>
    </cfRule>
    <cfRule type="cellIs" dxfId="801" priority="50" operator="greaterThan">
      <formula>0</formula>
    </cfRule>
  </conditionalFormatting>
  <conditionalFormatting sqref="I52">
    <cfRule type="cellIs" dxfId="800" priority="48" operator="equal">
      <formula>0</formula>
    </cfRule>
  </conditionalFormatting>
  <conditionalFormatting sqref="I52">
    <cfRule type="cellIs" dxfId="799" priority="46" operator="equal">
      <formula>0</formula>
    </cfRule>
  </conditionalFormatting>
  <conditionalFormatting sqref="I52">
    <cfRule type="cellIs" dxfId="798" priority="47" operator="lessThan">
      <formula>0</formula>
    </cfRule>
  </conditionalFormatting>
  <conditionalFormatting sqref="H52">
    <cfRule type="cellIs" dxfId="797" priority="44" operator="lessThan">
      <formula>0</formula>
    </cfRule>
    <cfRule type="cellIs" dxfId="796" priority="45" operator="greaterThan">
      <formula>0</formula>
    </cfRule>
  </conditionalFormatting>
  <conditionalFormatting sqref="H52">
    <cfRule type="cellIs" dxfId="795" priority="43" operator="equal">
      <formula>0</formula>
    </cfRule>
  </conditionalFormatting>
  <conditionalFormatting sqref="L31:L52 L54">
    <cfRule type="cellIs" dxfId="794" priority="42" operator="lessThan">
      <formula>0</formula>
    </cfRule>
  </conditionalFormatting>
  <conditionalFormatting sqref="K24">
    <cfRule type="cellIs" dxfId="793" priority="39" operator="equal">
      <formula>0</formula>
    </cfRule>
  </conditionalFormatting>
  <conditionalFormatting sqref="K24">
    <cfRule type="cellIs" dxfId="792" priority="37" operator="lessThan">
      <formula>0</formula>
    </cfRule>
    <cfRule type="cellIs" dxfId="791" priority="38" operator="greaterThan">
      <formula>0</formula>
    </cfRule>
  </conditionalFormatting>
  <conditionalFormatting sqref="L24">
    <cfRule type="cellIs" dxfId="790" priority="35" operator="lessThan">
      <formula>0</formula>
    </cfRule>
    <cfRule type="cellIs" dxfId="789" priority="36" operator="greaterThan">
      <formula>0</formula>
    </cfRule>
  </conditionalFormatting>
  <conditionalFormatting sqref="B24:F24 H24 L24:M24">
    <cfRule type="cellIs" dxfId="788" priority="34" operator="equal">
      <formula>0</formula>
    </cfRule>
  </conditionalFormatting>
  <conditionalFormatting sqref="B24:E24">
    <cfRule type="cellIs" dxfId="787" priority="32" operator="lessThan">
      <formula>0</formula>
    </cfRule>
    <cfRule type="cellIs" dxfId="786" priority="33" operator="greaterThan">
      <formula>0</formula>
    </cfRule>
  </conditionalFormatting>
  <conditionalFormatting sqref="F24">
    <cfRule type="cellIs" dxfId="785" priority="30" operator="lessThan">
      <formula>0</formula>
    </cfRule>
    <cfRule type="cellIs" dxfId="784" priority="31" operator="greaterThan">
      <formula>0</formula>
    </cfRule>
  </conditionalFormatting>
  <conditionalFormatting sqref="H24">
    <cfRule type="cellIs" dxfId="783" priority="28" operator="lessThan">
      <formula>0</formula>
    </cfRule>
    <cfRule type="cellIs" dxfId="782" priority="29" operator="greaterThan">
      <formula>0</formula>
    </cfRule>
  </conditionalFormatting>
  <conditionalFormatting sqref="J24">
    <cfRule type="cellIs" dxfId="781" priority="27" operator="equal">
      <formula>0</formula>
    </cfRule>
  </conditionalFormatting>
  <conditionalFormatting sqref="J24">
    <cfRule type="cellIs" dxfId="780" priority="25" operator="lessThan">
      <formula>0</formula>
    </cfRule>
    <cfRule type="cellIs" dxfId="779" priority="26" operator="greaterThan">
      <formula>0</formula>
    </cfRule>
  </conditionalFormatting>
  <conditionalFormatting sqref="G24">
    <cfRule type="cellIs" dxfId="778" priority="24" operator="equal">
      <formula>0</formula>
    </cfRule>
  </conditionalFormatting>
  <conditionalFormatting sqref="G24">
    <cfRule type="cellIs" dxfId="777" priority="22" operator="lessThan">
      <formula>0</formula>
    </cfRule>
    <cfRule type="cellIs" dxfId="776" priority="23" operator="greaterThan">
      <formula>0</formula>
    </cfRule>
  </conditionalFormatting>
  <conditionalFormatting sqref="I24">
    <cfRule type="cellIs" dxfId="775" priority="21" operator="equal">
      <formula>0</formula>
    </cfRule>
  </conditionalFormatting>
  <conditionalFormatting sqref="I24">
    <cfRule type="cellIs" dxfId="774" priority="19" operator="lessThan">
      <formula>0</formula>
    </cfRule>
    <cfRule type="cellIs" dxfId="773" priority="20" operator="greaterThan">
      <formula>0</formula>
    </cfRule>
  </conditionalFormatting>
  <conditionalFormatting sqref="B53:G53">
    <cfRule type="cellIs" dxfId="772" priority="16" operator="lessThan">
      <formula>0</formula>
    </cfRule>
    <cfRule type="cellIs" dxfId="771" priority="17" operator="greaterThan">
      <formula>0</formula>
    </cfRule>
  </conditionalFormatting>
  <conditionalFormatting sqref="B53:G53">
    <cfRule type="cellIs" dxfId="770" priority="18" operator="equal">
      <formula>0</formula>
    </cfRule>
  </conditionalFormatting>
  <conditionalFormatting sqref="J53">
    <cfRule type="cellIs" dxfId="769" priority="14" operator="lessThan">
      <formula>0</formula>
    </cfRule>
    <cfRule type="cellIs" dxfId="768" priority="15" operator="greaterThan">
      <formula>0</formula>
    </cfRule>
  </conditionalFormatting>
  <conditionalFormatting sqref="J53:K53">
    <cfRule type="cellIs" dxfId="767" priority="13" operator="equal">
      <formula>0</formula>
    </cfRule>
  </conditionalFormatting>
  <conditionalFormatting sqref="K53">
    <cfRule type="cellIs" dxfId="766" priority="11" operator="equal">
      <formula>0</formula>
    </cfRule>
  </conditionalFormatting>
  <conditionalFormatting sqref="J53">
    <cfRule type="cellIs" dxfId="765" priority="10" operator="equal">
      <formula>0</formula>
    </cfRule>
  </conditionalFormatting>
  <conditionalFormatting sqref="J53">
    <cfRule type="cellIs" dxfId="764" priority="12" operator="lessThan">
      <formula>0</formula>
    </cfRule>
  </conditionalFormatting>
  <conditionalFormatting sqref="I53">
    <cfRule type="cellIs" dxfId="763" priority="8" operator="lessThan">
      <formula>0</formula>
    </cfRule>
    <cfRule type="cellIs" dxfId="762" priority="9" operator="greaterThan">
      <formula>0</formula>
    </cfRule>
  </conditionalFormatting>
  <conditionalFormatting sqref="I53">
    <cfRule type="cellIs" dxfId="761" priority="7" operator="equal">
      <formula>0</formula>
    </cfRule>
  </conditionalFormatting>
  <conditionalFormatting sqref="I53">
    <cfRule type="cellIs" dxfId="760" priority="5" operator="equal">
      <formula>0</formula>
    </cfRule>
  </conditionalFormatting>
  <conditionalFormatting sqref="I53">
    <cfRule type="cellIs" dxfId="759" priority="6" operator="lessThan">
      <formula>0</formula>
    </cfRule>
  </conditionalFormatting>
  <conditionalFormatting sqref="H53">
    <cfRule type="cellIs" dxfId="758" priority="3" operator="lessThan">
      <formula>0</formula>
    </cfRule>
    <cfRule type="cellIs" dxfId="757" priority="4" operator="greaterThan">
      <formula>0</formula>
    </cfRule>
  </conditionalFormatting>
  <conditionalFormatting sqref="H53">
    <cfRule type="cellIs" dxfId="756" priority="2" operator="equal">
      <formula>0</formula>
    </cfRule>
  </conditionalFormatting>
  <conditionalFormatting sqref="L53">
    <cfRule type="cellIs" dxfId="755" priority="1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U55"/>
  <sheetViews>
    <sheetView zoomScale="80" zoomScaleNormal="80" workbookViewId="0">
      <selection activeCell="C44" sqref="C44"/>
    </sheetView>
  </sheetViews>
  <sheetFormatPr baseColWidth="10" defaultRowHeight="15" x14ac:dyDescent="0.25"/>
  <cols>
    <col min="1" max="1" width="24.7109375" style="21" customWidth="1"/>
    <col min="2" max="2" width="17.85546875" style="22" customWidth="1"/>
    <col min="3" max="3" width="21.7109375" style="21" customWidth="1"/>
    <col min="4" max="4" width="18.5703125" style="21" customWidth="1"/>
    <col min="5" max="7" width="18.42578125" style="21" bestFit="1" customWidth="1"/>
    <col min="8" max="8" width="23.140625" style="21" customWidth="1"/>
    <col min="9" max="9" width="19.7109375" style="21" customWidth="1"/>
    <col min="10" max="10" width="18.42578125" style="21" bestFit="1" customWidth="1"/>
    <col min="11" max="11" width="28.5703125" style="21" customWidth="1"/>
    <col min="12" max="12" width="15.5703125" style="21" customWidth="1"/>
    <col min="13" max="13" width="11.42578125" style="21"/>
    <col min="14" max="14" width="27" style="21" customWidth="1"/>
    <col min="15" max="15" width="11.28515625" style="21" customWidth="1"/>
    <col min="16" max="16384" width="11.42578125" style="21"/>
  </cols>
  <sheetData>
    <row r="1" spans="1:11" ht="15.75" x14ac:dyDescent="0.25">
      <c r="A1" s="48" t="s">
        <v>55</v>
      </c>
      <c r="B1" s="36" t="s">
        <v>10</v>
      </c>
      <c r="C1" s="34" t="s">
        <v>13</v>
      </c>
      <c r="D1" s="32" t="s">
        <v>14</v>
      </c>
      <c r="E1" s="90" t="s">
        <v>15</v>
      </c>
      <c r="F1" s="85" t="s">
        <v>52</v>
      </c>
      <c r="G1" s="37" t="s">
        <v>12</v>
      </c>
      <c r="H1" s="37" t="s">
        <v>9</v>
      </c>
      <c r="I1" s="37" t="s">
        <v>2</v>
      </c>
      <c r="J1" s="5"/>
      <c r="K1" s="5"/>
    </row>
    <row r="2" spans="1:11" x14ac:dyDescent="0.25">
      <c r="A2" s="44">
        <v>43374</v>
      </c>
      <c r="B2" s="45"/>
      <c r="C2" s="45"/>
      <c r="D2" s="45"/>
      <c r="E2" s="45"/>
      <c r="F2" s="45"/>
      <c r="G2" s="25">
        <f>(B2*8.6)+(C2*8.6)+(D2*6)+(E2*7.8)+(F2*11.42)</f>
        <v>0</v>
      </c>
      <c r="H2" s="1">
        <f t="shared" ref="H2:H23" si="0">SUM(B2:F2)</f>
        <v>0</v>
      </c>
      <c r="I2" s="2"/>
      <c r="J2" s="5"/>
      <c r="K2" s="5"/>
    </row>
    <row r="3" spans="1:11" x14ac:dyDescent="0.25">
      <c r="A3" s="44">
        <v>43375</v>
      </c>
      <c r="B3" s="24"/>
      <c r="C3" s="24"/>
      <c r="D3" s="24"/>
      <c r="E3" s="24"/>
      <c r="F3" s="24"/>
      <c r="G3" s="25">
        <f t="shared" ref="G3:G23" si="1">(B3*8.6)+(C3*8.6)+(D3*6)+(E3*7.8)+(F3*11.42)</f>
        <v>0</v>
      </c>
      <c r="H3" s="1">
        <f t="shared" si="0"/>
        <v>0</v>
      </c>
      <c r="I3" s="2"/>
      <c r="J3" s="5"/>
      <c r="K3" s="5"/>
    </row>
    <row r="4" spans="1:11" x14ac:dyDescent="0.25">
      <c r="A4" s="44">
        <v>43376</v>
      </c>
      <c r="B4" s="24"/>
      <c r="C4" s="24"/>
      <c r="D4" s="24"/>
      <c r="E4" s="24"/>
      <c r="F4" s="24"/>
      <c r="G4" s="25">
        <f t="shared" si="1"/>
        <v>0</v>
      </c>
      <c r="H4" s="1">
        <f t="shared" si="0"/>
        <v>0</v>
      </c>
      <c r="I4" s="2"/>
      <c r="J4" s="5"/>
      <c r="K4" s="5"/>
    </row>
    <row r="5" spans="1:11" x14ac:dyDescent="0.25">
      <c r="A5" s="44">
        <v>43377</v>
      </c>
      <c r="B5" s="24"/>
      <c r="C5" s="24"/>
      <c r="D5" s="24"/>
      <c r="E5" s="24"/>
      <c r="F5" s="24"/>
      <c r="G5" s="25">
        <f t="shared" si="1"/>
        <v>0</v>
      </c>
      <c r="H5" s="1">
        <f t="shared" si="0"/>
        <v>0</v>
      </c>
      <c r="I5" s="2"/>
      <c r="J5" s="5"/>
      <c r="K5" s="5"/>
    </row>
    <row r="6" spans="1:11" x14ac:dyDescent="0.25">
      <c r="A6" s="44">
        <v>43378</v>
      </c>
      <c r="B6" s="24"/>
      <c r="C6" s="24"/>
      <c r="D6" s="24"/>
      <c r="E6" s="24"/>
      <c r="F6" s="24"/>
      <c r="G6" s="25">
        <f t="shared" si="1"/>
        <v>0</v>
      </c>
      <c r="H6" s="1">
        <f t="shared" si="0"/>
        <v>0</v>
      </c>
      <c r="I6" s="3"/>
      <c r="J6" s="5"/>
      <c r="K6" s="5"/>
    </row>
    <row r="7" spans="1:11" x14ac:dyDescent="0.25">
      <c r="A7" s="44">
        <v>43381</v>
      </c>
      <c r="B7" s="24"/>
      <c r="C7" s="24"/>
      <c r="D7" s="24"/>
      <c r="E7" s="24"/>
      <c r="F7" s="24"/>
      <c r="G7" s="25">
        <f t="shared" si="1"/>
        <v>0</v>
      </c>
      <c r="H7" s="1">
        <f t="shared" si="0"/>
        <v>0</v>
      </c>
      <c r="I7" s="3"/>
      <c r="J7" s="5"/>
      <c r="K7" s="5"/>
    </row>
    <row r="8" spans="1:11" x14ac:dyDescent="0.25">
      <c r="A8" s="44">
        <v>43382</v>
      </c>
      <c r="B8" s="24"/>
      <c r="C8" s="24"/>
      <c r="D8" s="24"/>
      <c r="E8" s="24"/>
      <c r="F8" s="24"/>
      <c r="G8" s="25">
        <f t="shared" si="1"/>
        <v>0</v>
      </c>
      <c r="H8" s="1">
        <f t="shared" si="0"/>
        <v>0</v>
      </c>
      <c r="I8" s="2"/>
      <c r="J8" s="5"/>
      <c r="K8" s="5"/>
    </row>
    <row r="9" spans="1:11" x14ac:dyDescent="0.25">
      <c r="A9" s="44">
        <v>43383</v>
      </c>
      <c r="B9" s="24"/>
      <c r="C9" s="24"/>
      <c r="D9" s="24"/>
      <c r="E9" s="24"/>
      <c r="F9" s="24"/>
      <c r="G9" s="25">
        <f t="shared" si="1"/>
        <v>0</v>
      </c>
      <c r="H9" s="1">
        <f t="shared" si="0"/>
        <v>0</v>
      </c>
      <c r="I9" s="2"/>
      <c r="J9" s="5"/>
      <c r="K9" s="5"/>
    </row>
    <row r="10" spans="1:11" x14ac:dyDescent="0.25">
      <c r="A10" s="44">
        <v>43384</v>
      </c>
      <c r="B10" s="24"/>
      <c r="C10" s="24"/>
      <c r="D10" s="24"/>
      <c r="E10" s="24"/>
      <c r="F10" s="24"/>
      <c r="G10" s="25">
        <f t="shared" si="1"/>
        <v>0</v>
      </c>
      <c r="H10" s="1">
        <f t="shared" si="0"/>
        <v>0</v>
      </c>
      <c r="I10" s="2"/>
      <c r="J10" s="5"/>
      <c r="K10" s="5"/>
    </row>
    <row r="11" spans="1:11" x14ac:dyDescent="0.25">
      <c r="A11" s="44">
        <v>43385</v>
      </c>
      <c r="B11" s="24"/>
      <c r="C11" s="24"/>
      <c r="D11" s="24"/>
      <c r="E11" s="24"/>
      <c r="F11" s="24"/>
      <c r="G11" s="25">
        <f t="shared" si="1"/>
        <v>0</v>
      </c>
      <c r="H11" s="1">
        <f t="shared" si="0"/>
        <v>0</v>
      </c>
      <c r="I11" s="3"/>
      <c r="J11" s="5"/>
      <c r="K11" s="5"/>
    </row>
    <row r="12" spans="1:11" x14ac:dyDescent="0.25">
      <c r="A12" s="44">
        <v>43388</v>
      </c>
      <c r="B12" s="24"/>
      <c r="C12" s="24"/>
      <c r="D12" s="24"/>
      <c r="E12" s="24"/>
      <c r="F12" s="24"/>
      <c r="G12" s="25">
        <f t="shared" si="1"/>
        <v>0</v>
      </c>
      <c r="H12" s="1">
        <f t="shared" si="0"/>
        <v>0</v>
      </c>
      <c r="I12" s="2"/>
      <c r="J12" s="5"/>
      <c r="K12" s="5"/>
    </row>
    <row r="13" spans="1:11" x14ac:dyDescent="0.25">
      <c r="A13" s="44">
        <v>43389</v>
      </c>
      <c r="B13" s="24"/>
      <c r="C13" s="24"/>
      <c r="D13" s="24"/>
      <c r="E13" s="24"/>
      <c r="F13" s="24"/>
      <c r="G13" s="25">
        <f t="shared" si="1"/>
        <v>0</v>
      </c>
      <c r="H13" s="1">
        <f t="shared" si="0"/>
        <v>0</v>
      </c>
      <c r="I13" s="2"/>
      <c r="J13" s="5"/>
      <c r="K13" s="5"/>
    </row>
    <row r="14" spans="1:11" x14ac:dyDescent="0.25">
      <c r="A14" s="44">
        <v>43390</v>
      </c>
      <c r="B14" s="24"/>
      <c r="C14" s="24"/>
      <c r="D14" s="24"/>
      <c r="E14" s="24"/>
      <c r="F14" s="24"/>
      <c r="G14" s="25">
        <f t="shared" si="1"/>
        <v>0</v>
      </c>
      <c r="H14" s="1">
        <f t="shared" si="0"/>
        <v>0</v>
      </c>
      <c r="I14" s="3"/>
      <c r="J14" s="5"/>
      <c r="K14" s="5"/>
    </row>
    <row r="15" spans="1:11" x14ac:dyDescent="0.25">
      <c r="A15" s="44">
        <v>43391</v>
      </c>
      <c r="B15" s="24"/>
      <c r="C15" s="24"/>
      <c r="D15" s="24"/>
      <c r="E15" s="24"/>
      <c r="F15" s="24"/>
      <c r="G15" s="25">
        <f t="shared" si="1"/>
        <v>0</v>
      </c>
      <c r="H15" s="1">
        <f t="shared" si="0"/>
        <v>0</v>
      </c>
      <c r="I15" s="2"/>
      <c r="J15" s="5"/>
      <c r="K15" s="5"/>
    </row>
    <row r="16" spans="1:11" x14ac:dyDescent="0.25">
      <c r="A16" s="44">
        <v>43392</v>
      </c>
      <c r="B16" s="24"/>
      <c r="C16" s="24"/>
      <c r="D16" s="24"/>
      <c r="E16" s="24"/>
      <c r="F16" s="24"/>
      <c r="G16" s="25">
        <f t="shared" si="1"/>
        <v>0</v>
      </c>
      <c r="H16" s="1">
        <f t="shared" si="0"/>
        <v>0</v>
      </c>
      <c r="I16" s="2"/>
      <c r="J16" s="5"/>
      <c r="K16" s="5"/>
    </row>
    <row r="17" spans="1:21" x14ac:dyDescent="0.25">
      <c r="A17" s="44">
        <v>43395</v>
      </c>
      <c r="B17" s="24"/>
      <c r="C17" s="24"/>
      <c r="D17" s="24"/>
      <c r="E17" s="24"/>
      <c r="F17" s="24"/>
      <c r="G17" s="25">
        <f t="shared" si="1"/>
        <v>0</v>
      </c>
      <c r="H17" s="1">
        <f t="shared" si="0"/>
        <v>0</v>
      </c>
      <c r="I17" s="2"/>
      <c r="J17" s="5"/>
      <c r="K17" s="5"/>
    </row>
    <row r="18" spans="1:21" x14ac:dyDescent="0.25">
      <c r="A18" s="44">
        <v>43396</v>
      </c>
      <c r="B18" s="24"/>
      <c r="C18" s="24"/>
      <c r="D18" s="24"/>
      <c r="E18" s="24"/>
      <c r="F18" s="24"/>
      <c r="G18" s="25">
        <f t="shared" si="1"/>
        <v>0</v>
      </c>
      <c r="H18" s="1">
        <f t="shared" si="0"/>
        <v>0</v>
      </c>
      <c r="I18" s="2"/>
      <c r="J18" s="5"/>
      <c r="K18" s="5"/>
    </row>
    <row r="19" spans="1:21" x14ac:dyDescent="0.25">
      <c r="A19" s="44">
        <v>43397</v>
      </c>
      <c r="B19" s="24"/>
      <c r="C19" s="24"/>
      <c r="D19" s="24"/>
      <c r="E19" s="24"/>
      <c r="F19" s="24"/>
      <c r="G19" s="25">
        <f t="shared" si="1"/>
        <v>0</v>
      </c>
      <c r="H19" s="1">
        <f t="shared" si="0"/>
        <v>0</v>
      </c>
      <c r="I19" s="2"/>
      <c r="J19" s="5"/>
      <c r="K19" s="5"/>
    </row>
    <row r="20" spans="1:21" x14ac:dyDescent="0.25">
      <c r="A20" s="44">
        <v>43398</v>
      </c>
      <c r="B20" s="24"/>
      <c r="C20" s="24"/>
      <c r="D20" s="24"/>
      <c r="E20" s="24"/>
      <c r="F20" s="24"/>
      <c r="G20" s="25">
        <f t="shared" si="1"/>
        <v>0</v>
      </c>
      <c r="H20" s="1">
        <f t="shared" si="0"/>
        <v>0</v>
      </c>
      <c r="I20" s="2"/>
      <c r="J20" s="5"/>
      <c r="K20" s="5"/>
    </row>
    <row r="21" spans="1:21" x14ac:dyDescent="0.25">
      <c r="A21" s="44">
        <v>43399</v>
      </c>
      <c r="B21" s="24"/>
      <c r="C21" s="24"/>
      <c r="D21" s="24"/>
      <c r="E21" s="24"/>
      <c r="F21" s="24"/>
      <c r="G21" s="25">
        <f t="shared" si="1"/>
        <v>0</v>
      </c>
      <c r="H21" s="1">
        <f t="shared" si="0"/>
        <v>0</v>
      </c>
      <c r="I21" s="2"/>
      <c r="J21" s="5"/>
      <c r="K21" s="5"/>
    </row>
    <row r="22" spans="1:21" x14ac:dyDescent="0.25">
      <c r="A22" s="44">
        <v>43402</v>
      </c>
      <c r="B22" s="24"/>
      <c r="C22" s="24"/>
      <c r="D22" s="24"/>
      <c r="E22" s="24"/>
      <c r="F22" s="24"/>
      <c r="G22" s="25">
        <f t="shared" si="1"/>
        <v>0</v>
      </c>
      <c r="H22" s="1">
        <f t="shared" si="0"/>
        <v>0</v>
      </c>
      <c r="I22" s="2"/>
      <c r="J22" s="5"/>
      <c r="K22" s="5"/>
    </row>
    <row r="23" spans="1:21" x14ac:dyDescent="0.25">
      <c r="A23" s="44">
        <v>43403</v>
      </c>
      <c r="B23" s="24"/>
      <c r="C23" s="24"/>
      <c r="D23" s="24"/>
      <c r="E23" s="24"/>
      <c r="F23" s="24"/>
      <c r="G23" s="25">
        <f t="shared" si="1"/>
        <v>0</v>
      </c>
      <c r="H23" s="1">
        <f t="shared" si="0"/>
        <v>0</v>
      </c>
      <c r="I23" s="2"/>
      <c r="J23" s="5"/>
      <c r="K23" s="5"/>
    </row>
    <row r="24" spans="1:21" x14ac:dyDescent="0.25">
      <c r="A24" s="44">
        <v>43404</v>
      </c>
      <c r="B24" s="24"/>
      <c r="C24" s="24"/>
      <c r="D24" s="24"/>
      <c r="E24" s="24"/>
      <c r="F24" s="24"/>
      <c r="G24" s="25">
        <f>(B24*8.6)+(C24*8.6)+(D24*6)+(E24*7.8)+(F24*11.42)</f>
        <v>0</v>
      </c>
      <c r="H24" s="1">
        <f>SUM(B24:F24)</f>
        <v>0</v>
      </c>
      <c r="I24" s="2"/>
      <c r="J24" s="5"/>
      <c r="K24" s="5"/>
    </row>
    <row r="25" spans="1:21" ht="15.75" x14ac:dyDescent="0.25">
      <c r="A25" s="4" t="s">
        <v>9</v>
      </c>
      <c r="B25" s="87">
        <f>SUM(B2:B22)</f>
        <v>0</v>
      </c>
      <c r="C25" s="87">
        <f>SUM(C2:C22)</f>
        <v>0</v>
      </c>
      <c r="D25" s="87">
        <f>SUM(D2:D22)</f>
        <v>0</v>
      </c>
      <c r="E25" s="87">
        <f>SUM(E2:E22)</f>
        <v>0</v>
      </c>
      <c r="F25" s="87">
        <f>SUM(F2:F22)</f>
        <v>0</v>
      </c>
      <c r="G25" s="88">
        <f>SUM(G2:G23)</f>
        <v>0</v>
      </c>
      <c r="H25" s="94">
        <f>SUM(H2:H23)</f>
        <v>0</v>
      </c>
      <c r="I25" s="206">
        <f>SUM(I2:I22)</f>
        <v>0</v>
      </c>
      <c r="J25" s="5"/>
      <c r="K25" s="5"/>
    </row>
    <row r="26" spans="1:21" ht="15.75" x14ac:dyDescent="0.25">
      <c r="A26" s="91" t="s">
        <v>12</v>
      </c>
      <c r="B26" s="88">
        <f>(B25*8.6)</f>
        <v>0</v>
      </c>
      <c r="C26" s="88">
        <f>(C25*8.6)</f>
        <v>0</v>
      </c>
      <c r="D26" s="88">
        <f>(D25*6)</f>
        <v>0</v>
      </c>
      <c r="E26" s="88">
        <f>(E25*7.8)</f>
        <v>0</v>
      </c>
      <c r="F26" s="88">
        <f>(F25*11.42)</f>
        <v>0</v>
      </c>
      <c r="G26" s="88">
        <f>SUM(B26:F26)</f>
        <v>0</v>
      </c>
      <c r="H26" s="94"/>
      <c r="I26" s="207"/>
      <c r="J26" s="5"/>
      <c r="K26" s="5"/>
      <c r="L26" s="5"/>
      <c r="M26" s="5"/>
      <c r="N26" s="5"/>
    </row>
    <row r="27" spans="1:21" x14ac:dyDescent="0.25">
      <c r="A27" s="57" t="s">
        <v>49</v>
      </c>
      <c r="B27" s="79"/>
      <c r="C27" s="51"/>
      <c r="D27" s="51"/>
      <c r="E27" s="51"/>
      <c r="F27" s="51"/>
      <c r="G27" s="51"/>
      <c r="H27" s="51"/>
      <c r="I27" s="51"/>
    </row>
    <row r="29" spans="1:21" s="23" customFormat="1" ht="18.75" x14ac:dyDescent="0.25">
      <c r="A29" s="204" t="s">
        <v>61</v>
      </c>
      <c r="B29" s="204"/>
      <c r="C29" s="204"/>
      <c r="D29" s="204"/>
      <c r="E29" s="204"/>
      <c r="F29" s="204"/>
      <c r="G29" s="204"/>
      <c r="H29" s="204"/>
      <c r="I29" s="204"/>
      <c r="J29" s="205"/>
      <c r="K29" s="205"/>
      <c r="L29" s="205"/>
      <c r="M29" s="205"/>
      <c r="N29" s="104"/>
      <c r="O29" s="5"/>
      <c r="P29" s="11"/>
      <c r="Q29" s="5"/>
      <c r="R29" s="5"/>
      <c r="S29" s="5"/>
      <c r="T29" s="5"/>
      <c r="U29" s="5"/>
    </row>
    <row r="30" spans="1:21" s="23" customFormat="1" ht="15.75" x14ac:dyDescent="0.25">
      <c r="A30" s="13" t="s">
        <v>8</v>
      </c>
      <c r="B30" s="15" t="s">
        <v>4</v>
      </c>
      <c r="C30" s="17" t="s">
        <v>7</v>
      </c>
      <c r="D30" s="14" t="s">
        <v>82</v>
      </c>
      <c r="E30" s="99" t="s">
        <v>9</v>
      </c>
      <c r="F30" s="99" t="s">
        <v>12</v>
      </c>
      <c r="G30" s="100" t="s">
        <v>2</v>
      </c>
      <c r="H30" s="102" t="s">
        <v>58</v>
      </c>
      <c r="I30" s="5"/>
      <c r="J30" s="11"/>
      <c r="K30" s="5"/>
      <c r="L30" s="5"/>
      <c r="M30" s="5"/>
      <c r="N30" s="5"/>
      <c r="O30" s="5"/>
    </row>
    <row r="31" spans="1:21" s="23" customFormat="1" x14ac:dyDescent="0.25">
      <c r="A31" s="44">
        <v>43374</v>
      </c>
      <c r="B31" s="24">
        <f>'C'!G30</f>
        <v>0</v>
      </c>
      <c r="C31" s="24">
        <f>F!D30</f>
        <v>0</v>
      </c>
      <c r="D31" s="24">
        <f>B!E30</f>
        <v>0</v>
      </c>
      <c r="E31" s="1">
        <f t="shared" ref="E31:E53" si="2">SUM(B31:C31)</f>
        <v>0</v>
      </c>
      <c r="F31" s="55">
        <f>'C'!I30+F!F30+B!G30</f>
        <v>0</v>
      </c>
      <c r="G31" s="2">
        <f>'C'!H30+F!E30</f>
        <v>0</v>
      </c>
      <c r="H31" s="101">
        <f>'C'!J30+F!G30</f>
        <v>0</v>
      </c>
      <c r="I31" s="11"/>
      <c r="J31" s="11"/>
      <c r="K31" s="5"/>
      <c r="L31" s="5"/>
      <c r="M31" s="5"/>
      <c r="N31" s="5"/>
      <c r="O31" s="5"/>
    </row>
    <row r="32" spans="1:21" s="23" customFormat="1" x14ac:dyDescent="0.25">
      <c r="A32" s="44">
        <v>43375</v>
      </c>
      <c r="B32" s="24">
        <f>'C'!G31</f>
        <v>0</v>
      </c>
      <c r="C32" s="24">
        <f>F!D31</f>
        <v>0</v>
      </c>
      <c r="D32" s="24">
        <f>B!E3</f>
        <v>0</v>
      </c>
      <c r="E32" s="1">
        <f t="shared" si="2"/>
        <v>0</v>
      </c>
      <c r="F32" s="55">
        <f>'C'!I31+F!F31+B!G31</f>
        <v>0</v>
      </c>
      <c r="G32" s="2">
        <f>'C'!H31+F!E31</f>
        <v>0</v>
      </c>
      <c r="H32" s="105">
        <f>'C'!J31+F!G31</f>
        <v>0</v>
      </c>
      <c r="I32" s="5"/>
      <c r="J32" s="11"/>
      <c r="K32" s="5"/>
      <c r="L32" s="5"/>
      <c r="M32" s="5"/>
      <c r="N32" s="5"/>
      <c r="O32" s="5"/>
    </row>
    <row r="33" spans="1:15" s="23" customFormat="1" x14ac:dyDescent="0.25">
      <c r="A33" s="44">
        <v>43376</v>
      </c>
      <c r="B33" s="24">
        <f>'C'!G32</f>
        <v>0</v>
      </c>
      <c r="C33" s="24">
        <f>F!D32</f>
        <v>0</v>
      </c>
      <c r="D33" s="24">
        <f>B!E4</f>
        <v>0</v>
      </c>
      <c r="E33" s="1">
        <f t="shared" si="2"/>
        <v>0</v>
      </c>
      <c r="F33" s="55">
        <f>'C'!I32+F!F32+B!G32</f>
        <v>0</v>
      </c>
      <c r="G33" s="2">
        <f>'C'!H32+F!E32</f>
        <v>0</v>
      </c>
      <c r="H33" s="105">
        <f>'C'!J32+F!G32</f>
        <v>0</v>
      </c>
      <c r="I33" s="5"/>
      <c r="J33" s="11"/>
      <c r="K33" s="5"/>
      <c r="L33" s="5"/>
      <c r="M33" s="5"/>
      <c r="N33" s="5"/>
      <c r="O33" s="5"/>
    </row>
    <row r="34" spans="1:15" s="23" customFormat="1" x14ac:dyDescent="0.25">
      <c r="A34" s="44">
        <v>43377</v>
      </c>
      <c r="B34" s="24">
        <f>'C'!G33</f>
        <v>0</v>
      </c>
      <c r="C34" s="24">
        <f>F!D33</f>
        <v>0</v>
      </c>
      <c r="D34" s="24">
        <f>B!E5</f>
        <v>0</v>
      </c>
      <c r="E34" s="1">
        <f t="shared" si="2"/>
        <v>0</v>
      </c>
      <c r="F34" s="55">
        <f>'C'!I33+F!F33+B!G33</f>
        <v>0</v>
      </c>
      <c r="G34" s="2">
        <f>'C'!H33+F!E33</f>
        <v>0</v>
      </c>
      <c r="H34" s="105">
        <f>'C'!J33+F!G33</f>
        <v>0</v>
      </c>
      <c r="I34" s="5"/>
      <c r="J34" s="11"/>
      <c r="K34" s="5"/>
      <c r="L34" s="5"/>
      <c r="M34" s="5"/>
      <c r="N34" s="5"/>
      <c r="O34" s="5"/>
    </row>
    <row r="35" spans="1:15" s="23" customFormat="1" x14ac:dyDescent="0.25">
      <c r="A35" s="44">
        <v>43378</v>
      </c>
      <c r="B35" s="24">
        <f>'C'!G34</f>
        <v>0</v>
      </c>
      <c r="C35" s="24">
        <f>F!D34</f>
        <v>0</v>
      </c>
      <c r="D35" s="24">
        <f>B!E6</f>
        <v>0</v>
      </c>
      <c r="E35" s="1">
        <f t="shared" si="2"/>
        <v>0</v>
      </c>
      <c r="F35" s="55">
        <f>'C'!I34+F!F34+B!G34</f>
        <v>0</v>
      </c>
      <c r="G35" s="2">
        <f>'C'!H34+F!E34</f>
        <v>0</v>
      </c>
      <c r="H35" s="105">
        <f>'C'!J34+F!G34</f>
        <v>0</v>
      </c>
      <c r="I35" s="5"/>
      <c r="J35" s="11"/>
      <c r="K35" s="5"/>
      <c r="L35" s="5"/>
      <c r="M35" s="5"/>
      <c r="N35" s="5"/>
      <c r="O35" s="5"/>
    </row>
    <row r="36" spans="1:15" s="23" customFormat="1" x14ac:dyDescent="0.25">
      <c r="A36" s="44">
        <v>43381</v>
      </c>
      <c r="B36" s="24">
        <f>'C'!G35</f>
        <v>0</v>
      </c>
      <c r="C36" s="24">
        <f>F!D35</f>
        <v>0</v>
      </c>
      <c r="D36" s="24">
        <f>B!E7</f>
        <v>0</v>
      </c>
      <c r="E36" s="1">
        <f t="shared" si="2"/>
        <v>0</v>
      </c>
      <c r="F36" s="55">
        <f>'C'!I35+F!F35+B!G35</f>
        <v>0</v>
      </c>
      <c r="G36" s="2">
        <f>'C'!H35+F!E35</f>
        <v>0</v>
      </c>
      <c r="H36" s="105">
        <f>'C'!J35+F!G35</f>
        <v>0</v>
      </c>
      <c r="I36" s="5"/>
      <c r="J36" s="11"/>
      <c r="K36" s="5"/>
      <c r="L36" s="5"/>
      <c r="M36" s="5"/>
      <c r="N36" s="5"/>
      <c r="O36" s="5"/>
    </row>
    <row r="37" spans="1:15" s="23" customFormat="1" x14ac:dyDescent="0.25">
      <c r="A37" s="44">
        <v>43382</v>
      </c>
      <c r="B37" s="24">
        <f>'C'!G36</f>
        <v>0</v>
      </c>
      <c r="C37" s="24">
        <f>F!D36</f>
        <v>0</v>
      </c>
      <c r="D37" s="24">
        <f>B!E8</f>
        <v>0</v>
      </c>
      <c r="E37" s="1">
        <f t="shared" si="2"/>
        <v>0</v>
      </c>
      <c r="F37" s="55">
        <f>'C'!I36+F!F36+B!G36</f>
        <v>0</v>
      </c>
      <c r="G37" s="2">
        <f>'C'!H36+F!E36</f>
        <v>0</v>
      </c>
      <c r="H37" s="105">
        <f>'C'!J36+F!G36</f>
        <v>0</v>
      </c>
      <c r="I37" s="5"/>
      <c r="J37" s="11"/>
      <c r="K37" s="5"/>
      <c r="L37" s="5"/>
      <c r="M37" s="5"/>
      <c r="N37" s="5"/>
      <c r="O37" s="5"/>
    </row>
    <row r="38" spans="1:15" s="23" customFormat="1" x14ac:dyDescent="0.25">
      <c r="A38" s="44">
        <v>43383</v>
      </c>
      <c r="B38" s="24">
        <f>'C'!G37</f>
        <v>0</v>
      </c>
      <c r="C38" s="24">
        <f>F!D37</f>
        <v>0</v>
      </c>
      <c r="D38" s="24">
        <f>B!E9</f>
        <v>0</v>
      </c>
      <c r="E38" s="1">
        <f t="shared" si="2"/>
        <v>0</v>
      </c>
      <c r="F38" s="55">
        <f>'C'!I37+F!F37+B!G37</f>
        <v>0</v>
      </c>
      <c r="G38" s="2">
        <f>'C'!H37+F!E37</f>
        <v>0</v>
      </c>
      <c r="H38" s="105">
        <f>'C'!J37+F!G37</f>
        <v>0</v>
      </c>
      <c r="I38" s="5"/>
      <c r="J38" s="11"/>
      <c r="K38" s="5"/>
      <c r="L38" s="5"/>
      <c r="M38" s="5"/>
      <c r="N38" s="5"/>
      <c r="O38" s="5"/>
    </row>
    <row r="39" spans="1:15" s="23" customFormat="1" x14ac:dyDescent="0.25">
      <c r="A39" s="44">
        <v>43384</v>
      </c>
      <c r="B39" s="24">
        <f>'C'!G38</f>
        <v>0</v>
      </c>
      <c r="C39" s="24">
        <f>F!D38</f>
        <v>0</v>
      </c>
      <c r="D39" s="24">
        <f>B!E10</f>
        <v>0</v>
      </c>
      <c r="E39" s="1">
        <f t="shared" si="2"/>
        <v>0</v>
      </c>
      <c r="F39" s="55">
        <f>'C'!I38+F!F38+B!G38</f>
        <v>0</v>
      </c>
      <c r="G39" s="2">
        <f>'C'!H38+F!E38</f>
        <v>0</v>
      </c>
      <c r="H39" s="105">
        <f>'C'!J38+F!G38</f>
        <v>0</v>
      </c>
      <c r="I39" s="5"/>
      <c r="J39" s="11"/>
      <c r="K39" s="5"/>
      <c r="L39" s="5"/>
      <c r="M39" s="5"/>
      <c r="N39" s="5"/>
      <c r="O39" s="5"/>
    </row>
    <row r="40" spans="1:15" s="23" customFormat="1" x14ac:dyDescent="0.25">
      <c r="A40" s="44">
        <v>43385</v>
      </c>
      <c r="B40" s="24">
        <f>'C'!G39</f>
        <v>0</v>
      </c>
      <c r="C40" s="24">
        <f>F!D39</f>
        <v>0</v>
      </c>
      <c r="D40" s="24">
        <f>B!E11</f>
        <v>0</v>
      </c>
      <c r="E40" s="1">
        <f t="shared" si="2"/>
        <v>0</v>
      </c>
      <c r="F40" s="55">
        <f>'C'!I39+F!F39+B!G39</f>
        <v>0</v>
      </c>
      <c r="G40" s="2">
        <f>'C'!H39+F!E39</f>
        <v>0</v>
      </c>
      <c r="H40" s="105">
        <f>'C'!J39+F!G39</f>
        <v>0</v>
      </c>
      <c r="I40" s="5"/>
      <c r="J40" s="11"/>
      <c r="K40" s="5"/>
      <c r="L40" s="5"/>
      <c r="M40" s="5"/>
      <c r="N40" s="5"/>
      <c r="O40" s="5"/>
    </row>
    <row r="41" spans="1:15" s="23" customFormat="1" x14ac:dyDescent="0.25">
      <c r="A41" s="44">
        <v>43388</v>
      </c>
      <c r="B41" s="24">
        <f>'C'!G40</f>
        <v>0</v>
      </c>
      <c r="C41" s="24">
        <f>F!D40</f>
        <v>0</v>
      </c>
      <c r="D41" s="24">
        <f>B!E12</f>
        <v>0</v>
      </c>
      <c r="E41" s="1">
        <f t="shared" si="2"/>
        <v>0</v>
      </c>
      <c r="F41" s="55">
        <f>'C'!I40+F!F40+B!G40</f>
        <v>0</v>
      </c>
      <c r="G41" s="2">
        <f>'C'!H40+F!E40</f>
        <v>0</v>
      </c>
      <c r="H41" s="105">
        <f>'C'!J40+F!G40</f>
        <v>0</v>
      </c>
      <c r="I41" s="5"/>
      <c r="J41" s="11"/>
      <c r="K41" s="5"/>
      <c r="L41" s="5"/>
      <c r="M41" s="5"/>
      <c r="N41" s="5"/>
      <c r="O41" s="5"/>
    </row>
    <row r="42" spans="1:15" s="23" customFormat="1" x14ac:dyDescent="0.25">
      <c r="A42" s="44">
        <v>43389</v>
      </c>
      <c r="B42" s="24">
        <f>'C'!G41</f>
        <v>0</v>
      </c>
      <c r="C42" s="24">
        <f>F!D41</f>
        <v>0</v>
      </c>
      <c r="D42" s="24">
        <f>B!E13</f>
        <v>0</v>
      </c>
      <c r="E42" s="1">
        <f t="shared" si="2"/>
        <v>0</v>
      </c>
      <c r="F42" s="55">
        <f>'C'!I41+F!F41+B!G41</f>
        <v>0</v>
      </c>
      <c r="G42" s="2">
        <f>'C'!H41+F!E41</f>
        <v>0</v>
      </c>
      <c r="H42" s="105">
        <f>'C'!J41+F!G41</f>
        <v>0</v>
      </c>
      <c r="I42" s="5"/>
      <c r="J42" s="11"/>
      <c r="K42" s="5"/>
      <c r="L42" s="5"/>
      <c r="M42" s="5"/>
      <c r="N42" s="5"/>
      <c r="O42" s="5"/>
    </row>
    <row r="43" spans="1:15" s="23" customFormat="1" x14ac:dyDescent="0.25">
      <c r="A43" s="44">
        <v>43390</v>
      </c>
      <c r="B43" s="24">
        <f>'C'!G42</f>
        <v>0</v>
      </c>
      <c r="C43" s="24">
        <f>F!D42</f>
        <v>0</v>
      </c>
      <c r="D43" s="24">
        <f>B!E14</f>
        <v>0</v>
      </c>
      <c r="E43" s="1">
        <f t="shared" si="2"/>
        <v>0</v>
      </c>
      <c r="F43" s="55">
        <f>'C'!I42+F!F42+B!G42</f>
        <v>0</v>
      </c>
      <c r="G43" s="2">
        <f>'C'!H42+F!E42</f>
        <v>0</v>
      </c>
      <c r="H43" s="105">
        <f>'C'!J42+F!G42</f>
        <v>0</v>
      </c>
      <c r="I43" s="5"/>
      <c r="J43" s="11"/>
      <c r="K43" s="5"/>
      <c r="L43" s="5"/>
      <c r="M43" s="5"/>
      <c r="N43" s="5"/>
      <c r="O43" s="5"/>
    </row>
    <row r="44" spans="1:15" s="23" customFormat="1" x14ac:dyDescent="0.25">
      <c r="A44" s="44">
        <v>43391</v>
      </c>
      <c r="B44" s="24">
        <f>'C'!G43</f>
        <v>0</v>
      </c>
      <c r="C44" s="24">
        <f>F!D43</f>
        <v>0</v>
      </c>
      <c r="D44" s="24">
        <f>B!E15</f>
        <v>0</v>
      </c>
      <c r="E44" s="1">
        <f t="shared" si="2"/>
        <v>0</v>
      </c>
      <c r="F44" s="55">
        <f>'C'!I43+F!F43+B!G43</f>
        <v>0</v>
      </c>
      <c r="G44" s="2">
        <f>'C'!H43+F!E43</f>
        <v>0</v>
      </c>
      <c r="H44" s="105">
        <f>'C'!J43+F!G43</f>
        <v>0</v>
      </c>
      <c r="I44" s="5"/>
      <c r="J44" s="11"/>
      <c r="K44" s="5"/>
      <c r="L44" s="5"/>
      <c r="M44" s="5"/>
      <c r="N44" s="5"/>
      <c r="O44" s="5"/>
    </row>
    <row r="45" spans="1:15" s="23" customFormat="1" x14ac:dyDescent="0.25">
      <c r="A45" s="44">
        <v>43392</v>
      </c>
      <c r="B45" s="24">
        <f>'C'!G44</f>
        <v>0</v>
      </c>
      <c r="C45" s="24">
        <f>F!D44</f>
        <v>0</v>
      </c>
      <c r="D45" s="24">
        <f>B!E16</f>
        <v>0</v>
      </c>
      <c r="E45" s="1">
        <f t="shared" si="2"/>
        <v>0</v>
      </c>
      <c r="F45" s="55">
        <f>'C'!I44+F!F44+B!G44</f>
        <v>0</v>
      </c>
      <c r="G45" s="2">
        <f>'C'!H44+F!E44</f>
        <v>0</v>
      </c>
      <c r="H45" s="105">
        <f>'C'!J44+F!G44</f>
        <v>0</v>
      </c>
      <c r="I45" s="5"/>
      <c r="J45" s="11"/>
      <c r="K45" s="5"/>
      <c r="L45" s="5"/>
      <c r="M45" s="5"/>
      <c r="N45" s="5"/>
      <c r="O45" s="5"/>
    </row>
    <row r="46" spans="1:15" s="23" customFormat="1" x14ac:dyDescent="0.25">
      <c r="A46" s="44">
        <v>43395</v>
      </c>
      <c r="B46" s="24">
        <f>'C'!G45</f>
        <v>0</v>
      </c>
      <c r="C46" s="24">
        <f>F!D45</f>
        <v>0</v>
      </c>
      <c r="D46" s="24">
        <f>B!E17</f>
        <v>0</v>
      </c>
      <c r="E46" s="1">
        <f t="shared" si="2"/>
        <v>0</v>
      </c>
      <c r="F46" s="55">
        <f>'C'!I45+F!F45+B!G45</f>
        <v>0</v>
      </c>
      <c r="G46" s="2">
        <f>'C'!H45+F!E45</f>
        <v>0</v>
      </c>
      <c r="H46" s="105">
        <f>'C'!J45+F!G45</f>
        <v>0</v>
      </c>
      <c r="I46" s="5"/>
      <c r="J46" s="11"/>
      <c r="K46" s="5"/>
      <c r="L46" s="5"/>
      <c r="M46" s="5"/>
      <c r="N46" s="5"/>
      <c r="O46" s="5"/>
    </row>
    <row r="47" spans="1:15" s="23" customFormat="1" x14ac:dyDescent="0.25">
      <c r="A47" s="44">
        <v>43396</v>
      </c>
      <c r="B47" s="24">
        <f>'C'!G46</f>
        <v>0</v>
      </c>
      <c r="C47" s="24">
        <f>F!D46</f>
        <v>0</v>
      </c>
      <c r="D47" s="24">
        <f>B!E18</f>
        <v>0</v>
      </c>
      <c r="E47" s="1">
        <f t="shared" si="2"/>
        <v>0</v>
      </c>
      <c r="F47" s="55">
        <f>'C'!I46+F!F46+B!G46</f>
        <v>0</v>
      </c>
      <c r="G47" s="2">
        <f>'C'!H46+F!E46</f>
        <v>0</v>
      </c>
      <c r="H47" s="105">
        <f>'C'!J46+F!G46</f>
        <v>0</v>
      </c>
      <c r="I47" s="5"/>
      <c r="J47" s="11"/>
      <c r="K47" s="5"/>
      <c r="L47" s="5"/>
      <c r="M47" s="5"/>
      <c r="N47" s="5"/>
      <c r="O47" s="5"/>
    </row>
    <row r="48" spans="1:15" s="23" customFormat="1" x14ac:dyDescent="0.25">
      <c r="A48" s="44">
        <v>43397</v>
      </c>
      <c r="B48" s="24">
        <f>'C'!G47</f>
        <v>0</v>
      </c>
      <c r="C48" s="24">
        <f>F!D47</f>
        <v>0</v>
      </c>
      <c r="D48" s="24">
        <f>B!E19</f>
        <v>0</v>
      </c>
      <c r="E48" s="1">
        <f t="shared" si="2"/>
        <v>0</v>
      </c>
      <c r="F48" s="55">
        <f>'C'!I47+F!F47+B!G47</f>
        <v>0</v>
      </c>
      <c r="G48" s="2">
        <f>'C'!H47+F!E47</f>
        <v>0</v>
      </c>
      <c r="H48" s="105">
        <f>'C'!J47+F!G47</f>
        <v>0</v>
      </c>
      <c r="I48" s="5"/>
      <c r="J48" s="11"/>
      <c r="K48" s="5"/>
      <c r="L48" s="5"/>
      <c r="M48" s="5"/>
      <c r="N48" s="5"/>
      <c r="O48" s="5"/>
    </row>
    <row r="49" spans="1:16" s="23" customFormat="1" x14ac:dyDescent="0.25">
      <c r="A49" s="44">
        <v>43398</v>
      </c>
      <c r="B49" s="24">
        <f>'C'!G48</f>
        <v>0</v>
      </c>
      <c r="C49" s="24">
        <f>F!D48</f>
        <v>0</v>
      </c>
      <c r="D49" s="24">
        <f>B!E20</f>
        <v>0</v>
      </c>
      <c r="E49" s="1">
        <f t="shared" si="2"/>
        <v>0</v>
      </c>
      <c r="F49" s="55">
        <f>'C'!I48+F!F48+B!G48</f>
        <v>0</v>
      </c>
      <c r="G49" s="2">
        <f>'C'!H48+F!E48</f>
        <v>0</v>
      </c>
      <c r="H49" s="105">
        <f>'C'!J48+F!G48</f>
        <v>0</v>
      </c>
      <c r="I49" s="5"/>
      <c r="J49" s="11"/>
      <c r="K49" s="5"/>
      <c r="L49" s="5"/>
      <c r="M49" s="5"/>
      <c r="N49" s="5"/>
      <c r="O49" s="5"/>
    </row>
    <row r="50" spans="1:16" s="23" customFormat="1" x14ac:dyDescent="0.25">
      <c r="A50" s="44">
        <v>43399</v>
      </c>
      <c r="B50" s="24">
        <f>'C'!G49</f>
        <v>0</v>
      </c>
      <c r="C50" s="24">
        <f>F!D49</f>
        <v>0</v>
      </c>
      <c r="D50" s="24">
        <f>B!E21</f>
        <v>0</v>
      </c>
      <c r="E50" s="1">
        <f t="shared" si="2"/>
        <v>0</v>
      </c>
      <c r="F50" s="55">
        <f>'C'!I49+F!F49+B!G49</f>
        <v>0</v>
      </c>
      <c r="G50" s="2">
        <f>'C'!H49+F!E49</f>
        <v>0</v>
      </c>
      <c r="H50" s="105">
        <f>'C'!J49+F!G49</f>
        <v>0</v>
      </c>
      <c r="I50" s="5"/>
      <c r="J50" s="11"/>
      <c r="K50" s="5"/>
      <c r="L50" s="5"/>
      <c r="M50" s="5"/>
      <c r="N50" s="5"/>
      <c r="O50" s="5"/>
    </row>
    <row r="51" spans="1:16" s="23" customFormat="1" x14ac:dyDescent="0.25">
      <c r="A51" s="44">
        <v>43402</v>
      </c>
      <c r="B51" s="24">
        <f>'C'!G50</f>
        <v>0</v>
      </c>
      <c r="C51" s="24">
        <f>F!D50</f>
        <v>0</v>
      </c>
      <c r="D51" s="24">
        <f>B!E22</f>
        <v>0</v>
      </c>
      <c r="E51" s="1">
        <f t="shared" si="2"/>
        <v>0</v>
      </c>
      <c r="F51" s="55">
        <f>'C'!I50+F!F50+B!G50</f>
        <v>0</v>
      </c>
      <c r="G51" s="2">
        <f>'C'!H50+F!E50</f>
        <v>0</v>
      </c>
      <c r="H51" s="105">
        <f>'C'!J50+F!G50</f>
        <v>0</v>
      </c>
      <c r="I51" s="5"/>
      <c r="J51" s="11"/>
      <c r="K51" s="5"/>
      <c r="L51" s="5"/>
      <c r="M51" s="5"/>
      <c r="N51" s="5"/>
      <c r="O51" s="5"/>
    </row>
    <row r="52" spans="1:16" s="23" customFormat="1" x14ac:dyDescent="0.25">
      <c r="A52" s="44">
        <v>43403</v>
      </c>
      <c r="B52" s="24">
        <f>'C'!G51</f>
        <v>0</v>
      </c>
      <c r="C52" s="24">
        <f>F!D51</f>
        <v>0</v>
      </c>
      <c r="D52" s="24">
        <f>B!E23</f>
        <v>0</v>
      </c>
      <c r="E52" s="1">
        <f t="shared" si="2"/>
        <v>0</v>
      </c>
      <c r="F52" s="55">
        <f>'C'!I51+F!F51+B!G51</f>
        <v>0</v>
      </c>
      <c r="G52" s="2">
        <f>'C'!H51+F!E51</f>
        <v>0</v>
      </c>
      <c r="H52" s="105">
        <f>'C'!J51+F!G51</f>
        <v>0</v>
      </c>
      <c r="I52" s="5"/>
      <c r="J52" s="11"/>
      <c r="K52" s="5"/>
      <c r="L52" s="5"/>
      <c r="M52" s="5"/>
      <c r="N52" s="5"/>
      <c r="O52" s="5"/>
    </row>
    <row r="53" spans="1:16" s="23" customFormat="1" x14ac:dyDescent="0.25">
      <c r="A53" s="44">
        <v>43404</v>
      </c>
      <c r="B53" s="24">
        <f>'C'!G52</f>
        <v>0</v>
      </c>
      <c r="C53" s="24">
        <f>F!D52</f>
        <v>0</v>
      </c>
      <c r="D53" s="24">
        <f>B!E24</f>
        <v>0</v>
      </c>
      <c r="E53" s="1">
        <f t="shared" si="2"/>
        <v>0</v>
      </c>
      <c r="F53" s="55">
        <f>'C'!I52+F!F52+B!G52</f>
        <v>0</v>
      </c>
      <c r="G53" s="2">
        <f>'C'!H52+F!E52</f>
        <v>0</v>
      </c>
      <c r="H53" s="105">
        <f>'C'!J52+F!G52</f>
        <v>0</v>
      </c>
      <c r="I53" s="5"/>
      <c r="J53" s="11"/>
      <c r="K53" s="5"/>
      <c r="L53" s="5"/>
      <c r="M53" s="5"/>
      <c r="N53" s="5"/>
      <c r="O53" s="5"/>
    </row>
    <row r="54" spans="1:16" s="23" customFormat="1" ht="15.75" x14ac:dyDescent="0.25">
      <c r="A54" s="20" t="s">
        <v>3</v>
      </c>
      <c r="B54" s="75">
        <f>SUM(B31:B51)</f>
        <v>0</v>
      </c>
      <c r="C54" s="75">
        <f>SUM(C31:C51)</f>
        <v>0</v>
      </c>
      <c r="D54" s="75">
        <f>SUM(D31:D51)</f>
        <v>0</v>
      </c>
      <c r="E54" s="98">
        <f>SUM(E31:E51)</f>
        <v>0</v>
      </c>
      <c r="F54" s="76">
        <f>SUM(F31:F52)</f>
        <v>0</v>
      </c>
      <c r="G54" s="74">
        <f>SUM(G31:G52)</f>
        <v>0</v>
      </c>
      <c r="H54" s="98">
        <f>SUM(H31:H52)</f>
        <v>0</v>
      </c>
      <c r="I54" s="5"/>
      <c r="J54" s="11"/>
      <c r="K54" s="5"/>
      <c r="L54" s="5"/>
      <c r="M54" s="5"/>
      <c r="N54" s="5"/>
      <c r="O54" s="5"/>
    </row>
    <row r="55" spans="1:16" s="23" customFormat="1" ht="15.75" x14ac:dyDescent="0.25">
      <c r="A55" s="57" t="s">
        <v>49</v>
      </c>
      <c r="B55" s="77"/>
      <c r="C55" s="77"/>
      <c r="D55" s="77"/>
      <c r="E55" s="77"/>
      <c r="F55" s="77"/>
      <c r="G55" s="78">
        <f>SUM(B55:C55)</f>
        <v>0</v>
      </c>
      <c r="H55" s="5"/>
      <c r="I55" s="104"/>
      <c r="J55" s="5"/>
      <c r="K55" s="11"/>
      <c r="L55" s="5"/>
      <c r="M55" s="5"/>
      <c r="N55" s="5"/>
      <c r="O55" s="5"/>
      <c r="P55" s="5"/>
    </row>
  </sheetData>
  <mergeCells count="2">
    <mergeCell ref="I25:I26"/>
    <mergeCell ref="A29:M29"/>
  </mergeCells>
  <conditionalFormatting sqref="G25:G26 B26:F26 L56:L417 B31:C54">
    <cfRule type="cellIs" dxfId="754" priority="101" operator="lessThan">
      <formula>0</formula>
    </cfRule>
    <cfRule type="cellIs" dxfId="753" priority="102" operator="greaterThan">
      <formula>0</formula>
    </cfRule>
  </conditionalFormatting>
  <conditionalFormatting sqref="H2:H22 H25:H26">
    <cfRule type="cellIs" dxfId="752" priority="108" operator="lessThan">
      <formula>0</formula>
    </cfRule>
    <cfRule type="cellIs" dxfId="751" priority="109" operator="greaterThan">
      <formula>0</formula>
    </cfRule>
  </conditionalFormatting>
  <conditionalFormatting sqref="E2:E22 G2:I2 B2:D23 H3:I22 G3:G23 B31:C54">
    <cfRule type="cellIs" dxfId="750" priority="105" operator="equal">
      <formula>0</formula>
    </cfRule>
  </conditionalFormatting>
  <conditionalFormatting sqref="B2:C22 G2:G23">
    <cfRule type="cellIs" dxfId="749" priority="103" operator="lessThan">
      <formula>0</formula>
    </cfRule>
    <cfRule type="cellIs" dxfId="748" priority="104" operator="greaterThan">
      <formula>0</formula>
    </cfRule>
  </conditionalFormatting>
  <conditionalFormatting sqref="B25:C25">
    <cfRule type="cellIs" dxfId="747" priority="99" operator="lessThan">
      <formula>0</formula>
    </cfRule>
    <cfRule type="cellIs" dxfId="746" priority="100" operator="greaterThan">
      <formula>0</formula>
    </cfRule>
  </conditionalFormatting>
  <conditionalFormatting sqref="D2:D22">
    <cfRule type="cellIs" dxfId="745" priority="97" operator="lessThan">
      <formula>0</formula>
    </cfRule>
    <cfRule type="cellIs" dxfId="744" priority="98" operator="greaterThan">
      <formula>0</formula>
    </cfRule>
  </conditionalFormatting>
  <conditionalFormatting sqref="D25">
    <cfRule type="cellIs" dxfId="743" priority="95" operator="lessThan">
      <formula>0</formula>
    </cfRule>
    <cfRule type="cellIs" dxfId="742" priority="96" operator="greaterThan">
      <formula>0</formula>
    </cfRule>
  </conditionalFormatting>
  <conditionalFormatting sqref="E2:E22">
    <cfRule type="cellIs" dxfId="741" priority="93" operator="lessThan">
      <formula>0</formula>
    </cfRule>
    <cfRule type="cellIs" dxfId="740" priority="94" operator="greaterThan">
      <formula>0</formula>
    </cfRule>
  </conditionalFormatting>
  <conditionalFormatting sqref="E25">
    <cfRule type="cellIs" dxfId="739" priority="91" operator="lessThan">
      <formula>0</formula>
    </cfRule>
    <cfRule type="cellIs" dxfId="738" priority="92" operator="greaterThan">
      <formula>0</formula>
    </cfRule>
  </conditionalFormatting>
  <conditionalFormatting sqref="F2:F22">
    <cfRule type="cellIs" dxfId="737" priority="78" operator="equal">
      <formula>0</formula>
    </cfRule>
  </conditionalFormatting>
  <conditionalFormatting sqref="F2:F22">
    <cfRule type="cellIs" dxfId="736" priority="76" operator="lessThan">
      <formula>0</formula>
    </cfRule>
    <cfRule type="cellIs" dxfId="735" priority="77" operator="greaterThan">
      <formula>0</formula>
    </cfRule>
  </conditionalFormatting>
  <conditionalFormatting sqref="F25">
    <cfRule type="cellIs" dxfId="734" priority="74" operator="lessThan">
      <formula>0</formula>
    </cfRule>
    <cfRule type="cellIs" dxfId="733" priority="75" operator="greaterThan">
      <formula>0</formula>
    </cfRule>
  </conditionalFormatting>
  <conditionalFormatting sqref="H23">
    <cfRule type="cellIs" dxfId="732" priority="72" operator="lessThan">
      <formula>0</formula>
    </cfRule>
    <cfRule type="cellIs" dxfId="731" priority="73" operator="greaterThan">
      <formula>0</formula>
    </cfRule>
  </conditionalFormatting>
  <conditionalFormatting sqref="E23 H23:I23">
    <cfRule type="cellIs" dxfId="730" priority="69" operator="equal">
      <formula>0</formula>
    </cfRule>
  </conditionalFormatting>
  <conditionalFormatting sqref="B23:C23">
    <cfRule type="cellIs" dxfId="729" priority="67" operator="lessThan">
      <formula>0</formula>
    </cfRule>
    <cfRule type="cellIs" dxfId="728" priority="68" operator="greaterThan">
      <formula>0</formula>
    </cfRule>
  </conditionalFormatting>
  <conditionalFormatting sqref="D23">
    <cfRule type="cellIs" dxfId="727" priority="65" operator="lessThan">
      <formula>0</formula>
    </cfRule>
    <cfRule type="cellIs" dxfId="726" priority="66" operator="greaterThan">
      <formula>0</formula>
    </cfRule>
  </conditionalFormatting>
  <conditionalFormatting sqref="E23">
    <cfRule type="cellIs" dxfId="725" priority="63" operator="lessThan">
      <formula>0</formula>
    </cfRule>
    <cfRule type="cellIs" dxfId="724" priority="64" operator="greaterThan">
      <formula>0</formula>
    </cfRule>
  </conditionalFormatting>
  <conditionalFormatting sqref="F23">
    <cfRule type="cellIs" dxfId="723" priority="56" operator="equal">
      <formula>0</formula>
    </cfRule>
  </conditionalFormatting>
  <conditionalFormatting sqref="F23">
    <cfRule type="cellIs" dxfId="722" priority="54" operator="lessThan">
      <formula>0</formula>
    </cfRule>
    <cfRule type="cellIs" dxfId="721" priority="55" operator="greaterThan">
      <formula>0</formula>
    </cfRule>
  </conditionalFormatting>
  <conditionalFormatting sqref="E31:F31 E54:F54 E32:E51 F32:F53">
    <cfRule type="cellIs" dxfId="720" priority="52" operator="lessThan">
      <formula>0</formula>
    </cfRule>
    <cfRule type="cellIs" dxfId="719" priority="53" operator="greaterThan">
      <formula>0</formula>
    </cfRule>
  </conditionalFormatting>
  <conditionalFormatting sqref="E54:G54 E32:E51 E31:G31 G32:G52 F32:F53">
    <cfRule type="cellIs" dxfId="718" priority="51" operator="equal">
      <formula>0</formula>
    </cfRule>
  </conditionalFormatting>
  <conditionalFormatting sqref="E55:F55">
    <cfRule type="cellIs" dxfId="717" priority="49" operator="lessThan">
      <formula>0</formula>
    </cfRule>
    <cfRule type="cellIs" dxfId="716" priority="50" operator="greaterThan">
      <formula>0</formula>
    </cfRule>
  </conditionalFormatting>
  <conditionalFormatting sqref="G31:G52">
    <cfRule type="cellIs" dxfId="715" priority="47" operator="equal">
      <formula>0</formula>
    </cfRule>
  </conditionalFormatting>
  <conditionalFormatting sqref="E31:F31 E32:E51 F32:F53">
    <cfRule type="cellIs" dxfId="714" priority="46" operator="equal">
      <formula>0</formula>
    </cfRule>
  </conditionalFormatting>
  <conditionalFormatting sqref="E31:F31 E54:F54 E32:E51 F32:F53">
    <cfRule type="cellIs" dxfId="713" priority="48" operator="lessThan">
      <formula>0</formula>
    </cfRule>
  </conditionalFormatting>
  <conditionalFormatting sqref="E52">
    <cfRule type="cellIs" dxfId="712" priority="41" operator="lessThan">
      <formula>0</formula>
    </cfRule>
    <cfRule type="cellIs" dxfId="711" priority="42" operator="greaterThan">
      <formula>0</formula>
    </cfRule>
  </conditionalFormatting>
  <conditionalFormatting sqref="E52">
    <cfRule type="cellIs" dxfId="710" priority="40" operator="equal">
      <formula>0</formula>
    </cfRule>
  </conditionalFormatting>
  <conditionalFormatting sqref="E52">
    <cfRule type="cellIs" dxfId="709" priority="38" operator="equal">
      <formula>0</formula>
    </cfRule>
  </conditionalFormatting>
  <conditionalFormatting sqref="E52">
    <cfRule type="cellIs" dxfId="708" priority="39" operator="lessThan">
      <formula>0</formula>
    </cfRule>
  </conditionalFormatting>
  <conditionalFormatting sqref="H31:H52 H54">
    <cfRule type="cellIs" dxfId="707" priority="34" operator="lessThan">
      <formula>0</formula>
    </cfRule>
  </conditionalFormatting>
  <conditionalFormatting sqref="B24:D24 G24">
    <cfRule type="cellIs" dxfId="706" priority="33" operator="equal">
      <formula>0</formula>
    </cfRule>
  </conditionalFormatting>
  <conditionalFormatting sqref="G24">
    <cfRule type="cellIs" dxfId="705" priority="31" operator="lessThan">
      <formula>0</formula>
    </cfRule>
    <cfRule type="cellIs" dxfId="704" priority="32" operator="greaterThan">
      <formula>0</formula>
    </cfRule>
  </conditionalFormatting>
  <conditionalFormatting sqref="H24">
    <cfRule type="cellIs" dxfId="703" priority="29" operator="lessThan">
      <formula>0</formula>
    </cfRule>
    <cfRule type="cellIs" dxfId="702" priority="30" operator="greaterThan">
      <formula>0</formula>
    </cfRule>
  </conditionalFormatting>
  <conditionalFormatting sqref="E24 H24:I24">
    <cfRule type="cellIs" dxfId="701" priority="28" operator="equal">
      <formula>0</formula>
    </cfRule>
  </conditionalFormatting>
  <conditionalFormatting sqref="B24:C24">
    <cfRule type="cellIs" dxfId="700" priority="26" operator="lessThan">
      <formula>0</formula>
    </cfRule>
    <cfRule type="cellIs" dxfId="699" priority="27" operator="greaterThan">
      <formula>0</formula>
    </cfRule>
  </conditionalFormatting>
  <conditionalFormatting sqref="D24">
    <cfRule type="cellIs" dxfId="698" priority="24" operator="lessThan">
      <formula>0</formula>
    </cfRule>
    <cfRule type="cellIs" dxfId="697" priority="25" operator="greaterThan">
      <formula>0</formula>
    </cfRule>
  </conditionalFormatting>
  <conditionalFormatting sqref="E24">
    <cfRule type="cellIs" dxfId="696" priority="22" operator="lessThan">
      <formula>0</formula>
    </cfRule>
    <cfRule type="cellIs" dxfId="695" priority="23" operator="greaterThan">
      <formula>0</formula>
    </cfRule>
  </conditionalFormatting>
  <conditionalFormatting sqref="F24">
    <cfRule type="cellIs" dxfId="694" priority="21" operator="equal">
      <formula>0</formula>
    </cfRule>
  </conditionalFormatting>
  <conditionalFormatting sqref="F24">
    <cfRule type="cellIs" dxfId="693" priority="19" operator="lessThan">
      <formula>0</formula>
    </cfRule>
    <cfRule type="cellIs" dxfId="692" priority="20" operator="greaterThan">
      <formula>0</formula>
    </cfRule>
  </conditionalFormatting>
  <conditionalFormatting sqref="G53">
    <cfRule type="cellIs" dxfId="691" priority="13" operator="equal">
      <formula>0</formula>
    </cfRule>
  </conditionalFormatting>
  <conditionalFormatting sqref="G53">
    <cfRule type="cellIs" dxfId="690" priority="11" operator="equal">
      <formula>0</formula>
    </cfRule>
  </conditionalFormatting>
  <conditionalFormatting sqref="E53">
    <cfRule type="cellIs" dxfId="689" priority="8" operator="lessThan">
      <formula>0</formula>
    </cfRule>
    <cfRule type="cellIs" dxfId="688" priority="9" operator="greaterThan">
      <formula>0</formula>
    </cfRule>
  </conditionalFormatting>
  <conditionalFormatting sqref="E53">
    <cfRule type="cellIs" dxfId="687" priority="7" operator="equal">
      <formula>0</formula>
    </cfRule>
  </conditionalFormatting>
  <conditionalFormatting sqref="E53">
    <cfRule type="cellIs" dxfId="686" priority="5" operator="equal">
      <formula>0</formula>
    </cfRule>
  </conditionalFormatting>
  <conditionalFormatting sqref="E53">
    <cfRule type="cellIs" dxfId="685" priority="6" operator="lessThan">
      <formula>0</formula>
    </cfRule>
  </conditionalFormatting>
  <conditionalFormatting sqref="H53">
    <cfRule type="cellIs" dxfId="684" priority="4" operator="lessThan">
      <formula>0</formula>
    </cfRule>
  </conditionalFormatting>
  <conditionalFormatting sqref="D31:D54">
    <cfRule type="cellIs" dxfId="683" priority="1" operator="lessThan">
      <formula>0</formula>
    </cfRule>
    <cfRule type="cellIs" dxfId="682" priority="2" operator="greaterThan">
      <formula>0</formula>
    </cfRule>
  </conditionalFormatting>
  <conditionalFormatting sqref="D31:D54">
    <cfRule type="cellIs" dxfId="681" priority="3" operator="equal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AB194"/>
  <sheetViews>
    <sheetView zoomScale="80" zoomScaleNormal="80" workbookViewId="0">
      <selection activeCell="E35" sqref="E35"/>
    </sheetView>
  </sheetViews>
  <sheetFormatPr baseColWidth="10" defaultRowHeight="15" x14ac:dyDescent="0.25"/>
  <cols>
    <col min="1" max="1" width="24.7109375" style="21" customWidth="1"/>
    <col min="2" max="2" width="17.85546875" style="22" customWidth="1"/>
    <col min="3" max="7" width="15.5703125" style="21" customWidth="1"/>
    <col min="8" max="8" width="23.140625" style="21" customWidth="1"/>
    <col min="9" max="9" width="19.7109375" style="21" customWidth="1"/>
    <col min="10" max="10" width="17.42578125" style="21" customWidth="1"/>
    <col min="11" max="11" width="28.5703125" style="21" customWidth="1"/>
    <col min="12" max="13" width="11.42578125" style="21"/>
    <col min="14" max="14" width="27" style="21" customWidth="1"/>
    <col min="15" max="15" width="14.7109375" style="21" bestFit="1" customWidth="1"/>
    <col min="16" max="16384" width="11.42578125" style="21"/>
  </cols>
  <sheetData>
    <row r="1" spans="1:15" ht="15.75" x14ac:dyDescent="0.25">
      <c r="A1" s="95" t="s">
        <v>57</v>
      </c>
      <c r="B1" s="65" t="s">
        <v>10</v>
      </c>
      <c r="C1" s="68" t="s">
        <v>13</v>
      </c>
      <c r="D1" s="66" t="s">
        <v>11</v>
      </c>
      <c r="E1" s="72" t="s">
        <v>16</v>
      </c>
      <c r="F1" s="71" t="s">
        <v>14</v>
      </c>
      <c r="G1" s="115" t="s">
        <v>52</v>
      </c>
      <c r="H1" s="69" t="s">
        <v>51</v>
      </c>
      <c r="I1" s="72" t="s">
        <v>15</v>
      </c>
      <c r="J1" s="114" t="s">
        <v>50</v>
      </c>
      <c r="K1" s="69" t="s">
        <v>12</v>
      </c>
      <c r="L1" s="69" t="s">
        <v>9</v>
      </c>
      <c r="M1" s="69" t="s">
        <v>2</v>
      </c>
      <c r="N1" s="5"/>
      <c r="O1" s="5"/>
    </row>
    <row r="2" spans="1:15" x14ac:dyDescent="0.25">
      <c r="A2" s="44">
        <v>43374</v>
      </c>
      <c r="B2" s="45"/>
      <c r="C2" s="45"/>
      <c r="D2" s="45"/>
      <c r="E2" s="45"/>
      <c r="F2" s="45"/>
      <c r="G2" s="45"/>
      <c r="H2" s="45"/>
      <c r="I2" s="45"/>
      <c r="J2" s="45"/>
      <c r="K2" s="25">
        <f>(B2*8.56)+(C2*8.58)+(D2*7.64)+(E2*8.55)+(F2*6.5)+(G2*11.3)+(H2*6.11)+(I2*7.8)+(J2*7.03)</f>
        <v>0</v>
      </c>
      <c r="L2" s="1">
        <f t="shared" ref="L2:L23" si="0">SUM(B2:I2)</f>
        <v>0</v>
      </c>
      <c r="M2" s="2"/>
      <c r="N2" s="5"/>
      <c r="O2" s="5"/>
    </row>
    <row r="3" spans="1:15" x14ac:dyDescent="0.25">
      <c r="A3" s="44">
        <v>43375</v>
      </c>
      <c r="B3" s="24"/>
      <c r="C3" s="24"/>
      <c r="D3" s="24"/>
      <c r="E3" s="24"/>
      <c r="F3" s="24"/>
      <c r="G3" s="24"/>
      <c r="H3" s="24"/>
      <c r="I3" s="24"/>
      <c r="J3" s="24"/>
      <c r="K3" s="25">
        <f t="shared" ref="K3:K23" si="1">(B3*8.56)+(C3*8.58)+(D3*7.64)+(E3*8.55)+(F3*6.5)+(G3*11.3)+(H3*6.11)+(I3*7.8)+(J3*7.03)</f>
        <v>0</v>
      </c>
      <c r="L3" s="1">
        <f t="shared" si="0"/>
        <v>0</v>
      </c>
      <c r="M3" s="2"/>
      <c r="N3" s="5"/>
      <c r="O3" s="5"/>
    </row>
    <row r="4" spans="1:15" x14ac:dyDescent="0.25">
      <c r="A4" s="44">
        <v>43376</v>
      </c>
      <c r="B4" s="24"/>
      <c r="C4" s="24"/>
      <c r="D4" s="24"/>
      <c r="E4" s="24"/>
      <c r="F4" s="24"/>
      <c r="G4" s="24"/>
      <c r="H4" s="24"/>
      <c r="I4" s="24"/>
      <c r="J4" s="24"/>
      <c r="K4" s="25">
        <f t="shared" si="1"/>
        <v>0</v>
      </c>
      <c r="L4" s="1">
        <f t="shared" si="0"/>
        <v>0</v>
      </c>
      <c r="M4" s="2"/>
      <c r="N4" s="5"/>
      <c r="O4" s="5"/>
    </row>
    <row r="5" spans="1:15" x14ac:dyDescent="0.25">
      <c r="A5" s="44">
        <v>43377</v>
      </c>
      <c r="B5" s="24"/>
      <c r="C5" s="24"/>
      <c r="D5" s="24"/>
      <c r="E5" s="24"/>
      <c r="F5" s="24"/>
      <c r="G5" s="24"/>
      <c r="H5" s="24"/>
      <c r="I5" s="24"/>
      <c r="J5" s="24"/>
      <c r="K5" s="25">
        <f t="shared" si="1"/>
        <v>0</v>
      </c>
      <c r="L5" s="1">
        <f t="shared" si="0"/>
        <v>0</v>
      </c>
      <c r="M5" s="2"/>
      <c r="N5" s="5"/>
      <c r="O5" s="5"/>
    </row>
    <row r="6" spans="1:15" x14ac:dyDescent="0.25">
      <c r="A6" s="44">
        <v>43378</v>
      </c>
      <c r="B6" s="24"/>
      <c r="C6" s="24"/>
      <c r="D6" s="24"/>
      <c r="E6" s="24"/>
      <c r="F6" s="24"/>
      <c r="G6" s="24"/>
      <c r="H6" s="24"/>
      <c r="I6" s="24"/>
      <c r="J6" s="24"/>
      <c r="K6" s="25">
        <f t="shared" si="1"/>
        <v>0</v>
      </c>
      <c r="L6" s="1">
        <f t="shared" si="0"/>
        <v>0</v>
      </c>
      <c r="M6" s="3"/>
      <c r="N6" s="5"/>
      <c r="O6" s="5"/>
    </row>
    <row r="7" spans="1:15" x14ac:dyDescent="0.25">
      <c r="A7" s="44">
        <v>43381</v>
      </c>
      <c r="B7" s="24"/>
      <c r="C7" s="24"/>
      <c r="D7" s="24"/>
      <c r="E7" s="24"/>
      <c r="F7" s="24"/>
      <c r="G7" s="24"/>
      <c r="H7" s="24"/>
      <c r="I7" s="24"/>
      <c r="J7" s="24"/>
      <c r="K7" s="25">
        <f t="shared" si="1"/>
        <v>0</v>
      </c>
      <c r="L7" s="1">
        <f t="shared" si="0"/>
        <v>0</v>
      </c>
      <c r="M7" s="3"/>
      <c r="N7" s="5"/>
      <c r="O7" s="5"/>
    </row>
    <row r="8" spans="1:15" x14ac:dyDescent="0.25">
      <c r="A8" s="44">
        <v>43382</v>
      </c>
      <c r="B8" s="24"/>
      <c r="C8" s="24"/>
      <c r="D8" s="24"/>
      <c r="E8" s="24"/>
      <c r="F8" s="24"/>
      <c r="G8" s="24"/>
      <c r="H8" s="24"/>
      <c r="I8" s="24"/>
      <c r="J8" s="24"/>
      <c r="K8" s="25">
        <f t="shared" si="1"/>
        <v>0</v>
      </c>
      <c r="L8" s="1">
        <f t="shared" si="0"/>
        <v>0</v>
      </c>
      <c r="M8" s="2"/>
      <c r="N8" s="5"/>
      <c r="O8" s="5"/>
    </row>
    <row r="9" spans="1:15" x14ac:dyDescent="0.25">
      <c r="A9" s="44">
        <v>43383</v>
      </c>
      <c r="B9" s="24"/>
      <c r="C9" s="24"/>
      <c r="D9" s="24"/>
      <c r="E9" s="24"/>
      <c r="F9" s="24"/>
      <c r="G9" s="24"/>
      <c r="H9" s="24"/>
      <c r="I9" s="24"/>
      <c r="J9" s="24"/>
      <c r="K9" s="25">
        <f t="shared" si="1"/>
        <v>0</v>
      </c>
      <c r="L9" s="1">
        <f t="shared" si="0"/>
        <v>0</v>
      </c>
      <c r="M9" s="2"/>
      <c r="N9" s="5"/>
      <c r="O9" s="5"/>
    </row>
    <row r="10" spans="1:15" x14ac:dyDescent="0.25">
      <c r="A10" s="44">
        <v>43384</v>
      </c>
      <c r="B10" s="24"/>
      <c r="C10" s="24"/>
      <c r="D10" s="24"/>
      <c r="E10" s="24"/>
      <c r="F10" s="24"/>
      <c r="G10" s="24"/>
      <c r="H10" s="24"/>
      <c r="I10" s="24"/>
      <c r="J10" s="24"/>
      <c r="K10" s="25">
        <f t="shared" si="1"/>
        <v>0</v>
      </c>
      <c r="L10" s="1">
        <f t="shared" si="0"/>
        <v>0</v>
      </c>
      <c r="M10" s="2"/>
      <c r="N10" s="5"/>
      <c r="O10" s="5"/>
    </row>
    <row r="11" spans="1:15" x14ac:dyDescent="0.25">
      <c r="A11" s="44">
        <v>43385</v>
      </c>
      <c r="B11" s="24"/>
      <c r="C11" s="24"/>
      <c r="D11" s="24"/>
      <c r="E11" s="24"/>
      <c r="F11" s="24"/>
      <c r="G11" s="24"/>
      <c r="H11" s="24"/>
      <c r="I11" s="24"/>
      <c r="J11" s="24"/>
      <c r="K11" s="25">
        <f t="shared" si="1"/>
        <v>0</v>
      </c>
      <c r="L11" s="1">
        <f t="shared" si="0"/>
        <v>0</v>
      </c>
      <c r="M11" s="3"/>
      <c r="N11" s="5"/>
      <c r="O11" s="5"/>
    </row>
    <row r="12" spans="1:15" x14ac:dyDescent="0.25">
      <c r="A12" s="44">
        <v>43388</v>
      </c>
      <c r="B12" s="24"/>
      <c r="C12" s="24"/>
      <c r="D12" s="24"/>
      <c r="E12" s="24"/>
      <c r="F12" s="24"/>
      <c r="G12" s="24"/>
      <c r="H12" s="24"/>
      <c r="I12" s="24"/>
      <c r="J12" s="24"/>
      <c r="K12" s="25">
        <f t="shared" si="1"/>
        <v>0</v>
      </c>
      <c r="L12" s="1">
        <f t="shared" si="0"/>
        <v>0</v>
      </c>
      <c r="M12" s="2"/>
      <c r="N12" s="5"/>
      <c r="O12" s="5"/>
    </row>
    <row r="13" spans="1:15" x14ac:dyDescent="0.25">
      <c r="A13" s="44">
        <v>43389</v>
      </c>
      <c r="B13" s="24"/>
      <c r="C13" s="24"/>
      <c r="D13" s="24"/>
      <c r="E13" s="24"/>
      <c r="F13" s="24"/>
      <c r="G13" s="24"/>
      <c r="H13" s="24"/>
      <c r="I13" s="24"/>
      <c r="J13" s="24"/>
      <c r="K13" s="25">
        <f t="shared" si="1"/>
        <v>0</v>
      </c>
      <c r="L13" s="1">
        <f t="shared" si="0"/>
        <v>0</v>
      </c>
      <c r="M13" s="2"/>
      <c r="N13" s="5"/>
      <c r="O13" s="5"/>
    </row>
    <row r="14" spans="1:15" x14ac:dyDescent="0.25">
      <c r="A14" s="44">
        <v>43390</v>
      </c>
      <c r="B14" s="24"/>
      <c r="C14" s="24"/>
      <c r="D14" s="24"/>
      <c r="E14" s="24"/>
      <c r="F14" s="24"/>
      <c r="G14" s="24"/>
      <c r="H14" s="24"/>
      <c r="I14" s="24"/>
      <c r="J14" s="24"/>
      <c r="K14" s="25">
        <f t="shared" si="1"/>
        <v>0</v>
      </c>
      <c r="L14" s="1">
        <f t="shared" si="0"/>
        <v>0</v>
      </c>
      <c r="M14" s="3"/>
      <c r="N14" s="5"/>
      <c r="O14" s="5"/>
    </row>
    <row r="15" spans="1:15" x14ac:dyDescent="0.25">
      <c r="A15" s="44">
        <v>43391</v>
      </c>
      <c r="B15" s="24"/>
      <c r="C15" s="24"/>
      <c r="D15" s="24"/>
      <c r="E15" s="24"/>
      <c r="F15" s="24"/>
      <c r="G15" s="24"/>
      <c r="H15" s="24"/>
      <c r="I15" s="24"/>
      <c r="J15" s="24"/>
      <c r="K15" s="25">
        <f t="shared" si="1"/>
        <v>0</v>
      </c>
      <c r="L15" s="1">
        <f t="shared" si="0"/>
        <v>0</v>
      </c>
      <c r="M15" s="2"/>
      <c r="N15" s="5"/>
      <c r="O15" s="5"/>
    </row>
    <row r="16" spans="1:15" x14ac:dyDescent="0.25">
      <c r="A16" s="44">
        <v>43392</v>
      </c>
      <c r="B16" s="24"/>
      <c r="C16" s="24"/>
      <c r="D16" s="24"/>
      <c r="E16" s="24"/>
      <c r="F16" s="24"/>
      <c r="G16" s="24"/>
      <c r="H16" s="24"/>
      <c r="I16" s="24"/>
      <c r="J16" s="24"/>
      <c r="K16" s="25">
        <f t="shared" si="1"/>
        <v>0</v>
      </c>
      <c r="L16" s="1">
        <f t="shared" si="0"/>
        <v>0</v>
      </c>
      <c r="M16" s="2"/>
      <c r="N16" s="5"/>
      <c r="O16" s="5"/>
    </row>
    <row r="17" spans="1:28" x14ac:dyDescent="0.25">
      <c r="A17" s="44">
        <v>43395</v>
      </c>
      <c r="B17" s="24"/>
      <c r="C17" s="24"/>
      <c r="D17" s="24"/>
      <c r="E17" s="24"/>
      <c r="F17" s="24"/>
      <c r="G17" s="24"/>
      <c r="H17" s="24"/>
      <c r="I17" s="24"/>
      <c r="J17" s="24"/>
      <c r="K17" s="25">
        <f t="shared" si="1"/>
        <v>0</v>
      </c>
      <c r="L17" s="1">
        <f t="shared" si="0"/>
        <v>0</v>
      </c>
      <c r="M17" s="2"/>
      <c r="N17" s="5"/>
      <c r="O17" s="5"/>
    </row>
    <row r="18" spans="1:28" x14ac:dyDescent="0.25">
      <c r="A18" s="44">
        <v>43396</v>
      </c>
      <c r="B18" s="24"/>
      <c r="C18" s="24"/>
      <c r="D18" s="24"/>
      <c r="E18" s="24"/>
      <c r="F18" s="24"/>
      <c r="G18" s="24"/>
      <c r="H18" s="24"/>
      <c r="I18" s="24"/>
      <c r="J18" s="24"/>
      <c r="K18" s="25">
        <f t="shared" si="1"/>
        <v>0</v>
      </c>
      <c r="L18" s="1">
        <f t="shared" si="0"/>
        <v>0</v>
      </c>
      <c r="M18" s="2"/>
      <c r="N18" s="5"/>
      <c r="O18" s="5"/>
    </row>
    <row r="19" spans="1:28" x14ac:dyDescent="0.25">
      <c r="A19" s="44">
        <v>43397</v>
      </c>
      <c r="B19" s="24"/>
      <c r="C19" s="24"/>
      <c r="D19" s="24"/>
      <c r="E19" s="24"/>
      <c r="F19" s="24"/>
      <c r="G19" s="24"/>
      <c r="H19" s="24"/>
      <c r="I19" s="24"/>
      <c r="J19" s="24"/>
      <c r="K19" s="25">
        <f t="shared" si="1"/>
        <v>0</v>
      </c>
      <c r="L19" s="1">
        <f t="shared" si="0"/>
        <v>0</v>
      </c>
      <c r="M19" s="2"/>
      <c r="N19" s="5"/>
      <c r="O19" s="5"/>
    </row>
    <row r="20" spans="1:28" x14ac:dyDescent="0.25">
      <c r="A20" s="44">
        <v>43398</v>
      </c>
      <c r="B20" s="24"/>
      <c r="C20" s="24"/>
      <c r="D20" s="24"/>
      <c r="E20" s="24"/>
      <c r="F20" s="24"/>
      <c r="G20" s="24"/>
      <c r="H20" s="24"/>
      <c r="I20" s="24"/>
      <c r="J20" s="24"/>
      <c r="K20" s="25">
        <f t="shared" si="1"/>
        <v>0</v>
      </c>
      <c r="L20" s="1">
        <f t="shared" si="0"/>
        <v>0</v>
      </c>
      <c r="M20" s="2"/>
      <c r="N20" s="5"/>
      <c r="O20" s="5"/>
    </row>
    <row r="21" spans="1:28" x14ac:dyDescent="0.25">
      <c r="A21" s="44">
        <v>43399</v>
      </c>
      <c r="B21" s="24"/>
      <c r="C21" s="24"/>
      <c r="D21" s="24"/>
      <c r="E21" s="24"/>
      <c r="F21" s="24"/>
      <c r="G21" s="24"/>
      <c r="H21" s="24"/>
      <c r="I21" s="24"/>
      <c r="J21" s="24"/>
      <c r="K21" s="25">
        <f t="shared" si="1"/>
        <v>0</v>
      </c>
      <c r="L21" s="1">
        <f t="shared" si="0"/>
        <v>0</v>
      </c>
      <c r="M21" s="2"/>
      <c r="N21" s="5"/>
      <c r="O21" s="5"/>
    </row>
    <row r="22" spans="1:28" x14ac:dyDescent="0.25">
      <c r="A22" s="44">
        <v>43402</v>
      </c>
      <c r="B22" s="24"/>
      <c r="C22" s="24"/>
      <c r="D22" s="24"/>
      <c r="E22" s="24"/>
      <c r="F22" s="24"/>
      <c r="G22" s="24"/>
      <c r="H22" s="24"/>
      <c r="I22" s="24"/>
      <c r="J22" s="24"/>
      <c r="K22" s="25">
        <f t="shared" si="1"/>
        <v>0</v>
      </c>
      <c r="L22" s="1">
        <f t="shared" si="0"/>
        <v>0</v>
      </c>
      <c r="M22" s="2"/>
      <c r="N22" s="5"/>
      <c r="O22" s="5"/>
    </row>
    <row r="23" spans="1:28" x14ac:dyDescent="0.25">
      <c r="A23" s="44">
        <v>43403</v>
      </c>
      <c r="B23" s="24"/>
      <c r="C23" s="24"/>
      <c r="D23" s="24"/>
      <c r="E23" s="24"/>
      <c r="F23" s="24"/>
      <c r="G23" s="24"/>
      <c r="H23" s="24"/>
      <c r="I23" s="24"/>
      <c r="J23" s="24"/>
      <c r="K23" s="25">
        <f t="shared" si="1"/>
        <v>0</v>
      </c>
      <c r="L23" s="1">
        <f t="shared" si="0"/>
        <v>0</v>
      </c>
      <c r="M23" s="2"/>
      <c r="N23" s="5"/>
      <c r="O23" s="5"/>
    </row>
    <row r="24" spans="1:28" x14ac:dyDescent="0.25">
      <c r="A24" s="44">
        <v>43404</v>
      </c>
      <c r="B24" s="24"/>
      <c r="C24" s="24"/>
      <c r="D24" s="24"/>
      <c r="E24" s="24"/>
      <c r="F24" s="24"/>
      <c r="G24" s="24"/>
      <c r="H24" s="24"/>
      <c r="I24" s="24"/>
      <c r="J24" s="24"/>
      <c r="K24" s="25">
        <f>(B24*8.56)+(C24*8.58)+(D24*7.64)+(E24*8.55)+(F24*6.5)+(G24*11.3)+(H24*6.11)+(I24*7.8)+(J24*7.03)</f>
        <v>0</v>
      </c>
      <c r="L24" s="1">
        <f>SUM(B24:I24)</f>
        <v>0</v>
      </c>
      <c r="M24" s="2"/>
      <c r="N24" s="5"/>
      <c r="O24" s="5"/>
    </row>
    <row r="25" spans="1:28" ht="15.75" x14ac:dyDescent="0.25">
      <c r="A25" s="4" t="s">
        <v>3</v>
      </c>
      <c r="B25" s="87">
        <f t="shared" ref="B25:M25" si="2">SUM(B2:B23)</f>
        <v>0</v>
      </c>
      <c r="C25" s="87">
        <f t="shared" si="2"/>
        <v>0</v>
      </c>
      <c r="D25" s="87">
        <f t="shared" si="2"/>
        <v>0</v>
      </c>
      <c r="E25" s="87">
        <f t="shared" si="2"/>
        <v>0</v>
      </c>
      <c r="F25" s="87">
        <f t="shared" si="2"/>
        <v>0</v>
      </c>
      <c r="G25" s="87">
        <f t="shared" si="2"/>
        <v>0</v>
      </c>
      <c r="H25" s="87">
        <f t="shared" si="2"/>
        <v>0</v>
      </c>
      <c r="I25" s="87">
        <f t="shared" si="2"/>
        <v>0</v>
      </c>
      <c r="J25" s="87">
        <f t="shared" si="2"/>
        <v>0</v>
      </c>
      <c r="K25" s="88">
        <f t="shared" si="2"/>
        <v>0</v>
      </c>
      <c r="L25" s="93">
        <f t="shared" si="2"/>
        <v>0</v>
      </c>
      <c r="M25" s="92">
        <f t="shared" si="2"/>
        <v>0</v>
      </c>
      <c r="N25" s="5"/>
      <c r="O25" s="5"/>
      <c r="P25" s="5"/>
      <c r="Q25" s="5"/>
      <c r="R25" s="5"/>
      <c r="S25" s="5"/>
    </row>
    <row r="26" spans="1:28" ht="15.75" x14ac:dyDescent="0.25">
      <c r="A26" s="91" t="s">
        <v>12</v>
      </c>
      <c r="B26" s="88">
        <f>(B25*8.54)</f>
        <v>0</v>
      </c>
      <c r="C26" s="88">
        <f>(C25*8.5)</f>
        <v>0</v>
      </c>
      <c r="D26" s="88">
        <f>(D25*6.5)</f>
        <v>0</v>
      </c>
      <c r="E26" s="88">
        <f>(E25*8.55)</f>
        <v>0</v>
      </c>
      <c r="F26" s="88">
        <f>(F25*6.5)</f>
        <v>0</v>
      </c>
      <c r="G26" s="88">
        <f>(G25*11.42)</f>
        <v>0</v>
      </c>
      <c r="H26" s="87"/>
      <c r="I26" s="87"/>
      <c r="J26" s="87"/>
      <c r="K26" s="88"/>
      <c r="L26" s="93"/>
      <c r="M26" s="92"/>
      <c r="N26" s="5"/>
      <c r="O26" s="5"/>
      <c r="P26" s="5"/>
      <c r="Q26" s="5"/>
      <c r="R26" s="5"/>
      <c r="S26" s="5"/>
    </row>
    <row r="27" spans="1:28" ht="15.75" x14ac:dyDescent="0.25">
      <c r="A27" s="57" t="s">
        <v>49</v>
      </c>
      <c r="B27" s="60">
        <v>97</v>
      </c>
      <c r="C27" s="60">
        <v>31</v>
      </c>
      <c r="D27" s="60">
        <v>28</v>
      </c>
      <c r="E27" s="60">
        <v>3</v>
      </c>
      <c r="F27" s="60">
        <v>1</v>
      </c>
      <c r="G27" s="60">
        <v>2</v>
      </c>
      <c r="H27" s="60">
        <v>1</v>
      </c>
      <c r="I27" s="60"/>
      <c r="J27" s="60"/>
      <c r="K27" s="60"/>
      <c r="L27" s="61"/>
    </row>
    <row r="28" spans="1:28" ht="15.75" thickBot="1" x14ac:dyDescent="0.3"/>
    <row r="29" spans="1:28" s="117" customFormat="1" x14ac:dyDescent="0.25">
      <c r="A29" s="116" t="s">
        <v>17</v>
      </c>
      <c r="B29" s="117" t="s">
        <v>18</v>
      </c>
      <c r="C29" s="117" t="s">
        <v>19</v>
      </c>
      <c r="D29" s="117" t="s">
        <v>20</v>
      </c>
      <c r="E29" s="117" t="s">
        <v>21</v>
      </c>
      <c r="F29" s="117" t="s">
        <v>22</v>
      </c>
      <c r="G29" s="117" t="s">
        <v>23</v>
      </c>
      <c r="H29" s="117" t="s">
        <v>24</v>
      </c>
      <c r="I29" s="117" t="s">
        <v>25</v>
      </c>
      <c r="J29" s="117" t="s">
        <v>26</v>
      </c>
      <c r="K29" s="117" t="s">
        <v>27</v>
      </c>
      <c r="L29" s="117" t="s">
        <v>28</v>
      </c>
      <c r="M29" s="117" t="s">
        <v>29</v>
      </c>
      <c r="N29" s="117" t="s">
        <v>30</v>
      </c>
      <c r="O29" s="117" t="s">
        <v>45</v>
      </c>
      <c r="P29" s="117" t="s">
        <v>31</v>
      </c>
      <c r="Q29" s="117" t="s">
        <v>32</v>
      </c>
      <c r="R29" s="117" t="s">
        <v>33</v>
      </c>
      <c r="S29" s="117" t="s">
        <v>34</v>
      </c>
      <c r="T29" s="117" t="s">
        <v>35</v>
      </c>
      <c r="U29" s="117" t="s">
        <v>36</v>
      </c>
      <c r="V29" s="117" t="s">
        <v>46</v>
      </c>
      <c r="W29" s="117" t="s">
        <v>37</v>
      </c>
      <c r="X29" s="117" t="s">
        <v>47</v>
      </c>
      <c r="Y29" s="117" t="s">
        <v>38</v>
      </c>
      <c r="Z29" s="117" t="s">
        <v>39</v>
      </c>
      <c r="AA29" s="117" t="s">
        <v>40</v>
      </c>
      <c r="AB29" s="117" t="s">
        <v>48</v>
      </c>
    </row>
    <row r="30" spans="1:28" s="23" customFormat="1" x14ac:dyDescent="0.25">
      <c r="A30" s="43"/>
      <c r="B30" s="43"/>
    </row>
    <row r="31" spans="1:28" s="23" customFormat="1" x14ac:dyDescent="0.25">
      <c r="A31" s="43"/>
      <c r="B31" s="43"/>
    </row>
    <row r="32" spans="1:28" s="23" customFormat="1" x14ac:dyDescent="0.25">
      <c r="A32" s="43"/>
      <c r="B32" s="43"/>
    </row>
    <row r="33" spans="1:2" s="23" customFormat="1" x14ac:dyDescent="0.25">
      <c r="A33" s="43"/>
      <c r="B33" s="43"/>
    </row>
    <row r="34" spans="1:2" s="23" customFormat="1" x14ac:dyDescent="0.25">
      <c r="A34" s="43"/>
      <c r="B34" s="43"/>
    </row>
    <row r="35" spans="1:2" s="23" customFormat="1" x14ac:dyDescent="0.25">
      <c r="A35" s="43"/>
      <c r="B35" s="43"/>
    </row>
    <row r="36" spans="1:2" s="23" customFormat="1" x14ac:dyDescent="0.25">
      <c r="A36" s="43"/>
      <c r="B36" s="43"/>
    </row>
    <row r="37" spans="1:2" s="23" customFormat="1" x14ac:dyDescent="0.25">
      <c r="A37" s="43"/>
      <c r="B37" s="43"/>
    </row>
    <row r="38" spans="1:2" s="23" customFormat="1" x14ac:dyDescent="0.25">
      <c r="A38" s="43"/>
      <c r="B38" s="43"/>
    </row>
    <row r="39" spans="1:2" s="23" customFormat="1" x14ac:dyDescent="0.25">
      <c r="A39" s="43"/>
      <c r="B39" s="43"/>
    </row>
    <row r="40" spans="1:2" s="23" customFormat="1" x14ac:dyDescent="0.25">
      <c r="A40" s="43"/>
      <c r="B40" s="43"/>
    </row>
    <row r="41" spans="1:2" s="23" customFormat="1" x14ac:dyDescent="0.25">
      <c r="A41" s="43"/>
      <c r="B41" s="43"/>
    </row>
    <row r="42" spans="1:2" s="23" customFormat="1" x14ac:dyDescent="0.25">
      <c r="A42" s="43"/>
      <c r="B42" s="43"/>
    </row>
    <row r="43" spans="1:2" s="23" customFormat="1" x14ac:dyDescent="0.25">
      <c r="A43" s="43"/>
      <c r="B43" s="43"/>
    </row>
    <row r="44" spans="1:2" s="23" customFormat="1" x14ac:dyDescent="0.25">
      <c r="A44" s="43"/>
      <c r="B44" s="43"/>
    </row>
    <row r="45" spans="1:2" s="23" customFormat="1" x14ac:dyDescent="0.25">
      <c r="A45" s="43"/>
      <c r="B45" s="43"/>
    </row>
    <row r="46" spans="1:2" s="23" customFormat="1" x14ac:dyDescent="0.25">
      <c r="A46" s="43"/>
      <c r="B46" s="43"/>
    </row>
    <row r="47" spans="1:2" s="23" customFormat="1" x14ac:dyDescent="0.25">
      <c r="A47" s="43"/>
      <c r="B47" s="43"/>
    </row>
    <row r="48" spans="1:2" s="23" customFormat="1" x14ac:dyDescent="0.25">
      <c r="A48" s="43"/>
      <c r="B48" s="43"/>
    </row>
    <row r="49" spans="1:2" s="23" customFormat="1" x14ac:dyDescent="0.25">
      <c r="A49" s="43"/>
      <c r="B49" s="43"/>
    </row>
    <row r="50" spans="1:2" s="23" customFormat="1" x14ac:dyDescent="0.25">
      <c r="A50" s="43"/>
      <c r="B50" s="43"/>
    </row>
    <row r="51" spans="1:2" s="23" customFormat="1" x14ac:dyDescent="0.25">
      <c r="A51" s="43"/>
      <c r="B51" s="43"/>
    </row>
    <row r="52" spans="1:2" s="23" customFormat="1" x14ac:dyDescent="0.25">
      <c r="A52" s="43"/>
      <c r="B52" s="43"/>
    </row>
    <row r="53" spans="1:2" s="23" customFormat="1" x14ac:dyDescent="0.25">
      <c r="A53" s="43"/>
      <c r="B53" s="43"/>
    </row>
    <row r="54" spans="1:2" s="23" customFormat="1" x14ac:dyDescent="0.25">
      <c r="A54" s="43"/>
      <c r="B54" s="43"/>
    </row>
    <row r="55" spans="1:2" s="23" customFormat="1" x14ac:dyDescent="0.25">
      <c r="A55" s="43"/>
      <c r="B55" s="43"/>
    </row>
    <row r="56" spans="1:2" s="23" customFormat="1" x14ac:dyDescent="0.25">
      <c r="A56" s="43"/>
      <c r="B56" s="43"/>
    </row>
    <row r="57" spans="1:2" s="23" customFormat="1" x14ac:dyDescent="0.25">
      <c r="A57" s="43"/>
      <c r="B57" s="43"/>
    </row>
    <row r="58" spans="1:2" s="23" customFormat="1" x14ac:dyDescent="0.25">
      <c r="A58" s="43"/>
      <c r="B58" s="43"/>
    </row>
    <row r="59" spans="1:2" s="23" customFormat="1" x14ac:dyDescent="0.25">
      <c r="A59" s="43"/>
      <c r="B59" s="43"/>
    </row>
    <row r="60" spans="1:2" s="23" customFormat="1" x14ac:dyDescent="0.25">
      <c r="A60" s="43"/>
      <c r="B60" s="43"/>
    </row>
    <row r="61" spans="1:2" s="23" customFormat="1" x14ac:dyDescent="0.25">
      <c r="A61" s="43"/>
      <c r="B61" s="43"/>
    </row>
    <row r="62" spans="1:2" s="23" customFormat="1" x14ac:dyDescent="0.25">
      <c r="A62" s="43"/>
      <c r="B62" s="43"/>
    </row>
    <row r="63" spans="1:2" s="23" customFormat="1" x14ac:dyDescent="0.25">
      <c r="A63" s="43"/>
      <c r="B63" s="43"/>
    </row>
    <row r="64" spans="1:2" s="23" customFormat="1" x14ac:dyDescent="0.25">
      <c r="A64" s="43"/>
      <c r="B64" s="43"/>
    </row>
    <row r="65" spans="1:2" s="23" customFormat="1" x14ac:dyDescent="0.25">
      <c r="A65" s="43"/>
      <c r="B65" s="43"/>
    </row>
    <row r="66" spans="1:2" s="23" customFormat="1" x14ac:dyDescent="0.25">
      <c r="A66" s="43"/>
      <c r="B66" s="43"/>
    </row>
    <row r="67" spans="1:2" s="23" customFormat="1" x14ac:dyDescent="0.25">
      <c r="A67" s="43"/>
      <c r="B67" s="43"/>
    </row>
    <row r="68" spans="1:2" s="23" customFormat="1" x14ac:dyDescent="0.25">
      <c r="A68" s="43"/>
      <c r="B68" s="43"/>
    </row>
    <row r="69" spans="1:2" s="23" customFormat="1" x14ac:dyDescent="0.25">
      <c r="A69" s="43"/>
      <c r="B69" s="43"/>
    </row>
    <row r="70" spans="1:2" s="23" customFormat="1" x14ac:dyDescent="0.25">
      <c r="A70" s="43"/>
      <c r="B70" s="43"/>
    </row>
    <row r="71" spans="1:2" s="23" customFormat="1" x14ac:dyDescent="0.25">
      <c r="A71" s="43"/>
      <c r="B71" s="43"/>
    </row>
    <row r="72" spans="1:2" s="23" customFormat="1" x14ac:dyDescent="0.25">
      <c r="A72" s="43"/>
      <c r="B72" s="43"/>
    </row>
    <row r="73" spans="1:2" s="23" customFormat="1" x14ac:dyDescent="0.25">
      <c r="A73" s="43"/>
      <c r="B73" s="43"/>
    </row>
    <row r="74" spans="1:2" s="23" customFormat="1" x14ac:dyDescent="0.25">
      <c r="A74" s="43"/>
      <c r="B74" s="43"/>
    </row>
    <row r="75" spans="1:2" s="23" customFormat="1" x14ac:dyDescent="0.25">
      <c r="A75" s="43"/>
      <c r="B75" s="43"/>
    </row>
    <row r="76" spans="1:2" s="23" customFormat="1" x14ac:dyDescent="0.25">
      <c r="A76" s="43"/>
      <c r="B76" s="43"/>
    </row>
    <row r="77" spans="1:2" s="23" customFormat="1" x14ac:dyDescent="0.25">
      <c r="A77" s="43"/>
      <c r="B77" s="43"/>
    </row>
    <row r="78" spans="1:2" s="23" customFormat="1" x14ac:dyDescent="0.25">
      <c r="A78" s="43"/>
      <c r="B78" s="43"/>
    </row>
    <row r="79" spans="1:2" s="23" customFormat="1" x14ac:dyDescent="0.25">
      <c r="A79" s="43"/>
      <c r="B79" s="43"/>
    </row>
    <row r="80" spans="1:2" s="23" customFormat="1" x14ac:dyDescent="0.25">
      <c r="A80" s="43"/>
      <c r="B80" s="43"/>
    </row>
    <row r="81" spans="1:2" s="23" customFormat="1" x14ac:dyDescent="0.25">
      <c r="A81" s="43"/>
      <c r="B81" s="43"/>
    </row>
    <row r="82" spans="1:2" s="23" customFormat="1" x14ac:dyDescent="0.25">
      <c r="A82" s="43"/>
      <c r="B82" s="43"/>
    </row>
    <row r="83" spans="1:2" s="23" customFormat="1" x14ac:dyDescent="0.25">
      <c r="A83" s="43"/>
      <c r="B83" s="43"/>
    </row>
    <row r="84" spans="1:2" s="23" customFormat="1" x14ac:dyDescent="0.25">
      <c r="A84" s="43"/>
      <c r="B84" s="43"/>
    </row>
    <row r="85" spans="1:2" s="23" customFormat="1" x14ac:dyDescent="0.25">
      <c r="A85" s="43"/>
      <c r="B85" s="43"/>
    </row>
    <row r="86" spans="1:2" s="23" customFormat="1" x14ac:dyDescent="0.25">
      <c r="A86" s="43"/>
      <c r="B86" s="43"/>
    </row>
    <row r="87" spans="1:2" s="23" customFormat="1" x14ac:dyDescent="0.25">
      <c r="A87" s="43"/>
      <c r="B87" s="43"/>
    </row>
    <row r="88" spans="1:2" s="23" customFormat="1" x14ac:dyDescent="0.25">
      <c r="A88" s="43"/>
      <c r="B88" s="43"/>
    </row>
    <row r="89" spans="1:2" s="23" customFormat="1" x14ac:dyDescent="0.25">
      <c r="A89" s="43"/>
      <c r="B89" s="43"/>
    </row>
    <row r="90" spans="1:2" s="23" customFormat="1" x14ac:dyDescent="0.25">
      <c r="A90" s="43"/>
      <c r="B90" s="43"/>
    </row>
    <row r="91" spans="1:2" s="23" customFormat="1" x14ac:dyDescent="0.25">
      <c r="A91" s="43"/>
      <c r="B91" s="43"/>
    </row>
    <row r="92" spans="1:2" s="23" customFormat="1" x14ac:dyDescent="0.25">
      <c r="A92" s="43"/>
      <c r="B92" s="43"/>
    </row>
    <row r="93" spans="1:2" s="23" customFormat="1" x14ac:dyDescent="0.25">
      <c r="A93" s="43"/>
      <c r="B93" s="43"/>
    </row>
    <row r="94" spans="1:2" s="23" customFormat="1" x14ac:dyDescent="0.25">
      <c r="A94" s="43"/>
      <c r="B94" s="43"/>
    </row>
    <row r="95" spans="1:2" s="23" customFormat="1" x14ac:dyDescent="0.25">
      <c r="A95" s="43"/>
      <c r="B95" s="43"/>
    </row>
    <row r="96" spans="1:2" s="23" customFormat="1" x14ac:dyDescent="0.25">
      <c r="A96" s="43"/>
      <c r="B96" s="43"/>
    </row>
    <row r="97" spans="1:2" s="23" customFormat="1" x14ac:dyDescent="0.25">
      <c r="A97" s="43"/>
      <c r="B97" s="43"/>
    </row>
    <row r="98" spans="1:2" s="23" customFormat="1" x14ac:dyDescent="0.25">
      <c r="A98" s="43"/>
      <c r="B98" s="43"/>
    </row>
    <row r="99" spans="1:2" s="23" customFormat="1" x14ac:dyDescent="0.25">
      <c r="A99" s="43"/>
      <c r="B99" s="43"/>
    </row>
    <row r="100" spans="1:2" s="23" customFormat="1" x14ac:dyDescent="0.25">
      <c r="A100" s="43"/>
      <c r="B100" s="43"/>
    </row>
    <row r="101" spans="1:2" s="23" customFormat="1" x14ac:dyDescent="0.25">
      <c r="A101" s="43"/>
      <c r="B101" s="43"/>
    </row>
    <row r="102" spans="1:2" s="23" customFormat="1" x14ac:dyDescent="0.25">
      <c r="A102" s="43"/>
      <c r="B102" s="43"/>
    </row>
    <row r="103" spans="1:2" s="23" customFormat="1" x14ac:dyDescent="0.25">
      <c r="A103" s="43"/>
      <c r="B103" s="43"/>
    </row>
    <row r="104" spans="1:2" s="23" customFormat="1" x14ac:dyDescent="0.25">
      <c r="A104" s="43"/>
      <c r="B104" s="43"/>
    </row>
    <row r="105" spans="1:2" s="23" customFormat="1" x14ac:dyDescent="0.25">
      <c r="A105" s="43"/>
      <c r="B105" s="43"/>
    </row>
    <row r="106" spans="1:2" s="23" customFormat="1" x14ac:dyDescent="0.25">
      <c r="A106" s="43"/>
      <c r="B106" s="43"/>
    </row>
    <row r="107" spans="1:2" s="23" customFormat="1" x14ac:dyDescent="0.25">
      <c r="A107" s="43"/>
      <c r="B107" s="43"/>
    </row>
    <row r="108" spans="1:2" s="23" customFormat="1" x14ac:dyDescent="0.25">
      <c r="A108" s="43"/>
      <c r="B108" s="43"/>
    </row>
    <row r="109" spans="1:2" s="23" customFormat="1" x14ac:dyDescent="0.25">
      <c r="A109" s="43"/>
      <c r="B109" s="43"/>
    </row>
    <row r="110" spans="1:2" s="23" customFormat="1" x14ac:dyDescent="0.25">
      <c r="A110" s="43"/>
      <c r="B110" s="43"/>
    </row>
    <row r="111" spans="1:2" s="23" customFormat="1" x14ac:dyDescent="0.25">
      <c r="A111" s="43"/>
      <c r="B111" s="43"/>
    </row>
    <row r="112" spans="1:2" s="23" customFormat="1" x14ac:dyDescent="0.25">
      <c r="A112" s="43"/>
      <c r="B112" s="43"/>
    </row>
    <row r="113" spans="1:2" s="23" customFormat="1" x14ac:dyDescent="0.25">
      <c r="A113" s="43"/>
      <c r="B113" s="43"/>
    </row>
    <row r="114" spans="1:2" s="23" customFormat="1" x14ac:dyDescent="0.25">
      <c r="A114" s="43"/>
      <c r="B114" s="43"/>
    </row>
    <row r="115" spans="1:2" s="23" customFormat="1" x14ac:dyDescent="0.25">
      <c r="A115" s="43"/>
      <c r="B115" s="43"/>
    </row>
    <row r="116" spans="1:2" s="23" customFormat="1" x14ac:dyDescent="0.25">
      <c r="A116" s="43"/>
      <c r="B116" s="43"/>
    </row>
    <row r="117" spans="1:2" s="23" customFormat="1" x14ac:dyDescent="0.25">
      <c r="A117" s="43"/>
      <c r="B117" s="43"/>
    </row>
    <row r="118" spans="1:2" s="23" customFormat="1" x14ac:dyDescent="0.25">
      <c r="A118" s="43"/>
      <c r="B118" s="43"/>
    </row>
    <row r="119" spans="1:2" s="23" customFormat="1" x14ac:dyDescent="0.25">
      <c r="A119" s="43"/>
      <c r="B119" s="43"/>
    </row>
    <row r="120" spans="1:2" s="23" customFormat="1" x14ac:dyDescent="0.25">
      <c r="A120" s="43"/>
      <c r="B120" s="43"/>
    </row>
    <row r="121" spans="1:2" s="23" customFormat="1" x14ac:dyDescent="0.25">
      <c r="A121" s="43"/>
      <c r="B121" s="43"/>
    </row>
    <row r="122" spans="1:2" s="23" customFormat="1" x14ac:dyDescent="0.25">
      <c r="A122" s="43"/>
      <c r="B122" s="43"/>
    </row>
    <row r="123" spans="1:2" s="23" customFormat="1" x14ac:dyDescent="0.25">
      <c r="A123" s="43"/>
      <c r="B123" s="43"/>
    </row>
    <row r="124" spans="1:2" s="23" customFormat="1" x14ac:dyDescent="0.25">
      <c r="A124" s="43"/>
      <c r="B124" s="43"/>
    </row>
    <row r="125" spans="1:2" s="23" customFormat="1" x14ac:dyDescent="0.25">
      <c r="A125" s="43"/>
      <c r="B125" s="43"/>
    </row>
    <row r="126" spans="1:2" s="23" customFormat="1" x14ac:dyDescent="0.25">
      <c r="A126" s="43"/>
      <c r="B126" s="43"/>
    </row>
    <row r="127" spans="1:2" s="23" customFormat="1" x14ac:dyDescent="0.25">
      <c r="A127" s="43"/>
      <c r="B127" s="43"/>
    </row>
    <row r="128" spans="1:2" s="23" customFormat="1" x14ac:dyDescent="0.25">
      <c r="A128" s="43"/>
      <c r="B128" s="43"/>
    </row>
    <row r="129" spans="1:2" s="23" customFormat="1" x14ac:dyDescent="0.25">
      <c r="A129" s="43"/>
      <c r="B129" s="43"/>
    </row>
    <row r="130" spans="1:2" s="23" customFormat="1" x14ac:dyDescent="0.25">
      <c r="A130" s="43"/>
      <c r="B130" s="43"/>
    </row>
    <row r="131" spans="1:2" s="23" customFormat="1" x14ac:dyDescent="0.25">
      <c r="A131" s="43"/>
      <c r="B131" s="43"/>
    </row>
    <row r="132" spans="1:2" s="23" customFormat="1" x14ac:dyDescent="0.25">
      <c r="A132" s="43"/>
      <c r="B132" s="43"/>
    </row>
    <row r="133" spans="1:2" s="23" customFormat="1" x14ac:dyDescent="0.25">
      <c r="A133" s="43"/>
      <c r="B133" s="43"/>
    </row>
    <row r="134" spans="1:2" s="23" customFormat="1" x14ac:dyDescent="0.25">
      <c r="A134" s="43"/>
      <c r="B134" s="43"/>
    </row>
    <row r="135" spans="1:2" s="23" customFormat="1" x14ac:dyDescent="0.25">
      <c r="A135" s="43"/>
      <c r="B135" s="43"/>
    </row>
    <row r="136" spans="1:2" s="23" customFormat="1" x14ac:dyDescent="0.25">
      <c r="A136" s="43"/>
      <c r="B136" s="43"/>
    </row>
    <row r="137" spans="1:2" s="23" customFormat="1" x14ac:dyDescent="0.25">
      <c r="A137" s="43"/>
      <c r="B137" s="43"/>
    </row>
    <row r="138" spans="1:2" s="23" customFormat="1" x14ac:dyDescent="0.25">
      <c r="A138" s="43"/>
      <c r="B138" s="43"/>
    </row>
    <row r="139" spans="1:2" s="23" customFormat="1" x14ac:dyDescent="0.25">
      <c r="A139" s="43"/>
      <c r="B139" s="43"/>
    </row>
    <row r="140" spans="1:2" s="23" customFormat="1" x14ac:dyDescent="0.25">
      <c r="A140" s="43"/>
      <c r="B140" s="43"/>
    </row>
    <row r="141" spans="1:2" s="23" customFormat="1" x14ac:dyDescent="0.25">
      <c r="A141" s="43"/>
      <c r="B141" s="43"/>
    </row>
    <row r="142" spans="1:2" s="23" customFormat="1" x14ac:dyDescent="0.25">
      <c r="A142" s="43"/>
      <c r="B142" s="43"/>
    </row>
    <row r="143" spans="1:2" s="23" customFormat="1" x14ac:dyDescent="0.25">
      <c r="A143" s="43"/>
      <c r="B143" s="43"/>
    </row>
    <row r="144" spans="1:2" s="23" customFormat="1" x14ac:dyDescent="0.25">
      <c r="A144" s="43"/>
      <c r="B144" s="43"/>
    </row>
    <row r="145" spans="1:2" s="23" customFormat="1" x14ac:dyDescent="0.25">
      <c r="A145" s="43"/>
      <c r="B145" s="43"/>
    </row>
    <row r="146" spans="1:2" s="23" customFormat="1" x14ac:dyDescent="0.25">
      <c r="A146" s="43"/>
      <c r="B146" s="43"/>
    </row>
    <row r="147" spans="1:2" s="23" customFormat="1" x14ac:dyDescent="0.25">
      <c r="A147" s="43"/>
      <c r="B147" s="43"/>
    </row>
    <row r="148" spans="1:2" s="23" customFormat="1" x14ac:dyDescent="0.25">
      <c r="A148" s="43"/>
      <c r="B148" s="43"/>
    </row>
    <row r="149" spans="1:2" s="23" customFormat="1" x14ac:dyDescent="0.25">
      <c r="A149" s="43"/>
      <c r="B149" s="43"/>
    </row>
    <row r="150" spans="1:2" s="23" customFormat="1" x14ac:dyDescent="0.25">
      <c r="A150" s="43"/>
      <c r="B150" s="43"/>
    </row>
    <row r="151" spans="1:2" s="23" customFormat="1" x14ac:dyDescent="0.25">
      <c r="A151" s="43"/>
      <c r="B151" s="43"/>
    </row>
    <row r="152" spans="1:2" s="23" customFormat="1" x14ac:dyDescent="0.25">
      <c r="A152" s="43"/>
      <c r="B152" s="43"/>
    </row>
    <row r="153" spans="1:2" s="23" customFormat="1" x14ac:dyDescent="0.25">
      <c r="A153" s="43"/>
      <c r="B153" s="43"/>
    </row>
    <row r="154" spans="1:2" s="23" customFormat="1" x14ac:dyDescent="0.25">
      <c r="A154" s="43"/>
      <c r="B154" s="43"/>
    </row>
    <row r="155" spans="1:2" s="23" customFormat="1" x14ac:dyDescent="0.25">
      <c r="A155" s="43"/>
    </row>
    <row r="156" spans="1:2" s="23" customFormat="1" x14ac:dyDescent="0.25">
      <c r="A156" s="43"/>
      <c r="B156" s="43"/>
    </row>
    <row r="157" spans="1:2" s="23" customFormat="1" x14ac:dyDescent="0.25">
      <c r="A157" s="43"/>
      <c r="B157" s="43"/>
    </row>
    <row r="158" spans="1:2" s="23" customFormat="1" x14ac:dyDescent="0.25">
      <c r="A158" s="43"/>
      <c r="B158" s="43"/>
    </row>
    <row r="159" spans="1:2" s="23" customFormat="1" x14ac:dyDescent="0.25">
      <c r="A159" s="43"/>
      <c r="B159" s="43"/>
    </row>
    <row r="160" spans="1:2" s="23" customFormat="1" x14ac:dyDescent="0.25">
      <c r="A160" s="43"/>
    </row>
    <row r="161" spans="1:2" s="23" customFormat="1" x14ac:dyDescent="0.25">
      <c r="A161" s="43"/>
      <c r="B161" s="43"/>
    </row>
    <row r="162" spans="1:2" s="23" customFormat="1" x14ac:dyDescent="0.25">
      <c r="A162" s="43"/>
      <c r="B162" s="43"/>
    </row>
    <row r="163" spans="1:2" s="23" customFormat="1" x14ac:dyDescent="0.25">
      <c r="A163" s="43"/>
      <c r="B163" s="43"/>
    </row>
    <row r="164" spans="1:2" s="23" customFormat="1" x14ac:dyDescent="0.25">
      <c r="A164" s="43"/>
    </row>
    <row r="165" spans="1:2" s="23" customFormat="1" x14ac:dyDescent="0.25">
      <c r="A165" s="43"/>
      <c r="B165" s="43"/>
    </row>
    <row r="166" spans="1:2" s="23" customFormat="1" x14ac:dyDescent="0.25">
      <c r="A166" s="43"/>
      <c r="B166" s="43"/>
    </row>
    <row r="167" spans="1:2" s="23" customFormat="1" x14ac:dyDescent="0.25">
      <c r="A167" s="43"/>
      <c r="B167" s="43"/>
    </row>
    <row r="168" spans="1:2" s="23" customFormat="1" x14ac:dyDescent="0.25">
      <c r="A168" s="43"/>
      <c r="B168" s="43"/>
    </row>
    <row r="169" spans="1:2" s="23" customFormat="1" x14ac:dyDescent="0.25">
      <c r="A169" s="43"/>
      <c r="B169" s="43"/>
    </row>
    <row r="170" spans="1:2" s="23" customFormat="1" x14ac:dyDescent="0.25">
      <c r="A170" s="43"/>
      <c r="B170" s="43"/>
    </row>
    <row r="171" spans="1:2" s="23" customFormat="1" x14ac:dyDescent="0.25">
      <c r="A171" s="43"/>
      <c r="B171" s="43"/>
    </row>
    <row r="172" spans="1:2" s="23" customFormat="1" x14ac:dyDescent="0.25">
      <c r="A172" s="43"/>
    </row>
    <row r="173" spans="1:2" s="23" customFormat="1" x14ac:dyDescent="0.25">
      <c r="A173" s="43"/>
      <c r="B173" s="43"/>
    </row>
    <row r="174" spans="1:2" s="23" customFormat="1" x14ac:dyDescent="0.25">
      <c r="A174" s="43"/>
      <c r="B174" s="43"/>
    </row>
    <row r="175" spans="1:2" s="23" customFormat="1" x14ac:dyDescent="0.25">
      <c r="A175" s="43"/>
      <c r="B175" s="43"/>
    </row>
    <row r="176" spans="1:2" s="23" customFormat="1" x14ac:dyDescent="0.25">
      <c r="A176" s="43"/>
      <c r="B176" s="43"/>
    </row>
    <row r="177" spans="1:2" s="23" customFormat="1" x14ac:dyDescent="0.25">
      <c r="A177" s="43"/>
      <c r="B177" s="43"/>
    </row>
    <row r="178" spans="1:2" s="23" customFormat="1" x14ac:dyDescent="0.25">
      <c r="B178" s="43"/>
    </row>
    <row r="179" spans="1:2" s="23" customFormat="1" x14ac:dyDescent="0.25">
      <c r="B179" s="43"/>
    </row>
    <row r="180" spans="1:2" s="23" customFormat="1" x14ac:dyDescent="0.25"/>
    <row r="181" spans="1:2" s="23" customFormat="1" x14ac:dyDescent="0.25"/>
    <row r="182" spans="1:2" s="23" customFormat="1" x14ac:dyDescent="0.25"/>
    <row r="183" spans="1:2" s="23" customFormat="1" x14ac:dyDescent="0.25"/>
    <row r="184" spans="1:2" s="23" customFormat="1" x14ac:dyDescent="0.25"/>
    <row r="185" spans="1:2" s="23" customFormat="1" x14ac:dyDescent="0.25"/>
    <row r="186" spans="1:2" s="23" customFormat="1" x14ac:dyDescent="0.25"/>
    <row r="187" spans="1:2" s="23" customFormat="1" x14ac:dyDescent="0.25"/>
    <row r="188" spans="1:2" s="23" customFormat="1" x14ac:dyDescent="0.25"/>
    <row r="189" spans="1:2" s="23" customFormat="1" x14ac:dyDescent="0.25"/>
    <row r="190" spans="1:2" s="23" customFormat="1" x14ac:dyDescent="0.25"/>
    <row r="191" spans="1:2" s="23" customFormat="1" x14ac:dyDescent="0.25"/>
    <row r="192" spans="1:2" s="23" customFormat="1" x14ac:dyDescent="0.25"/>
    <row r="193" s="23" customFormat="1" x14ac:dyDescent="0.25"/>
    <row r="194" s="23" customFormat="1" x14ac:dyDescent="0.25"/>
  </sheetData>
  <conditionalFormatting sqref="K25:K26 L29:L463">
    <cfRule type="cellIs" dxfId="680" priority="72" operator="lessThan">
      <formula>0</formula>
    </cfRule>
    <cfRule type="cellIs" dxfId="679" priority="73" operator="greaterThan">
      <formula>0</formula>
    </cfRule>
  </conditionalFormatting>
  <conditionalFormatting sqref="L2:L22 L25:L26">
    <cfRule type="cellIs" dxfId="678" priority="79" operator="lessThan">
      <formula>0</formula>
    </cfRule>
    <cfRule type="cellIs" dxfId="677" priority="80" operator="greaterThan">
      <formula>0</formula>
    </cfRule>
  </conditionalFormatting>
  <conditionalFormatting sqref="L12:M22 I2:I23 K2:M11 B2:F23 K3:K23">
    <cfRule type="cellIs" dxfId="676" priority="76" operator="equal">
      <formula>0</formula>
    </cfRule>
  </conditionalFormatting>
  <conditionalFormatting sqref="B2:E22 K2:K23">
    <cfRule type="cellIs" dxfId="675" priority="74" operator="lessThan">
      <formula>0</formula>
    </cfRule>
    <cfRule type="cellIs" dxfId="674" priority="75" operator="greaterThan">
      <formula>0</formula>
    </cfRule>
  </conditionalFormatting>
  <conditionalFormatting sqref="B25:E25">
    <cfRule type="cellIs" dxfId="673" priority="70" operator="lessThan">
      <formula>0</formula>
    </cfRule>
    <cfRule type="cellIs" dxfId="672" priority="71" operator="greaterThan">
      <formula>0</formula>
    </cfRule>
  </conditionalFormatting>
  <conditionalFormatting sqref="F2:F22">
    <cfRule type="cellIs" dxfId="671" priority="68" operator="lessThan">
      <formula>0</formula>
    </cfRule>
    <cfRule type="cellIs" dxfId="670" priority="69" operator="greaterThan">
      <formula>0</formula>
    </cfRule>
  </conditionalFormatting>
  <conditionalFormatting sqref="F25">
    <cfRule type="cellIs" dxfId="669" priority="66" operator="lessThan">
      <formula>0</formula>
    </cfRule>
    <cfRule type="cellIs" dxfId="668" priority="67" operator="greaterThan">
      <formula>0</formula>
    </cfRule>
  </conditionalFormatting>
  <conditionalFormatting sqref="I2:I22">
    <cfRule type="cellIs" dxfId="667" priority="64" operator="lessThan">
      <formula>0</formula>
    </cfRule>
    <cfRule type="cellIs" dxfId="666" priority="65" operator="greaterThan">
      <formula>0</formula>
    </cfRule>
  </conditionalFormatting>
  <conditionalFormatting sqref="I25:I26">
    <cfRule type="cellIs" dxfId="665" priority="62" operator="lessThan">
      <formula>0</formula>
    </cfRule>
    <cfRule type="cellIs" dxfId="664" priority="63" operator="greaterThan">
      <formula>0</formula>
    </cfRule>
  </conditionalFormatting>
  <conditionalFormatting sqref="L23">
    <cfRule type="cellIs" dxfId="663" priority="58" operator="lessThan">
      <formula>0</formula>
    </cfRule>
    <cfRule type="cellIs" dxfId="662" priority="59" operator="greaterThan">
      <formula>0</formula>
    </cfRule>
  </conditionalFormatting>
  <conditionalFormatting sqref="L23:M23">
    <cfRule type="cellIs" dxfId="661" priority="57" operator="equal">
      <formula>0</formula>
    </cfRule>
  </conditionalFormatting>
  <conditionalFormatting sqref="B23:E23">
    <cfRule type="cellIs" dxfId="660" priority="55" operator="lessThan">
      <formula>0</formula>
    </cfRule>
    <cfRule type="cellIs" dxfId="659" priority="56" operator="greaterThan">
      <formula>0</formula>
    </cfRule>
  </conditionalFormatting>
  <conditionalFormatting sqref="F23">
    <cfRule type="cellIs" dxfId="658" priority="53" operator="lessThan">
      <formula>0</formula>
    </cfRule>
    <cfRule type="cellIs" dxfId="657" priority="54" operator="greaterThan">
      <formula>0</formula>
    </cfRule>
  </conditionalFormatting>
  <conditionalFormatting sqref="I23">
    <cfRule type="cellIs" dxfId="656" priority="51" operator="lessThan">
      <formula>0</formula>
    </cfRule>
    <cfRule type="cellIs" dxfId="655" priority="52" operator="greaterThan">
      <formula>0</formula>
    </cfRule>
  </conditionalFormatting>
  <conditionalFormatting sqref="H2:H23">
    <cfRule type="cellIs" dxfId="654" priority="50" operator="equal">
      <formula>0</formula>
    </cfRule>
  </conditionalFormatting>
  <conditionalFormatting sqref="H2:H22">
    <cfRule type="cellIs" dxfId="653" priority="48" operator="lessThan">
      <formula>0</formula>
    </cfRule>
    <cfRule type="cellIs" dxfId="652" priority="49" operator="greaterThan">
      <formula>0</formula>
    </cfRule>
  </conditionalFormatting>
  <conditionalFormatting sqref="H25:H26">
    <cfRule type="cellIs" dxfId="651" priority="46" operator="lessThan">
      <formula>0</formula>
    </cfRule>
    <cfRule type="cellIs" dxfId="650" priority="47" operator="greaterThan">
      <formula>0</formula>
    </cfRule>
  </conditionalFormatting>
  <conditionalFormatting sqref="H23">
    <cfRule type="cellIs" dxfId="649" priority="44" operator="lessThan">
      <formula>0</formula>
    </cfRule>
    <cfRule type="cellIs" dxfId="648" priority="45" operator="greaterThan">
      <formula>0</formula>
    </cfRule>
  </conditionalFormatting>
  <conditionalFormatting sqref="J2:J23">
    <cfRule type="cellIs" dxfId="647" priority="43" operator="equal">
      <formula>0</formula>
    </cfRule>
  </conditionalFormatting>
  <conditionalFormatting sqref="J2:J22">
    <cfRule type="cellIs" dxfId="646" priority="41" operator="lessThan">
      <formula>0</formula>
    </cfRule>
    <cfRule type="cellIs" dxfId="645" priority="42" operator="greaterThan">
      <formula>0</formula>
    </cfRule>
  </conditionalFormatting>
  <conditionalFormatting sqref="J25:J26">
    <cfRule type="cellIs" dxfId="644" priority="39" operator="lessThan">
      <formula>0</formula>
    </cfRule>
    <cfRule type="cellIs" dxfId="643" priority="40" operator="greaterThan">
      <formula>0</formula>
    </cfRule>
  </conditionalFormatting>
  <conditionalFormatting sqref="J23">
    <cfRule type="cellIs" dxfId="642" priority="37" operator="lessThan">
      <formula>0</formula>
    </cfRule>
    <cfRule type="cellIs" dxfId="641" priority="38" operator="greaterThan">
      <formula>0</formula>
    </cfRule>
  </conditionalFormatting>
  <conditionalFormatting sqref="G2:G23">
    <cfRule type="cellIs" dxfId="640" priority="36" operator="equal">
      <formula>0</formula>
    </cfRule>
  </conditionalFormatting>
  <conditionalFormatting sqref="G2:G22">
    <cfRule type="cellIs" dxfId="639" priority="34" operator="lessThan">
      <formula>0</formula>
    </cfRule>
    <cfRule type="cellIs" dxfId="638" priority="35" operator="greaterThan">
      <formula>0</formula>
    </cfRule>
  </conditionalFormatting>
  <conditionalFormatting sqref="G25">
    <cfRule type="cellIs" dxfId="637" priority="32" operator="lessThan">
      <formula>0</formula>
    </cfRule>
    <cfRule type="cellIs" dxfId="636" priority="33" operator="greaterThan">
      <formula>0</formula>
    </cfRule>
  </conditionalFormatting>
  <conditionalFormatting sqref="G23">
    <cfRule type="cellIs" dxfId="635" priority="30" operator="lessThan">
      <formula>0</formula>
    </cfRule>
    <cfRule type="cellIs" dxfId="634" priority="31" operator="greaterThan">
      <formula>0</formula>
    </cfRule>
  </conditionalFormatting>
  <conditionalFormatting sqref="B26:D26">
    <cfRule type="cellIs" dxfId="633" priority="28" operator="lessThan">
      <formula>0</formula>
    </cfRule>
    <cfRule type="cellIs" dxfId="632" priority="29" operator="greaterThan">
      <formula>0</formula>
    </cfRule>
  </conditionalFormatting>
  <conditionalFormatting sqref="E26">
    <cfRule type="cellIs" dxfId="631" priority="26" operator="lessThan">
      <formula>0</formula>
    </cfRule>
    <cfRule type="cellIs" dxfId="630" priority="27" operator="greaterThan">
      <formula>0</formula>
    </cfRule>
  </conditionalFormatting>
  <conditionalFormatting sqref="F26">
    <cfRule type="cellIs" dxfId="629" priority="24" operator="lessThan">
      <formula>0</formula>
    </cfRule>
    <cfRule type="cellIs" dxfId="628" priority="25" operator="greaterThan">
      <formula>0</formula>
    </cfRule>
  </conditionalFormatting>
  <conditionalFormatting sqref="G26">
    <cfRule type="cellIs" dxfId="627" priority="22" operator="lessThan">
      <formula>0</formula>
    </cfRule>
    <cfRule type="cellIs" dxfId="626" priority="23" operator="greaterThan">
      <formula>0</formula>
    </cfRule>
  </conditionalFormatting>
  <conditionalFormatting sqref="I24 B24:F24 K24">
    <cfRule type="cellIs" dxfId="625" priority="21" operator="equal">
      <formula>0</formula>
    </cfRule>
  </conditionalFormatting>
  <conditionalFormatting sqref="K24">
    <cfRule type="cellIs" dxfId="624" priority="19" operator="lessThan">
      <formula>0</formula>
    </cfRule>
    <cfRule type="cellIs" dxfId="623" priority="20" operator="greaterThan">
      <formula>0</formula>
    </cfRule>
  </conditionalFormatting>
  <conditionalFormatting sqref="L24">
    <cfRule type="cellIs" dxfId="622" priority="17" operator="lessThan">
      <formula>0</formula>
    </cfRule>
    <cfRule type="cellIs" dxfId="621" priority="18" operator="greaterThan">
      <formula>0</formula>
    </cfRule>
  </conditionalFormatting>
  <conditionalFormatting sqref="L24:M24">
    <cfRule type="cellIs" dxfId="620" priority="16" operator="equal">
      <formula>0</formula>
    </cfRule>
  </conditionalFormatting>
  <conditionalFormatting sqref="B24:E24">
    <cfRule type="cellIs" dxfId="619" priority="14" operator="lessThan">
      <formula>0</formula>
    </cfRule>
    <cfRule type="cellIs" dxfId="618" priority="15" operator="greaterThan">
      <formula>0</formula>
    </cfRule>
  </conditionalFormatting>
  <conditionalFormatting sqref="F24">
    <cfRule type="cellIs" dxfId="617" priority="12" operator="lessThan">
      <formula>0</formula>
    </cfRule>
    <cfRule type="cellIs" dxfId="616" priority="13" operator="greaterThan">
      <formula>0</formula>
    </cfRule>
  </conditionalFormatting>
  <conditionalFormatting sqref="I24">
    <cfRule type="cellIs" dxfId="615" priority="10" operator="lessThan">
      <formula>0</formula>
    </cfRule>
    <cfRule type="cellIs" dxfId="614" priority="11" operator="greaterThan">
      <formula>0</formula>
    </cfRule>
  </conditionalFormatting>
  <conditionalFormatting sqref="H24">
    <cfRule type="cellIs" dxfId="613" priority="9" operator="equal">
      <formula>0</formula>
    </cfRule>
  </conditionalFormatting>
  <conditionalFormatting sqref="H24">
    <cfRule type="cellIs" dxfId="612" priority="7" operator="lessThan">
      <formula>0</formula>
    </cfRule>
    <cfRule type="cellIs" dxfId="611" priority="8" operator="greaterThan">
      <formula>0</formula>
    </cfRule>
  </conditionalFormatting>
  <conditionalFormatting sqref="J24">
    <cfRule type="cellIs" dxfId="610" priority="6" operator="equal">
      <formula>0</formula>
    </cfRule>
  </conditionalFormatting>
  <conditionalFormatting sqref="J24">
    <cfRule type="cellIs" dxfId="609" priority="4" operator="lessThan">
      <formula>0</formula>
    </cfRule>
    <cfRule type="cellIs" dxfId="608" priority="5" operator="greaterThan">
      <formula>0</formula>
    </cfRule>
  </conditionalFormatting>
  <conditionalFormatting sqref="G24">
    <cfRule type="cellIs" dxfId="607" priority="3" operator="equal">
      <formula>0</formula>
    </cfRule>
  </conditionalFormatting>
  <conditionalFormatting sqref="G24">
    <cfRule type="cellIs" dxfId="606" priority="1" operator="lessThan">
      <formula>0</formula>
    </cfRule>
    <cfRule type="cellIs" dxfId="605" priority="2" operator="greater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55"/>
  <sheetViews>
    <sheetView topLeftCell="A19" zoomScale="80" zoomScaleNormal="80" workbookViewId="0">
      <selection activeCell="C23" sqref="C23"/>
    </sheetView>
  </sheetViews>
  <sheetFormatPr baseColWidth="10" defaultRowHeight="15" x14ac:dyDescent="0.25"/>
  <cols>
    <col min="1" max="1" width="33.42578125" style="21" bestFit="1" customWidth="1"/>
    <col min="2" max="2" width="17.7109375" style="21" customWidth="1"/>
    <col min="3" max="3" width="18.42578125" style="21" customWidth="1"/>
    <col min="4" max="4" width="19.7109375" style="21" customWidth="1"/>
    <col min="5" max="5" width="14.28515625" style="21" customWidth="1"/>
    <col min="6" max="6" width="27.140625" style="21" customWidth="1"/>
    <col min="7" max="7" width="26.140625" style="21" customWidth="1"/>
    <col min="8" max="8" width="15" style="21" customWidth="1"/>
    <col min="9" max="11" width="11.42578125" style="21"/>
    <col min="12" max="12" width="11.42578125" style="23"/>
    <col min="13" max="16384" width="11.42578125" style="21"/>
  </cols>
  <sheetData>
    <row r="1" spans="1:12" ht="15.75" x14ac:dyDescent="0.25">
      <c r="A1" s="41" t="s">
        <v>79</v>
      </c>
      <c r="B1" s="39" t="s">
        <v>76</v>
      </c>
      <c r="C1" s="35" t="s">
        <v>51</v>
      </c>
      <c r="D1" s="38" t="s">
        <v>9</v>
      </c>
      <c r="E1" s="38" t="s">
        <v>2</v>
      </c>
      <c r="F1" s="38" t="s">
        <v>12</v>
      </c>
      <c r="G1" s="143" t="s">
        <v>77</v>
      </c>
      <c r="H1" s="6"/>
      <c r="I1" s="6"/>
      <c r="J1" s="5"/>
      <c r="L1" s="21"/>
    </row>
    <row r="2" spans="1:12" x14ac:dyDescent="0.25">
      <c r="A2" s="44">
        <v>43374</v>
      </c>
      <c r="B2" s="45"/>
      <c r="C2" s="45"/>
      <c r="D2" s="1">
        <f t="shared" ref="D2:D24" si="0">SUM(B2:C2)</f>
        <v>0</v>
      </c>
      <c r="E2" s="2"/>
      <c r="F2" s="25">
        <f t="shared" ref="F2:F24" si="1">G2*((B2*7.75)+(C2*6.62))</f>
        <v>0</v>
      </c>
      <c r="G2" s="142">
        <v>1</v>
      </c>
      <c r="H2" s="6"/>
      <c r="I2" s="6"/>
      <c r="J2" s="5"/>
      <c r="L2" s="21"/>
    </row>
    <row r="3" spans="1:12" x14ac:dyDescent="0.25">
      <c r="A3" s="44">
        <v>43375</v>
      </c>
      <c r="B3" s="45"/>
      <c r="C3" s="45"/>
      <c r="D3" s="1">
        <f t="shared" si="0"/>
        <v>0</v>
      </c>
      <c r="E3" s="2"/>
      <c r="F3" s="25">
        <f t="shared" si="1"/>
        <v>0</v>
      </c>
      <c r="G3" s="142">
        <v>1</v>
      </c>
      <c r="H3" s="6"/>
      <c r="I3" s="6"/>
      <c r="J3" s="5"/>
      <c r="L3" s="21"/>
    </row>
    <row r="4" spans="1:12" x14ac:dyDescent="0.25">
      <c r="A4" s="44">
        <v>43376</v>
      </c>
      <c r="B4" s="45"/>
      <c r="C4" s="45"/>
      <c r="D4" s="1">
        <f t="shared" si="0"/>
        <v>0</v>
      </c>
      <c r="E4" s="2"/>
      <c r="F4" s="25">
        <f t="shared" si="1"/>
        <v>0</v>
      </c>
      <c r="G4" s="142">
        <v>1</v>
      </c>
      <c r="H4" s="6"/>
      <c r="I4" s="6"/>
      <c r="J4" s="5"/>
      <c r="L4" s="21"/>
    </row>
    <row r="5" spans="1:12" x14ac:dyDescent="0.25">
      <c r="A5" s="44">
        <v>43377</v>
      </c>
      <c r="B5" s="45"/>
      <c r="C5" s="45"/>
      <c r="D5" s="1">
        <f t="shared" si="0"/>
        <v>0</v>
      </c>
      <c r="E5" s="2"/>
      <c r="F5" s="25">
        <f t="shared" si="1"/>
        <v>0</v>
      </c>
      <c r="G5" s="142">
        <v>1</v>
      </c>
      <c r="H5" s="6"/>
      <c r="I5" s="6"/>
      <c r="J5" s="5"/>
      <c r="L5" s="21"/>
    </row>
    <row r="6" spans="1:12" x14ac:dyDescent="0.25">
      <c r="A6" s="44">
        <v>43378</v>
      </c>
      <c r="B6" s="45"/>
      <c r="C6" s="45"/>
      <c r="D6" s="1">
        <f t="shared" si="0"/>
        <v>0</v>
      </c>
      <c r="E6" s="2"/>
      <c r="F6" s="25">
        <f t="shared" si="1"/>
        <v>0</v>
      </c>
      <c r="G6" s="142">
        <v>1</v>
      </c>
      <c r="H6" s="6"/>
      <c r="I6" s="6"/>
      <c r="J6" s="5"/>
      <c r="L6" s="21"/>
    </row>
    <row r="7" spans="1:12" x14ac:dyDescent="0.25">
      <c r="A7" s="44">
        <v>43381</v>
      </c>
      <c r="B7" s="45"/>
      <c r="C7" s="45"/>
      <c r="D7" s="1">
        <f t="shared" si="0"/>
        <v>0</v>
      </c>
      <c r="E7" s="2"/>
      <c r="F7" s="25">
        <f t="shared" si="1"/>
        <v>0</v>
      </c>
      <c r="G7" s="142">
        <v>1</v>
      </c>
      <c r="H7" s="6"/>
      <c r="I7" s="6"/>
      <c r="J7" s="5"/>
      <c r="L7" s="21"/>
    </row>
    <row r="8" spans="1:12" x14ac:dyDescent="0.25">
      <c r="A8" s="44">
        <v>43382</v>
      </c>
      <c r="B8" s="45"/>
      <c r="C8" s="24"/>
      <c r="D8" s="1">
        <f t="shared" si="0"/>
        <v>0</v>
      </c>
      <c r="E8" s="2"/>
      <c r="F8" s="25">
        <f t="shared" si="1"/>
        <v>0</v>
      </c>
      <c r="G8" s="142">
        <v>1</v>
      </c>
      <c r="H8" s="6"/>
      <c r="I8" s="6"/>
      <c r="J8" s="5"/>
      <c r="L8" s="21"/>
    </row>
    <row r="9" spans="1:12" x14ac:dyDescent="0.25">
      <c r="A9" s="44">
        <v>43383</v>
      </c>
      <c r="B9" s="45"/>
      <c r="C9" s="24"/>
      <c r="D9" s="1">
        <f t="shared" si="0"/>
        <v>0</v>
      </c>
      <c r="E9" s="2"/>
      <c r="F9" s="25">
        <f t="shared" si="1"/>
        <v>0</v>
      </c>
      <c r="G9" s="142">
        <v>1</v>
      </c>
      <c r="H9" s="6"/>
      <c r="I9" s="6"/>
      <c r="J9" s="5"/>
      <c r="L9" s="21"/>
    </row>
    <row r="10" spans="1:12" x14ac:dyDescent="0.25">
      <c r="A10" s="44">
        <v>43384</v>
      </c>
      <c r="B10" s="45"/>
      <c r="C10" s="24"/>
      <c r="D10" s="1">
        <f t="shared" si="0"/>
        <v>0</v>
      </c>
      <c r="E10" s="2"/>
      <c r="F10" s="25">
        <f t="shared" si="1"/>
        <v>0</v>
      </c>
      <c r="G10" s="142">
        <v>1</v>
      </c>
      <c r="H10" s="6"/>
      <c r="I10" s="6"/>
      <c r="J10" s="5"/>
      <c r="L10" s="21"/>
    </row>
    <row r="11" spans="1:12" x14ac:dyDescent="0.25">
      <c r="A11" s="44">
        <v>43385</v>
      </c>
      <c r="B11" s="45"/>
      <c r="C11" s="24"/>
      <c r="D11" s="1">
        <f t="shared" si="0"/>
        <v>0</v>
      </c>
      <c r="E11" s="3"/>
      <c r="F11" s="25">
        <f t="shared" si="1"/>
        <v>0</v>
      </c>
      <c r="G11" s="142">
        <v>1</v>
      </c>
      <c r="H11" s="6"/>
      <c r="I11" s="6"/>
      <c r="J11" s="5"/>
      <c r="L11" s="21"/>
    </row>
    <row r="12" spans="1:12" x14ac:dyDescent="0.25">
      <c r="A12" s="44">
        <v>43388</v>
      </c>
      <c r="B12" s="24"/>
      <c r="C12" s="24"/>
      <c r="D12" s="1">
        <f t="shared" si="0"/>
        <v>0</v>
      </c>
      <c r="E12" s="2"/>
      <c r="F12" s="25">
        <f t="shared" si="1"/>
        <v>0</v>
      </c>
      <c r="G12" s="142">
        <v>1</v>
      </c>
      <c r="H12" s="6"/>
      <c r="I12" s="6"/>
      <c r="J12" s="5"/>
      <c r="L12" s="21"/>
    </row>
    <row r="13" spans="1:12" x14ac:dyDescent="0.25">
      <c r="A13" s="44">
        <v>43389</v>
      </c>
      <c r="B13" s="24"/>
      <c r="C13" s="24"/>
      <c r="D13" s="1">
        <f t="shared" si="0"/>
        <v>0</v>
      </c>
      <c r="E13" s="2"/>
      <c r="F13" s="25">
        <f t="shared" si="1"/>
        <v>0</v>
      </c>
      <c r="G13" s="142">
        <v>1</v>
      </c>
      <c r="H13" s="6"/>
      <c r="I13" s="6"/>
      <c r="J13" s="5"/>
      <c r="L13" s="21"/>
    </row>
    <row r="14" spans="1:12" x14ac:dyDescent="0.25">
      <c r="A14" s="44">
        <v>43390</v>
      </c>
      <c r="B14" s="24"/>
      <c r="C14" s="24"/>
      <c r="D14" s="1">
        <f t="shared" si="0"/>
        <v>0</v>
      </c>
      <c r="E14" s="2"/>
      <c r="F14" s="25">
        <f t="shared" si="1"/>
        <v>0</v>
      </c>
      <c r="G14" s="142">
        <v>1</v>
      </c>
      <c r="H14" s="6"/>
      <c r="I14" s="6"/>
      <c r="J14" s="5"/>
      <c r="L14" s="21"/>
    </row>
    <row r="15" spans="1:12" x14ac:dyDescent="0.25">
      <c r="A15" s="44">
        <v>43391</v>
      </c>
      <c r="B15" s="24"/>
      <c r="C15" s="24"/>
      <c r="D15" s="1">
        <f t="shared" si="0"/>
        <v>0</v>
      </c>
      <c r="E15" s="2"/>
      <c r="F15" s="25">
        <f t="shared" si="1"/>
        <v>0</v>
      </c>
      <c r="G15" s="142">
        <v>1</v>
      </c>
      <c r="H15" s="6"/>
      <c r="I15" s="6"/>
      <c r="J15" s="5"/>
      <c r="L15" s="21"/>
    </row>
    <row r="16" spans="1:12" x14ac:dyDescent="0.25">
      <c r="A16" s="44">
        <v>43392</v>
      </c>
      <c r="B16" s="24"/>
      <c r="C16" s="24"/>
      <c r="D16" s="1">
        <f t="shared" si="0"/>
        <v>0</v>
      </c>
      <c r="E16" s="2"/>
      <c r="F16" s="25">
        <f t="shared" si="1"/>
        <v>0</v>
      </c>
      <c r="G16" s="142">
        <v>1</v>
      </c>
      <c r="H16" s="6"/>
      <c r="I16" s="6"/>
      <c r="J16" s="5"/>
      <c r="L16" s="21"/>
    </row>
    <row r="17" spans="1:12" x14ac:dyDescent="0.25">
      <c r="A17" s="44">
        <v>43395</v>
      </c>
      <c r="B17" s="24"/>
      <c r="C17" s="24"/>
      <c r="D17" s="1">
        <f t="shared" si="0"/>
        <v>0</v>
      </c>
      <c r="E17" s="2"/>
      <c r="F17" s="25">
        <f t="shared" si="1"/>
        <v>0</v>
      </c>
      <c r="G17" s="142">
        <v>1</v>
      </c>
      <c r="H17" s="6"/>
      <c r="I17" s="6"/>
      <c r="J17" s="5"/>
      <c r="L17" s="21"/>
    </row>
    <row r="18" spans="1:12" x14ac:dyDescent="0.25">
      <c r="A18" s="44">
        <v>43396</v>
      </c>
      <c r="B18" s="24"/>
      <c r="C18" s="24"/>
      <c r="D18" s="1">
        <f t="shared" si="0"/>
        <v>0</v>
      </c>
      <c r="E18" s="2"/>
      <c r="F18" s="25">
        <f t="shared" si="1"/>
        <v>0</v>
      </c>
      <c r="G18" s="142">
        <v>1</v>
      </c>
      <c r="H18" s="6"/>
      <c r="I18" s="6"/>
      <c r="J18" s="5"/>
      <c r="L18" s="21"/>
    </row>
    <row r="19" spans="1:12" x14ac:dyDescent="0.25">
      <c r="A19" s="44">
        <v>43397</v>
      </c>
      <c r="B19" s="24"/>
      <c r="C19" s="24"/>
      <c r="D19" s="1">
        <f t="shared" si="0"/>
        <v>0</v>
      </c>
      <c r="E19" s="2"/>
      <c r="F19" s="25">
        <f t="shared" si="1"/>
        <v>0</v>
      </c>
      <c r="G19" s="142">
        <v>1</v>
      </c>
      <c r="H19" s="6"/>
      <c r="I19" s="6"/>
      <c r="J19" s="5"/>
      <c r="L19" s="21"/>
    </row>
    <row r="20" spans="1:12" x14ac:dyDescent="0.25">
      <c r="A20" s="44">
        <v>43398</v>
      </c>
      <c r="B20" s="24"/>
      <c r="C20" s="24"/>
      <c r="D20" s="1">
        <f t="shared" si="0"/>
        <v>0</v>
      </c>
      <c r="E20" s="2"/>
      <c r="F20" s="25">
        <f t="shared" si="1"/>
        <v>0</v>
      </c>
      <c r="G20" s="142">
        <v>1</v>
      </c>
      <c r="H20" s="6"/>
      <c r="I20" s="6"/>
      <c r="J20" s="5"/>
      <c r="L20" s="21"/>
    </row>
    <row r="21" spans="1:12" x14ac:dyDescent="0.25">
      <c r="A21" s="44">
        <v>43399</v>
      </c>
      <c r="B21" s="24"/>
      <c r="C21" s="24"/>
      <c r="D21" s="1">
        <f t="shared" si="0"/>
        <v>0</v>
      </c>
      <c r="E21" s="2"/>
      <c r="F21" s="25">
        <f t="shared" si="1"/>
        <v>0</v>
      </c>
      <c r="G21" s="142">
        <v>1</v>
      </c>
      <c r="H21" s="6"/>
      <c r="I21" s="6"/>
      <c r="J21" s="5"/>
      <c r="L21" s="21"/>
    </row>
    <row r="22" spans="1:12" x14ac:dyDescent="0.25">
      <c r="A22" s="44">
        <v>43402</v>
      </c>
      <c r="B22" s="24"/>
      <c r="C22" s="24"/>
      <c r="D22" s="1">
        <f t="shared" si="0"/>
        <v>0</v>
      </c>
      <c r="E22" s="2"/>
      <c r="F22" s="25">
        <f t="shared" si="1"/>
        <v>0</v>
      </c>
      <c r="G22" s="142">
        <v>1</v>
      </c>
      <c r="H22" s="6"/>
      <c r="I22" s="6"/>
      <c r="J22" s="5"/>
      <c r="L22" s="21"/>
    </row>
    <row r="23" spans="1:12" x14ac:dyDescent="0.25">
      <c r="A23" s="44">
        <v>43403</v>
      </c>
      <c r="B23" s="24"/>
      <c r="C23" s="24"/>
      <c r="D23" s="1">
        <f t="shared" si="0"/>
        <v>0</v>
      </c>
      <c r="E23" s="2"/>
      <c r="F23" s="25">
        <f t="shared" si="1"/>
        <v>0</v>
      </c>
      <c r="G23" s="142">
        <v>1</v>
      </c>
      <c r="H23" s="6"/>
      <c r="I23" s="6"/>
      <c r="J23" s="5"/>
      <c r="L23" s="21"/>
    </row>
    <row r="24" spans="1:12" x14ac:dyDescent="0.25">
      <c r="A24" s="44">
        <v>43404</v>
      </c>
      <c r="B24" s="24"/>
      <c r="C24" s="24"/>
      <c r="D24" s="1">
        <f t="shared" si="0"/>
        <v>0</v>
      </c>
      <c r="E24" s="2"/>
      <c r="F24" s="25">
        <f t="shared" si="1"/>
        <v>0</v>
      </c>
      <c r="G24" s="142">
        <v>1</v>
      </c>
      <c r="H24" s="6"/>
      <c r="I24" s="6"/>
      <c r="J24" s="5"/>
      <c r="L24" s="21"/>
    </row>
    <row r="25" spans="1:12" ht="15.75" customHeight="1" x14ac:dyDescent="0.25">
      <c r="A25" s="62" t="s">
        <v>3</v>
      </c>
      <c r="B25" s="58">
        <f>SUM(B2:B24)</f>
        <v>0</v>
      </c>
      <c r="C25" s="58">
        <f>SUM(C2:C24)</f>
        <v>0</v>
      </c>
      <c r="D25" s="208">
        <f>SUM(D2:D24)</f>
        <v>0</v>
      </c>
      <c r="E25" s="147">
        <f>SUM(E2:E24)</f>
        <v>0</v>
      </c>
      <c r="F25" s="152">
        <f>SUM(F2:F24)</f>
        <v>0</v>
      </c>
      <c r="G25" s="149"/>
      <c r="H25" s="6"/>
      <c r="I25" s="6"/>
      <c r="J25" s="5"/>
      <c r="L25" s="21"/>
    </row>
    <row r="26" spans="1:12" ht="15.75" x14ac:dyDescent="0.25">
      <c r="A26" s="57" t="s">
        <v>49</v>
      </c>
      <c r="B26" s="51"/>
      <c r="C26" s="51"/>
      <c r="D26" s="209"/>
      <c r="E26" s="63">
        <f>SUM(B26:C26)</f>
        <v>0</v>
      </c>
      <c r="F26" s="51"/>
      <c r="G26" s="151"/>
      <c r="J26" s="23"/>
      <c r="L26" s="21"/>
    </row>
    <row r="27" spans="1:12" ht="15.75" customHeight="1" x14ac:dyDescent="0.25">
      <c r="A27" s="91" t="s">
        <v>12</v>
      </c>
      <c r="B27" s="88">
        <f>(B25*8.54)</f>
        <v>0</v>
      </c>
      <c r="C27" s="88">
        <f>(C25*8.5)</f>
        <v>0</v>
      </c>
      <c r="D27" s="148"/>
      <c r="E27" s="148"/>
      <c r="F27" s="153"/>
      <c r="G27" s="150"/>
      <c r="H27" s="6"/>
      <c r="I27" s="6"/>
      <c r="J27" s="5"/>
      <c r="L27" s="21"/>
    </row>
    <row r="28" spans="1:12" ht="15.75" thickBot="1" x14ac:dyDescent="0.3"/>
    <row r="29" spans="1:12" ht="15.75" x14ac:dyDescent="0.25">
      <c r="A29" s="41" t="s">
        <v>80</v>
      </c>
      <c r="B29" s="39" t="s">
        <v>76</v>
      </c>
      <c r="C29" s="35" t="s">
        <v>51</v>
      </c>
      <c r="D29" s="38" t="s">
        <v>9</v>
      </c>
      <c r="E29" s="38" t="s">
        <v>2</v>
      </c>
      <c r="F29" s="38" t="s">
        <v>12</v>
      </c>
      <c r="G29" s="40" t="s">
        <v>59</v>
      </c>
      <c r="H29" s="143" t="s">
        <v>77</v>
      </c>
      <c r="I29" s="6"/>
      <c r="J29" s="6"/>
      <c r="K29" s="5"/>
      <c r="L29" s="21"/>
    </row>
    <row r="30" spans="1:12" x14ac:dyDescent="0.25">
      <c r="A30" s="44">
        <v>43313</v>
      </c>
      <c r="B30" s="45"/>
      <c r="C30" s="45"/>
      <c r="D30" s="1">
        <f t="shared" ref="D30:D52" si="2">SUM(B30:C30)</f>
        <v>0</v>
      </c>
      <c r="E30" s="2">
        <v>0</v>
      </c>
      <c r="F30" s="25">
        <f t="shared" ref="F30:F52" si="3">((B30*7.75)+(C30*6.62))</f>
        <v>0</v>
      </c>
      <c r="G30" s="103">
        <f t="shared" ref="G30:G52" si="4">D30-D2</f>
        <v>0</v>
      </c>
      <c r="H30" s="142">
        <v>1</v>
      </c>
      <c r="I30" s="6"/>
      <c r="J30" s="6"/>
      <c r="K30" s="5"/>
      <c r="L30" s="21"/>
    </row>
    <row r="31" spans="1:12" x14ac:dyDescent="0.25">
      <c r="A31" s="44">
        <v>43314</v>
      </c>
      <c r="B31" s="45"/>
      <c r="C31" s="45"/>
      <c r="D31" s="1">
        <f t="shared" si="2"/>
        <v>0</v>
      </c>
      <c r="E31" s="2">
        <v>0</v>
      </c>
      <c r="F31" s="25">
        <f t="shared" si="3"/>
        <v>0</v>
      </c>
      <c r="G31" s="103">
        <f t="shared" si="4"/>
        <v>0</v>
      </c>
      <c r="H31" s="142">
        <v>1</v>
      </c>
      <c r="I31" s="6"/>
      <c r="J31" s="6"/>
      <c r="K31" s="5"/>
      <c r="L31" s="21"/>
    </row>
    <row r="32" spans="1:12" x14ac:dyDescent="0.25">
      <c r="A32" s="44">
        <v>43315</v>
      </c>
      <c r="B32" s="45"/>
      <c r="C32" s="45"/>
      <c r="D32" s="1">
        <f t="shared" si="2"/>
        <v>0</v>
      </c>
      <c r="E32" s="2">
        <v>0</v>
      </c>
      <c r="F32" s="25">
        <f t="shared" si="3"/>
        <v>0</v>
      </c>
      <c r="G32" s="103">
        <f t="shared" si="4"/>
        <v>0</v>
      </c>
      <c r="H32" s="142">
        <v>1</v>
      </c>
      <c r="I32" s="6"/>
      <c r="J32" s="6"/>
      <c r="K32" s="5"/>
      <c r="L32" s="21"/>
    </row>
    <row r="33" spans="1:12" x14ac:dyDescent="0.25">
      <c r="A33" s="44">
        <v>43318</v>
      </c>
      <c r="B33" s="45"/>
      <c r="C33" s="45"/>
      <c r="D33" s="1">
        <f t="shared" si="2"/>
        <v>0</v>
      </c>
      <c r="E33" s="2">
        <v>0</v>
      </c>
      <c r="F33" s="25">
        <f t="shared" si="3"/>
        <v>0</v>
      </c>
      <c r="G33" s="103">
        <f t="shared" si="4"/>
        <v>0</v>
      </c>
      <c r="H33" s="142">
        <v>1</v>
      </c>
      <c r="I33" s="6"/>
      <c r="J33" s="6"/>
      <c r="K33" s="5"/>
      <c r="L33" s="21"/>
    </row>
    <row r="34" spans="1:12" x14ac:dyDescent="0.25">
      <c r="A34" s="44">
        <v>43319</v>
      </c>
      <c r="B34" s="45"/>
      <c r="C34" s="45"/>
      <c r="D34" s="1">
        <f t="shared" si="2"/>
        <v>0</v>
      </c>
      <c r="E34" s="2">
        <v>0</v>
      </c>
      <c r="F34" s="25">
        <f t="shared" si="3"/>
        <v>0</v>
      </c>
      <c r="G34" s="103">
        <f t="shared" si="4"/>
        <v>0</v>
      </c>
      <c r="H34" s="142">
        <v>1</v>
      </c>
      <c r="I34" s="6"/>
      <c r="J34" s="6"/>
      <c r="K34" s="5"/>
      <c r="L34" s="21"/>
    </row>
    <row r="35" spans="1:12" x14ac:dyDescent="0.25">
      <c r="A35" s="44">
        <v>43320</v>
      </c>
      <c r="B35" s="45"/>
      <c r="C35" s="45"/>
      <c r="D35" s="1">
        <f t="shared" si="2"/>
        <v>0</v>
      </c>
      <c r="E35" s="2">
        <v>0</v>
      </c>
      <c r="F35" s="25">
        <f t="shared" si="3"/>
        <v>0</v>
      </c>
      <c r="G35" s="103">
        <f t="shared" si="4"/>
        <v>0</v>
      </c>
      <c r="H35" s="142">
        <v>1</v>
      </c>
      <c r="I35" s="6"/>
      <c r="J35" s="6"/>
      <c r="K35" s="5"/>
      <c r="L35" s="21"/>
    </row>
    <row r="36" spans="1:12" x14ac:dyDescent="0.25">
      <c r="A36" s="44">
        <v>43321</v>
      </c>
      <c r="B36" s="45"/>
      <c r="C36" s="45"/>
      <c r="D36" s="1">
        <f t="shared" si="2"/>
        <v>0</v>
      </c>
      <c r="E36" s="2">
        <v>0</v>
      </c>
      <c r="F36" s="25">
        <f t="shared" si="3"/>
        <v>0</v>
      </c>
      <c r="G36" s="103">
        <f t="shared" si="4"/>
        <v>0</v>
      </c>
      <c r="H36" s="142">
        <v>1</v>
      </c>
      <c r="I36" s="6"/>
      <c r="J36" s="6"/>
      <c r="K36" s="5"/>
      <c r="L36" s="21"/>
    </row>
    <row r="37" spans="1:12" x14ac:dyDescent="0.25">
      <c r="A37" s="44">
        <v>43322</v>
      </c>
      <c r="B37" s="45"/>
      <c r="C37" s="24"/>
      <c r="D37" s="1">
        <f t="shared" si="2"/>
        <v>0</v>
      </c>
      <c r="E37" s="2">
        <v>2</v>
      </c>
      <c r="F37" s="25">
        <f t="shared" si="3"/>
        <v>0</v>
      </c>
      <c r="G37" s="103">
        <f t="shared" si="4"/>
        <v>0</v>
      </c>
      <c r="H37" s="142">
        <v>1</v>
      </c>
      <c r="I37" s="6"/>
      <c r="J37" s="6"/>
      <c r="K37" s="5"/>
      <c r="L37" s="21"/>
    </row>
    <row r="38" spans="1:12" x14ac:dyDescent="0.25">
      <c r="A38" s="44">
        <v>43325</v>
      </c>
      <c r="B38" s="45"/>
      <c r="C38" s="24"/>
      <c r="D38" s="1">
        <f t="shared" si="2"/>
        <v>0</v>
      </c>
      <c r="E38" s="2">
        <v>0</v>
      </c>
      <c r="F38" s="25">
        <f t="shared" si="3"/>
        <v>0</v>
      </c>
      <c r="G38" s="103">
        <f t="shared" si="4"/>
        <v>0</v>
      </c>
      <c r="H38" s="142">
        <v>1</v>
      </c>
      <c r="I38" s="6"/>
      <c r="J38" s="6"/>
      <c r="K38" s="5"/>
      <c r="L38" s="21"/>
    </row>
    <row r="39" spans="1:12" x14ac:dyDescent="0.25">
      <c r="A39" s="44">
        <v>43326</v>
      </c>
      <c r="B39" s="45"/>
      <c r="C39" s="24"/>
      <c r="D39" s="1">
        <f t="shared" si="2"/>
        <v>0</v>
      </c>
      <c r="E39" s="3">
        <v>0</v>
      </c>
      <c r="F39" s="25">
        <f t="shared" si="3"/>
        <v>0</v>
      </c>
      <c r="G39" s="103">
        <f t="shared" si="4"/>
        <v>0</v>
      </c>
      <c r="H39" s="142">
        <v>1</v>
      </c>
      <c r="I39" s="6"/>
      <c r="J39" s="6"/>
      <c r="K39" s="5"/>
      <c r="L39" s="21"/>
    </row>
    <row r="40" spans="1:12" x14ac:dyDescent="0.25">
      <c r="A40" s="44">
        <v>43327</v>
      </c>
      <c r="B40" s="24"/>
      <c r="C40" s="24"/>
      <c r="D40" s="1">
        <f t="shared" si="2"/>
        <v>0</v>
      </c>
      <c r="E40" s="2">
        <v>2</v>
      </c>
      <c r="F40" s="25">
        <f t="shared" si="3"/>
        <v>0</v>
      </c>
      <c r="G40" s="103">
        <f t="shared" si="4"/>
        <v>0</v>
      </c>
      <c r="H40" s="142">
        <v>1</v>
      </c>
      <c r="I40" s="6"/>
      <c r="J40" s="6"/>
      <c r="K40" s="5"/>
      <c r="L40" s="21"/>
    </row>
    <row r="41" spans="1:12" x14ac:dyDescent="0.25">
      <c r="A41" s="44">
        <v>43328</v>
      </c>
      <c r="B41" s="24"/>
      <c r="C41" s="24"/>
      <c r="D41" s="1">
        <f t="shared" si="2"/>
        <v>0</v>
      </c>
      <c r="E41" s="2">
        <v>0</v>
      </c>
      <c r="F41" s="25">
        <f t="shared" si="3"/>
        <v>0</v>
      </c>
      <c r="G41" s="103">
        <f t="shared" si="4"/>
        <v>0</v>
      </c>
      <c r="H41" s="142">
        <v>1</v>
      </c>
      <c r="I41" s="6"/>
      <c r="J41" s="6"/>
      <c r="K41" s="5"/>
      <c r="L41" s="21"/>
    </row>
    <row r="42" spans="1:12" x14ac:dyDescent="0.25">
      <c r="A42" s="44">
        <v>43329</v>
      </c>
      <c r="B42" s="24"/>
      <c r="C42" s="24"/>
      <c r="D42" s="1">
        <f t="shared" si="2"/>
        <v>0</v>
      </c>
      <c r="E42" s="3">
        <v>0</v>
      </c>
      <c r="F42" s="25">
        <f t="shared" si="3"/>
        <v>0</v>
      </c>
      <c r="G42" s="103">
        <f t="shared" si="4"/>
        <v>0</v>
      </c>
      <c r="H42" s="142">
        <v>1</v>
      </c>
      <c r="I42" s="6"/>
      <c r="J42" s="6"/>
      <c r="K42" s="5"/>
      <c r="L42" s="21"/>
    </row>
    <row r="43" spans="1:12" x14ac:dyDescent="0.25">
      <c r="A43" s="44">
        <v>43332</v>
      </c>
      <c r="B43" s="24"/>
      <c r="C43" s="24"/>
      <c r="D43" s="1">
        <f t="shared" si="2"/>
        <v>0</v>
      </c>
      <c r="E43" s="2">
        <v>0</v>
      </c>
      <c r="F43" s="25">
        <f t="shared" si="3"/>
        <v>0</v>
      </c>
      <c r="G43" s="103">
        <f t="shared" si="4"/>
        <v>0</v>
      </c>
      <c r="H43" s="142">
        <v>1</v>
      </c>
      <c r="I43" s="6"/>
      <c r="J43" s="6"/>
      <c r="K43" s="5"/>
      <c r="L43" s="21"/>
    </row>
    <row r="44" spans="1:12" x14ac:dyDescent="0.25">
      <c r="A44" s="44">
        <v>43333</v>
      </c>
      <c r="B44" s="24"/>
      <c r="C44" s="24"/>
      <c r="D44" s="1">
        <f t="shared" si="2"/>
        <v>0</v>
      </c>
      <c r="E44" s="2">
        <v>0</v>
      </c>
      <c r="F44" s="25">
        <f t="shared" si="3"/>
        <v>0</v>
      </c>
      <c r="G44" s="103">
        <f t="shared" si="4"/>
        <v>0</v>
      </c>
      <c r="H44" s="142">
        <v>1</v>
      </c>
      <c r="I44" s="6"/>
      <c r="J44" s="6"/>
      <c r="K44" s="5"/>
      <c r="L44" s="21"/>
    </row>
    <row r="45" spans="1:12" x14ac:dyDescent="0.25">
      <c r="A45" s="44">
        <v>43334</v>
      </c>
      <c r="B45" s="24"/>
      <c r="C45" s="24"/>
      <c r="D45" s="1">
        <f t="shared" si="2"/>
        <v>0</v>
      </c>
      <c r="E45" s="2">
        <v>3</v>
      </c>
      <c r="F45" s="25">
        <f t="shared" si="3"/>
        <v>0</v>
      </c>
      <c r="G45" s="103">
        <f t="shared" si="4"/>
        <v>0</v>
      </c>
      <c r="H45" s="142">
        <v>1</v>
      </c>
      <c r="I45" s="6"/>
      <c r="J45" s="6"/>
      <c r="K45" s="5"/>
      <c r="L45" s="21"/>
    </row>
    <row r="46" spans="1:12" x14ac:dyDescent="0.25">
      <c r="A46" s="44">
        <v>43335</v>
      </c>
      <c r="B46" s="24"/>
      <c r="C46" s="24"/>
      <c r="D46" s="1">
        <f t="shared" si="2"/>
        <v>0</v>
      </c>
      <c r="E46" s="2">
        <v>0</v>
      </c>
      <c r="F46" s="25">
        <f t="shared" si="3"/>
        <v>0</v>
      </c>
      <c r="G46" s="103">
        <f t="shared" si="4"/>
        <v>0</v>
      </c>
      <c r="H46" s="142">
        <v>1</v>
      </c>
      <c r="I46" s="6"/>
      <c r="J46" s="6"/>
      <c r="K46" s="5"/>
      <c r="L46" s="21"/>
    </row>
    <row r="47" spans="1:12" x14ac:dyDescent="0.25">
      <c r="A47" s="44">
        <v>43336</v>
      </c>
      <c r="B47" s="24"/>
      <c r="C47" s="24"/>
      <c r="D47" s="1">
        <f t="shared" si="2"/>
        <v>0</v>
      </c>
      <c r="E47" s="2">
        <v>0</v>
      </c>
      <c r="F47" s="25">
        <f t="shared" si="3"/>
        <v>0</v>
      </c>
      <c r="G47" s="103">
        <f t="shared" si="4"/>
        <v>0</v>
      </c>
      <c r="H47" s="142">
        <v>1</v>
      </c>
      <c r="I47" s="6"/>
      <c r="J47" s="6"/>
      <c r="K47" s="5"/>
      <c r="L47" s="21"/>
    </row>
    <row r="48" spans="1:12" x14ac:dyDescent="0.25">
      <c r="A48" s="44">
        <v>43339</v>
      </c>
      <c r="B48" s="24"/>
      <c r="C48" s="24"/>
      <c r="D48" s="1">
        <f t="shared" si="2"/>
        <v>0</v>
      </c>
      <c r="E48" s="2">
        <v>0</v>
      </c>
      <c r="F48" s="25">
        <f t="shared" si="3"/>
        <v>0</v>
      </c>
      <c r="G48" s="103">
        <f t="shared" si="4"/>
        <v>0</v>
      </c>
      <c r="H48" s="142">
        <v>1</v>
      </c>
      <c r="I48" s="6"/>
      <c r="J48" s="6"/>
      <c r="K48" s="5"/>
      <c r="L48" s="21"/>
    </row>
    <row r="49" spans="1:12" x14ac:dyDescent="0.25">
      <c r="A49" s="44">
        <v>43340</v>
      </c>
      <c r="B49" s="24"/>
      <c r="C49" s="24"/>
      <c r="D49" s="1">
        <f t="shared" si="2"/>
        <v>0</v>
      </c>
      <c r="E49" s="2">
        <v>0</v>
      </c>
      <c r="F49" s="25">
        <f t="shared" si="3"/>
        <v>0</v>
      </c>
      <c r="G49" s="103">
        <f t="shared" si="4"/>
        <v>0</v>
      </c>
      <c r="H49" s="142">
        <v>1</v>
      </c>
      <c r="I49" s="6"/>
      <c r="J49" s="6"/>
      <c r="K49" s="5"/>
      <c r="L49" s="21"/>
    </row>
    <row r="50" spans="1:12" x14ac:dyDescent="0.25">
      <c r="A50" s="44">
        <v>43341</v>
      </c>
      <c r="B50" s="24"/>
      <c r="C50" s="24"/>
      <c r="D50" s="1">
        <f t="shared" si="2"/>
        <v>0</v>
      </c>
      <c r="E50" s="2">
        <v>0</v>
      </c>
      <c r="F50" s="25">
        <f t="shared" si="3"/>
        <v>0</v>
      </c>
      <c r="G50" s="103">
        <f t="shared" si="4"/>
        <v>0</v>
      </c>
      <c r="H50" s="142">
        <v>1</v>
      </c>
      <c r="I50" s="6"/>
      <c r="J50" s="6"/>
      <c r="K50" s="5"/>
      <c r="L50" s="21"/>
    </row>
    <row r="51" spans="1:12" x14ac:dyDescent="0.25">
      <c r="A51" s="44">
        <v>43342</v>
      </c>
      <c r="B51" s="24"/>
      <c r="C51" s="24"/>
      <c r="D51" s="1">
        <f t="shared" si="2"/>
        <v>0</v>
      </c>
      <c r="E51" s="2">
        <v>0</v>
      </c>
      <c r="F51" s="25">
        <f t="shared" si="3"/>
        <v>0</v>
      </c>
      <c r="G51" s="103">
        <f t="shared" si="4"/>
        <v>0</v>
      </c>
      <c r="H51" s="142">
        <v>1</v>
      </c>
      <c r="I51" s="6"/>
      <c r="J51" s="6"/>
      <c r="K51" s="5"/>
      <c r="L51" s="21"/>
    </row>
    <row r="52" spans="1:12" x14ac:dyDescent="0.25">
      <c r="A52" s="44">
        <v>43343</v>
      </c>
      <c r="B52" s="24"/>
      <c r="C52" s="24"/>
      <c r="D52" s="1">
        <f t="shared" si="2"/>
        <v>0</v>
      </c>
      <c r="E52" s="2">
        <v>0</v>
      </c>
      <c r="F52" s="25">
        <f t="shared" si="3"/>
        <v>0</v>
      </c>
      <c r="G52" s="103">
        <f t="shared" si="4"/>
        <v>0</v>
      </c>
      <c r="H52" s="142">
        <v>1</v>
      </c>
      <c r="I52" s="6"/>
      <c r="J52" s="6"/>
      <c r="K52" s="5"/>
      <c r="L52" s="21"/>
    </row>
    <row r="53" spans="1:12" ht="15.75" customHeight="1" x14ac:dyDescent="0.25">
      <c r="A53" s="62" t="s">
        <v>3</v>
      </c>
      <c r="B53" s="58">
        <f>SUM(B30:B52)</f>
        <v>0</v>
      </c>
      <c r="C53" s="58">
        <f>SUM(C30:C52)</f>
        <v>0</v>
      </c>
      <c r="D53" s="98">
        <f>SUM(D30:D52)</f>
        <v>0</v>
      </c>
      <c r="E53" s="59">
        <f>SUM(E30:E52)</f>
        <v>7</v>
      </c>
      <c r="F53" s="97">
        <f>SUM(F30:F52)</f>
        <v>0</v>
      </c>
      <c r="G53" s="98">
        <f>SUM(G30:G51)</f>
        <v>0</v>
      </c>
      <c r="H53" s="183"/>
      <c r="I53" s="6"/>
      <c r="J53" s="6"/>
      <c r="K53" s="5"/>
      <c r="L53" s="21"/>
    </row>
    <row r="54" spans="1:12" ht="15.75" x14ac:dyDescent="0.25">
      <c r="A54" s="57" t="s">
        <v>49</v>
      </c>
      <c r="B54" s="51"/>
      <c r="C54" s="51"/>
      <c r="D54" s="51"/>
      <c r="E54" s="63">
        <f>SUM(B54:C54)</f>
        <v>0</v>
      </c>
      <c r="F54" s="51"/>
      <c r="G54" s="59"/>
      <c r="H54" s="183"/>
      <c r="K54" s="23"/>
      <c r="L54" s="21"/>
    </row>
    <row r="55" spans="1:12" ht="15.75" customHeight="1" x14ac:dyDescent="0.25">
      <c r="A55" s="180" t="s">
        <v>12</v>
      </c>
      <c r="B55" s="181">
        <f>(B53*8.54)</f>
        <v>0</v>
      </c>
      <c r="C55" s="181">
        <f>(C53*8.5)</f>
        <v>0</v>
      </c>
      <c r="D55" s="59"/>
      <c r="E55" s="59"/>
      <c r="F55" s="97"/>
      <c r="G55" s="59"/>
      <c r="H55" s="183"/>
      <c r="I55" s="6"/>
      <c r="J55" s="6"/>
      <c r="K55" s="5"/>
      <c r="L55" s="21"/>
    </row>
  </sheetData>
  <mergeCells count="1">
    <mergeCell ref="D25:D26"/>
  </mergeCells>
  <conditionalFormatting sqref="D2:D22 D25 L28 L56:L1048576 B2:C2 F2 B3:B11 C3:C7 J25:J27 K54:K55">
    <cfRule type="cellIs" dxfId="604" priority="101" operator="lessThan">
      <formula>0</formula>
    </cfRule>
    <cfRule type="cellIs" dxfId="603" priority="102" operator="greaterThan">
      <formula>0</formula>
    </cfRule>
  </conditionalFormatting>
  <conditionalFormatting sqref="F3:F24 B3:C24">
    <cfRule type="cellIs" dxfId="602" priority="96" operator="lessThan">
      <formula>0</formula>
    </cfRule>
    <cfRule type="cellIs" dxfId="601" priority="97" operator="greaterThan">
      <formula>0</formula>
    </cfRule>
  </conditionalFormatting>
  <conditionalFormatting sqref="F25">
    <cfRule type="cellIs" dxfId="600" priority="93" operator="lessThan">
      <formula>0</formula>
    </cfRule>
    <cfRule type="cellIs" dxfId="599" priority="94" operator="greaterThan">
      <formula>0</formula>
    </cfRule>
  </conditionalFormatting>
  <conditionalFormatting sqref="B25:C25">
    <cfRule type="cellIs" dxfId="598" priority="91" operator="lessThan">
      <formula>0</formula>
    </cfRule>
    <cfRule type="cellIs" dxfId="597" priority="92" operator="greaterThan">
      <formula>0</formula>
    </cfRule>
  </conditionalFormatting>
  <conditionalFormatting sqref="J1:J22">
    <cfRule type="cellIs" dxfId="596" priority="89" operator="lessThan">
      <formula>0</formula>
    </cfRule>
    <cfRule type="cellIs" dxfId="595" priority="90" operator="greaterThan">
      <formula>0</formula>
    </cfRule>
  </conditionalFormatting>
  <conditionalFormatting sqref="F3:F24 D2:F2 B2:C24 D3:E13 D14:D22 E14:E24">
    <cfRule type="cellIs" dxfId="594" priority="95" operator="equal">
      <formula>0</formula>
    </cfRule>
  </conditionalFormatting>
  <conditionalFormatting sqref="B27:C27">
    <cfRule type="cellIs" dxfId="593" priority="87" operator="lessThan">
      <formula>0</formula>
    </cfRule>
    <cfRule type="cellIs" dxfId="592" priority="88" operator="greaterThan">
      <formula>0</formula>
    </cfRule>
  </conditionalFormatting>
  <conditionalFormatting sqref="D23">
    <cfRule type="cellIs" dxfId="591" priority="85" operator="lessThan">
      <formula>0</formula>
    </cfRule>
    <cfRule type="cellIs" dxfId="590" priority="86" operator="greaterThan">
      <formula>0</formula>
    </cfRule>
  </conditionalFormatting>
  <conditionalFormatting sqref="J23">
    <cfRule type="cellIs" dxfId="589" priority="80" operator="lessThan">
      <formula>0</formula>
    </cfRule>
    <cfRule type="cellIs" dxfId="588" priority="81" operator="greaterThan">
      <formula>0</formula>
    </cfRule>
  </conditionalFormatting>
  <conditionalFormatting sqref="D23">
    <cfRule type="cellIs" dxfId="587" priority="82" operator="equal">
      <formula>0</formula>
    </cfRule>
  </conditionalFormatting>
  <conditionalFormatting sqref="K53">
    <cfRule type="cellIs" dxfId="586" priority="77" operator="lessThan">
      <formula>0</formula>
    </cfRule>
    <cfRule type="cellIs" dxfId="585" priority="78" operator="greaterThan">
      <formula>0</formula>
    </cfRule>
  </conditionalFormatting>
  <conditionalFormatting sqref="K29:K50">
    <cfRule type="cellIs" dxfId="584" priority="68" operator="lessThan">
      <formula>0</formula>
    </cfRule>
    <cfRule type="cellIs" dxfId="583" priority="69" operator="greaterThan">
      <formula>0</formula>
    </cfRule>
  </conditionalFormatting>
  <conditionalFormatting sqref="K51">
    <cfRule type="cellIs" dxfId="582" priority="59" operator="lessThan">
      <formula>0</formula>
    </cfRule>
    <cfRule type="cellIs" dxfId="581" priority="60" operator="greaterThan">
      <formula>0</formula>
    </cfRule>
  </conditionalFormatting>
  <conditionalFormatting sqref="G30:G51 G53">
    <cfRule type="cellIs" dxfId="580" priority="58" operator="lessThan">
      <formula>0</formula>
    </cfRule>
  </conditionalFormatting>
  <conditionalFormatting sqref="D24">
    <cfRule type="cellIs" dxfId="579" priority="56" operator="lessThan">
      <formula>0</formula>
    </cfRule>
    <cfRule type="cellIs" dxfId="578" priority="57" operator="greaterThan">
      <formula>0</formula>
    </cfRule>
  </conditionalFormatting>
  <conditionalFormatting sqref="J24">
    <cfRule type="cellIs" dxfId="577" priority="51" operator="lessThan">
      <formula>0</formula>
    </cfRule>
    <cfRule type="cellIs" dxfId="576" priority="52" operator="greaterThan">
      <formula>0</formula>
    </cfRule>
  </conditionalFormatting>
  <conditionalFormatting sqref="D24">
    <cfRule type="cellIs" dxfId="575" priority="53" operator="equal">
      <formula>0</formula>
    </cfRule>
  </conditionalFormatting>
  <conditionalFormatting sqref="K52">
    <cfRule type="cellIs" dxfId="574" priority="44" operator="lessThan">
      <formula>0</formula>
    </cfRule>
    <cfRule type="cellIs" dxfId="573" priority="45" operator="greaterThan">
      <formula>0</formula>
    </cfRule>
  </conditionalFormatting>
  <conditionalFormatting sqref="G52">
    <cfRule type="cellIs" dxfId="572" priority="43" operator="lessThan">
      <formula>0</formula>
    </cfRule>
  </conditionalFormatting>
  <conditionalFormatting sqref="D30:D50 D53">
    <cfRule type="cellIs" dxfId="571" priority="20" operator="lessThan">
      <formula>0</formula>
    </cfRule>
    <cfRule type="cellIs" dxfId="570" priority="21" operator="greaterThan">
      <formula>0</formula>
    </cfRule>
  </conditionalFormatting>
  <conditionalFormatting sqref="F30:F52 B30:C52">
    <cfRule type="cellIs" dxfId="569" priority="18" operator="lessThan">
      <formula>0</formula>
    </cfRule>
    <cfRule type="cellIs" dxfId="568" priority="19" operator="greaterThan">
      <formula>0</formula>
    </cfRule>
  </conditionalFormatting>
  <conditionalFormatting sqref="F53">
    <cfRule type="cellIs" dxfId="567" priority="15" operator="lessThan">
      <formula>0</formula>
    </cfRule>
    <cfRule type="cellIs" dxfId="566" priority="16" operator="greaterThan">
      <formula>0</formula>
    </cfRule>
  </conditionalFormatting>
  <conditionalFormatting sqref="B53:C53">
    <cfRule type="cellIs" dxfId="565" priority="13" operator="lessThan">
      <formula>0</formula>
    </cfRule>
    <cfRule type="cellIs" dxfId="564" priority="14" operator="greaterThan">
      <formula>0</formula>
    </cfRule>
  </conditionalFormatting>
  <conditionalFormatting sqref="F30:F52 E47:E52 B30:E41 D47:D50 C47:C52 C42:E46 B42:B52">
    <cfRule type="cellIs" dxfId="563" priority="17" operator="equal">
      <formula>0</formula>
    </cfRule>
  </conditionalFormatting>
  <conditionalFormatting sqref="B55:C55">
    <cfRule type="cellIs" dxfId="562" priority="11" operator="lessThan">
      <formula>0</formula>
    </cfRule>
    <cfRule type="cellIs" dxfId="561" priority="12" operator="greaterThan">
      <formula>0</formula>
    </cfRule>
  </conditionalFormatting>
  <conditionalFormatting sqref="D51">
    <cfRule type="cellIs" dxfId="560" priority="9" operator="lessThan">
      <formula>0</formula>
    </cfRule>
    <cfRule type="cellIs" dxfId="559" priority="10" operator="greaterThan">
      <formula>0</formula>
    </cfRule>
  </conditionalFormatting>
  <conditionalFormatting sqref="D51">
    <cfRule type="cellIs" dxfId="558" priority="6" operator="equal">
      <formula>0</formula>
    </cfRule>
  </conditionalFormatting>
  <conditionalFormatting sqref="D52">
    <cfRule type="cellIs" dxfId="557" priority="4" operator="lessThan">
      <formula>0</formula>
    </cfRule>
    <cfRule type="cellIs" dxfId="556" priority="5" operator="greaterThan">
      <formula>0</formula>
    </cfRule>
  </conditionalFormatting>
  <conditionalFormatting sqref="D52">
    <cfRule type="cellIs" dxfId="555" priority="1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A66"/>
  <sheetViews>
    <sheetView zoomScale="80" zoomScaleNormal="80" workbookViewId="0">
      <selection activeCell="D35" sqref="D35"/>
    </sheetView>
  </sheetViews>
  <sheetFormatPr baseColWidth="10" defaultRowHeight="15" x14ac:dyDescent="0.25"/>
  <cols>
    <col min="1" max="1" width="27" style="21" customWidth="1"/>
    <col min="2" max="2" width="22" style="22" customWidth="1"/>
    <col min="3" max="3" width="16.85546875" style="21" customWidth="1"/>
    <col min="4" max="4" width="20.140625" style="21" customWidth="1"/>
    <col min="5" max="5" width="13.7109375" style="21" customWidth="1"/>
    <col min="6" max="6" width="20.28515625" style="21" customWidth="1"/>
    <col min="7" max="7" width="20" style="21" customWidth="1"/>
    <col min="8" max="8" width="12.5703125" style="21" customWidth="1"/>
    <col min="9" max="9" width="10.7109375" style="21" bestFit="1" customWidth="1"/>
    <col min="10" max="10" width="11.85546875" style="21" bestFit="1" customWidth="1"/>
    <col min="11" max="12" width="5.7109375" style="21" bestFit="1" customWidth="1"/>
    <col min="13" max="13" width="15" style="21" customWidth="1"/>
    <col min="14" max="14" width="5.7109375" style="21" bestFit="1" customWidth="1"/>
    <col min="15" max="15" width="23.140625" style="21" bestFit="1" customWidth="1"/>
    <col min="16" max="16" width="12.85546875" style="21" bestFit="1" customWidth="1"/>
    <col min="17" max="17" width="23.7109375" style="21" bestFit="1" customWidth="1"/>
    <col min="18" max="18" width="10.5703125" style="21" bestFit="1" customWidth="1"/>
    <col min="19" max="19" width="11.85546875" style="21" bestFit="1" customWidth="1"/>
    <col min="20" max="20" width="9.85546875" style="21" bestFit="1" customWidth="1"/>
    <col min="21" max="21" width="9.7109375" style="21" bestFit="1" customWidth="1"/>
    <col min="22" max="22" width="9.5703125" style="21" bestFit="1" customWidth="1"/>
    <col min="23" max="23" width="9.42578125" style="21" bestFit="1" customWidth="1"/>
    <col min="24" max="24" width="16.85546875" style="21" bestFit="1" customWidth="1"/>
    <col min="25" max="25" width="15.42578125" style="21" bestFit="1" customWidth="1"/>
    <col min="26" max="26" width="17.5703125" style="21" bestFit="1" customWidth="1"/>
    <col min="27" max="27" width="17.42578125" style="21" bestFit="1" customWidth="1"/>
    <col min="28" max="16384" width="11.42578125" style="21"/>
  </cols>
  <sheetData>
    <row r="1" spans="1:11" ht="15.75" x14ac:dyDescent="0.25">
      <c r="A1" s="42" t="s">
        <v>78</v>
      </c>
      <c r="B1" s="36" t="s">
        <v>14</v>
      </c>
      <c r="C1" s="39" t="s">
        <v>76</v>
      </c>
      <c r="D1" s="35" t="s">
        <v>15</v>
      </c>
      <c r="E1" s="38" t="s">
        <v>9</v>
      </c>
      <c r="F1" s="38" t="s">
        <v>2</v>
      </c>
      <c r="G1" s="38" t="s">
        <v>12</v>
      </c>
      <c r="H1" s="143" t="s">
        <v>77</v>
      </c>
      <c r="I1" s="5"/>
      <c r="J1" s="5"/>
      <c r="K1" s="5"/>
    </row>
    <row r="2" spans="1:11" x14ac:dyDescent="0.25">
      <c r="A2" s="44">
        <v>43374</v>
      </c>
      <c r="B2" s="45"/>
      <c r="C2" s="45"/>
      <c r="D2" s="45"/>
      <c r="E2" s="1">
        <f>SUM(B2:D2)</f>
        <v>0</v>
      </c>
      <c r="F2" s="2"/>
      <c r="G2" s="25">
        <f t="shared" ref="G2:G24" si="0">H2*((B2*6.4)+(C2*7.75)+(D2*7.77))</f>
        <v>0</v>
      </c>
      <c r="H2" s="142">
        <v>1</v>
      </c>
      <c r="I2" s="5"/>
      <c r="J2" s="5"/>
      <c r="K2" s="5"/>
    </row>
    <row r="3" spans="1:11" x14ac:dyDescent="0.25">
      <c r="A3" s="44">
        <v>43375</v>
      </c>
      <c r="B3" s="45"/>
      <c r="C3" s="45"/>
      <c r="D3" s="24"/>
      <c r="E3" s="1">
        <f t="shared" ref="E3:E24" si="1">SUM(B3:D3)</f>
        <v>0</v>
      </c>
      <c r="F3" s="2"/>
      <c r="G3" s="25">
        <f t="shared" si="0"/>
        <v>0</v>
      </c>
      <c r="H3" s="142">
        <v>1</v>
      </c>
      <c r="I3" s="5"/>
      <c r="J3" s="5"/>
      <c r="K3" s="5"/>
    </row>
    <row r="4" spans="1:11" x14ac:dyDescent="0.25">
      <c r="A4" s="44">
        <v>43376</v>
      </c>
      <c r="B4" s="45"/>
      <c r="C4" s="45"/>
      <c r="D4" s="24"/>
      <c r="E4" s="1">
        <f t="shared" si="1"/>
        <v>0</v>
      </c>
      <c r="F4" s="2"/>
      <c r="G4" s="25">
        <f t="shared" si="0"/>
        <v>0</v>
      </c>
      <c r="H4" s="142">
        <v>1</v>
      </c>
      <c r="I4" s="5"/>
      <c r="J4" s="5"/>
      <c r="K4" s="5"/>
    </row>
    <row r="5" spans="1:11" x14ac:dyDescent="0.25">
      <c r="A5" s="44">
        <v>43377</v>
      </c>
      <c r="B5" s="166"/>
      <c r="C5" s="166"/>
      <c r="D5" s="167"/>
      <c r="E5" s="168">
        <f t="shared" si="1"/>
        <v>0</v>
      </c>
      <c r="F5" s="169"/>
      <c r="G5" s="170">
        <f t="shared" si="0"/>
        <v>0</v>
      </c>
      <c r="H5" s="171">
        <v>1</v>
      </c>
      <c r="I5" s="5"/>
      <c r="J5" s="5"/>
      <c r="K5" s="5"/>
    </row>
    <row r="6" spans="1:11" x14ac:dyDescent="0.25">
      <c r="A6" s="44">
        <v>43378</v>
      </c>
      <c r="B6" s="166"/>
      <c r="C6" s="166"/>
      <c r="D6" s="167"/>
      <c r="E6" s="168">
        <f t="shared" si="1"/>
        <v>0</v>
      </c>
      <c r="F6" s="172"/>
      <c r="G6" s="170">
        <f t="shared" si="0"/>
        <v>0</v>
      </c>
      <c r="H6" s="171">
        <v>1</v>
      </c>
      <c r="I6" s="5"/>
      <c r="J6" s="5"/>
      <c r="K6" s="5"/>
    </row>
    <row r="7" spans="1:11" x14ac:dyDescent="0.25">
      <c r="A7" s="44">
        <v>43381</v>
      </c>
      <c r="B7" s="45"/>
      <c r="C7" s="24"/>
      <c r="D7" s="24"/>
      <c r="E7" s="1">
        <f t="shared" si="1"/>
        <v>0</v>
      </c>
      <c r="F7" s="3"/>
      <c r="G7" s="25">
        <f t="shared" si="0"/>
        <v>0</v>
      </c>
      <c r="H7" s="142">
        <v>1</v>
      </c>
      <c r="I7" s="5"/>
      <c r="J7" s="5"/>
      <c r="K7" s="5"/>
    </row>
    <row r="8" spans="1:11" x14ac:dyDescent="0.25">
      <c r="A8" s="44">
        <v>43382</v>
      </c>
      <c r="B8" s="24"/>
      <c r="C8" s="24"/>
      <c r="D8" s="24"/>
      <c r="E8" s="1">
        <f t="shared" si="1"/>
        <v>0</v>
      </c>
      <c r="F8" s="2"/>
      <c r="G8" s="25">
        <f t="shared" si="0"/>
        <v>0</v>
      </c>
      <c r="H8" s="142">
        <v>1</v>
      </c>
      <c r="I8" s="5"/>
      <c r="J8" s="5"/>
      <c r="K8" s="5"/>
    </row>
    <row r="9" spans="1:11" x14ac:dyDescent="0.25">
      <c r="A9" s="44">
        <v>43383</v>
      </c>
      <c r="B9" s="24"/>
      <c r="C9" s="24"/>
      <c r="D9" s="24"/>
      <c r="E9" s="1">
        <f t="shared" si="1"/>
        <v>0</v>
      </c>
      <c r="F9" s="2"/>
      <c r="G9" s="25">
        <f t="shared" si="0"/>
        <v>0</v>
      </c>
      <c r="H9" s="142">
        <v>1</v>
      </c>
      <c r="I9" s="5"/>
      <c r="J9" s="5"/>
      <c r="K9" s="5"/>
    </row>
    <row r="10" spans="1:11" x14ac:dyDescent="0.25">
      <c r="A10" s="44">
        <v>43384</v>
      </c>
      <c r="B10" s="24"/>
      <c r="C10" s="24"/>
      <c r="D10" s="24"/>
      <c r="E10" s="1">
        <f t="shared" si="1"/>
        <v>0</v>
      </c>
      <c r="F10" s="2"/>
      <c r="G10" s="25">
        <f t="shared" si="0"/>
        <v>0</v>
      </c>
      <c r="H10" s="142">
        <v>1</v>
      </c>
      <c r="I10" s="5"/>
      <c r="J10" s="5"/>
      <c r="K10" s="5"/>
    </row>
    <row r="11" spans="1:11" x14ac:dyDescent="0.25">
      <c r="A11" s="44">
        <v>43385</v>
      </c>
      <c r="B11" s="24"/>
      <c r="C11" s="24"/>
      <c r="D11" s="24"/>
      <c r="E11" s="1">
        <f t="shared" si="1"/>
        <v>0</v>
      </c>
      <c r="F11" s="3"/>
      <c r="G11" s="25">
        <f t="shared" si="0"/>
        <v>0</v>
      </c>
      <c r="H11" s="142">
        <v>1</v>
      </c>
      <c r="I11" s="5"/>
      <c r="J11" s="5"/>
      <c r="K11" s="5"/>
    </row>
    <row r="12" spans="1:11" x14ac:dyDescent="0.25">
      <c r="A12" s="44">
        <v>43388</v>
      </c>
      <c r="B12" s="24"/>
      <c r="C12" s="24"/>
      <c r="D12" s="24"/>
      <c r="E12" s="1">
        <f t="shared" si="1"/>
        <v>0</v>
      </c>
      <c r="F12" s="2"/>
      <c r="G12" s="25">
        <f t="shared" si="0"/>
        <v>0</v>
      </c>
      <c r="H12" s="142">
        <v>1</v>
      </c>
      <c r="I12" s="5"/>
      <c r="J12" s="5"/>
      <c r="K12" s="5"/>
    </row>
    <row r="13" spans="1:11" x14ac:dyDescent="0.25">
      <c r="A13" s="44">
        <v>43389</v>
      </c>
      <c r="B13" s="24"/>
      <c r="C13" s="24"/>
      <c r="D13" s="24"/>
      <c r="E13" s="1">
        <f t="shared" si="1"/>
        <v>0</v>
      </c>
      <c r="F13" s="2"/>
      <c r="G13" s="25">
        <f t="shared" si="0"/>
        <v>0</v>
      </c>
      <c r="H13" s="142">
        <v>1</v>
      </c>
      <c r="I13" s="5"/>
      <c r="J13" s="5"/>
      <c r="K13" s="5"/>
    </row>
    <row r="14" spans="1:11" x14ac:dyDescent="0.25">
      <c r="A14" s="44">
        <v>43390</v>
      </c>
      <c r="B14" s="24"/>
      <c r="C14" s="24"/>
      <c r="D14" s="24"/>
      <c r="E14" s="1">
        <f t="shared" si="1"/>
        <v>0</v>
      </c>
      <c r="F14" s="3"/>
      <c r="G14" s="25">
        <f t="shared" si="0"/>
        <v>0</v>
      </c>
      <c r="H14" s="142">
        <v>1</v>
      </c>
      <c r="I14" s="5"/>
      <c r="J14" s="5"/>
      <c r="K14" s="5"/>
    </row>
    <row r="15" spans="1:11" x14ac:dyDescent="0.25">
      <c r="A15" s="44">
        <v>43391</v>
      </c>
      <c r="B15" s="24"/>
      <c r="C15" s="24"/>
      <c r="D15" s="24"/>
      <c r="E15" s="1">
        <f t="shared" si="1"/>
        <v>0</v>
      </c>
      <c r="F15" s="2"/>
      <c r="G15" s="25">
        <f t="shared" si="0"/>
        <v>0</v>
      </c>
      <c r="H15" s="142">
        <v>1</v>
      </c>
      <c r="I15" s="5"/>
      <c r="J15" s="5"/>
      <c r="K15" s="5"/>
    </row>
    <row r="16" spans="1:11" x14ac:dyDescent="0.25">
      <c r="A16" s="44">
        <v>43392</v>
      </c>
      <c r="B16" s="24"/>
      <c r="C16" s="24"/>
      <c r="D16" s="24"/>
      <c r="E16" s="1">
        <f t="shared" si="1"/>
        <v>0</v>
      </c>
      <c r="F16" s="2"/>
      <c r="G16" s="25">
        <f t="shared" si="0"/>
        <v>0</v>
      </c>
      <c r="H16" s="142">
        <v>1</v>
      </c>
      <c r="I16" s="5"/>
      <c r="J16" s="5"/>
      <c r="K16" s="5"/>
    </row>
    <row r="17" spans="1:12" x14ac:dyDescent="0.25">
      <c r="A17" s="44">
        <v>43395</v>
      </c>
      <c r="B17" s="24"/>
      <c r="C17" s="24"/>
      <c r="D17" s="24"/>
      <c r="E17" s="1">
        <f t="shared" si="1"/>
        <v>0</v>
      </c>
      <c r="F17" s="2"/>
      <c r="G17" s="25">
        <f t="shared" si="0"/>
        <v>0</v>
      </c>
      <c r="H17" s="142">
        <v>1</v>
      </c>
      <c r="I17" s="5"/>
      <c r="J17" s="5"/>
      <c r="K17" s="5"/>
    </row>
    <row r="18" spans="1:12" x14ac:dyDescent="0.25">
      <c r="A18" s="44">
        <v>43396</v>
      </c>
      <c r="B18" s="24"/>
      <c r="C18" s="24"/>
      <c r="D18" s="24"/>
      <c r="E18" s="1">
        <f t="shared" si="1"/>
        <v>0</v>
      </c>
      <c r="F18" s="2"/>
      <c r="G18" s="25">
        <f t="shared" si="0"/>
        <v>0</v>
      </c>
      <c r="H18" s="142">
        <v>1</v>
      </c>
      <c r="I18" s="5"/>
      <c r="J18" s="5"/>
      <c r="K18" s="5"/>
    </row>
    <row r="19" spans="1:12" x14ac:dyDescent="0.25">
      <c r="A19" s="44">
        <v>43397</v>
      </c>
      <c r="B19" s="24"/>
      <c r="C19" s="24"/>
      <c r="D19" s="24"/>
      <c r="E19" s="1">
        <f t="shared" si="1"/>
        <v>0</v>
      </c>
      <c r="F19" s="2"/>
      <c r="G19" s="25">
        <f t="shared" si="0"/>
        <v>0</v>
      </c>
      <c r="H19" s="142">
        <v>1</v>
      </c>
      <c r="I19" s="5"/>
      <c r="J19" s="5"/>
      <c r="K19" s="5"/>
    </row>
    <row r="20" spans="1:12" x14ac:dyDescent="0.25">
      <c r="A20" s="44">
        <v>43398</v>
      </c>
      <c r="B20" s="24"/>
      <c r="C20" s="24"/>
      <c r="D20" s="24"/>
      <c r="E20" s="1">
        <f t="shared" si="1"/>
        <v>0</v>
      </c>
      <c r="F20" s="2"/>
      <c r="G20" s="25">
        <f t="shared" si="0"/>
        <v>0</v>
      </c>
      <c r="H20" s="142">
        <v>1</v>
      </c>
      <c r="I20" s="5"/>
      <c r="J20" s="5"/>
      <c r="K20" s="5"/>
    </row>
    <row r="21" spans="1:12" x14ac:dyDescent="0.25">
      <c r="A21" s="44">
        <v>43399</v>
      </c>
      <c r="B21" s="24"/>
      <c r="C21" s="24"/>
      <c r="D21" s="24"/>
      <c r="E21" s="1">
        <f t="shared" si="1"/>
        <v>0</v>
      </c>
      <c r="F21" s="2"/>
      <c r="G21" s="25">
        <f t="shared" si="0"/>
        <v>0</v>
      </c>
      <c r="H21" s="142">
        <v>1</v>
      </c>
      <c r="I21" s="5"/>
      <c r="J21" s="5"/>
      <c r="K21" s="5"/>
    </row>
    <row r="22" spans="1:12" x14ac:dyDescent="0.25">
      <c r="A22" s="44">
        <v>43402</v>
      </c>
      <c r="B22" s="24"/>
      <c r="C22" s="24"/>
      <c r="D22" s="24"/>
      <c r="E22" s="1">
        <f t="shared" si="1"/>
        <v>0</v>
      </c>
      <c r="F22" s="2"/>
      <c r="G22" s="25">
        <f t="shared" si="0"/>
        <v>0</v>
      </c>
      <c r="H22" s="142">
        <v>1</v>
      </c>
      <c r="I22" s="5"/>
      <c r="J22" s="5"/>
      <c r="K22" s="5"/>
    </row>
    <row r="23" spans="1:12" x14ac:dyDescent="0.25">
      <c r="A23" s="44">
        <v>43403</v>
      </c>
      <c r="B23" s="24"/>
      <c r="C23" s="24"/>
      <c r="D23" s="24"/>
      <c r="E23" s="1">
        <f t="shared" si="1"/>
        <v>0</v>
      </c>
      <c r="F23" s="2"/>
      <c r="G23" s="25">
        <f t="shared" si="0"/>
        <v>0</v>
      </c>
      <c r="H23" s="142">
        <v>1</v>
      </c>
      <c r="I23" s="5"/>
      <c r="J23" s="5"/>
      <c r="K23" s="5"/>
    </row>
    <row r="24" spans="1:12" x14ac:dyDescent="0.25">
      <c r="A24" s="44">
        <v>43404</v>
      </c>
      <c r="B24" s="24"/>
      <c r="C24" s="24"/>
      <c r="D24" s="24"/>
      <c r="E24" s="1">
        <f t="shared" si="1"/>
        <v>0</v>
      </c>
      <c r="F24" s="2"/>
      <c r="G24" s="25">
        <f t="shared" si="0"/>
        <v>0</v>
      </c>
      <c r="H24" s="142">
        <v>1</v>
      </c>
      <c r="I24" s="141"/>
      <c r="J24" s="141"/>
      <c r="K24" s="141"/>
    </row>
    <row r="25" spans="1:12" ht="15.75" customHeight="1" x14ac:dyDescent="0.25">
      <c r="A25" s="62" t="s">
        <v>3</v>
      </c>
      <c r="B25" s="58">
        <f t="shared" ref="B25:G25" si="2">SUM(B2:B24)</f>
        <v>0</v>
      </c>
      <c r="C25" s="58">
        <f t="shared" si="2"/>
        <v>0</v>
      </c>
      <c r="D25" s="58">
        <f t="shared" si="2"/>
        <v>0</v>
      </c>
      <c r="E25" s="208">
        <f t="shared" si="2"/>
        <v>0</v>
      </c>
      <c r="F25" s="147">
        <f t="shared" si="2"/>
        <v>0</v>
      </c>
      <c r="G25" s="152">
        <f t="shared" si="2"/>
        <v>0</v>
      </c>
      <c r="H25" s="149"/>
      <c r="I25" s="5"/>
      <c r="J25" s="5"/>
      <c r="K25" s="5"/>
    </row>
    <row r="26" spans="1:12" ht="15.75" x14ac:dyDescent="0.25">
      <c r="A26" s="57" t="s">
        <v>49</v>
      </c>
      <c r="B26" s="179"/>
      <c r="C26" s="179"/>
      <c r="D26" s="179"/>
      <c r="E26" s="209"/>
      <c r="F26" s="73">
        <f>SUM(B26:D26)</f>
        <v>0</v>
      </c>
      <c r="G26" s="179"/>
      <c r="H26" s="151"/>
    </row>
    <row r="27" spans="1:12" ht="15.75" customHeight="1" x14ac:dyDescent="0.25">
      <c r="A27" s="91" t="s">
        <v>12</v>
      </c>
      <c r="B27" s="88">
        <f>(B25*8.6)</f>
        <v>0</v>
      </c>
      <c r="C27" s="88">
        <f>(C25*8.6)</f>
        <v>0</v>
      </c>
      <c r="D27" s="88">
        <f>(D25*8.6)</f>
        <v>0</v>
      </c>
      <c r="E27" s="146"/>
      <c r="F27" s="148"/>
      <c r="G27" s="153"/>
      <c r="H27" s="150"/>
      <c r="I27" s="5"/>
      <c r="J27" s="5"/>
      <c r="K27" s="5"/>
    </row>
    <row r="28" spans="1:12" ht="15.75" thickBot="1" x14ac:dyDescent="0.3"/>
    <row r="29" spans="1:12" ht="15.75" x14ac:dyDescent="0.25">
      <c r="A29" s="42" t="s">
        <v>81</v>
      </c>
      <c r="B29" s="36" t="s">
        <v>14</v>
      </c>
      <c r="C29" s="39" t="s">
        <v>76</v>
      </c>
      <c r="D29" s="35" t="s">
        <v>15</v>
      </c>
      <c r="E29" s="38" t="s">
        <v>9</v>
      </c>
      <c r="F29" s="38" t="s">
        <v>2</v>
      </c>
      <c r="G29" s="38" t="s">
        <v>12</v>
      </c>
      <c r="H29" s="40" t="s">
        <v>59</v>
      </c>
      <c r="I29" s="143" t="s">
        <v>77</v>
      </c>
      <c r="J29" s="5"/>
      <c r="K29" s="5"/>
      <c r="L29" s="5"/>
    </row>
    <row r="30" spans="1:12" x14ac:dyDescent="0.25">
      <c r="A30" s="44">
        <v>43374</v>
      </c>
      <c r="B30" s="45"/>
      <c r="C30" s="45"/>
      <c r="D30" s="45"/>
      <c r="E30" s="1">
        <f>SUM(B30:D30)</f>
        <v>0</v>
      </c>
      <c r="F30" s="2">
        <v>1</v>
      </c>
      <c r="G30" s="25">
        <f t="shared" ref="G30:G52" si="3">H2*((B30*6.4)+(C30*7.75)+(D30*7.77))</f>
        <v>0</v>
      </c>
      <c r="H30" s="103">
        <f t="shared" ref="H30:H52" si="4">C30-C2</f>
        <v>0</v>
      </c>
      <c r="I30" s="142">
        <v>1</v>
      </c>
      <c r="J30" s="5"/>
      <c r="K30" s="5"/>
      <c r="L30" s="5"/>
    </row>
    <row r="31" spans="1:12" x14ac:dyDescent="0.25">
      <c r="A31" s="44">
        <v>43375</v>
      </c>
      <c r="B31" s="45"/>
      <c r="C31" s="45"/>
      <c r="D31" s="24"/>
      <c r="E31" s="1">
        <f t="shared" ref="E31:E52" si="5">SUM(B31:D31)</f>
        <v>0</v>
      </c>
      <c r="F31" s="2">
        <v>0</v>
      </c>
      <c r="G31" s="25">
        <f t="shared" si="3"/>
        <v>0</v>
      </c>
      <c r="H31" s="103">
        <f t="shared" si="4"/>
        <v>0</v>
      </c>
      <c r="I31" s="142">
        <v>1</v>
      </c>
      <c r="J31" s="5"/>
      <c r="K31" s="5"/>
      <c r="L31" s="5"/>
    </row>
    <row r="32" spans="1:12" x14ac:dyDescent="0.25">
      <c r="A32" s="44">
        <v>43376</v>
      </c>
      <c r="B32" s="45"/>
      <c r="C32" s="45"/>
      <c r="D32" s="24"/>
      <c r="E32" s="1">
        <f t="shared" si="5"/>
        <v>0</v>
      </c>
      <c r="F32" s="2">
        <v>0</v>
      </c>
      <c r="G32" s="25">
        <f t="shared" si="3"/>
        <v>0</v>
      </c>
      <c r="H32" s="103">
        <f t="shared" si="4"/>
        <v>0</v>
      </c>
      <c r="I32" s="142">
        <v>1</v>
      </c>
      <c r="J32" s="5"/>
      <c r="K32" s="5"/>
      <c r="L32" s="5"/>
    </row>
    <row r="33" spans="1:12" x14ac:dyDescent="0.25">
      <c r="A33" s="44">
        <v>43377</v>
      </c>
      <c r="B33" s="45"/>
      <c r="C33" s="45"/>
      <c r="D33" s="24"/>
      <c r="E33" s="1">
        <f t="shared" si="5"/>
        <v>0</v>
      </c>
      <c r="F33" s="2">
        <v>0</v>
      </c>
      <c r="G33" s="25">
        <f t="shared" si="3"/>
        <v>0</v>
      </c>
      <c r="H33" s="103">
        <f t="shared" si="4"/>
        <v>0</v>
      </c>
      <c r="I33" s="142">
        <v>1</v>
      </c>
      <c r="J33" s="5"/>
      <c r="K33" s="5"/>
      <c r="L33" s="5"/>
    </row>
    <row r="34" spans="1:12" x14ac:dyDescent="0.25">
      <c r="A34" s="44">
        <v>43378</v>
      </c>
      <c r="B34" s="45"/>
      <c r="C34" s="45"/>
      <c r="D34" s="24"/>
      <c r="E34" s="1">
        <f t="shared" si="5"/>
        <v>0</v>
      </c>
      <c r="F34" s="2">
        <v>0</v>
      </c>
      <c r="G34" s="25">
        <f t="shared" si="3"/>
        <v>0</v>
      </c>
      <c r="H34" s="103">
        <f t="shared" si="4"/>
        <v>0</v>
      </c>
      <c r="I34" s="142">
        <v>1</v>
      </c>
      <c r="J34" s="5"/>
      <c r="K34" s="5"/>
      <c r="L34" s="5"/>
    </row>
    <row r="35" spans="1:12" x14ac:dyDescent="0.25">
      <c r="A35" s="44">
        <v>43381</v>
      </c>
      <c r="B35" s="45"/>
      <c r="C35" s="45"/>
      <c r="D35" s="24"/>
      <c r="E35" s="1">
        <f t="shared" si="5"/>
        <v>0</v>
      </c>
      <c r="F35" s="2">
        <v>0</v>
      </c>
      <c r="G35" s="25">
        <f t="shared" si="3"/>
        <v>0</v>
      </c>
      <c r="H35" s="103">
        <f t="shared" si="4"/>
        <v>0</v>
      </c>
      <c r="I35" s="142">
        <v>1</v>
      </c>
      <c r="J35" s="5"/>
      <c r="K35" s="5"/>
      <c r="L35" s="5"/>
    </row>
    <row r="36" spans="1:12" x14ac:dyDescent="0.25">
      <c r="A36" s="44">
        <v>43382</v>
      </c>
      <c r="B36" s="45"/>
      <c r="C36" s="45"/>
      <c r="D36" s="24"/>
      <c r="E36" s="1">
        <f t="shared" si="5"/>
        <v>0</v>
      </c>
      <c r="F36" s="2">
        <v>0</v>
      </c>
      <c r="G36" s="25">
        <f t="shared" si="3"/>
        <v>0</v>
      </c>
      <c r="H36" s="103">
        <f t="shared" si="4"/>
        <v>0</v>
      </c>
      <c r="I36" s="142">
        <v>1</v>
      </c>
      <c r="J36" s="5"/>
      <c r="K36" s="5"/>
      <c r="L36" s="5"/>
    </row>
    <row r="37" spans="1:12" x14ac:dyDescent="0.25">
      <c r="A37" s="44">
        <v>43383</v>
      </c>
      <c r="B37" s="45"/>
      <c r="C37" s="45"/>
      <c r="D37" s="24"/>
      <c r="E37" s="1">
        <f t="shared" si="5"/>
        <v>0</v>
      </c>
      <c r="F37" s="2">
        <v>0</v>
      </c>
      <c r="G37" s="25">
        <f t="shared" si="3"/>
        <v>0</v>
      </c>
      <c r="H37" s="103">
        <f t="shared" si="4"/>
        <v>0</v>
      </c>
      <c r="I37" s="142">
        <v>1</v>
      </c>
      <c r="J37" s="5"/>
      <c r="K37" s="5"/>
      <c r="L37" s="5"/>
    </row>
    <row r="38" spans="1:12" x14ac:dyDescent="0.25">
      <c r="A38" s="44">
        <v>43384</v>
      </c>
      <c r="B38" s="45"/>
      <c r="C38" s="45"/>
      <c r="D38" s="24"/>
      <c r="E38" s="1">
        <f t="shared" si="5"/>
        <v>0</v>
      </c>
      <c r="F38" s="2">
        <v>0</v>
      </c>
      <c r="G38" s="25">
        <f t="shared" si="3"/>
        <v>0</v>
      </c>
      <c r="H38" s="103">
        <f t="shared" si="4"/>
        <v>0</v>
      </c>
      <c r="I38" s="142">
        <v>1</v>
      </c>
      <c r="J38" s="5"/>
      <c r="K38" s="5"/>
      <c r="L38" s="5"/>
    </row>
    <row r="39" spans="1:12" x14ac:dyDescent="0.25">
      <c r="A39" s="44">
        <v>43385</v>
      </c>
      <c r="B39" s="45"/>
      <c r="C39" s="45"/>
      <c r="D39" s="24"/>
      <c r="E39" s="1">
        <f t="shared" si="5"/>
        <v>0</v>
      </c>
      <c r="F39" s="2">
        <v>0</v>
      </c>
      <c r="G39" s="25">
        <f t="shared" si="3"/>
        <v>0</v>
      </c>
      <c r="H39" s="103">
        <f t="shared" si="4"/>
        <v>0</v>
      </c>
      <c r="I39" s="142">
        <v>1</v>
      </c>
      <c r="J39" s="5"/>
      <c r="K39" s="5"/>
      <c r="L39" s="5"/>
    </row>
    <row r="40" spans="1:12" x14ac:dyDescent="0.25">
      <c r="A40" s="44">
        <v>43388</v>
      </c>
      <c r="B40" s="45"/>
      <c r="C40" s="45"/>
      <c r="D40" s="24"/>
      <c r="E40" s="1">
        <f t="shared" si="5"/>
        <v>0</v>
      </c>
      <c r="F40" s="2">
        <v>0</v>
      </c>
      <c r="G40" s="25">
        <f t="shared" si="3"/>
        <v>0</v>
      </c>
      <c r="H40" s="103">
        <f t="shared" si="4"/>
        <v>0</v>
      </c>
      <c r="I40" s="142">
        <v>1</v>
      </c>
      <c r="J40" s="5"/>
      <c r="K40" s="5"/>
      <c r="L40" s="5"/>
    </row>
    <row r="41" spans="1:12" x14ac:dyDescent="0.25">
      <c r="A41" s="44">
        <v>43389</v>
      </c>
      <c r="B41" s="45"/>
      <c r="C41" s="45"/>
      <c r="D41" s="24"/>
      <c r="E41" s="1">
        <f t="shared" si="5"/>
        <v>0</v>
      </c>
      <c r="F41" s="2">
        <v>0</v>
      </c>
      <c r="G41" s="25">
        <f t="shared" si="3"/>
        <v>0</v>
      </c>
      <c r="H41" s="103">
        <f t="shared" si="4"/>
        <v>0</v>
      </c>
      <c r="I41" s="142">
        <v>1</v>
      </c>
      <c r="J41" s="5"/>
      <c r="K41" s="5"/>
      <c r="L41" s="5"/>
    </row>
    <row r="42" spans="1:12" x14ac:dyDescent="0.25">
      <c r="A42" s="44">
        <v>43390</v>
      </c>
      <c r="B42" s="45"/>
      <c r="C42" s="45"/>
      <c r="D42" s="24"/>
      <c r="E42" s="1">
        <f t="shared" si="5"/>
        <v>0</v>
      </c>
      <c r="F42" s="3">
        <v>2</v>
      </c>
      <c r="G42" s="25">
        <f t="shared" si="3"/>
        <v>0</v>
      </c>
      <c r="H42" s="103">
        <f t="shared" si="4"/>
        <v>0</v>
      </c>
      <c r="I42" s="142">
        <v>1</v>
      </c>
      <c r="J42" s="5"/>
      <c r="K42" s="5"/>
      <c r="L42" s="5"/>
    </row>
    <row r="43" spans="1:12" x14ac:dyDescent="0.25">
      <c r="A43" s="44">
        <v>43391</v>
      </c>
      <c r="B43" s="24"/>
      <c r="C43" s="45"/>
      <c r="D43" s="24"/>
      <c r="E43" s="1">
        <f t="shared" si="5"/>
        <v>0</v>
      </c>
      <c r="F43" s="2">
        <v>2</v>
      </c>
      <c r="G43" s="25">
        <f t="shared" si="3"/>
        <v>0</v>
      </c>
      <c r="H43" s="103">
        <f t="shared" si="4"/>
        <v>0</v>
      </c>
      <c r="I43" s="142">
        <v>1</v>
      </c>
      <c r="J43" s="5"/>
      <c r="K43" s="5"/>
      <c r="L43" s="5"/>
    </row>
    <row r="44" spans="1:12" x14ac:dyDescent="0.25">
      <c r="A44" s="44">
        <v>43392</v>
      </c>
      <c r="B44" s="24"/>
      <c r="C44" s="45"/>
      <c r="D44" s="24"/>
      <c r="E44" s="1">
        <f t="shared" si="5"/>
        <v>0</v>
      </c>
      <c r="F44" s="2">
        <v>0</v>
      </c>
      <c r="G44" s="25">
        <f t="shared" si="3"/>
        <v>0</v>
      </c>
      <c r="H44" s="103">
        <f t="shared" si="4"/>
        <v>0</v>
      </c>
      <c r="I44" s="142">
        <v>1</v>
      </c>
      <c r="J44" s="5"/>
      <c r="K44" s="5"/>
      <c r="L44" s="5"/>
    </row>
    <row r="45" spans="1:12" x14ac:dyDescent="0.25">
      <c r="A45" s="44">
        <v>43395</v>
      </c>
      <c r="B45" s="24"/>
      <c r="C45" s="45"/>
      <c r="D45" s="24"/>
      <c r="E45" s="1">
        <f t="shared" si="5"/>
        <v>0</v>
      </c>
      <c r="F45" s="2">
        <v>0</v>
      </c>
      <c r="G45" s="25">
        <f t="shared" si="3"/>
        <v>0</v>
      </c>
      <c r="H45" s="103">
        <f t="shared" si="4"/>
        <v>0</v>
      </c>
      <c r="I45" s="142">
        <v>1</v>
      </c>
      <c r="J45" s="5"/>
      <c r="K45" s="5"/>
      <c r="L45" s="5"/>
    </row>
    <row r="46" spans="1:12" x14ac:dyDescent="0.25">
      <c r="A46" s="44">
        <v>43396</v>
      </c>
      <c r="B46" s="24"/>
      <c r="C46" s="45"/>
      <c r="D46" s="24"/>
      <c r="E46" s="1">
        <f t="shared" si="5"/>
        <v>0</v>
      </c>
      <c r="F46" s="2">
        <v>0</v>
      </c>
      <c r="G46" s="25">
        <f t="shared" si="3"/>
        <v>0</v>
      </c>
      <c r="H46" s="103">
        <f t="shared" si="4"/>
        <v>0</v>
      </c>
      <c r="I46" s="142">
        <v>1</v>
      </c>
      <c r="J46" s="5"/>
      <c r="K46" s="5"/>
      <c r="L46" s="5"/>
    </row>
    <row r="47" spans="1:12" x14ac:dyDescent="0.25">
      <c r="A47" s="44">
        <v>43397</v>
      </c>
      <c r="B47" s="24"/>
      <c r="C47" s="45"/>
      <c r="D47" s="24"/>
      <c r="E47" s="1">
        <f t="shared" si="5"/>
        <v>0</v>
      </c>
      <c r="F47" s="2">
        <v>0</v>
      </c>
      <c r="G47" s="25">
        <f t="shared" si="3"/>
        <v>0</v>
      </c>
      <c r="H47" s="103">
        <f t="shared" si="4"/>
        <v>0</v>
      </c>
      <c r="I47" s="142">
        <v>1</v>
      </c>
      <c r="J47" s="5"/>
      <c r="K47" s="5"/>
      <c r="L47" s="5"/>
    </row>
    <row r="48" spans="1:12" x14ac:dyDescent="0.25">
      <c r="A48" s="44">
        <v>43398</v>
      </c>
      <c r="B48" s="24"/>
      <c r="C48" s="45"/>
      <c r="D48" s="24"/>
      <c r="E48" s="1">
        <f t="shared" si="5"/>
        <v>0</v>
      </c>
      <c r="F48" s="2">
        <v>0</v>
      </c>
      <c r="G48" s="25">
        <f t="shared" si="3"/>
        <v>0</v>
      </c>
      <c r="H48" s="103">
        <f t="shared" si="4"/>
        <v>0</v>
      </c>
      <c r="I48" s="142">
        <v>1</v>
      </c>
      <c r="J48" s="5"/>
      <c r="K48" s="5"/>
      <c r="L48" s="5"/>
    </row>
    <row r="49" spans="1:27" x14ac:dyDescent="0.25">
      <c r="A49" s="44">
        <v>43399</v>
      </c>
      <c r="B49" s="24"/>
      <c r="C49" s="45"/>
      <c r="D49" s="24"/>
      <c r="E49" s="1">
        <f t="shared" si="5"/>
        <v>0</v>
      </c>
      <c r="F49" s="2">
        <v>0</v>
      </c>
      <c r="G49" s="25">
        <f t="shared" si="3"/>
        <v>0</v>
      </c>
      <c r="H49" s="103">
        <f t="shared" si="4"/>
        <v>0</v>
      </c>
      <c r="I49" s="142">
        <v>1</v>
      </c>
      <c r="J49" s="5"/>
      <c r="K49" s="5"/>
      <c r="L49" s="5"/>
    </row>
    <row r="50" spans="1:27" x14ac:dyDescent="0.25">
      <c r="A50" s="44">
        <v>43402</v>
      </c>
      <c r="B50" s="24"/>
      <c r="C50" s="45"/>
      <c r="D50" s="24"/>
      <c r="E50" s="1">
        <f t="shared" si="5"/>
        <v>0</v>
      </c>
      <c r="F50" s="2">
        <v>0</v>
      </c>
      <c r="G50" s="25">
        <f t="shared" si="3"/>
        <v>0</v>
      </c>
      <c r="H50" s="103">
        <f t="shared" si="4"/>
        <v>0</v>
      </c>
      <c r="I50" s="142">
        <v>1</v>
      </c>
      <c r="J50" s="5"/>
      <c r="K50" s="5"/>
      <c r="L50" s="5"/>
    </row>
    <row r="51" spans="1:27" x14ac:dyDescent="0.25">
      <c r="A51" s="44">
        <v>43403</v>
      </c>
      <c r="B51" s="24"/>
      <c r="C51" s="45"/>
      <c r="D51" s="24"/>
      <c r="E51" s="1">
        <f t="shared" si="5"/>
        <v>0</v>
      </c>
      <c r="F51" s="2">
        <v>0</v>
      </c>
      <c r="G51" s="25">
        <f t="shared" si="3"/>
        <v>0</v>
      </c>
      <c r="H51" s="103">
        <f t="shared" si="4"/>
        <v>0</v>
      </c>
      <c r="I51" s="142">
        <v>1</v>
      </c>
      <c r="J51" s="5"/>
      <c r="K51" s="5"/>
      <c r="L51" s="5"/>
    </row>
    <row r="52" spans="1:27" x14ac:dyDescent="0.25">
      <c r="A52" s="44">
        <v>43404</v>
      </c>
      <c r="B52" s="24">
        <v>0</v>
      </c>
      <c r="C52" s="45">
        <v>0</v>
      </c>
      <c r="D52" s="24">
        <v>0</v>
      </c>
      <c r="E52" s="1">
        <f t="shared" si="5"/>
        <v>0</v>
      </c>
      <c r="F52" s="2">
        <v>0</v>
      </c>
      <c r="G52" s="25">
        <f t="shared" si="3"/>
        <v>0</v>
      </c>
      <c r="H52" s="103">
        <f t="shared" si="4"/>
        <v>0</v>
      </c>
      <c r="I52" s="142">
        <v>1</v>
      </c>
      <c r="J52" s="141"/>
      <c r="K52" s="141"/>
      <c r="L52" s="141"/>
    </row>
    <row r="53" spans="1:27" ht="15.75" customHeight="1" x14ac:dyDescent="0.25">
      <c r="A53" s="62" t="s">
        <v>3</v>
      </c>
      <c r="B53" s="58">
        <f t="shared" ref="B53:G53" si="6">SUM(B30:B52)</f>
        <v>0</v>
      </c>
      <c r="C53" s="58">
        <f t="shared" si="6"/>
        <v>0</v>
      </c>
      <c r="D53" s="58">
        <f t="shared" si="6"/>
        <v>0</v>
      </c>
      <c r="E53" s="208">
        <f t="shared" si="6"/>
        <v>0</v>
      </c>
      <c r="F53" s="206">
        <f t="shared" si="6"/>
        <v>5</v>
      </c>
      <c r="G53" s="214">
        <f t="shared" si="6"/>
        <v>0</v>
      </c>
      <c r="H53" s="208">
        <f>SUM(H30:H51)</f>
        <v>0</v>
      </c>
      <c r="I53" s="210"/>
      <c r="J53" s="5"/>
      <c r="K53" s="5"/>
      <c r="L53" s="5"/>
    </row>
    <row r="54" spans="1:27" ht="15.75" customHeight="1" x14ac:dyDescent="0.25">
      <c r="A54" s="91" t="s">
        <v>12</v>
      </c>
      <c r="B54" s="88">
        <f>(B53*8.6)</f>
        <v>0</v>
      </c>
      <c r="C54" s="88">
        <f>(C53*8.6)</f>
        <v>0</v>
      </c>
      <c r="D54" s="88">
        <f>(D53*8.6)</f>
        <v>0</v>
      </c>
      <c r="E54" s="209"/>
      <c r="F54" s="207"/>
      <c r="G54" s="215"/>
      <c r="H54" s="213"/>
      <c r="I54" s="211"/>
      <c r="J54" s="5"/>
      <c r="K54" s="5"/>
      <c r="L54" s="5"/>
    </row>
    <row r="55" spans="1:27" ht="15.75" x14ac:dyDescent="0.25">
      <c r="A55" s="57" t="s">
        <v>49</v>
      </c>
      <c r="B55" s="60"/>
      <c r="C55" s="60"/>
      <c r="D55" s="60"/>
      <c r="E55" s="79"/>
      <c r="F55" s="61">
        <f>SUM(B55:C55)</f>
        <v>0</v>
      </c>
      <c r="G55" s="60"/>
      <c r="H55" s="207"/>
      <c r="I55" s="212"/>
    </row>
    <row r="58" spans="1:27" s="197" customFormat="1" x14ac:dyDescent="0.25">
      <c r="A58" s="197" t="s">
        <v>17</v>
      </c>
      <c r="B58" s="197" t="s">
        <v>18</v>
      </c>
      <c r="C58" s="197" t="s">
        <v>19</v>
      </c>
      <c r="D58" s="197" t="s">
        <v>20</v>
      </c>
      <c r="E58" s="197" t="s">
        <v>21</v>
      </c>
      <c r="F58" s="197" t="s">
        <v>22</v>
      </c>
      <c r="G58" s="197" t="s">
        <v>23</v>
      </c>
      <c r="H58" s="197" t="s">
        <v>24</v>
      </c>
      <c r="I58" s="197" t="s">
        <v>25</v>
      </c>
      <c r="J58" s="197" t="s">
        <v>26</v>
      </c>
      <c r="K58" s="197" t="s">
        <v>27</v>
      </c>
      <c r="L58" s="197" t="s">
        <v>28</v>
      </c>
      <c r="M58" s="197" t="s">
        <v>101</v>
      </c>
    </row>
    <row r="59" spans="1:27" s="23" customFormat="1" x14ac:dyDescent="0.25">
      <c r="A59" s="43">
        <v>43200.416666666664</v>
      </c>
      <c r="B59" s="43">
        <v>43200.517361111109</v>
      </c>
      <c r="C59" s="23" t="s">
        <v>76</v>
      </c>
      <c r="D59" s="23" t="s">
        <v>41</v>
      </c>
      <c r="E59" s="23">
        <v>0.08</v>
      </c>
      <c r="F59" s="23">
        <v>131.84399999999999</v>
      </c>
      <c r="G59" s="23">
        <v>128.28</v>
      </c>
      <c r="H59" s="23">
        <v>131.25</v>
      </c>
      <c r="I59" s="23">
        <v>131.42400000000001</v>
      </c>
      <c r="J59" s="23">
        <v>-0.46</v>
      </c>
      <c r="K59" s="23">
        <v>0</v>
      </c>
      <c r="L59" s="23">
        <v>-17.399999999999999</v>
      </c>
      <c r="M59" s="23" t="s">
        <v>153</v>
      </c>
    </row>
    <row r="60" spans="1:27" s="23" customFormat="1" x14ac:dyDescent="0.25">
      <c r="A60" s="43">
        <v>43200.416666666664</v>
      </c>
      <c r="B60" s="43">
        <v>43200.517361111109</v>
      </c>
      <c r="C60" s="23" t="s">
        <v>76</v>
      </c>
      <c r="D60" s="23" t="s">
        <v>41</v>
      </c>
      <c r="E60" s="23">
        <v>0.16</v>
      </c>
      <c r="F60" s="23">
        <v>131.84399999999999</v>
      </c>
      <c r="G60" s="23">
        <v>128.28</v>
      </c>
      <c r="H60" s="23">
        <v>131.25</v>
      </c>
      <c r="I60" s="23">
        <v>131.42500000000001</v>
      </c>
      <c r="J60" s="23">
        <v>-0.92</v>
      </c>
      <c r="K60" s="23">
        <v>0</v>
      </c>
      <c r="L60" s="23">
        <v>-17.5</v>
      </c>
      <c r="M60" s="23" t="s">
        <v>153</v>
      </c>
    </row>
    <row r="61" spans="1:27" x14ac:dyDescent="0.25">
      <c r="A61" s="23"/>
      <c r="B61" s="4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</row>
    <row r="62" spans="1:27" x14ac:dyDescent="0.25">
      <c r="A62" s="23"/>
      <c r="B62" s="4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</row>
    <row r="63" spans="1:27" x14ac:dyDescent="0.25">
      <c r="A63" s="23"/>
      <c r="B63" s="4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</row>
    <row r="64" spans="1:27" x14ac:dyDescent="0.25">
      <c r="A64" s="23"/>
      <c r="B64" s="4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</row>
    <row r="65" spans="1:27" x14ac:dyDescent="0.25">
      <c r="A65" s="23"/>
      <c r="B65" s="4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</row>
    <row r="66" spans="1:27" x14ac:dyDescent="0.25">
      <c r="A66" s="23"/>
      <c r="B66" s="4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</row>
  </sheetData>
  <mergeCells count="6">
    <mergeCell ref="E25:E26"/>
    <mergeCell ref="I53:I55"/>
    <mergeCell ref="H53:H55"/>
    <mergeCell ref="G53:G54"/>
    <mergeCell ref="E53:E54"/>
    <mergeCell ref="F53:F54"/>
  </mergeCells>
  <conditionalFormatting sqref="I1:I2 L56:L57 B2:C2 G2:G24 M28 B3:B7 C3:C6 K25:K27 L59:L1048576">
    <cfRule type="cellIs" dxfId="554" priority="185" operator="lessThan">
      <formula>0</formula>
    </cfRule>
    <cfRule type="cellIs" dxfId="553" priority="186" operator="greaterThan">
      <formula>0</formula>
    </cfRule>
  </conditionalFormatting>
  <conditionalFormatting sqref="E2:E25">
    <cfRule type="cellIs" dxfId="552" priority="169" operator="lessThan">
      <formula>0</formula>
    </cfRule>
    <cfRule type="cellIs" dxfId="551" priority="170" operator="greaterThan">
      <formula>0</formula>
    </cfRule>
  </conditionalFormatting>
  <conditionalFormatting sqref="E30:G30 E53:G53 E55:G55 B2:C26 E2:G25 G31:G52 E31:E52 F26:G26">
    <cfRule type="cellIs" dxfId="550" priority="166" operator="equal">
      <formula>0</formula>
    </cfRule>
  </conditionalFormatting>
  <conditionalFormatting sqref="G3:G24 B3:C24">
    <cfRule type="cellIs" dxfId="549" priority="164" operator="lessThan">
      <formula>0</formula>
    </cfRule>
    <cfRule type="cellIs" dxfId="548" priority="165" operator="greaterThan">
      <formula>0</formula>
    </cfRule>
  </conditionalFormatting>
  <conditionalFormatting sqref="G25">
    <cfRule type="cellIs" dxfId="547" priority="161" operator="lessThan">
      <formula>0</formula>
    </cfRule>
    <cfRule type="cellIs" dxfId="546" priority="162" operator="greaterThan">
      <formula>0</formula>
    </cfRule>
  </conditionalFormatting>
  <conditionalFormatting sqref="B25:C25">
    <cfRule type="cellIs" dxfId="545" priority="159" operator="lessThan">
      <formula>0</formula>
    </cfRule>
    <cfRule type="cellIs" dxfId="544" priority="160" operator="greaterThan">
      <formula>0</formula>
    </cfRule>
  </conditionalFormatting>
  <conditionalFormatting sqref="K1:K22">
    <cfRule type="cellIs" dxfId="543" priority="157" operator="lessThan">
      <formula>0</formula>
    </cfRule>
    <cfRule type="cellIs" dxfId="542" priority="158" operator="greaterThan">
      <formula>0</formula>
    </cfRule>
  </conditionalFormatting>
  <conditionalFormatting sqref="B27:C27">
    <cfRule type="cellIs" dxfId="541" priority="155" operator="lessThan">
      <formula>0</formula>
    </cfRule>
    <cfRule type="cellIs" dxfId="540" priority="156" operator="greaterThan">
      <formula>0</formula>
    </cfRule>
  </conditionalFormatting>
  <conditionalFormatting sqref="K23">
    <cfRule type="cellIs" dxfId="539" priority="148" operator="lessThan">
      <formula>0</formula>
    </cfRule>
    <cfRule type="cellIs" dxfId="538" priority="149" operator="greaterThan">
      <formula>0</formula>
    </cfRule>
  </conditionalFormatting>
  <conditionalFormatting sqref="J29:J30 L53:L55">
    <cfRule type="cellIs" dxfId="537" priority="145" operator="lessThan">
      <formula>0</formula>
    </cfRule>
    <cfRule type="cellIs" dxfId="536" priority="146" operator="greaterThan">
      <formula>0</formula>
    </cfRule>
  </conditionalFormatting>
  <conditionalFormatting sqref="L29:L50">
    <cfRule type="cellIs" dxfId="535" priority="134" operator="lessThan">
      <formula>0</formula>
    </cfRule>
    <cfRule type="cellIs" dxfId="534" priority="135" operator="greaterThan">
      <formula>0</formula>
    </cfRule>
  </conditionalFormatting>
  <conditionalFormatting sqref="L51">
    <cfRule type="cellIs" dxfId="533" priority="125" operator="lessThan">
      <formula>0</formula>
    </cfRule>
    <cfRule type="cellIs" dxfId="532" priority="126" operator="greaterThan">
      <formula>0</formula>
    </cfRule>
  </conditionalFormatting>
  <conditionalFormatting sqref="H30:H51 H53">
    <cfRule type="cellIs" dxfId="531" priority="124" operator="lessThan">
      <formula>0</formula>
    </cfRule>
  </conditionalFormatting>
  <conditionalFormatting sqref="D2">
    <cfRule type="cellIs" dxfId="530" priority="122" operator="lessThan">
      <formula>0</formula>
    </cfRule>
    <cfRule type="cellIs" dxfId="529" priority="123" operator="greaterThan">
      <formula>0</formula>
    </cfRule>
  </conditionalFormatting>
  <conditionalFormatting sqref="D2:D26">
    <cfRule type="cellIs" dxfId="528" priority="121" operator="equal">
      <formula>0</formula>
    </cfRule>
  </conditionalFormatting>
  <conditionalFormatting sqref="D3:D24">
    <cfRule type="cellIs" dxfId="527" priority="119" operator="lessThan">
      <formula>0</formula>
    </cfRule>
    <cfRule type="cellIs" dxfId="526" priority="120" operator="greaterThan">
      <formula>0</formula>
    </cfRule>
  </conditionalFormatting>
  <conditionalFormatting sqref="D25">
    <cfRule type="cellIs" dxfId="525" priority="117" operator="lessThan">
      <formula>0</formula>
    </cfRule>
    <cfRule type="cellIs" dxfId="524" priority="118" operator="greaterThan">
      <formula>0</formula>
    </cfRule>
  </conditionalFormatting>
  <conditionalFormatting sqref="D27">
    <cfRule type="cellIs" dxfId="523" priority="115" operator="lessThan">
      <formula>0</formula>
    </cfRule>
    <cfRule type="cellIs" dxfId="522" priority="116" operator="greaterThan">
      <formula>0</formula>
    </cfRule>
  </conditionalFormatting>
  <conditionalFormatting sqref="K24">
    <cfRule type="cellIs" dxfId="521" priority="96" operator="lessThan">
      <formula>0</formula>
    </cfRule>
    <cfRule type="cellIs" dxfId="520" priority="97" operator="greaterThan">
      <formula>0</formula>
    </cfRule>
  </conditionalFormatting>
  <conditionalFormatting sqref="L52">
    <cfRule type="cellIs" dxfId="519" priority="86" operator="lessThan">
      <formula>0</formula>
    </cfRule>
    <cfRule type="cellIs" dxfId="518" priority="87" operator="greaterThan">
      <formula>0</formula>
    </cfRule>
  </conditionalFormatting>
  <conditionalFormatting sqref="H52">
    <cfRule type="cellIs" dxfId="517" priority="85" operator="lessThan">
      <formula>0</formula>
    </cfRule>
  </conditionalFormatting>
  <conditionalFormatting sqref="B30:C30 G30:G52 B31:B42 C31:C52">
    <cfRule type="cellIs" dxfId="516" priority="42" operator="lessThan">
      <formula>0</formula>
    </cfRule>
    <cfRule type="cellIs" dxfId="515" priority="43" operator="greaterThan">
      <formula>0</formula>
    </cfRule>
  </conditionalFormatting>
  <conditionalFormatting sqref="E30:E53">
    <cfRule type="cellIs" dxfId="514" priority="40" operator="lessThan">
      <formula>0</formula>
    </cfRule>
    <cfRule type="cellIs" dxfId="513" priority="41" operator="greaterThan">
      <formula>0</formula>
    </cfRule>
  </conditionalFormatting>
  <conditionalFormatting sqref="B55:C55 B30:C53 F31:G52">
    <cfRule type="cellIs" dxfId="512" priority="39" operator="equal">
      <formula>0</formula>
    </cfRule>
  </conditionalFormatting>
  <conditionalFormatting sqref="G31:G52 B31:B52">
    <cfRule type="cellIs" dxfId="511" priority="37" operator="lessThan">
      <formula>0</formula>
    </cfRule>
    <cfRule type="cellIs" dxfId="510" priority="38" operator="greaterThan">
      <formula>0</formula>
    </cfRule>
  </conditionalFormatting>
  <conditionalFormatting sqref="G53">
    <cfRule type="cellIs" dxfId="509" priority="35" operator="lessThan">
      <formula>0</formula>
    </cfRule>
    <cfRule type="cellIs" dxfId="508" priority="36" operator="greaterThan">
      <formula>0</formula>
    </cfRule>
  </conditionalFormatting>
  <conditionalFormatting sqref="B53:C53">
    <cfRule type="cellIs" dxfId="507" priority="33" operator="lessThan">
      <formula>0</formula>
    </cfRule>
    <cfRule type="cellIs" dxfId="506" priority="34" operator="greaterThan">
      <formula>0</formula>
    </cfRule>
  </conditionalFormatting>
  <conditionalFormatting sqref="B54:C54">
    <cfRule type="cellIs" dxfId="505" priority="31" operator="lessThan">
      <formula>0</formula>
    </cfRule>
    <cfRule type="cellIs" dxfId="504" priority="32" operator="greaterThan">
      <formula>0</formula>
    </cfRule>
  </conditionalFormatting>
  <conditionalFormatting sqref="D30">
    <cfRule type="cellIs" dxfId="503" priority="24" operator="lessThan">
      <formula>0</formula>
    </cfRule>
    <cfRule type="cellIs" dxfId="502" priority="25" operator="greaterThan">
      <formula>0</formula>
    </cfRule>
  </conditionalFormatting>
  <conditionalFormatting sqref="D55 D30:D53">
    <cfRule type="cellIs" dxfId="501" priority="23" operator="equal">
      <formula>0</formula>
    </cfRule>
  </conditionalFormatting>
  <conditionalFormatting sqref="D31:D52">
    <cfRule type="cellIs" dxfId="500" priority="21" operator="lessThan">
      <formula>0</formula>
    </cfRule>
    <cfRule type="cellIs" dxfId="499" priority="22" operator="greaterThan">
      <formula>0</formula>
    </cfRule>
  </conditionalFormatting>
  <conditionalFormatting sqref="D53">
    <cfRule type="cellIs" dxfId="498" priority="19" operator="lessThan">
      <formula>0</formula>
    </cfRule>
    <cfRule type="cellIs" dxfId="497" priority="20" operator="greaterThan">
      <formula>0</formula>
    </cfRule>
  </conditionalFormatting>
  <conditionalFormatting sqref="D54">
    <cfRule type="cellIs" dxfId="496" priority="17" operator="lessThan">
      <formula>0</formula>
    </cfRule>
    <cfRule type="cellIs" dxfId="495" priority="18" operator="greaterThan">
      <formula>0</formula>
    </cfRule>
  </conditionalFormatting>
  <conditionalFormatting sqref="L58">
    <cfRule type="cellIs" dxfId="494" priority="2" operator="lessThan">
      <formula>0</formula>
    </cfRule>
    <cfRule type="cellIs" dxfId="493" priority="3" operator="greaterThan">
      <formula>0</formula>
    </cfRule>
  </conditionalFormatting>
  <conditionalFormatting sqref="H58">
    <cfRule type="duplicateValues" dxfId="492" priority="1"/>
  </conditionalFormatting>
  <conditionalFormatting sqref="L58">
    <cfRule type="cellIs" dxfId="491" priority="4" operator="greaterThan">
      <formula>0</formula>
    </cfRule>
    <cfRule type="cellIs" dxfId="490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7"/>
  <sheetViews>
    <sheetView topLeftCell="A35" zoomScale="80" zoomScaleNormal="80" workbookViewId="0">
      <selection activeCell="C77" sqref="C77"/>
    </sheetView>
  </sheetViews>
  <sheetFormatPr baseColWidth="10" defaultRowHeight="15" x14ac:dyDescent="0.25"/>
  <cols>
    <col min="1" max="1" width="26.7109375" style="21" customWidth="1"/>
    <col min="2" max="2" width="17.85546875" style="22" customWidth="1"/>
    <col min="3" max="5" width="15.5703125" style="21" customWidth="1"/>
    <col min="6" max="6" width="20.7109375" style="21" customWidth="1"/>
    <col min="7" max="7" width="17.42578125" style="21" customWidth="1"/>
    <col min="8" max="8" width="26.85546875" style="21" customWidth="1"/>
    <col min="9" max="9" width="19.7109375" style="21" customWidth="1"/>
    <col min="10" max="10" width="17.42578125" style="21" bestFit="1" customWidth="1"/>
    <col min="11" max="11" width="13.85546875" style="21" customWidth="1"/>
    <col min="12" max="16384" width="11.42578125" style="21"/>
  </cols>
  <sheetData>
    <row r="1" spans="1:13" ht="15.75" x14ac:dyDescent="0.25">
      <c r="A1" s="33" t="s">
        <v>4</v>
      </c>
      <c r="B1" s="36" t="s">
        <v>10</v>
      </c>
      <c r="C1" s="34" t="s">
        <v>13</v>
      </c>
      <c r="D1" s="32" t="s">
        <v>14</v>
      </c>
      <c r="E1" s="35" t="s">
        <v>15</v>
      </c>
      <c r="F1" s="85" t="s">
        <v>52</v>
      </c>
      <c r="G1" s="37" t="s">
        <v>9</v>
      </c>
      <c r="H1" s="37" t="s">
        <v>2</v>
      </c>
      <c r="I1" s="37" t="s">
        <v>12</v>
      </c>
      <c r="J1" s="5"/>
      <c r="K1" s="5"/>
      <c r="L1" s="5"/>
      <c r="M1" s="5"/>
    </row>
    <row r="2" spans="1:13" x14ac:dyDescent="0.25">
      <c r="A2" s="44">
        <v>43374</v>
      </c>
      <c r="B2" s="45"/>
      <c r="C2" s="45"/>
      <c r="D2" s="45"/>
      <c r="E2" s="45"/>
      <c r="F2" s="45"/>
      <c r="G2" s="1">
        <f t="shared" ref="G2:G24" si="0">SUM(B2:F2)</f>
        <v>0</v>
      </c>
      <c r="H2" s="2"/>
      <c r="I2" s="25">
        <f t="shared" ref="I2:I24" si="1">(B2*8.6)+(C2*8.6)+(D2*6)+(E2*7.8)+(F2*11.42)</f>
        <v>0</v>
      </c>
      <c r="J2" s="5"/>
      <c r="K2" s="5"/>
      <c r="L2" s="5"/>
      <c r="M2" s="5"/>
    </row>
    <row r="3" spans="1:13" x14ac:dyDescent="0.25">
      <c r="A3" s="44">
        <v>43375</v>
      </c>
      <c r="B3" s="24"/>
      <c r="C3" s="24"/>
      <c r="D3" s="24"/>
      <c r="E3" s="24"/>
      <c r="F3" s="24"/>
      <c r="G3" s="1">
        <f t="shared" si="0"/>
        <v>0</v>
      </c>
      <c r="H3" s="2"/>
      <c r="I3" s="25">
        <f t="shared" si="1"/>
        <v>0</v>
      </c>
      <c r="J3" s="5"/>
      <c r="K3" s="5"/>
      <c r="L3" s="5"/>
      <c r="M3" s="5"/>
    </row>
    <row r="4" spans="1:13" x14ac:dyDescent="0.25">
      <c r="A4" s="44">
        <v>43376</v>
      </c>
      <c r="B4" s="24"/>
      <c r="C4" s="24"/>
      <c r="D4" s="24"/>
      <c r="E4" s="24"/>
      <c r="F4" s="24"/>
      <c r="G4" s="1">
        <f t="shared" si="0"/>
        <v>0</v>
      </c>
      <c r="H4" s="2"/>
      <c r="I4" s="25">
        <f t="shared" si="1"/>
        <v>0</v>
      </c>
      <c r="J4" s="5"/>
      <c r="K4" s="5"/>
      <c r="L4" s="5"/>
      <c r="M4" s="5"/>
    </row>
    <row r="5" spans="1:13" x14ac:dyDescent="0.25">
      <c r="A5" s="44">
        <v>43377</v>
      </c>
      <c r="B5" s="24"/>
      <c r="C5" s="24"/>
      <c r="D5" s="24"/>
      <c r="E5" s="24"/>
      <c r="F5" s="24"/>
      <c r="G5" s="1">
        <f t="shared" si="0"/>
        <v>0</v>
      </c>
      <c r="H5" s="2"/>
      <c r="I5" s="25">
        <f t="shared" si="1"/>
        <v>0</v>
      </c>
      <c r="J5" s="5"/>
      <c r="K5" s="5"/>
      <c r="L5" s="5"/>
      <c r="M5" s="5"/>
    </row>
    <row r="6" spans="1:13" x14ac:dyDescent="0.25">
      <c r="A6" s="44">
        <v>43378</v>
      </c>
      <c r="B6" s="24"/>
      <c r="C6" s="24"/>
      <c r="D6" s="24"/>
      <c r="E6" s="24"/>
      <c r="F6" s="24"/>
      <c r="G6" s="1">
        <f t="shared" si="0"/>
        <v>0</v>
      </c>
      <c r="H6" s="3"/>
      <c r="I6" s="25">
        <f t="shared" si="1"/>
        <v>0</v>
      </c>
      <c r="J6" s="5"/>
      <c r="K6" s="5"/>
      <c r="L6" s="5"/>
      <c r="M6" s="5"/>
    </row>
    <row r="7" spans="1:13" x14ac:dyDescent="0.25">
      <c r="A7" s="44">
        <v>43381</v>
      </c>
      <c r="B7" s="24"/>
      <c r="C7" s="24"/>
      <c r="D7" s="24"/>
      <c r="E7" s="24"/>
      <c r="F7" s="24"/>
      <c r="G7" s="1">
        <f t="shared" si="0"/>
        <v>0</v>
      </c>
      <c r="H7" s="3"/>
      <c r="I7" s="25">
        <f t="shared" si="1"/>
        <v>0</v>
      </c>
      <c r="J7" s="5"/>
      <c r="K7" s="5"/>
      <c r="L7" s="5"/>
      <c r="M7" s="5"/>
    </row>
    <row r="8" spans="1:13" x14ac:dyDescent="0.25">
      <c r="A8" s="44">
        <v>43382</v>
      </c>
      <c r="B8" s="24"/>
      <c r="C8" s="24"/>
      <c r="D8" s="24"/>
      <c r="E8" s="24"/>
      <c r="F8" s="24"/>
      <c r="G8" s="1">
        <f t="shared" si="0"/>
        <v>0</v>
      </c>
      <c r="H8" s="2"/>
      <c r="I8" s="25">
        <f t="shared" si="1"/>
        <v>0</v>
      </c>
      <c r="J8" s="5"/>
      <c r="K8" s="5"/>
      <c r="L8" s="5"/>
      <c r="M8" s="5"/>
    </row>
    <row r="9" spans="1:13" x14ac:dyDescent="0.25">
      <c r="A9" s="44">
        <v>43383</v>
      </c>
      <c r="B9" s="24"/>
      <c r="C9" s="24"/>
      <c r="D9" s="24"/>
      <c r="E9" s="24"/>
      <c r="F9" s="24"/>
      <c r="G9" s="1">
        <f t="shared" si="0"/>
        <v>0</v>
      </c>
      <c r="H9" s="2"/>
      <c r="I9" s="25">
        <f t="shared" si="1"/>
        <v>0</v>
      </c>
      <c r="J9" s="5"/>
      <c r="K9" s="5"/>
      <c r="L9" s="5"/>
      <c r="M9" s="5"/>
    </row>
    <row r="10" spans="1:13" x14ac:dyDescent="0.25">
      <c r="A10" s="44">
        <v>43384</v>
      </c>
      <c r="B10" s="24"/>
      <c r="C10" s="24"/>
      <c r="D10" s="24"/>
      <c r="E10" s="24"/>
      <c r="F10" s="24"/>
      <c r="G10" s="1">
        <f t="shared" si="0"/>
        <v>0</v>
      </c>
      <c r="H10" s="2"/>
      <c r="I10" s="25">
        <f t="shared" si="1"/>
        <v>0</v>
      </c>
      <c r="J10" s="5"/>
      <c r="K10" s="5"/>
      <c r="L10" s="5"/>
      <c r="M10" s="5"/>
    </row>
    <row r="11" spans="1:13" x14ac:dyDescent="0.25">
      <c r="A11" s="44">
        <v>43385</v>
      </c>
      <c r="B11" s="24"/>
      <c r="C11" s="24"/>
      <c r="D11" s="24"/>
      <c r="E11" s="24"/>
      <c r="F11" s="24"/>
      <c r="G11" s="1">
        <f t="shared" si="0"/>
        <v>0</v>
      </c>
      <c r="H11" s="3"/>
      <c r="I11" s="25">
        <f t="shared" si="1"/>
        <v>0</v>
      </c>
      <c r="J11" s="5"/>
      <c r="K11" s="5"/>
      <c r="L11" s="5"/>
      <c r="M11" s="5"/>
    </row>
    <row r="12" spans="1:13" x14ac:dyDescent="0.25">
      <c r="A12" s="44">
        <v>43388</v>
      </c>
      <c r="B12" s="24"/>
      <c r="C12" s="24"/>
      <c r="D12" s="24"/>
      <c r="E12" s="24"/>
      <c r="F12" s="24"/>
      <c r="G12" s="1">
        <f t="shared" si="0"/>
        <v>0</v>
      </c>
      <c r="H12" s="2"/>
      <c r="I12" s="25">
        <f t="shared" si="1"/>
        <v>0</v>
      </c>
      <c r="J12" s="5"/>
      <c r="K12" s="5"/>
      <c r="L12" s="5"/>
      <c r="M12" s="5"/>
    </row>
    <row r="13" spans="1:13" x14ac:dyDescent="0.25">
      <c r="A13" s="44">
        <v>43389</v>
      </c>
      <c r="B13" s="24"/>
      <c r="C13" s="24"/>
      <c r="D13" s="24"/>
      <c r="E13" s="24"/>
      <c r="F13" s="24"/>
      <c r="G13" s="1">
        <f t="shared" si="0"/>
        <v>0</v>
      </c>
      <c r="H13" s="2"/>
      <c r="I13" s="25">
        <f t="shared" si="1"/>
        <v>0</v>
      </c>
      <c r="J13" s="5"/>
      <c r="K13" s="5"/>
      <c r="L13" s="5"/>
      <c r="M13" s="5"/>
    </row>
    <row r="14" spans="1:13" x14ac:dyDescent="0.25">
      <c r="A14" s="44">
        <v>43390</v>
      </c>
      <c r="B14" s="24"/>
      <c r="C14" s="24"/>
      <c r="D14" s="24"/>
      <c r="E14" s="24"/>
      <c r="F14" s="24"/>
      <c r="G14" s="1">
        <f t="shared" si="0"/>
        <v>0</v>
      </c>
      <c r="H14" s="3"/>
      <c r="I14" s="25">
        <f t="shared" si="1"/>
        <v>0</v>
      </c>
      <c r="J14" s="5"/>
      <c r="K14" s="5"/>
      <c r="L14" s="5"/>
      <c r="M14" s="5"/>
    </row>
    <row r="15" spans="1:13" x14ac:dyDescent="0.25">
      <c r="A15" s="44">
        <v>43391</v>
      </c>
      <c r="B15" s="24"/>
      <c r="C15" s="24"/>
      <c r="D15" s="24"/>
      <c r="E15" s="24"/>
      <c r="F15" s="24"/>
      <c r="G15" s="1">
        <f t="shared" si="0"/>
        <v>0</v>
      </c>
      <c r="H15" s="2"/>
      <c r="I15" s="25">
        <f t="shared" si="1"/>
        <v>0</v>
      </c>
      <c r="J15" s="5"/>
      <c r="K15" s="5"/>
      <c r="L15" s="5"/>
      <c r="M15" s="5"/>
    </row>
    <row r="16" spans="1:13" x14ac:dyDescent="0.25">
      <c r="A16" s="44">
        <v>43392</v>
      </c>
      <c r="B16" s="24"/>
      <c r="C16" s="24"/>
      <c r="D16" s="24"/>
      <c r="E16" s="24"/>
      <c r="F16" s="24"/>
      <c r="G16" s="1">
        <f t="shared" si="0"/>
        <v>0</v>
      </c>
      <c r="H16" s="2"/>
      <c r="I16" s="25">
        <f t="shared" si="1"/>
        <v>0</v>
      </c>
      <c r="J16" s="5"/>
      <c r="K16" s="5"/>
      <c r="L16" s="5"/>
      <c r="M16" s="5"/>
    </row>
    <row r="17" spans="1:14" x14ac:dyDescent="0.25">
      <c r="A17" s="44">
        <v>43395</v>
      </c>
      <c r="B17" s="24"/>
      <c r="C17" s="24"/>
      <c r="D17" s="24"/>
      <c r="E17" s="24"/>
      <c r="F17" s="24"/>
      <c r="G17" s="1">
        <f t="shared" si="0"/>
        <v>0</v>
      </c>
      <c r="H17" s="2"/>
      <c r="I17" s="25">
        <f t="shared" si="1"/>
        <v>0</v>
      </c>
      <c r="J17" s="5"/>
      <c r="K17" s="5"/>
      <c r="L17" s="5"/>
      <c r="M17" s="5"/>
    </row>
    <row r="18" spans="1:14" x14ac:dyDescent="0.25">
      <c r="A18" s="44">
        <v>43396</v>
      </c>
      <c r="B18" s="24"/>
      <c r="C18" s="24"/>
      <c r="D18" s="24"/>
      <c r="E18" s="24"/>
      <c r="F18" s="24"/>
      <c r="G18" s="1">
        <f t="shared" si="0"/>
        <v>0</v>
      </c>
      <c r="H18" s="2"/>
      <c r="I18" s="25">
        <f t="shared" si="1"/>
        <v>0</v>
      </c>
      <c r="J18" s="5"/>
      <c r="K18" s="5"/>
      <c r="L18" s="5"/>
      <c r="M18" s="5"/>
    </row>
    <row r="19" spans="1:14" x14ac:dyDescent="0.25">
      <c r="A19" s="44">
        <v>43397</v>
      </c>
      <c r="B19" s="24"/>
      <c r="C19" s="24"/>
      <c r="D19" s="24"/>
      <c r="E19" s="24"/>
      <c r="F19" s="24"/>
      <c r="G19" s="1">
        <f t="shared" si="0"/>
        <v>0</v>
      </c>
      <c r="H19" s="2"/>
      <c r="I19" s="25">
        <f t="shared" si="1"/>
        <v>0</v>
      </c>
      <c r="J19" s="5"/>
      <c r="K19" s="5"/>
      <c r="L19" s="5"/>
      <c r="M19" s="5"/>
    </row>
    <row r="20" spans="1:14" x14ac:dyDescent="0.25">
      <c r="A20" s="44">
        <v>43398</v>
      </c>
      <c r="B20" s="24"/>
      <c r="C20" s="24"/>
      <c r="D20" s="24"/>
      <c r="E20" s="24"/>
      <c r="F20" s="24"/>
      <c r="G20" s="1">
        <f t="shared" si="0"/>
        <v>0</v>
      </c>
      <c r="H20" s="2"/>
      <c r="I20" s="25">
        <f t="shared" si="1"/>
        <v>0</v>
      </c>
      <c r="J20" s="5"/>
      <c r="K20" s="5"/>
      <c r="L20" s="5"/>
      <c r="M20" s="5"/>
    </row>
    <row r="21" spans="1:14" x14ac:dyDescent="0.25">
      <c r="A21" s="44">
        <v>43399</v>
      </c>
      <c r="B21" s="24"/>
      <c r="C21" s="24"/>
      <c r="D21" s="24"/>
      <c r="E21" s="24"/>
      <c r="F21" s="24"/>
      <c r="G21" s="1">
        <f t="shared" si="0"/>
        <v>0</v>
      </c>
      <c r="H21" s="2"/>
      <c r="I21" s="25">
        <f t="shared" si="1"/>
        <v>0</v>
      </c>
      <c r="J21" s="5"/>
      <c r="K21" s="5"/>
      <c r="L21" s="5"/>
      <c r="M21" s="5"/>
    </row>
    <row r="22" spans="1:14" x14ac:dyDescent="0.25">
      <c r="A22" s="44">
        <v>43402</v>
      </c>
      <c r="B22" s="24"/>
      <c r="C22" s="24"/>
      <c r="D22" s="24"/>
      <c r="E22" s="24"/>
      <c r="F22" s="24"/>
      <c r="G22" s="1">
        <f t="shared" si="0"/>
        <v>0</v>
      </c>
      <c r="H22" s="2"/>
      <c r="I22" s="25">
        <f t="shared" si="1"/>
        <v>0</v>
      </c>
      <c r="J22" s="5"/>
      <c r="K22" s="5"/>
      <c r="L22" s="5"/>
      <c r="M22" s="5"/>
    </row>
    <row r="23" spans="1:14" x14ac:dyDescent="0.25">
      <c r="A23" s="44">
        <v>43403</v>
      </c>
      <c r="B23" s="24"/>
      <c r="C23" s="24"/>
      <c r="D23" s="24"/>
      <c r="E23" s="24"/>
      <c r="F23" s="24"/>
      <c r="G23" s="1">
        <f t="shared" si="0"/>
        <v>0</v>
      </c>
      <c r="H23" s="2"/>
      <c r="I23" s="25">
        <f t="shared" si="1"/>
        <v>0</v>
      </c>
      <c r="J23" s="5"/>
      <c r="K23" s="5"/>
      <c r="L23" s="5"/>
      <c r="M23" s="5"/>
    </row>
    <row r="24" spans="1:14" x14ac:dyDescent="0.25">
      <c r="A24" s="44">
        <v>43404</v>
      </c>
      <c r="B24" s="24"/>
      <c r="C24" s="24"/>
      <c r="D24" s="24"/>
      <c r="E24" s="24"/>
      <c r="F24" s="24"/>
      <c r="G24" s="1">
        <f t="shared" si="0"/>
        <v>0</v>
      </c>
      <c r="H24" s="2"/>
      <c r="I24" s="25">
        <f t="shared" si="1"/>
        <v>0</v>
      </c>
      <c r="J24" s="5"/>
      <c r="K24" s="5"/>
      <c r="L24" s="5"/>
      <c r="M24" s="5"/>
    </row>
    <row r="25" spans="1:14" ht="15.75" customHeight="1" x14ac:dyDescent="0.25">
      <c r="A25" s="4" t="s">
        <v>3</v>
      </c>
      <c r="B25" s="58">
        <f>SUM(B2:B22)</f>
        <v>0</v>
      </c>
      <c r="C25" s="58">
        <f>SUM(C2:C22)</f>
        <v>0</v>
      </c>
      <c r="D25" s="58">
        <f>SUM(D2:D22)</f>
        <v>0</v>
      </c>
      <c r="E25" s="58">
        <f>SUM(E2:E22)</f>
        <v>0</v>
      </c>
      <c r="F25" s="58">
        <f>SUM(F2:F22)</f>
        <v>0</v>
      </c>
      <c r="G25" s="208">
        <f>SUM(G2:G24)</f>
        <v>0</v>
      </c>
      <c r="H25" s="147">
        <f>SUM(H2:H24)</f>
        <v>0</v>
      </c>
      <c r="I25" s="152">
        <f>SUM(I2:I22)</f>
        <v>0</v>
      </c>
      <c r="J25" s="5"/>
      <c r="K25" s="5"/>
      <c r="L25" s="5"/>
      <c r="M25" s="5"/>
    </row>
    <row r="26" spans="1:14" ht="15.75" x14ac:dyDescent="0.25">
      <c r="A26" s="57" t="s">
        <v>49</v>
      </c>
      <c r="B26" s="60"/>
      <c r="C26" s="60"/>
      <c r="D26" s="60"/>
      <c r="E26" s="60"/>
      <c r="F26" s="60"/>
      <c r="G26" s="209"/>
      <c r="H26" s="61">
        <f>SUM(B26:F26)</f>
        <v>0</v>
      </c>
      <c r="I26" s="60"/>
    </row>
    <row r="27" spans="1:14" ht="15.75" customHeight="1" x14ac:dyDescent="0.25">
      <c r="A27" s="91" t="s">
        <v>12</v>
      </c>
      <c r="B27" s="88">
        <f>(B25*8.6)</f>
        <v>0</v>
      </c>
      <c r="C27" s="88">
        <f>(C25*8.6)</f>
        <v>0</v>
      </c>
      <c r="D27" s="88">
        <f>(D25*6)</f>
        <v>0</v>
      </c>
      <c r="E27" s="88">
        <f>(E25*7.8)</f>
        <v>0</v>
      </c>
      <c r="F27" s="88">
        <f>(F25*11.42)</f>
        <v>0</v>
      </c>
      <c r="G27" s="146"/>
      <c r="H27" s="148"/>
      <c r="I27" s="153"/>
      <c r="J27" s="5"/>
      <c r="K27" s="5"/>
      <c r="L27" s="5"/>
      <c r="M27" s="5"/>
    </row>
    <row r="28" spans="1:14" ht="15.75" thickBot="1" x14ac:dyDescent="0.3"/>
    <row r="29" spans="1:14" ht="15.75" x14ac:dyDescent="0.25">
      <c r="A29" s="42" t="s">
        <v>62</v>
      </c>
      <c r="B29" s="36" t="s">
        <v>10</v>
      </c>
      <c r="C29" s="34" t="s">
        <v>13</v>
      </c>
      <c r="D29" s="32" t="s">
        <v>14</v>
      </c>
      <c r="E29" s="35" t="s">
        <v>15</v>
      </c>
      <c r="F29" s="85" t="s">
        <v>52</v>
      </c>
      <c r="G29" s="37" t="s">
        <v>9</v>
      </c>
      <c r="H29" s="37" t="s">
        <v>2</v>
      </c>
      <c r="I29" s="37" t="s">
        <v>12</v>
      </c>
      <c r="J29" s="40" t="s">
        <v>59</v>
      </c>
      <c r="K29" s="5"/>
      <c r="L29" s="5"/>
      <c r="M29" s="5"/>
      <c r="N29" s="5"/>
    </row>
    <row r="30" spans="1:14" x14ac:dyDescent="0.25">
      <c r="A30" s="44">
        <v>43374</v>
      </c>
      <c r="B30" s="45"/>
      <c r="C30" s="45"/>
      <c r="D30" s="45"/>
      <c r="E30" s="45"/>
      <c r="F30" s="45"/>
      <c r="G30" s="1">
        <f t="shared" ref="G30:G52" si="2">SUM(B30:F30)</f>
        <v>0</v>
      </c>
      <c r="H30" s="2"/>
      <c r="I30" s="25">
        <f t="shared" ref="I30:I52" si="3">(B30*8.6)+(C30*8.6)+(D30*6)+(E30*7.8)+(F30*11.42)</f>
        <v>0</v>
      </c>
      <c r="J30" s="103">
        <f t="shared" ref="J30:J52" si="4">G30-G2</f>
        <v>0</v>
      </c>
      <c r="K30" s="5"/>
      <c r="L30" s="5"/>
      <c r="M30" s="5"/>
      <c r="N30" s="5"/>
    </row>
    <row r="31" spans="1:14" x14ac:dyDescent="0.25">
      <c r="A31" s="44">
        <v>43375</v>
      </c>
      <c r="B31" s="45"/>
      <c r="C31" s="45"/>
      <c r="D31" s="45"/>
      <c r="E31" s="45"/>
      <c r="F31" s="45"/>
      <c r="G31" s="1">
        <f t="shared" si="2"/>
        <v>0</v>
      </c>
      <c r="H31" s="2"/>
      <c r="I31" s="25">
        <f t="shared" si="3"/>
        <v>0</v>
      </c>
      <c r="J31" s="103">
        <f t="shared" si="4"/>
        <v>0</v>
      </c>
      <c r="K31" s="5"/>
      <c r="L31" s="5"/>
      <c r="M31" s="5"/>
      <c r="N31" s="5"/>
    </row>
    <row r="32" spans="1:14" x14ac:dyDescent="0.25">
      <c r="A32" s="44">
        <v>43376</v>
      </c>
      <c r="B32" s="45"/>
      <c r="C32" s="45"/>
      <c r="D32" s="45"/>
      <c r="E32" s="45"/>
      <c r="F32" s="45"/>
      <c r="G32" s="1">
        <f t="shared" si="2"/>
        <v>0</v>
      </c>
      <c r="H32" s="2"/>
      <c r="I32" s="25">
        <f t="shared" si="3"/>
        <v>0</v>
      </c>
      <c r="J32" s="103">
        <f t="shared" si="4"/>
        <v>0</v>
      </c>
      <c r="K32" s="5"/>
      <c r="L32" s="5"/>
      <c r="M32" s="5"/>
      <c r="N32" s="5"/>
    </row>
    <row r="33" spans="1:14" x14ac:dyDescent="0.25">
      <c r="A33" s="44">
        <v>43377</v>
      </c>
      <c r="B33" s="45"/>
      <c r="C33" s="45"/>
      <c r="D33" s="45"/>
      <c r="E33" s="45"/>
      <c r="F33" s="45"/>
      <c r="G33" s="1">
        <f t="shared" si="2"/>
        <v>0</v>
      </c>
      <c r="H33" s="2"/>
      <c r="I33" s="25">
        <f t="shared" si="3"/>
        <v>0</v>
      </c>
      <c r="J33" s="103">
        <f t="shared" si="4"/>
        <v>0</v>
      </c>
      <c r="K33" s="5"/>
      <c r="L33" s="5"/>
      <c r="M33" s="5"/>
      <c r="N33" s="5"/>
    </row>
    <row r="34" spans="1:14" x14ac:dyDescent="0.25">
      <c r="A34" s="44">
        <v>43378</v>
      </c>
      <c r="B34" s="45"/>
      <c r="C34" s="45"/>
      <c r="D34" s="45"/>
      <c r="E34" s="45"/>
      <c r="F34" s="45"/>
      <c r="G34" s="1">
        <f t="shared" si="2"/>
        <v>0</v>
      </c>
      <c r="H34" s="2"/>
      <c r="I34" s="25">
        <f t="shared" si="3"/>
        <v>0</v>
      </c>
      <c r="J34" s="103">
        <f t="shared" si="4"/>
        <v>0</v>
      </c>
      <c r="K34" s="5"/>
      <c r="L34" s="5"/>
      <c r="M34" s="5"/>
      <c r="N34" s="5"/>
    </row>
    <row r="35" spans="1:14" x14ac:dyDescent="0.25">
      <c r="A35" s="44">
        <v>43381</v>
      </c>
      <c r="B35" s="45"/>
      <c r="C35" s="45"/>
      <c r="D35" s="45"/>
      <c r="E35" s="45"/>
      <c r="F35" s="45"/>
      <c r="G35" s="1">
        <f t="shared" si="2"/>
        <v>0</v>
      </c>
      <c r="H35" s="2"/>
      <c r="I35" s="25">
        <f t="shared" si="3"/>
        <v>0</v>
      </c>
      <c r="J35" s="103">
        <f t="shared" si="4"/>
        <v>0</v>
      </c>
      <c r="K35" s="5"/>
      <c r="L35" s="5"/>
      <c r="M35" s="5"/>
      <c r="N35" s="5"/>
    </row>
    <row r="36" spans="1:14" x14ac:dyDescent="0.25">
      <c r="A36" s="44">
        <v>43382</v>
      </c>
      <c r="B36" s="45"/>
      <c r="C36" s="45"/>
      <c r="D36" s="45"/>
      <c r="E36" s="45"/>
      <c r="F36" s="45"/>
      <c r="G36" s="1">
        <f t="shared" si="2"/>
        <v>0</v>
      </c>
      <c r="H36" s="2"/>
      <c r="I36" s="25">
        <f t="shared" si="3"/>
        <v>0</v>
      </c>
      <c r="J36" s="103">
        <f t="shared" si="4"/>
        <v>0</v>
      </c>
      <c r="K36" s="5"/>
      <c r="L36" s="5"/>
      <c r="M36" s="5"/>
      <c r="N36" s="5"/>
    </row>
    <row r="37" spans="1:14" x14ac:dyDescent="0.25">
      <c r="A37" s="44">
        <v>43383</v>
      </c>
      <c r="B37" s="45"/>
      <c r="C37" s="45"/>
      <c r="D37" s="45"/>
      <c r="E37" s="45"/>
      <c r="F37" s="45"/>
      <c r="G37" s="1">
        <f t="shared" si="2"/>
        <v>0</v>
      </c>
      <c r="H37" s="2"/>
      <c r="I37" s="25">
        <f t="shared" si="3"/>
        <v>0</v>
      </c>
      <c r="J37" s="103">
        <f t="shared" si="4"/>
        <v>0</v>
      </c>
      <c r="K37" s="5"/>
      <c r="L37" s="5"/>
      <c r="M37" s="5"/>
      <c r="N37" s="5"/>
    </row>
    <row r="38" spans="1:14" x14ac:dyDescent="0.25">
      <c r="A38" s="44">
        <v>43384</v>
      </c>
      <c r="B38" s="45"/>
      <c r="C38" s="45"/>
      <c r="D38" s="45"/>
      <c r="E38" s="45"/>
      <c r="F38" s="45"/>
      <c r="G38" s="1">
        <f t="shared" si="2"/>
        <v>0</v>
      </c>
      <c r="H38" s="2"/>
      <c r="I38" s="25">
        <f t="shared" si="3"/>
        <v>0</v>
      </c>
      <c r="J38" s="103">
        <f t="shared" si="4"/>
        <v>0</v>
      </c>
      <c r="K38" s="5"/>
      <c r="L38" s="5"/>
      <c r="M38" s="5"/>
      <c r="N38" s="5"/>
    </row>
    <row r="39" spans="1:14" x14ac:dyDescent="0.25">
      <c r="A39" s="44">
        <v>43385</v>
      </c>
      <c r="B39" s="45"/>
      <c r="C39" s="45"/>
      <c r="D39" s="45"/>
      <c r="E39" s="45"/>
      <c r="F39" s="45"/>
      <c r="G39" s="1">
        <f t="shared" si="2"/>
        <v>0</v>
      </c>
      <c r="H39" s="2"/>
      <c r="I39" s="25">
        <f t="shared" si="3"/>
        <v>0</v>
      </c>
      <c r="J39" s="103">
        <f t="shared" si="4"/>
        <v>0</v>
      </c>
      <c r="K39" s="5"/>
      <c r="L39" s="5"/>
      <c r="M39" s="5"/>
      <c r="N39" s="5"/>
    </row>
    <row r="40" spans="1:14" x14ac:dyDescent="0.25">
      <c r="A40" s="44">
        <v>43388</v>
      </c>
      <c r="B40" s="45"/>
      <c r="C40" s="45"/>
      <c r="D40" s="45"/>
      <c r="E40" s="45"/>
      <c r="F40" s="45"/>
      <c r="G40" s="1">
        <f t="shared" si="2"/>
        <v>0</v>
      </c>
      <c r="H40" s="2"/>
      <c r="I40" s="25">
        <f t="shared" si="3"/>
        <v>0</v>
      </c>
      <c r="J40" s="103">
        <f t="shared" si="4"/>
        <v>0</v>
      </c>
      <c r="K40" s="5"/>
      <c r="L40" s="5"/>
      <c r="M40" s="5"/>
      <c r="N40" s="5"/>
    </row>
    <row r="41" spans="1:14" x14ac:dyDescent="0.25">
      <c r="A41" s="44">
        <v>43389</v>
      </c>
      <c r="B41" s="45"/>
      <c r="C41" s="45"/>
      <c r="D41" s="45"/>
      <c r="E41" s="45"/>
      <c r="F41" s="45"/>
      <c r="G41" s="1">
        <f t="shared" si="2"/>
        <v>0</v>
      </c>
      <c r="H41" s="2"/>
      <c r="I41" s="25">
        <f t="shared" si="3"/>
        <v>0</v>
      </c>
      <c r="J41" s="103">
        <f t="shared" si="4"/>
        <v>0</v>
      </c>
      <c r="K41" s="5"/>
      <c r="L41" s="5"/>
      <c r="M41" s="5"/>
      <c r="N41" s="5"/>
    </row>
    <row r="42" spans="1:14" x14ac:dyDescent="0.25">
      <c r="A42" s="44">
        <v>43390</v>
      </c>
      <c r="B42" s="24"/>
      <c r="C42" s="45"/>
      <c r="D42" s="45"/>
      <c r="E42" s="45"/>
      <c r="F42" s="45"/>
      <c r="G42" s="1">
        <f t="shared" si="2"/>
        <v>0</v>
      </c>
      <c r="H42" s="3"/>
      <c r="I42" s="25">
        <f t="shared" si="3"/>
        <v>0</v>
      </c>
      <c r="J42" s="103">
        <f t="shared" si="4"/>
        <v>0</v>
      </c>
      <c r="K42" s="5"/>
      <c r="L42" s="5"/>
      <c r="M42" s="5"/>
      <c r="N42" s="5"/>
    </row>
    <row r="43" spans="1:14" x14ac:dyDescent="0.25">
      <c r="A43" s="44">
        <v>43391</v>
      </c>
      <c r="B43" s="24"/>
      <c r="C43" s="45"/>
      <c r="D43" s="45"/>
      <c r="E43" s="45"/>
      <c r="F43" s="45"/>
      <c r="G43" s="1">
        <f t="shared" si="2"/>
        <v>0</v>
      </c>
      <c r="H43" s="2"/>
      <c r="I43" s="25">
        <f t="shared" si="3"/>
        <v>0</v>
      </c>
      <c r="J43" s="103">
        <f t="shared" si="4"/>
        <v>0</v>
      </c>
      <c r="K43" s="5"/>
      <c r="L43" s="5"/>
      <c r="M43" s="5"/>
      <c r="N43" s="5"/>
    </row>
    <row r="44" spans="1:14" x14ac:dyDescent="0.25">
      <c r="A44" s="44">
        <v>43392</v>
      </c>
      <c r="B44" s="24"/>
      <c r="C44" s="45"/>
      <c r="D44" s="45"/>
      <c r="E44" s="45"/>
      <c r="F44" s="45"/>
      <c r="G44" s="1">
        <f t="shared" si="2"/>
        <v>0</v>
      </c>
      <c r="H44" s="2"/>
      <c r="I44" s="25">
        <f t="shared" si="3"/>
        <v>0</v>
      </c>
      <c r="J44" s="103">
        <f t="shared" si="4"/>
        <v>0</v>
      </c>
      <c r="K44" s="5"/>
      <c r="L44" s="5"/>
      <c r="M44" s="5"/>
      <c r="N44" s="5"/>
    </row>
    <row r="45" spans="1:14" x14ac:dyDescent="0.25">
      <c r="A45" s="44">
        <v>43395</v>
      </c>
      <c r="B45" s="24"/>
      <c r="C45" s="45"/>
      <c r="D45" s="45"/>
      <c r="E45" s="45"/>
      <c r="F45" s="45"/>
      <c r="G45" s="1">
        <f t="shared" si="2"/>
        <v>0</v>
      </c>
      <c r="H45" s="2"/>
      <c r="I45" s="25">
        <f t="shared" si="3"/>
        <v>0</v>
      </c>
      <c r="J45" s="103">
        <f t="shared" si="4"/>
        <v>0</v>
      </c>
      <c r="K45" s="5"/>
      <c r="L45" s="5"/>
      <c r="M45" s="5"/>
      <c r="N45" s="5"/>
    </row>
    <row r="46" spans="1:14" x14ac:dyDescent="0.25">
      <c r="A46" s="44">
        <v>43396</v>
      </c>
      <c r="B46" s="24"/>
      <c r="C46" s="45"/>
      <c r="D46" s="45"/>
      <c r="E46" s="45"/>
      <c r="F46" s="45"/>
      <c r="G46" s="1">
        <f t="shared" si="2"/>
        <v>0</v>
      </c>
      <c r="H46" s="2"/>
      <c r="I46" s="25">
        <f t="shared" si="3"/>
        <v>0</v>
      </c>
      <c r="J46" s="103">
        <f t="shared" si="4"/>
        <v>0</v>
      </c>
      <c r="K46" s="5"/>
      <c r="L46" s="5"/>
      <c r="M46" s="5"/>
      <c r="N46" s="5"/>
    </row>
    <row r="47" spans="1:14" x14ac:dyDescent="0.25">
      <c r="A47" s="44">
        <v>43397</v>
      </c>
      <c r="B47" s="24"/>
      <c r="C47" s="45"/>
      <c r="D47" s="45"/>
      <c r="E47" s="45"/>
      <c r="F47" s="45"/>
      <c r="G47" s="1">
        <f t="shared" si="2"/>
        <v>0</v>
      </c>
      <c r="H47" s="2"/>
      <c r="I47" s="25">
        <f t="shared" si="3"/>
        <v>0</v>
      </c>
      <c r="J47" s="103">
        <f t="shared" si="4"/>
        <v>0</v>
      </c>
      <c r="K47" s="5"/>
      <c r="L47" s="5"/>
      <c r="M47" s="5"/>
      <c r="N47" s="5"/>
    </row>
    <row r="48" spans="1:14" x14ac:dyDescent="0.25">
      <c r="A48" s="44">
        <v>43398</v>
      </c>
      <c r="B48" s="24"/>
      <c r="C48" s="45"/>
      <c r="D48" s="45"/>
      <c r="E48" s="45"/>
      <c r="F48" s="45"/>
      <c r="G48" s="1">
        <f t="shared" si="2"/>
        <v>0</v>
      </c>
      <c r="H48" s="2"/>
      <c r="I48" s="25">
        <f t="shared" si="3"/>
        <v>0</v>
      </c>
      <c r="J48" s="103">
        <f t="shared" si="4"/>
        <v>0</v>
      </c>
      <c r="K48" s="5"/>
      <c r="L48" s="5"/>
      <c r="M48" s="5"/>
      <c r="N48" s="5"/>
    </row>
    <row r="49" spans="1:28" x14ac:dyDescent="0.25">
      <c r="A49" s="44">
        <v>43399</v>
      </c>
      <c r="B49" s="24"/>
      <c r="C49" s="45"/>
      <c r="D49" s="45"/>
      <c r="E49" s="45"/>
      <c r="F49" s="45"/>
      <c r="G49" s="1">
        <f t="shared" si="2"/>
        <v>0</v>
      </c>
      <c r="H49" s="2"/>
      <c r="I49" s="25">
        <f t="shared" si="3"/>
        <v>0</v>
      </c>
      <c r="J49" s="103">
        <f t="shared" si="4"/>
        <v>0</v>
      </c>
      <c r="K49" s="5"/>
      <c r="L49" s="5"/>
      <c r="M49" s="5"/>
      <c r="N49" s="5"/>
    </row>
    <row r="50" spans="1:28" x14ac:dyDescent="0.25">
      <c r="A50" s="44">
        <v>43402</v>
      </c>
      <c r="B50" s="24"/>
      <c r="C50" s="45"/>
      <c r="D50" s="45"/>
      <c r="E50" s="45"/>
      <c r="F50" s="45"/>
      <c r="G50" s="1">
        <f t="shared" si="2"/>
        <v>0</v>
      </c>
      <c r="H50" s="2"/>
      <c r="I50" s="25">
        <f t="shared" si="3"/>
        <v>0</v>
      </c>
      <c r="J50" s="103">
        <f t="shared" si="4"/>
        <v>0</v>
      </c>
      <c r="K50" s="5"/>
      <c r="L50" s="5"/>
      <c r="M50" s="5"/>
      <c r="N50" s="5"/>
    </row>
    <row r="51" spans="1:28" x14ac:dyDescent="0.25">
      <c r="A51" s="44">
        <v>43403</v>
      </c>
      <c r="B51" s="24"/>
      <c r="C51" s="45"/>
      <c r="D51" s="45"/>
      <c r="E51" s="45"/>
      <c r="F51" s="45"/>
      <c r="G51" s="1">
        <f t="shared" si="2"/>
        <v>0</v>
      </c>
      <c r="H51" s="2"/>
      <c r="I51" s="25">
        <f t="shared" si="3"/>
        <v>0</v>
      </c>
      <c r="J51" s="103">
        <f t="shared" si="4"/>
        <v>0</v>
      </c>
      <c r="K51" s="5"/>
      <c r="L51" s="5"/>
      <c r="M51" s="5"/>
      <c r="N51" s="5"/>
    </row>
    <row r="52" spans="1:28" x14ac:dyDescent="0.25">
      <c r="A52" s="44">
        <v>43404</v>
      </c>
      <c r="B52" s="24"/>
      <c r="C52" s="45"/>
      <c r="D52" s="45"/>
      <c r="E52" s="45"/>
      <c r="F52" s="45"/>
      <c r="G52" s="1">
        <f t="shared" si="2"/>
        <v>0</v>
      </c>
      <c r="H52" s="2"/>
      <c r="I52" s="25">
        <f t="shared" si="3"/>
        <v>0</v>
      </c>
      <c r="J52" s="103">
        <f t="shared" si="4"/>
        <v>0</v>
      </c>
      <c r="K52" s="5"/>
      <c r="L52" s="5"/>
      <c r="M52" s="5"/>
      <c r="N52" s="5"/>
    </row>
    <row r="53" spans="1:28" ht="15.75" customHeight="1" x14ac:dyDescent="0.25">
      <c r="A53" s="4" t="s">
        <v>3</v>
      </c>
      <c r="B53" s="58">
        <f t="shared" ref="B53:I53" si="5">SUM(B30:B50)</f>
        <v>0</v>
      </c>
      <c r="C53" s="58">
        <f t="shared" si="5"/>
        <v>0</v>
      </c>
      <c r="D53" s="58">
        <f t="shared" si="5"/>
        <v>0</v>
      </c>
      <c r="E53" s="58">
        <f t="shared" si="5"/>
        <v>0</v>
      </c>
      <c r="F53" s="58">
        <f t="shared" si="5"/>
        <v>0</v>
      </c>
      <c r="G53" s="208">
        <f t="shared" si="5"/>
        <v>0</v>
      </c>
      <c r="H53" s="206">
        <f t="shared" si="5"/>
        <v>0</v>
      </c>
      <c r="I53" s="214">
        <f t="shared" si="5"/>
        <v>0</v>
      </c>
      <c r="J53" s="208">
        <f>SUM(J30:J51)</f>
        <v>0</v>
      </c>
      <c r="K53" s="5"/>
      <c r="L53" s="5"/>
      <c r="M53" s="5"/>
      <c r="N53" s="5"/>
    </row>
    <row r="54" spans="1:28" ht="15.75" customHeight="1" x14ac:dyDescent="0.25">
      <c r="A54" s="91" t="s">
        <v>12</v>
      </c>
      <c r="B54" s="88">
        <f>(B53*8.6)</f>
        <v>0</v>
      </c>
      <c r="C54" s="88">
        <f>(C53*8.6)</f>
        <v>0</v>
      </c>
      <c r="D54" s="88">
        <f>(D53*6)</f>
        <v>0</v>
      </c>
      <c r="E54" s="88">
        <f>(E53*7.8)</f>
        <v>0</v>
      </c>
      <c r="F54" s="88">
        <f>(F53*11.42)</f>
        <v>0</v>
      </c>
      <c r="G54" s="209"/>
      <c r="H54" s="207"/>
      <c r="I54" s="215"/>
      <c r="J54" s="213"/>
      <c r="K54" s="5"/>
      <c r="L54" s="5"/>
      <c r="M54" s="5"/>
      <c r="N54" s="5"/>
    </row>
    <row r="55" spans="1:28" ht="15.75" x14ac:dyDescent="0.25">
      <c r="A55" s="57" t="s">
        <v>49</v>
      </c>
      <c r="B55" s="60"/>
      <c r="C55" s="60"/>
      <c r="D55" s="60"/>
      <c r="E55" s="60"/>
      <c r="F55" s="60"/>
      <c r="G55" s="60"/>
      <c r="H55" s="61">
        <f>SUM(B55:E55)</f>
        <v>0</v>
      </c>
      <c r="I55" s="60"/>
      <c r="J55" s="207"/>
    </row>
    <row r="58" spans="1:28" s="197" customFormat="1" x14ac:dyDescent="0.25">
      <c r="A58" s="197" t="s">
        <v>17</v>
      </c>
      <c r="B58" s="197" t="s">
        <v>18</v>
      </c>
      <c r="C58" s="197" t="s">
        <v>19</v>
      </c>
      <c r="D58" s="197" t="s">
        <v>20</v>
      </c>
      <c r="E58" s="197" t="s">
        <v>21</v>
      </c>
      <c r="F58" s="197" t="s">
        <v>22</v>
      </c>
      <c r="G58" s="197" t="s">
        <v>23</v>
      </c>
      <c r="H58" s="197" t="s">
        <v>24</v>
      </c>
      <c r="I58" s="197" t="s">
        <v>25</v>
      </c>
      <c r="J58" s="197" t="s">
        <v>26</v>
      </c>
      <c r="K58" s="197" t="s">
        <v>27</v>
      </c>
      <c r="L58" s="197" t="s">
        <v>28</v>
      </c>
      <c r="M58" s="197" t="s">
        <v>101</v>
      </c>
    </row>
    <row r="59" spans="1:28" s="23" customFormat="1" x14ac:dyDescent="0.25">
      <c r="A59" s="43">
        <v>43353.791666666664</v>
      </c>
      <c r="B59" s="43">
        <v>43353.824305555558</v>
      </c>
      <c r="C59" s="23" t="s">
        <v>13</v>
      </c>
      <c r="D59" s="23" t="s">
        <v>43</v>
      </c>
      <c r="E59" s="23">
        <v>0.05</v>
      </c>
      <c r="F59" s="23">
        <v>1.31277</v>
      </c>
      <c r="G59" s="23">
        <v>1.3208500000000001</v>
      </c>
      <c r="H59" s="23">
        <v>1.3139099999999999</v>
      </c>
      <c r="I59" s="23">
        <v>1.31277</v>
      </c>
      <c r="J59" s="23">
        <v>-0.21</v>
      </c>
      <c r="K59" s="23">
        <v>0</v>
      </c>
      <c r="L59" s="23">
        <v>-11.4</v>
      </c>
      <c r="M59" s="23" t="s">
        <v>152</v>
      </c>
      <c r="N59" s="23">
        <v>-0.05</v>
      </c>
      <c r="O59" s="23">
        <v>450051</v>
      </c>
      <c r="P59" s="23" t="s">
        <v>108</v>
      </c>
      <c r="Q59" s="23">
        <v>0</v>
      </c>
      <c r="R59" s="23" t="s">
        <v>42</v>
      </c>
      <c r="S59" s="23">
        <v>11.4</v>
      </c>
      <c r="T59" s="23">
        <v>11.4</v>
      </c>
      <c r="U59" s="23">
        <v>0</v>
      </c>
      <c r="V59" s="23">
        <v>0</v>
      </c>
      <c r="W59" s="23">
        <v>-11.4</v>
      </c>
      <c r="X59" s="23">
        <v>-5.016</v>
      </c>
      <c r="Y59" s="23">
        <v>0</v>
      </c>
      <c r="Z59" s="23">
        <v>0</v>
      </c>
      <c r="AA59" s="23">
        <v>-11.4</v>
      </c>
      <c r="AB59" s="23">
        <v>-5.0199999999999996</v>
      </c>
    </row>
    <row r="60" spans="1:28" s="23" customFormat="1" x14ac:dyDescent="0.25">
      <c r="A60" s="43">
        <v>43353.791666666664</v>
      </c>
      <c r="B60" s="43">
        <v>43353.815972222219</v>
      </c>
      <c r="C60" s="23" t="s">
        <v>13</v>
      </c>
      <c r="D60" s="23" t="s">
        <v>43</v>
      </c>
      <c r="E60" s="23">
        <v>0.03</v>
      </c>
      <c r="F60" s="23">
        <v>1.30833</v>
      </c>
      <c r="G60" s="23">
        <v>1.3208500000000001</v>
      </c>
      <c r="H60" s="23">
        <v>1.3139099999999999</v>
      </c>
      <c r="I60" s="23">
        <v>1.31368</v>
      </c>
      <c r="J60" s="23">
        <v>-0.13</v>
      </c>
      <c r="K60" s="23">
        <v>0</v>
      </c>
      <c r="L60" s="23">
        <v>-2.2999999999999998</v>
      </c>
      <c r="M60" s="23" t="s">
        <v>152</v>
      </c>
      <c r="N60" s="23">
        <v>-0.01</v>
      </c>
      <c r="O60" s="23">
        <v>450051</v>
      </c>
      <c r="P60" s="23" t="s">
        <v>109</v>
      </c>
      <c r="Q60" s="23">
        <v>0</v>
      </c>
      <c r="R60" s="23" t="s">
        <v>42</v>
      </c>
      <c r="S60" s="23">
        <v>2.2999999999999998</v>
      </c>
      <c r="T60" s="23">
        <v>2.2999999999999998</v>
      </c>
      <c r="U60" s="23">
        <v>0</v>
      </c>
      <c r="V60" s="23">
        <v>0</v>
      </c>
      <c r="W60" s="23">
        <v>-2.2999999999999998</v>
      </c>
      <c r="X60" s="23">
        <v>-0.59799999999999998</v>
      </c>
      <c r="Y60" s="23">
        <v>0</v>
      </c>
      <c r="Z60" s="23">
        <v>0</v>
      </c>
      <c r="AA60" s="23">
        <v>-2.2999999999999998</v>
      </c>
      <c r="AB60" s="23">
        <v>-0.6</v>
      </c>
    </row>
    <row r="61" spans="1:28" s="23" customFormat="1" x14ac:dyDescent="0.25">
      <c r="A61" s="43">
        <v>43353.673611111109</v>
      </c>
      <c r="B61" s="43">
        <v>43353.775000000001</v>
      </c>
      <c r="C61" s="23" t="s">
        <v>13</v>
      </c>
      <c r="D61" s="23" t="s">
        <v>43</v>
      </c>
      <c r="E61" s="23">
        <v>0.02</v>
      </c>
      <c r="F61" s="23">
        <v>1.30762</v>
      </c>
      <c r="G61" s="23">
        <v>1.3134600000000001</v>
      </c>
      <c r="H61" s="23">
        <v>1.30742</v>
      </c>
      <c r="I61" s="23">
        <v>1.3134699999999999</v>
      </c>
      <c r="J61" s="23">
        <v>-0.08</v>
      </c>
      <c r="K61" s="23">
        <v>0</v>
      </c>
      <c r="L61" s="23">
        <v>60.5</v>
      </c>
      <c r="M61" s="23" t="s">
        <v>152</v>
      </c>
      <c r="N61" s="23">
        <v>0.1</v>
      </c>
      <c r="O61" s="23">
        <v>450051</v>
      </c>
      <c r="P61" s="23" t="s">
        <v>110</v>
      </c>
      <c r="Q61" s="23">
        <v>0.7</v>
      </c>
      <c r="R61" s="23" t="s">
        <v>72</v>
      </c>
      <c r="S61" s="23">
        <v>0</v>
      </c>
      <c r="T61" s="23">
        <v>0.02</v>
      </c>
      <c r="U61" s="23">
        <v>60.5</v>
      </c>
      <c r="V61" s="23">
        <v>10.285</v>
      </c>
      <c r="W61" s="23">
        <v>0</v>
      </c>
      <c r="X61" s="23">
        <v>0</v>
      </c>
      <c r="Y61" s="23">
        <v>100</v>
      </c>
      <c r="Z61" s="23">
        <v>100</v>
      </c>
      <c r="AA61" s="23">
        <v>0</v>
      </c>
      <c r="AB61" s="23">
        <v>0</v>
      </c>
    </row>
    <row r="62" spans="1:28" s="23" customFormat="1" x14ac:dyDescent="0.25">
      <c r="A62" s="43">
        <v>43353.673611111109</v>
      </c>
      <c r="B62" s="43">
        <v>43353.774305555555</v>
      </c>
      <c r="C62" s="23" t="s">
        <v>13</v>
      </c>
      <c r="D62" s="23" t="s">
        <v>43</v>
      </c>
      <c r="E62" s="23">
        <v>0.03</v>
      </c>
      <c r="F62" s="23">
        <v>1.30762</v>
      </c>
      <c r="G62" s="23">
        <v>1.3134600000000001</v>
      </c>
      <c r="H62" s="23">
        <v>1.30742</v>
      </c>
      <c r="I62" s="23">
        <v>1.31213</v>
      </c>
      <c r="J62" s="23">
        <v>-0.13</v>
      </c>
      <c r="K62" s="23">
        <v>0</v>
      </c>
      <c r="L62" s="23">
        <v>47.1</v>
      </c>
      <c r="M62" s="23" t="s">
        <v>152</v>
      </c>
      <c r="N62" s="23">
        <v>0.11</v>
      </c>
      <c r="O62" s="23">
        <v>450051</v>
      </c>
      <c r="P62" s="23" t="s">
        <v>111</v>
      </c>
      <c r="Q62" s="23">
        <v>0.7</v>
      </c>
      <c r="R62" s="23" t="s">
        <v>72</v>
      </c>
      <c r="S62" s="23">
        <v>0</v>
      </c>
      <c r="T62" s="23">
        <v>0.02</v>
      </c>
      <c r="U62" s="23">
        <v>47.1</v>
      </c>
      <c r="V62" s="23">
        <v>12.246</v>
      </c>
      <c r="W62" s="23">
        <v>0</v>
      </c>
      <c r="X62" s="23">
        <v>0</v>
      </c>
      <c r="Y62" s="23">
        <v>100</v>
      </c>
      <c r="Z62" s="23">
        <v>100</v>
      </c>
      <c r="AA62" s="23">
        <v>0</v>
      </c>
      <c r="AB62" s="23">
        <v>0</v>
      </c>
    </row>
    <row r="63" spans="1:28" s="23" customFormat="1" x14ac:dyDescent="0.25">
      <c r="A63" s="43">
        <v>43230.749305555553</v>
      </c>
      <c r="B63" s="43">
        <v>43353.730555555558</v>
      </c>
      <c r="C63" s="23" t="s">
        <v>10</v>
      </c>
      <c r="D63" s="23" t="s">
        <v>41</v>
      </c>
      <c r="E63" s="23">
        <v>0.03</v>
      </c>
      <c r="F63" s="23">
        <v>1.14869</v>
      </c>
      <c r="G63" s="23">
        <v>1.1398600000000001</v>
      </c>
      <c r="H63" s="23">
        <v>1.15083</v>
      </c>
      <c r="I63" s="23">
        <v>1.1487000000000001</v>
      </c>
      <c r="J63" s="23">
        <v>-0.13</v>
      </c>
      <c r="K63" s="23">
        <v>0.33</v>
      </c>
      <c r="L63" s="23">
        <v>21.3</v>
      </c>
      <c r="M63" s="23" t="s">
        <v>152</v>
      </c>
      <c r="N63" s="23">
        <v>0.05</v>
      </c>
      <c r="O63" s="23">
        <v>410151</v>
      </c>
      <c r="P63" s="23" t="s">
        <v>112</v>
      </c>
      <c r="Q63" s="23">
        <v>37.5</v>
      </c>
      <c r="R63" s="23" t="s">
        <v>113</v>
      </c>
      <c r="S63" s="23">
        <v>54.7</v>
      </c>
      <c r="T63" s="23">
        <v>0.28999999999999998</v>
      </c>
      <c r="U63" s="23">
        <v>75</v>
      </c>
      <c r="V63" s="23">
        <v>19.5</v>
      </c>
      <c r="W63" s="23">
        <v>-22</v>
      </c>
      <c r="X63" s="23">
        <v>-5.72</v>
      </c>
      <c r="Y63" s="23">
        <v>77.3</v>
      </c>
      <c r="Z63" s="23">
        <v>44.6</v>
      </c>
      <c r="AA63" s="23">
        <v>-53.7</v>
      </c>
      <c r="AB63" s="23">
        <v>-13.96</v>
      </c>
    </row>
    <row r="64" spans="1:28" s="23" customFormat="1" x14ac:dyDescent="0.25">
      <c r="A64" s="43">
        <v>43353.673611111109</v>
      </c>
      <c r="B64" s="43">
        <v>43353.71875</v>
      </c>
      <c r="C64" s="23" t="s">
        <v>13</v>
      </c>
      <c r="D64" s="23" t="s">
        <v>43</v>
      </c>
      <c r="E64" s="23">
        <v>0.03</v>
      </c>
      <c r="F64" s="23">
        <v>1.3035300000000001</v>
      </c>
      <c r="G64" s="23">
        <v>1.3134600000000001</v>
      </c>
      <c r="H64" s="23">
        <v>1.30742</v>
      </c>
      <c r="I64" s="23">
        <v>1.3052299999999999</v>
      </c>
      <c r="J64" s="23">
        <v>-0.13</v>
      </c>
      <c r="K64" s="23">
        <v>0</v>
      </c>
      <c r="L64" s="23">
        <v>-21.9</v>
      </c>
      <c r="M64" s="23" t="s">
        <v>152</v>
      </c>
      <c r="N64" s="23">
        <v>-0.06</v>
      </c>
      <c r="O64" s="23">
        <v>450051</v>
      </c>
      <c r="P64" s="23" t="s">
        <v>114</v>
      </c>
      <c r="Q64" s="23">
        <v>0</v>
      </c>
      <c r="R64" s="23" t="s">
        <v>42</v>
      </c>
      <c r="S64" s="23">
        <v>21.9</v>
      </c>
      <c r="T64" s="23">
        <v>21.93</v>
      </c>
      <c r="U64" s="23">
        <v>0</v>
      </c>
      <c r="V64" s="23">
        <v>0</v>
      </c>
      <c r="W64" s="23">
        <v>-21.9</v>
      </c>
      <c r="X64" s="23">
        <v>-5.694</v>
      </c>
      <c r="Y64" s="23">
        <v>0</v>
      </c>
      <c r="Z64" s="23">
        <v>0</v>
      </c>
      <c r="AA64" s="23">
        <v>-21.9</v>
      </c>
      <c r="AB64" s="23">
        <v>-5.69</v>
      </c>
    </row>
    <row r="65" spans="1:28" s="23" customFormat="1" x14ac:dyDescent="0.25">
      <c r="A65" s="43">
        <v>43230.749305555553</v>
      </c>
      <c r="B65" s="43">
        <v>43353.625</v>
      </c>
      <c r="C65" s="23" t="s">
        <v>10</v>
      </c>
      <c r="D65" s="23" t="s">
        <v>41</v>
      </c>
      <c r="E65" s="23">
        <v>0.03</v>
      </c>
      <c r="F65" s="23">
        <v>1.1504700000000001</v>
      </c>
      <c r="G65" s="23">
        <v>1.1398600000000001</v>
      </c>
      <c r="H65" s="23">
        <v>1.15083</v>
      </c>
      <c r="I65" s="23">
        <v>1.1434500000000001</v>
      </c>
      <c r="J65" s="23">
        <v>-0.13</v>
      </c>
      <c r="K65" s="23">
        <v>0.33</v>
      </c>
      <c r="L65" s="23">
        <v>73.8</v>
      </c>
      <c r="M65" s="23" t="s">
        <v>152</v>
      </c>
      <c r="N65" s="23">
        <v>0.18</v>
      </c>
      <c r="O65" s="23">
        <v>410151</v>
      </c>
      <c r="P65" s="23" t="s">
        <v>115</v>
      </c>
      <c r="Q65" s="23">
        <v>35.799999999999997</v>
      </c>
      <c r="R65" s="23" t="s">
        <v>116</v>
      </c>
      <c r="S65" s="23">
        <v>38.799999999999997</v>
      </c>
      <c r="T65" s="23">
        <v>0.3</v>
      </c>
      <c r="U65" s="23">
        <v>74</v>
      </c>
      <c r="V65" s="23">
        <v>19.239999999999998</v>
      </c>
      <c r="W65" s="23">
        <v>-22</v>
      </c>
      <c r="X65" s="23">
        <v>-5.72</v>
      </c>
      <c r="Y65" s="23">
        <v>77.099999999999994</v>
      </c>
      <c r="Z65" s="23">
        <v>99.8</v>
      </c>
      <c r="AA65" s="23">
        <v>-0.2</v>
      </c>
      <c r="AB65" s="23">
        <v>-0.05</v>
      </c>
    </row>
    <row r="66" spans="1:28" s="23" customFormat="1" x14ac:dyDescent="0.25">
      <c r="A66" s="43">
        <v>43230.743750000001</v>
      </c>
      <c r="B66" s="43">
        <v>43353.623611111114</v>
      </c>
      <c r="C66" s="23" t="s">
        <v>10</v>
      </c>
      <c r="D66" s="23" t="s">
        <v>41</v>
      </c>
      <c r="E66" s="23">
        <v>0.03</v>
      </c>
      <c r="F66" s="23">
        <v>1.15113</v>
      </c>
      <c r="G66" s="23">
        <v>1.1434</v>
      </c>
      <c r="H66" s="23">
        <v>1.15133</v>
      </c>
      <c r="I66" s="23">
        <v>1.1434</v>
      </c>
      <c r="J66" s="23">
        <v>-0.13</v>
      </c>
      <c r="K66" s="23">
        <v>0.33</v>
      </c>
      <c r="L66" s="23">
        <v>79.3</v>
      </c>
      <c r="M66" s="23" t="s">
        <v>152</v>
      </c>
      <c r="N66" s="23">
        <v>0.2</v>
      </c>
      <c r="O66" s="23">
        <v>410601</v>
      </c>
      <c r="P66" s="23" t="s">
        <v>117</v>
      </c>
      <c r="Q66" s="23">
        <v>38</v>
      </c>
      <c r="R66" s="23" t="s">
        <v>113</v>
      </c>
      <c r="S66" s="23">
        <v>38.799999999999997</v>
      </c>
      <c r="T66" s="23">
        <v>0.21</v>
      </c>
      <c r="U66" s="23">
        <v>79.8</v>
      </c>
      <c r="V66" s="23">
        <v>20.748000000000001</v>
      </c>
      <c r="W66" s="23">
        <v>-17</v>
      </c>
      <c r="X66" s="23">
        <v>-4.42</v>
      </c>
      <c r="Y66" s="23">
        <v>82.4</v>
      </c>
      <c r="Z66" s="23">
        <v>99.5</v>
      </c>
      <c r="AA66" s="23">
        <v>-0.5</v>
      </c>
      <c r="AB66" s="23">
        <v>-0.13</v>
      </c>
    </row>
    <row r="67" spans="1:28" s="23" customFormat="1" x14ac:dyDescent="0.25">
      <c r="A67" s="43">
        <v>43230.743750000001</v>
      </c>
      <c r="B67" s="43">
        <v>43353.541666666664</v>
      </c>
      <c r="C67" s="23" t="s">
        <v>10</v>
      </c>
      <c r="D67" s="23" t="s">
        <v>41</v>
      </c>
      <c r="E67" s="23">
        <v>0.03</v>
      </c>
      <c r="F67" s="23">
        <v>1.15113</v>
      </c>
      <c r="G67" s="23">
        <v>1.1434</v>
      </c>
      <c r="H67" s="23">
        <v>1.15133</v>
      </c>
      <c r="I67" s="23">
        <v>1.1452599999999999</v>
      </c>
      <c r="J67" s="23">
        <v>-0.13</v>
      </c>
      <c r="K67" s="23">
        <v>0.33</v>
      </c>
      <c r="L67" s="23">
        <v>60.7</v>
      </c>
      <c r="M67" s="23" t="s">
        <v>152</v>
      </c>
      <c r="N67" s="23">
        <v>0.15</v>
      </c>
      <c r="O67" s="23">
        <v>410601</v>
      </c>
      <c r="P67" s="23" t="s">
        <v>118</v>
      </c>
      <c r="Q67" s="23">
        <v>36.6</v>
      </c>
      <c r="R67" s="23" t="s">
        <v>116</v>
      </c>
      <c r="S67" s="23">
        <v>38.799999999999997</v>
      </c>
      <c r="T67" s="23">
        <v>0.27</v>
      </c>
      <c r="U67" s="23">
        <v>63.3</v>
      </c>
      <c r="V67" s="23">
        <v>16.457999999999998</v>
      </c>
      <c r="W67" s="23">
        <v>-17</v>
      </c>
      <c r="X67" s="23">
        <v>-4.42</v>
      </c>
      <c r="Y67" s="23">
        <v>78.8</v>
      </c>
      <c r="Z67" s="23">
        <v>96.8</v>
      </c>
      <c r="AA67" s="23">
        <v>-2.6</v>
      </c>
      <c r="AB67" s="23">
        <v>-0.68</v>
      </c>
    </row>
    <row r="68" spans="1:28" s="23" customFormat="1" x14ac:dyDescent="0.25">
      <c r="A68" s="43">
        <v>43322.479166666664</v>
      </c>
      <c r="B68" s="43">
        <v>43353.418055555558</v>
      </c>
      <c r="C68" s="23" t="s">
        <v>15</v>
      </c>
      <c r="D68" s="23" t="s">
        <v>41</v>
      </c>
      <c r="E68" s="23">
        <v>0.02</v>
      </c>
      <c r="F68" s="23">
        <v>148.27699999999999</v>
      </c>
      <c r="G68" s="23">
        <v>147.44900000000001</v>
      </c>
      <c r="H68" s="23">
        <v>148.297</v>
      </c>
      <c r="I68" s="23">
        <v>148.27699999999999</v>
      </c>
      <c r="J68" s="23">
        <v>-0.08</v>
      </c>
      <c r="K68" s="23">
        <v>-0.08</v>
      </c>
      <c r="L68" s="23">
        <v>2</v>
      </c>
      <c r="M68" s="23" t="s">
        <v>152</v>
      </c>
      <c r="N68" s="23">
        <v>0</v>
      </c>
      <c r="O68" s="23">
        <v>450301</v>
      </c>
      <c r="P68" s="23" t="s">
        <v>119</v>
      </c>
      <c r="Q68" s="23">
        <v>86.3</v>
      </c>
      <c r="R68" s="23" t="s">
        <v>120</v>
      </c>
      <c r="S68" s="23">
        <v>77.7</v>
      </c>
      <c r="T68" s="23">
        <v>0.01</v>
      </c>
      <c r="U68" s="23">
        <v>76.599999999999994</v>
      </c>
      <c r="V68" s="23">
        <v>12.256</v>
      </c>
      <c r="W68" s="23">
        <v>-1.1000000000000001</v>
      </c>
      <c r="X68" s="23">
        <v>-0.17599999999999999</v>
      </c>
      <c r="Y68" s="23">
        <v>98.6</v>
      </c>
      <c r="Z68" s="23">
        <v>4</v>
      </c>
      <c r="AA68" s="23">
        <v>-74.599999999999994</v>
      </c>
      <c r="AB68" s="23">
        <v>-11.94</v>
      </c>
    </row>
    <row r="69" spans="1:28" s="23" customFormat="1" x14ac:dyDescent="0.25">
      <c r="A69" s="43">
        <v>43322.5</v>
      </c>
      <c r="B69" s="43">
        <v>43322.648611111108</v>
      </c>
      <c r="C69" s="23" t="s">
        <v>15</v>
      </c>
      <c r="D69" s="23" t="s">
        <v>41</v>
      </c>
      <c r="E69" s="23">
        <v>0.05</v>
      </c>
      <c r="F69" s="23">
        <v>147.88200000000001</v>
      </c>
      <c r="G69" s="23">
        <v>147.12899999999999</v>
      </c>
      <c r="H69" s="23">
        <v>147.90199999999999</v>
      </c>
      <c r="I69" s="23">
        <v>147.881</v>
      </c>
      <c r="J69" s="23">
        <v>-0.21</v>
      </c>
      <c r="K69" s="23">
        <v>0</v>
      </c>
      <c r="L69" s="23">
        <v>2.1</v>
      </c>
      <c r="M69" s="23" t="s">
        <v>152</v>
      </c>
      <c r="N69" s="23">
        <v>0.01</v>
      </c>
      <c r="O69" s="23">
        <v>430151</v>
      </c>
      <c r="P69" s="23" t="s">
        <v>121</v>
      </c>
      <c r="Q69" s="23">
        <v>100</v>
      </c>
      <c r="R69" s="23" t="s">
        <v>71</v>
      </c>
      <c r="S69" s="23">
        <v>8.4</v>
      </c>
      <c r="T69" s="23">
        <v>0.1</v>
      </c>
      <c r="U69" s="23">
        <v>10.5</v>
      </c>
      <c r="V69" s="23">
        <v>3.99</v>
      </c>
      <c r="W69" s="23">
        <v>0</v>
      </c>
      <c r="X69" s="23">
        <v>0</v>
      </c>
      <c r="Y69" s="23">
        <v>100</v>
      </c>
      <c r="Z69" s="23">
        <v>20</v>
      </c>
      <c r="AA69" s="23">
        <v>-8.4</v>
      </c>
      <c r="AB69" s="23">
        <v>-3.19</v>
      </c>
    </row>
    <row r="70" spans="1:28" s="23" customFormat="1" x14ac:dyDescent="0.25">
      <c r="A70" s="43">
        <v>43322.479166666664</v>
      </c>
      <c r="B70" s="43">
        <v>43322.583333333336</v>
      </c>
      <c r="C70" s="23" t="s">
        <v>15</v>
      </c>
      <c r="D70" s="23" t="s">
        <v>41</v>
      </c>
      <c r="E70" s="23">
        <v>0.03</v>
      </c>
      <c r="F70" s="23">
        <v>148.69</v>
      </c>
      <c r="G70" s="23">
        <v>147.44900000000001</v>
      </c>
      <c r="H70" s="23">
        <v>148.297</v>
      </c>
      <c r="I70" s="23">
        <v>147.71199999999999</v>
      </c>
      <c r="J70" s="23">
        <v>-0.13</v>
      </c>
      <c r="K70" s="23">
        <v>0</v>
      </c>
      <c r="L70" s="23">
        <v>58.5</v>
      </c>
      <c r="M70" s="23" t="s">
        <v>152</v>
      </c>
      <c r="N70" s="23">
        <v>0.13</v>
      </c>
      <c r="O70" s="23">
        <v>450301</v>
      </c>
      <c r="P70" s="23" t="s">
        <v>122</v>
      </c>
      <c r="Q70" s="23">
        <v>0.7</v>
      </c>
      <c r="R70" s="23" t="s">
        <v>72</v>
      </c>
      <c r="S70" s="23">
        <v>0</v>
      </c>
      <c r="T70" s="23">
        <v>0.02</v>
      </c>
      <c r="U70" s="23">
        <v>58.5</v>
      </c>
      <c r="V70" s="23">
        <v>13.455</v>
      </c>
      <c r="W70" s="23">
        <v>0</v>
      </c>
      <c r="X70" s="23">
        <v>0</v>
      </c>
      <c r="Y70" s="23">
        <v>100</v>
      </c>
      <c r="Z70" s="23">
        <v>100</v>
      </c>
      <c r="AA70" s="23">
        <v>0</v>
      </c>
      <c r="AB70" s="23">
        <v>0</v>
      </c>
    </row>
    <row r="71" spans="1:28" s="23" customFormat="1" x14ac:dyDescent="0.25">
      <c r="A71" s="43">
        <v>43230.749305555553</v>
      </c>
      <c r="B71" s="43">
        <v>43322.572916666664</v>
      </c>
      <c r="C71" s="23" t="s">
        <v>10</v>
      </c>
      <c r="D71" s="23" t="s">
        <v>41</v>
      </c>
      <c r="E71" s="23">
        <v>0.03</v>
      </c>
      <c r="F71" s="23">
        <v>1.15063</v>
      </c>
      <c r="G71" s="23">
        <v>1.1398600000000001</v>
      </c>
      <c r="H71" s="23">
        <v>1.15083</v>
      </c>
      <c r="I71" s="23">
        <v>1.1469800000000001</v>
      </c>
      <c r="J71" s="23">
        <v>-0.13</v>
      </c>
      <c r="K71" s="23">
        <v>0.17</v>
      </c>
      <c r="L71" s="23">
        <v>38.5</v>
      </c>
      <c r="M71" s="23" t="s">
        <v>152</v>
      </c>
      <c r="N71" s="23">
        <v>0.1</v>
      </c>
      <c r="O71" s="23">
        <v>410151</v>
      </c>
      <c r="P71" s="23" t="s">
        <v>123</v>
      </c>
      <c r="Q71" s="23">
        <v>11.7</v>
      </c>
      <c r="R71" s="23" t="s">
        <v>124</v>
      </c>
      <c r="S71" s="23">
        <v>22</v>
      </c>
      <c r="T71" s="23">
        <v>0.55000000000000004</v>
      </c>
      <c r="U71" s="23">
        <v>39.700000000000003</v>
      </c>
      <c r="V71" s="23">
        <v>10.321999999999999</v>
      </c>
      <c r="W71" s="23">
        <v>-22</v>
      </c>
      <c r="X71" s="23">
        <v>-5.72</v>
      </c>
      <c r="Y71" s="23">
        <v>64.3</v>
      </c>
      <c r="Z71" s="23">
        <v>98.1</v>
      </c>
      <c r="AA71" s="23">
        <v>-1.2</v>
      </c>
      <c r="AB71" s="23">
        <v>-0.31</v>
      </c>
    </row>
    <row r="72" spans="1:28" s="23" customFormat="1" x14ac:dyDescent="0.25">
      <c r="A72" s="43">
        <v>43322.489583333336</v>
      </c>
      <c r="B72" s="43">
        <v>43322.564583333333</v>
      </c>
      <c r="C72" s="23" t="s">
        <v>15</v>
      </c>
      <c r="D72" s="23" t="s">
        <v>41</v>
      </c>
      <c r="E72" s="23">
        <v>0.05</v>
      </c>
      <c r="F72" s="23">
        <v>148.387</v>
      </c>
      <c r="G72" s="23">
        <v>147.9</v>
      </c>
      <c r="H72" s="23">
        <v>148.006</v>
      </c>
      <c r="I72" s="23">
        <v>147.9</v>
      </c>
      <c r="J72" s="23">
        <v>-0.21</v>
      </c>
      <c r="K72" s="23">
        <v>0</v>
      </c>
      <c r="L72" s="23">
        <v>10.6</v>
      </c>
      <c r="M72" s="23" t="s">
        <v>152</v>
      </c>
      <c r="N72" s="23">
        <v>0.04</v>
      </c>
      <c r="O72" s="23">
        <v>450151</v>
      </c>
      <c r="P72" s="23" t="s">
        <v>125</v>
      </c>
      <c r="Q72" s="23">
        <v>1</v>
      </c>
      <c r="R72" s="23" t="s">
        <v>72</v>
      </c>
      <c r="S72" s="23">
        <v>0</v>
      </c>
      <c r="T72" s="23">
        <v>0.09</v>
      </c>
      <c r="U72" s="23">
        <v>10.6</v>
      </c>
      <c r="V72" s="23">
        <v>4.0279999999999996</v>
      </c>
      <c r="W72" s="23">
        <v>0</v>
      </c>
      <c r="X72" s="23">
        <v>0</v>
      </c>
      <c r="Y72" s="23">
        <v>100</v>
      </c>
      <c r="Z72" s="23">
        <v>100</v>
      </c>
      <c r="AA72" s="23">
        <v>0</v>
      </c>
      <c r="AB72" s="23">
        <v>0</v>
      </c>
    </row>
    <row r="73" spans="1:28" s="23" customFormat="1" x14ac:dyDescent="0.25">
      <c r="A73" s="43">
        <v>43322.489583333336</v>
      </c>
      <c r="B73" s="43">
        <v>43322.552083333336</v>
      </c>
      <c r="C73" s="23" t="s">
        <v>15</v>
      </c>
      <c r="D73" s="23" t="s">
        <v>41</v>
      </c>
      <c r="E73" s="23">
        <v>0.03</v>
      </c>
      <c r="F73" s="23">
        <v>148.63300000000001</v>
      </c>
      <c r="G73" s="23">
        <v>147.9</v>
      </c>
      <c r="H73" s="23">
        <v>148.006</v>
      </c>
      <c r="I73" s="23">
        <v>148.047</v>
      </c>
      <c r="J73" s="23">
        <v>-0.13</v>
      </c>
      <c r="K73" s="23">
        <v>0</v>
      </c>
      <c r="L73" s="23">
        <v>-4.0999999999999996</v>
      </c>
      <c r="M73" s="23" t="s">
        <v>152</v>
      </c>
      <c r="N73" s="23">
        <v>-0.01</v>
      </c>
      <c r="O73" s="23">
        <v>450151</v>
      </c>
      <c r="P73" s="23" t="s">
        <v>126</v>
      </c>
      <c r="Q73" s="23">
        <v>0</v>
      </c>
      <c r="R73" s="23" t="s">
        <v>42</v>
      </c>
      <c r="S73" s="23">
        <v>4.0999999999999996</v>
      </c>
      <c r="T73" s="23">
        <v>4.0999999999999996</v>
      </c>
      <c r="U73" s="23">
        <v>0</v>
      </c>
      <c r="V73" s="23">
        <v>0</v>
      </c>
      <c r="W73" s="23">
        <v>-4.0999999999999996</v>
      </c>
      <c r="X73" s="23">
        <v>-0.94299999999999995</v>
      </c>
      <c r="Y73" s="23">
        <v>0</v>
      </c>
      <c r="Z73" s="23">
        <v>0</v>
      </c>
      <c r="AA73" s="23">
        <v>-4.0999999999999996</v>
      </c>
      <c r="AB73" s="23">
        <v>-0.94</v>
      </c>
    </row>
    <row r="74" spans="1:28" s="23" customFormat="1" x14ac:dyDescent="0.25">
      <c r="A74" s="43">
        <v>43322.5</v>
      </c>
      <c r="B74" s="43">
        <v>43322.552083333336</v>
      </c>
      <c r="C74" s="23" t="s">
        <v>15</v>
      </c>
      <c r="D74" s="23" t="s">
        <v>41</v>
      </c>
      <c r="E74" s="23">
        <v>0.03</v>
      </c>
      <c r="F74" s="23">
        <v>148.62899999999999</v>
      </c>
      <c r="G74" s="23">
        <v>147.12899999999999</v>
      </c>
      <c r="H74" s="23">
        <v>147.90199999999999</v>
      </c>
      <c r="I74" s="23">
        <v>148.047</v>
      </c>
      <c r="J74" s="23">
        <v>-0.13</v>
      </c>
      <c r="K74" s="23">
        <v>0</v>
      </c>
      <c r="L74" s="23">
        <v>-14.5</v>
      </c>
      <c r="M74" s="23" t="s">
        <v>152</v>
      </c>
      <c r="N74" s="23">
        <v>-0.03</v>
      </c>
      <c r="O74" s="23">
        <v>430151</v>
      </c>
      <c r="P74" s="23" t="s">
        <v>127</v>
      </c>
      <c r="Q74" s="23">
        <v>0</v>
      </c>
      <c r="R74" s="23" t="s">
        <v>42</v>
      </c>
      <c r="S74" s="23">
        <v>14.5</v>
      </c>
      <c r="T74" s="23">
        <v>14.51</v>
      </c>
      <c r="U74" s="23">
        <v>0</v>
      </c>
      <c r="V74" s="23">
        <v>0</v>
      </c>
      <c r="W74" s="23">
        <v>-14.5</v>
      </c>
      <c r="X74" s="23">
        <v>-3.335</v>
      </c>
      <c r="Y74" s="23">
        <v>0</v>
      </c>
      <c r="Z74" s="23">
        <v>0</v>
      </c>
      <c r="AA74" s="23">
        <v>-14.5</v>
      </c>
      <c r="AB74" s="23">
        <v>-3.33</v>
      </c>
    </row>
    <row r="75" spans="1:28" s="23" customFormat="1" x14ac:dyDescent="0.25">
      <c r="A75" s="43">
        <v>43322.479166666664</v>
      </c>
      <c r="B75" s="43">
        <v>43322.5</v>
      </c>
      <c r="C75" s="23" t="s">
        <v>15</v>
      </c>
      <c r="D75" s="23" t="s">
        <v>41</v>
      </c>
      <c r="E75" s="23">
        <v>0.03</v>
      </c>
      <c r="F75" s="23">
        <v>148.69</v>
      </c>
      <c r="G75" s="23">
        <v>147.44900000000001</v>
      </c>
      <c r="H75" s="23">
        <v>148.297</v>
      </c>
      <c r="I75" s="23">
        <v>147.911</v>
      </c>
      <c r="J75" s="23">
        <v>-0.13</v>
      </c>
      <c r="K75" s="23">
        <v>0</v>
      </c>
      <c r="L75" s="23">
        <v>38.6</v>
      </c>
      <c r="M75" s="23" t="s">
        <v>152</v>
      </c>
      <c r="N75" s="23">
        <v>0.08</v>
      </c>
      <c r="O75" s="23">
        <v>450301</v>
      </c>
      <c r="P75" s="23" t="s">
        <v>128</v>
      </c>
      <c r="Q75" s="23">
        <v>3.4</v>
      </c>
      <c r="R75" s="23" t="s">
        <v>72</v>
      </c>
      <c r="S75" s="23">
        <v>0</v>
      </c>
      <c r="T75" s="23">
        <v>0.03</v>
      </c>
      <c r="U75" s="23">
        <v>38.6</v>
      </c>
      <c r="V75" s="23">
        <v>8.8780000000000001</v>
      </c>
      <c r="W75" s="23">
        <v>0</v>
      </c>
      <c r="X75" s="23">
        <v>0</v>
      </c>
      <c r="Y75" s="23">
        <v>100</v>
      </c>
      <c r="Z75" s="23">
        <v>100</v>
      </c>
      <c r="AA75" s="23">
        <v>0</v>
      </c>
      <c r="AB75" s="23">
        <v>0</v>
      </c>
    </row>
    <row r="76" spans="1:28" s="23" customFormat="1" x14ac:dyDescent="0.25">
      <c r="A76" s="43">
        <v>43230.743750000001</v>
      </c>
      <c r="B76" s="43">
        <v>43322.5</v>
      </c>
      <c r="C76" s="23" t="s">
        <v>10</v>
      </c>
      <c r="D76" s="23" t="s">
        <v>41</v>
      </c>
      <c r="E76" s="23">
        <v>0.03</v>
      </c>
      <c r="F76" s="23">
        <v>1.1549499999999999</v>
      </c>
      <c r="G76" s="23">
        <v>1.1434</v>
      </c>
      <c r="H76" s="23">
        <v>1.15133</v>
      </c>
      <c r="I76" s="23">
        <v>1.1474800000000001</v>
      </c>
      <c r="J76" s="23">
        <v>-0.13</v>
      </c>
      <c r="K76" s="23">
        <v>0.17</v>
      </c>
      <c r="L76" s="23">
        <v>38.5</v>
      </c>
      <c r="M76" s="23" t="s">
        <v>152</v>
      </c>
      <c r="N76" s="23">
        <v>0.1</v>
      </c>
      <c r="O76" s="23">
        <v>410601</v>
      </c>
      <c r="P76" s="23" t="s">
        <v>129</v>
      </c>
      <c r="Q76" s="23">
        <v>12.5</v>
      </c>
      <c r="R76" s="23" t="s">
        <v>130</v>
      </c>
      <c r="S76" s="23">
        <v>17</v>
      </c>
      <c r="T76" s="23">
        <v>0.43</v>
      </c>
      <c r="U76" s="23">
        <v>39.4</v>
      </c>
      <c r="V76" s="23">
        <v>10.244</v>
      </c>
      <c r="W76" s="23">
        <v>-17</v>
      </c>
      <c r="X76" s="23">
        <v>-4.42</v>
      </c>
      <c r="Y76" s="23">
        <v>69.900000000000006</v>
      </c>
      <c r="Z76" s="23">
        <v>98.4</v>
      </c>
      <c r="AA76" s="23">
        <v>-0.9</v>
      </c>
      <c r="AB76" s="23">
        <v>-0.23</v>
      </c>
    </row>
    <row r="77" spans="1:28" s="23" customFormat="1" x14ac:dyDescent="0.25">
      <c r="A77" s="43">
        <v>43230.743750000001</v>
      </c>
      <c r="B77" s="43">
        <v>43322.416666666664</v>
      </c>
      <c r="C77" s="23" t="s">
        <v>10</v>
      </c>
      <c r="D77" s="23" t="s">
        <v>41</v>
      </c>
      <c r="E77" s="23">
        <v>0.06</v>
      </c>
      <c r="F77" s="23">
        <v>1.15456</v>
      </c>
      <c r="G77" s="23">
        <v>1.1496</v>
      </c>
      <c r="H77" s="23">
        <v>1.15133</v>
      </c>
      <c r="I77" s="23">
        <v>1.1501399999999999</v>
      </c>
      <c r="J77" s="23">
        <v>-0.26</v>
      </c>
      <c r="K77" s="23">
        <v>0.33</v>
      </c>
      <c r="L77" s="23">
        <v>11.9</v>
      </c>
      <c r="M77" s="23" t="s">
        <v>152</v>
      </c>
      <c r="N77" s="23">
        <v>0.06</v>
      </c>
      <c r="O77" s="23">
        <v>420601</v>
      </c>
      <c r="P77" s="23" t="s">
        <v>131</v>
      </c>
      <c r="Q77" s="23">
        <v>9.6999999999999993</v>
      </c>
      <c r="R77" s="23" t="s">
        <v>132</v>
      </c>
      <c r="S77" s="23">
        <v>17</v>
      </c>
      <c r="T77" s="23">
        <v>1.1000000000000001</v>
      </c>
      <c r="U77" s="23">
        <v>15.5</v>
      </c>
      <c r="V77" s="23">
        <v>8.06</v>
      </c>
      <c r="W77" s="23">
        <v>-17</v>
      </c>
      <c r="X77" s="23">
        <v>-8.84</v>
      </c>
      <c r="Y77" s="23">
        <v>47.7</v>
      </c>
      <c r="Z77" s="23">
        <v>88.9</v>
      </c>
      <c r="AA77" s="23">
        <v>-3.6</v>
      </c>
      <c r="AB77" s="23">
        <v>-1.87</v>
      </c>
    </row>
    <row r="78" spans="1:28" s="23" customFormat="1" x14ac:dyDescent="0.25">
      <c r="A78" s="43">
        <v>43230.748611111114</v>
      </c>
      <c r="B78" s="43">
        <v>43322.416666666664</v>
      </c>
      <c r="C78" s="23" t="s">
        <v>10</v>
      </c>
      <c r="D78" s="23" t="s">
        <v>41</v>
      </c>
      <c r="E78" s="23">
        <v>0.06</v>
      </c>
      <c r="F78" s="23">
        <v>1.1507700000000001</v>
      </c>
      <c r="G78" s="23">
        <v>1.1496</v>
      </c>
      <c r="H78" s="23">
        <v>1.15097</v>
      </c>
      <c r="I78" s="23">
        <v>1.15015</v>
      </c>
      <c r="J78" s="23">
        <v>-0.26</v>
      </c>
      <c r="K78" s="23">
        <v>0.33</v>
      </c>
      <c r="L78" s="23">
        <v>8.1999999999999993</v>
      </c>
      <c r="M78" s="23" t="s">
        <v>152</v>
      </c>
      <c r="N78" s="23">
        <v>0.04</v>
      </c>
      <c r="O78" s="23">
        <v>400601</v>
      </c>
      <c r="P78" s="23" t="s">
        <v>133</v>
      </c>
      <c r="Q78" s="23">
        <v>6.9</v>
      </c>
      <c r="R78" s="23" t="s">
        <v>134</v>
      </c>
      <c r="S78" s="23">
        <v>20.6</v>
      </c>
      <c r="T78" s="23">
        <v>1.73</v>
      </c>
      <c r="U78" s="23">
        <v>11.9</v>
      </c>
      <c r="V78" s="23">
        <v>6.1879999999999997</v>
      </c>
      <c r="W78" s="23">
        <v>-20.6</v>
      </c>
      <c r="X78" s="23">
        <v>-10.712</v>
      </c>
      <c r="Y78" s="23">
        <v>36.6</v>
      </c>
      <c r="Z78" s="23">
        <v>88.6</v>
      </c>
      <c r="AA78" s="23">
        <v>-3.7</v>
      </c>
      <c r="AB78" s="23">
        <v>-1.92</v>
      </c>
    </row>
    <row r="79" spans="1:28" s="23" customFormat="1" x14ac:dyDescent="0.25">
      <c r="A79" s="43">
        <v>43230.743750000001</v>
      </c>
      <c r="B79" s="43">
        <v>43322.416666666664</v>
      </c>
      <c r="C79" s="23" t="s">
        <v>10</v>
      </c>
      <c r="D79" s="23" t="s">
        <v>41</v>
      </c>
      <c r="E79" s="23">
        <v>0.03</v>
      </c>
      <c r="F79" s="23">
        <v>1.1549199999999999</v>
      </c>
      <c r="G79" s="23">
        <v>1.1496</v>
      </c>
      <c r="H79" s="23">
        <v>1.15133</v>
      </c>
      <c r="I79" s="23">
        <v>1.15015</v>
      </c>
      <c r="J79" s="23">
        <v>-0.13</v>
      </c>
      <c r="K79" s="23">
        <v>0.17</v>
      </c>
      <c r="L79" s="23">
        <v>11.8</v>
      </c>
      <c r="M79" s="23" t="s">
        <v>152</v>
      </c>
      <c r="N79" s="23">
        <v>0.03</v>
      </c>
      <c r="O79" s="23">
        <v>420601</v>
      </c>
      <c r="P79" s="23" t="s">
        <v>135</v>
      </c>
      <c r="Q79" s="23">
        <v>9.6999999999999993</v>
      </c>
      <c r="R79" s="23" t="s">
        <v>132</v>
      </c>
      <c r="S79" s="23">
        <v>17</v>
      </c>
      <c r="T79" s="23">
        <v>1.1000000000000001</v>
      </c>
      <c r="U79" s="23">
        <v>15.5</v>
      </c>
      <c r="V79" s="23">
        <v>4.03</v>
      </c>
      <c r="W79" s="23">
        <v>-17</v>
      </c>
      <c r="X79" s="23">
        <v>-4.42</v>
      </c>
      <c r="Y79" s="23">
        <v>47.7</v>
      </c>
      <c r="Z79" s="23">
        <v>88.6</v>
      </c>
      <c r="AA79" s="23">
        <v>-3.7</v>
      </c>
      <c r="AB79" s="23">
        <v>-0.96</v>
      </c>
    </row>
    <row r="80" spans="1:28" s="23" customFormat="1" x14ac:dyDescent="0.25">
      <c r="A80" s="43">
        <v>43230.748611111114</v>
      </c>
      <c r="B80" s="43">
        <v>43322.416666666664</v>
      </c>
      <c r="C80" s="23" t="s">
        <v>10</v>
      </c>
      <c r="D80" s="23" t="s">
        <v>41</v>
      </c>
      <c r="E80" s="23">
        <v>0.03</v>
      </c>
      <c r="F80" s="23">
        <v>1.1534500000000001</v>
      </c>
      <c r="G80" s="23">
        <v>1.1496</v>
      </c>
      <c r="H80" s="23">
        <v>1.15097</v>
      </c>
      <c r="I80" s="23">
        <v>1.1497599999999999</v>
      </c>
      <c r="J80" s="23">
        <v>-0.13</v>
      </c>
      <c r="K80" s="23">
        <v>0.17</v>
      </c>
      <c r="L80" s="23">
        <v>12.1</v>
      </c>
      <c r="M80" s="23" t="s">
        <v>152</v>
      </c>
      <c r="N80" s="23">
        <v>0.03</v>
      </c>
      <c r="O80" s="23">
        <v>400601</v>
      </c>
      <c r="P80" s="23" t="s">
        <v>136</v>
      </c>
      <c r="Q80" s="23">
        <v>6.9</v>
      </c>
      <c r="R80" s="23" t="s">
        <v>134</v>
      </c>
      <c r="S80" s="23">
        <v>20.6</v>
      </c>
      <c r="T80" s="23">
        <v>1.7</v>
      </c>
      <c r="U80" s="23">
        <v>12.1</v>
      </c>
      <c r="V80" s="23">
        <v>3.1459999999999999</v>
      </c>
      <c r="W80" s="23">
        <v>-20.6</v>
      </c>
      <c r="X80" s="23">
        <v>-5.3559999999999999</v>
      </c>
      <c r="Y80" s="23">
        <v>37</v>
      </c>
      <c r="Z80" s="23">
        <v>100</v>
      </c>
      <c r="AA80" s="23">
        <v>0</v>
      </c>
      <c r="AB80" s="23">
        <v>0</v>
      </c>
    </row>
    <row r="81" spans="1:28" s="23" customFormat="1" x14ac:dyDescent="0.25">
      <c r="A81" s="43">
        <v>43230.748611111114</v>
      </c>
      <c r="B81" s="43">
        <v>43322.166666666664</v>
      </c>
      <c r="C81" s="23" t="s">
        <v>10</v>
      </c>
      <c r="D81" s="23" t="s">
        <v>41</v>
      </c>
      <c r="E81" s="23">
        <v>0.09</v>
      </c>
      <c r="F81" s="23">
        <v>1.15459</v>
      </c>
      <c r="G81" s="23">
        <v>1.1516</v>
      </c>
      <c r="H81" s="23">
        <v>1.15097</v>
      </c>
      <c r="I81" s="23">
        <v>1.15204</v>
      </c>
      <c r="J81" s="23">
        <v>-0.39</v>
      </c>
      <c r="K81" s="23">
        <v>0.5</v>
      </c>
      <c r="L81" s="23">
        <v>-10.7</v>
      </c>
      <c r="M81" s="23" t="s">
        <v>152</v>
      </c>
      <c r="N81" s="23">
        <v>-0.08</v>
      </c>
      <c r="O81" s="23">
        <v>400301</v>
      </c>
      <c r="P81" s="23" t="s">
        <v>137</v>
      </c>
      <c r="Q81" s="23">
        <v>0</v>
      </c>
      <c r="R81" s="23" t="s">
        <v>42</v>
      </c>
      <c r="S81" s="23">
        <v>20.6</v>
      </c>
      <c r="T81" s="23">
        <v>20.62</v>
      </c>
      <c r="U81" s="23">
        <v>0</v>
      </c>
      <c r="V81" s="23">
        <v>0</v>
      </c>
      <c r="W81" s="23">
        <v>-20.6</v>
      </c>
      <c r="X81" s="23">
        <v>-16.068000000000001</v>
      </c>
      <c r="Y81" s="23">
        <v>0</v>
      </c>
      <c r="Z81" s="23">
        <v>48.1</v>
      </c>
      <c r="AA81" s="23">
        <v>-10.7</v>
      </c>
      <c r="AB81" s="23">
        <v>-8.35</v>
      </c>
    </row>
    <row r="82" spans="1:28" s="23" customFormat="1" x14ac:dyDescent="0.25">
      <c r="A82" s="43">
        <v>43230.749305555553</v>
      </c>
      <c r="B82" s="43">
        <v>43322.114583333336</v>
      </c>
      <c r="C82" s="23" t="s">
        <v>10</v>
      </c>
      <c r="D82" s="23" t="s">
        <v>41</v>
      </c>
      <c r="E82" s="23">
        <v>0.09</v>
      </c>
      <c r="F82" s="23">
        <v>1.1539900000000001</v>
      </c>
      <c r="G82" s="23">
        <v>1.1517599999999999</v>
      </c>
      <c r="H82" s="23">
        <v>1.15083</v>
      </c>
      <c r="I82" s="23">
        <v>1.15221</v>
      </c>
      <c r="J82" s="23">
        <v>-0.39</v>
      </c>
      <c r="K82" s="23">
        <v>0.5</v>
      </c>
      <c r="L82" s="23">
        <v>-13.8</v>
      </c>
      <c r="M82" s="23" t="s">
        <v>152</v>
      </c>
      <c r="N82" s="23">
        <v>-0.1</v>
      </c>
      <c r="O82" s="23">
        <v>420151</v>
      </c>
      <c r="P82" s="23" t="s">
        <v>138</v>
      </c>
      <c r="Q82" s="23">
        <v>0</v>
      </c>
      <c r="R82" s="23" t="s">
        <v>42</v>
      </c>
      <c r="S82" s="23">
        <v>22</v>
      </c>
      <c r="T82" s="23">
        <v>22.03</v>
      </c>
      <c r="U82" s="23">
        <v>0</v>
      </c>
      <c r="V82" s="23">
        <v>0</v>
      </c>
      <c r="W82" s="23">
        <v>-22</v>
      </c>
      <c r="X82" s="23">
        <v>-17.16</v>
      </c>
      <c r="Y82" s="23">
        <v>0</v>
      </c>
      <c r="Z82" s="23">
        <v>37.299999999999997</v>
      </c>
      <c r="AA82" s="23">
        <v>-13.8</v>
      </c>
      <c r="AB82" s="23">
        <v>-10.76</v>
      </c>
    </row>
    <row r="83" spans="1:28" s="23" customFormat="1" x14ac:dyDescent="0.25">
      <c r="A83" s="43">
        <v>43230.666666666664</v>
      </c>
      <c r="B83" s="43">
        <v>43230.720833333333</v>
      </c>
      <c r="C83" s="23" t="s">
        <v>13</v>
      </c>
      <c r="D83" s="23" t="s">
        <v>43</v>
      </c>
      <c r="E83" s="23">
        <v>0.08</v>
      </c>
      <c r="F83" s="23">
        <v>1.30721</v>
      </c>
      <c r="G83" s="23">
        <v>1.31002</v>
      </c>
      <c r="H83" s="23">
        <v>1.3084100000000001</v>
      </c>
      <c r="I83" s="23">
        <v>1.30718</v>
      </c>
      <c r="J83" s="23">
        <v>-0.34</v>
      </c>
      <c r="K83" s="23">
        <v>0</v>
      </c>
      <c r="L83" s="23">
        <v>-12.3</v>
      </c>
      <c r="M83" s="23" t="s">
        <v>152</v>
      </c>
      <c r="N83" s="23">
        <v>-0.08</v>
      </c>
      <c r="O83" s="23">
        <v>450051</v>
      </c>
      <c r="P83" s="23" t="s">
        <v>139</v>
      </c>
      <c r="Q83" s="23">
        <v>0</v>
      </c>
      <c r="R83" s="23" t="s">
        <v>42</v>
      </c>
      <c r="S83" s="23">
        <v>12.3</v>
      </c>
      <c r="T83" s="23">
        <v>12.3</v>
      </c>
      <c r="U83" s="23">
        <v>0</v>
      </c>
      <c r="V83" s="23">
        <v>0</v>
      </c>
      <c r="W83" s="23">
        <v>-12.3</v>
      </c>
      <c r="X83" s="23">
        <v>-8.4870000000000001</v>
      </c>
      <c r="Y83" s="23">
        <v>0</v>
      </c>
      <c r="Z83" s="23">
        <v>0</v>
      </c>
      <c r="AA83" s="23">
        <v>-12.3</v>
      </c>
      <c r="AB83" s="23">
        <v>-8.49</v>
      </c>
    </row>
    <row r="84" spans="1:28" s="23" customFormat="1" x14ac:dyDescent="0.25">
      <c r="A84" s="43">
        <v>43200.73541666667</v>
      </c>
      <c r="B84" s="43">
        <v>43230.645833333336</v>
      </c>
      <c r="C84" s="23" t="s">
        <v>10</v>
      </c>
      <c r="D84" s="23" t="s">
        <v>41</v>
      </c>
      <c r="E84" s="23">
        <v>0.03</v>
      </c>
      <c r="F84" s="23">
        <v>1.15219</v>
      </c>
      <c r="G84" s="23">
        <v>1.1476299999999999</v>
      </c>
      <c r="H84" s="23">
        <v>1.1528</v>
      </c>
      <c r="I84" s="23">
        <v>1.1523099999999999</v>
      </c>
      <c r="J84" s="23">
        <v>-0.13</v>
      </c>
      <c r="K84" s="23">
        <v>0.16</v>
      </c>
      <c r="L84" s="23">
        <v>4.9000000000000004</v>
      </c>
      <c r="M84" s="23" t="s">
        <v>152</v>
      </c>
      <c r="N84" s="23">
        <v>0.01</v>
      </c>
      <c r="O84" s="23">
        <v>400051</v>
      </c>
      <c r="P84" s="23" t="s">
        <v>140</v>
      </c>
      <c r="Q84" s="23">
        <v>100</v>
      </c>
      <c r="R84" s="23" t="s">
        <v>141</v>
      </c>
      <c r="S84" s="23">
        <v>33.4</v>
      </c>
      <c r="T84" s="23">
        <v>0.03</v>
      </c>
      <c r="U84" s="23">
        <v>38.299999999999997</v>
      </c>
      <c r="V84" s="23">
        <v>9.9580000000000002</v>
      </c>
      <c r="W84" s="23">
        <v>0</v>
      </c>
      <c r="X84" s="23">
        <v>0</v>
      </c>
      <c r="Y84" s="23">
        <v>100</v>
      </c>
      <c r="Z84" s="23">
        <v>12.8</v>
      </c>
      <c r="AA84" s="23">
        <v>-33.4</v>
      </c>
      <c r="AB84" s="23">
        <v>-8.68</v>
      </c>
    </row>
    <row r="85" spans="1:28" s="23" customFormat="1" x14ac:dyDescent="0.25">
      <c r="A85" s="43">
        <v>43200.73541666667</v>
      </c>
      <c r="B85" s="43">
        <v>43230.5</v>
      </c>
      <c r="C85" s="23" t="s">
        <v>10</v>
      </c>
      <c r="D85" s="23" t="s">
        <v>41</v>
      </c>
      <c r="E85" s="23">
        <v>0.03</v>
      </c>
      <c r="F85" s="23">
        <v>1.15219</v>
      </c>
      <c r="G85" s="23">
        <v>1.1476299999999999</v>
      </c>
      <c r="H85" s="23">
        <v>1.1528</v>
      </c>
      <c r="I85" s="23">
        <v>1.1492</v>
      </c>
      <c r="J85" s="23">
        <v>-0.13</v>
      </c>
      <c r="K85" s="23">
        <v>0.17</v>
      </c>
      <c r="L85" s="23">
        <v>36</v>
      </c>
      <c r="M85" s="23" t="s">
        <v>152</v>
      </c>
      <c r="N85" s="23">
        <v>0.09</v>
      </c>
      <c r="O85" s="23">
        <v>400051</v>
      </c>
      <c r="P85" s="23" t="s">
        <v>142</v>
      </c>
      <c r="Q85" s="23">
        <v>100</v>
      </c>
      <c r="R85" s="23" t="s">
        <v>143</v>
      </c>
      <c r="S85" s="23">
        <v>18</v>
      </c>
      <c r="T85" s="23">
        <v>0.03</v>
      </c>
      <c r="U85" s="23">
        <v>36</v>
      </c>
      <c r="V85" s="23">
        <v>9.36</v>
      </c>
      <c r="W85" s="23">
        <v>0</v>
      </c>
      <c r="X85" s="23">
        <v>0</v>
      </c>
      <c r="Y85" s="23">
        <v>100</v>
      </c>
      <c r="Z85" s="23">
        <v>100</v>
      </c>
      <c r="AA85" s="23">
        <v>0</v>
      </c>
      <c r="AB85" s="23">
        <v>0</v>
      </c>
    </row>
    <row r="86" spans="1:28" s="23" customFormat="1" x14ac:dyDescent="0.25">
      <c r="A86" s="43">
        <v>43200.73541666667</v>
      </c>
      <c r="B86" s="43">
        <v>43200.78125</v>
      </c>
      <c r="C86" s="23" t="s">
        <v>10</v>
      </c>
      <c r="D86" s="23" t="s">
        <v>41</v>
      </c>
      <c r="E86" s="23">
        <v>0.03</v>
      </c>
      <c r="F86" s="23">
        <v>1.1526000000000001</v>
      </c>
      <c r="G86" s="23">
        <v>1.1476299999999999</v>
      </c>
      <c r="H86" s="23">
        <v>1.1528</v>
      </c>
      <c r="I86" s="23">
        <v>1.1511199999999999</v>
      </c>
      <c r="J86" s="23">
        <v>-0.13</v>
      </c>
      <c r="K86" s="23">
        <v>0</v>
      </c>
      <c r="L86" s="23">
        <v>16.8</v>
      </c>
      <c r="M86" s="23" t="s">
        <v>152</v>
      </c>
      <c r="N86" s="23">
        <v>0.04</v>
      </c>
      <c r="O86" s="23">
        <v>400051</v>
      </c>
      <c r="P86" s="23" t="s">
        <v>144</v>
      </c>
      <c r="Q86" s="23">
        <v>1.6</v>
      </c>
      <c r="R86" s="23" t="s">
        <v>72</v>
      </c>
      <c r="S86" s="23">
        <v>0</v>
      </c>
      <c r="T86" s="23">
        <v>0.06</v>
      </c>
      <c r="U86" s="23">
        <v>16.8</v>
      </c>
      <c r="V86" s="23">
        <v>4.3680000000000003</v>
      </c>
      <c r="W86" s="23">
        <v>0</v>
      </c>
      <c r="X86" s="23">
        <v>0</v>
      </c>
      <c r="Y86" s="23">
        <v>100</v>
      </c>
      <c r="Z86" s="23">
        <v>100</v>
      </c>
      <c r="AA86" s="23">
        <v>0</v>
      </c>
      <c r="AB86" s="23">
        <v>0</v>
      </c>
    </row>
    <row r="87" spans="1:28" s="23" customFormat="1" x14ac:dyDescent="0.25">
      <c r="A87" s="43">
        <v>43169.229166666664</v>
      </c>
      <c r="B87" s="43">
        <v>43169.364583333336</v>
      </c>
      <c r="C87" s="23" t="s">
        <v>10</v>
      </c>
      <c r="D87" s="23" t="s">
        <v>43</v>
      </c>
      <c r="E87" s="23">
        <v>0.06</v>
      </c>
      <c r="F87" s="23">
        <v>1.1568099999999999</v>
      </c>
      <c r="G87" s="23">
        <v>1.15923</v>
      </c>
      <c r="H87" s="23">
        <v>1.1588799999999999</v>
      </c>
      <c r="I87" s="23">
        <v>1.1586000000000001</v>
      </c>
      <c r="J87" s="23">
        <v>-0.26</v>
      </c>
      <c r="K87" s="23">
        <v>0</v>
      </c>
      <c r="L87" s="23">
        <v>-2.8</v>
      </c>
      <c r="M87" s="23" t="s">
        <v>152</v>
      </c>
      <c r="N87" s="23">
        <v>-0.02</v>
      </c>
      <c r="O87" s="23">
        <v>450151</v>
      </c>
      <c r="P87" s="23" t="s">
        <v>145</v>
      </c>
      <c r="Q87" s="23">
        <v>0</v>
      </c>
      <c r="R87" s="23" t="s">
        <v>42</v>
      </c>
      <c r="S87" s="23">
        <v>7.2</v>
      </c>
      <c r="T87" s="23">
        <v>7.2</v>
      </c>
      <c r="U87" s="23">
        <v>0</v>
      </c>
      <c r="V87" s="23">
        <v>0</v>
      </c>
      <c r="W87" s="23">
        <v>-7.2</v>
      </c>
      <c r="X87" s="23">
        <v>-3.7440000000000002</v>
      </c>
      <c r="Y87" s="23">
        <v>0</v>
      </c>
      <c r="Z87" s="23">
        <v>61.1</v>
      </c>
      <c r="AA87" s="23">
        <v>-2.8</v>
      </c>
      <c r="AB87" s="23">
        <v>-1.46</v>
      </c>
    </row>
    <row r="88" spans="1:28" s="23" customFormat="1" x14ac:dyDescent="0.25">
      <c r="A88" s="43">
        <v>43169.229166666664</v>
      </c>
      <c r="B88" s="43">
        <v>43169.34375</v>
      </c>
      <c r="C88" s="23" t="s">
        <v>10</v>
      </c>
      <c r="D88" s="23" t="s">
        <v>43</v>
      </c>
      <c r="E88" s="23">
        <v>0.03</v>
      </c>
      <c r="F88" s="23">
        <v>1.1559900000000001</v>
      </c>
      <c r="G88" s="23">
        <v>1.15923</v>
      </c>
      <c r="H88" s="23">
        <v>1.1588799999999999</v>
      </c>
      <c r="I88" s="23">
        <v>1.1580299999999999</v>
      </c>
      <c r="J88" s="23">
        <v>-0.13</v>
      </c>
      <c r="K88" s="23">
        <v>0</v>
      </c>
      <c r="L88" s="23">
        <v>-8.5</v>
      </c>
      <c r="M88" s="23" t="s">
        <v>152</v>
      </c>
      <c r="N88" s="23">
        <v>-0.02</v>
      </c>
      <c r="O88" s="23">
        <v>450151</v>
      </c>
      <c r="P88" s="23" t="s">
        <v>146</v>
      </c>
      <c r="Q88" s="23">
        <v>0</v>
      </c>
      <c r="R88" s="23" t="s">
        <v>42</v>
      </c>
      <c r="S88" s="23">
        <v>8.5</v>
      </c>
      <c r="T88" s="23">
        <v>8.5</v>
      </c>
      <c r="U88" s="23">
        <v>0</v>
      </c>
      <c r="V88" s="23">
        <v>0</v>
      </c>
      <c r="W88" s="23">
        <v>-8.5</v>
      </c>
      <c r="X88" s="23">
        <v>-2.21</v>
      </c>
      <c r="Y88" s="23">
        <v>0</v>
      </c>
      <c r="Z88" s="23">
        <v>0</v>
      </c>
      <c r="AA88" s="23">
        <v>-8.5</v>
      </c>
      <c r="AB88" s="23">
        <v>-2.21</v>
      </c>
    </row>
    <row r="89" spans="1:28" s="23" customFormat="1" x14ac:dyDescent="0.25">
      <c r="A89" s="43">
        <v>43169.215277777781</v>
      </c>
      <c r="B89" s="43">
        <v>43169.254861111112</v>
      </c>
      <c r="C89" s="23" t="s">
        <v>10</v>
      </c>
      <c r="D89" s="23" t="s">
        <v>43</v>
      </c>
      <c r="E89" s="23">
        <v>0.06</v>
      </c>
      <c r="F89" s="23">
        <v>1.15829</v>
      </c>
      <c r="G89" s="23">
        <v>1.1595800000000001</v>
      </c>
      <c r="H89" s="23">
        <v>1.1580900000000001</v>
      </c>
      <c r="I89" s="23">
        <v>1.15829</v>
      </c>
      <c r="J89" s="23">
        <v>-0.26</v>
      </c>
      <c r="K89" s="23">
        <v>0</v>
      </c>
      <c r="L89" s="23">
        <v>2</v>
      </c>
      <c r="M89" s="23" t="s">
        <v>152</v>
      </c>
      <c r="N89" s="23">
        <v>0.01</v>
      </c>
      <c r="O89" s="23">
        <v>450051</v>
      </c>
      <c r="P89" s="23" t="s">
        <v>147</v>
      </c>
      <c r="Q89" s="23">
        <v>1.8</v>
      </c>
      <c r="R89" s="23" t="s">
        <v>72</v>
      </c>
      <c r="S89" s="23">
        <v>0</v>
      </c>
      <c r="T89" s="23">
        <v>0.5</v>
      </c>
      <c r="U89" s="23">
        <v>2</v>
      </c>
      <c r="V89" s="23">
        <v>1.04</v>
      </c>
      <c r="W89" s="23">
        <v>0</v>
      </c>
      <c r="X89" s="23">
        <v>0</v>
      </c>
      <c r="Y89" s="23">
        <v>100</v>
      </c>
      <c r="Z89" s="23">
        <v>100</v>
      </c>
      <c r="AA89" s="23">
        <v>0</v>
      </c>
      <c r="AB89" s="23">
        <v>0</v>
      </c>
    </row>
    <row r="90" spans="1:28" s="23" customFormat="1" x14ac:dyDescent="0.25">
      <c r="A90" s="43">
        <v>43169.215277777781</v>
      </c>
      <c r="B90" s="43">
        <v>43169.246527777781</v>
      </c>
      <c r="C90" s="23" t="s">
        <v>10</v>
      </c>
      <c r="D90" s="23" t="s">
        <v>43</v>
      </c>
      <c r="E90" s="23">
        <v>0.03</v>
      </c>
      <c r="F90" s="23">
        <v>1.1571100000000001</v>
      </c>
      <c r="G90" s="23">
        <v>1.1595800000000001</v>
      </c>
      <c r="H90" s="23">
        <v>1.1580900000000001</v>
      </c>
      <c r="I90" s="23">
        <v>1.1586799999999999</v>
      </c>
      <c r="J90" s="23">
        <v>-0.13</v>
      </c>
      <c r="K90" s="23">
        <v>0</v>
      </c>
      <c r="L90" s="23">
        <v>5.9</v>
      </c>
      <c r="M90" s="23" t="s">
        <v>152</v>
      </c>
      <c r="N90" s="23">
        <v>0.01</v>
      </c>
      <c r="O90" s="23">
        <v>450051</v>
      </c>
      <c r="P90" s="23" t="s">
        <v>73</v>
      </c>
      <c r="Q90" s="23">
        <v>2.2999999999999998</v>
      </c>
      <c r="R90" s="23" t="s">
        <v>72</v>
      </c>
      <c r="S90" s="23">
        <v>0</v>
      </c>
      <c r="T90" s="23">
        <v>0.17</v>
      </c>
      <c r="U90" s="23">
        <v>5.9</v>
      </c>
      <c r="V90" s="23">
        <v>1.534</v>
      </c>
      <c r="W90" s="23">
        <v>0</v>
      </c>
      <c r="X90" s="23">
        <v>0</v>
      </c>
      <c r="Y90" s="23">
        <v>100</v>
      </c>
      <c r="Z90" s="23">
        <v>100</v>
      </c>
      <c r="AA90" s="23">
        <v>0</v>
      </c>
      <c r="AB90" s="23">
        <v>0</v>
      </c>
    </row>
    <row r="91" spans="1:28" s="23" customFormat="1" x14ac:dyDescent="0.25">
      <c r="A91" s="43">
        <v>43110.65625</v>
      </c>
      <c r="B91" s="43">
        <v>43110.748611111114</v>
      </c>
      <c r="C91" s="23" t="s">
        <v>52</v>
      </c>
      <c r="D91" s="23" t="s">
        <v>41</v>
      </c>
      <c r="E91" s="23">
        <v>0.09</v>
      </c>
      <c r="F91" s="23">
        <v>0.88805999999999996</v>
      </c>
      <c r="G91" s="23">
        <v>0.88251000000000002</v>
      </c>
      <c r="H91" s="23">
        <v>0.88826000000000005</v>
      </c>
      <c r="I91" s="23">
        <v>0.88805999999999996</v>
      </c>
      <c r="J91" s="23">
        <v>-0.39</v>
      </c>
      <c r="K91" s="23">
        <v>0</v>
      </c>
      <c r="L91" s="23">
        <v>2</v>
      </c>
      <c r="M91" s="23" t="s">
        <v>152</v>
      </c>
      <c r="N91" s="23">
        <v>0.02</v>
      </c>
      <c r="O91" s="23">
        <v>440151</v>
      </c>
      <c r="P91" s="23" t="s">
        <v>148</v>
      </c>
      <c r="Q91" s="23">
        <v>0.8</v>
      </c>
      <c r="R91" s="23" t="s">
        <v>72</v>
      </c>
      <c r="S91" s="23">
        <v>0</v>
      </c>
      <c r="T91" s="23">
        <v>0.5</v>
      </c>
      <c r="U91" s="23">
        <v>2</v>
      </c>
      <c r="V91" s="23">
        <v>2.04</v>
      </c>
      <c r="W91" s="23">
        <v>0</v>
      </c>
      <c r="X91" s="23">
        <v>0</v>
      </c>
      <c r="Y91" s="23">
        <v>100</v>
      </c>
      <c r="Z91" s="23">
        <v>100</v>
      </c>
      <c r="AA91" s="23">
        <v>0</v>
      </c>
      <c r="AB91" s="23">
        <v>0</v>
      </c>
    </row>
    <row r="92" spans="1:28" s="23" customFormat="1" x14ac:dyDescent="0.25">
      <c r="A92" s="43">
        <v>43110.65625</v>
      </c>
      <c r="B92" s="43">
        <v>43110.748611111114</v>
      </c>
      <c r="C92" s="23" t="s">
        <v>52</v>
      </c>
      <c r="D92" s="23" t="s">
        <v>41</v>
      </c>
      <c r="E92" s="23">
        <v>0.09</v>
      </c>
      <c r="F92" s="23">
        <v>0.88805999999999996</v>
      </c>
      <c r="G92" s="23">
        <v>0.88027</v>
      </c>
      <c r="H92" s="23">
        <v>0.88826000000000005</v>
      </c>
      <c r="I92" s="23">
        <v>0.88805999999999996</v>
      </c>
      <c r="J92" s="23">
        <v>-0.39</v>
      </c>
      <c r="K92" s="23">
        <v>0</v>
      </c>
      <c r="L92" s="23">
        <v>2</v>
      </c>
      <c r="M92" s="23" t="s">
        <v>152</v>
      </c>
      <c r="N92" s="23">
        <v>0.02</v>
      </c>
      <c r="O92" s="23">
        <v>450051</v>
      </c>
      <c r="P92" s="23" t="s">
        <v>148</v>
      </c>
      <c r="Q92" s="23">
        <v>0.8</v>
      </c>
      <c r="R92" s="23" t="s">
        <v>72</v>
      </c>
      <c r="S92" s="23">
        <v>0</v>
      </c>
      <c r="T92" s="23">
        <v>0.5</v>
      </c>
      <c r="U92" s="23">
        <v>2</v>
      </c>
      <c r="V92" s="23">
        <v>2.04</v>
      </c>
      <c r="W92" s="23">
        <v>0</v>
      </c>
      <c r="X92" s="23">
        <v>0</v>
      </c>
      <c r="Y92" s="23">
        <v>100</v>
      </c>
      <c r="Z92" s="23">
        <v>100</v>
      </c>
      <c r="AA92" s="23">
        <v>0</v>
      </c>
      <c r="AB92" s="23">
        <v>0</v>
      </c>
    </row>
    <row r="93" spans="1:28" s="23" customFormat="1" x14ac:dyDescent="0.25">
      <c r="A93" s="43">
        <v>43110.65625</v>
      </c>
      <c r="B93" s="43">
        <v>43110.748611111114</v>
      </c>
      <c r="C93" s="23" t="s">
        <v>52</v>
      </c>
      <c r="D93" s="23" t="s">
        <v>41</v>
      </c>
      <c r="E93" s="23">
        <v>0.09</v>
      </c>
      <c r="F93" s="23">
        <v>0.88805999999999996</v>
      </c>
      <c r="G93" s="23">
        <v>0.88210999999999995</v>
      </c>
      <c r="H93" s="23">
        <v>0.88826000000000005</v>
      </c>
      <c r="I93" s="23">
        <v>0.88805999999999996</v>
      </c>
      <c r="J93" s="23">
        <v>-0.39</v>
      </c>
      <c r="K93" s="23">
        <v>0</v>
      </c>
      <c r="L93" s="23">
        <v>2</v>
      </c>
      <c r="M93" s="23" t="s">
        <v>152</v>
      </c>
      <c r="N93" s="23">
        <v>0.02</v>
      </c>
      <c r="O93" s="23">
        <v>430151</v>
      </c>
      <c r="P93" s="23" t="s">
        <v>149</v>
      </c>
      <c r="Q93" s="23">
        <v>0.8</v>
      </c>
      <c r="R93" s="23" t="s">
        <v>72</v>
      </c>
      <c r="S93" s="23">
        <v>0</v>
      </c>
      <c r="T93" s="23">
        <v>0.5</v>
      </c>
      <c r="U93" s="23">
        <v>2</v>
      </c>
      <c r="V93" s="23">
        <v>2.04</v>
      </c>
      <c r="W93" s="23">
        <v>0</v>
      </c>
      <c r="X93" s="23">
        <v>0</v>
      </c>
      <c r="Y93" s="23">
        <v>100</v>
      </c>
      <c r="Z93" s="23">
        <v>100</v>
      </c>
      <c r="AA93" s="23">
        <v>0</v>
      </c>
      <c r="AB93" s="23">
        <v>0</v>
      </c>
    </row>
    <row r="94" spans="1:28" s="23" customFormat="1" x14ac:dyDescent="0.25">
      <c r="A94" s="43">
        <v>43110.65625</v>
      </c>
      <c r="B94" s="43">
        <v>43110.748611111114</v>
      </c>
      <c r="C94" s="23" t="s">
        <v>52</v>
      </c>
      <c r="D94" s="23" t="s">
        <v>41</v>
      </c>
      <c r="E94" s="23">
        <v>0.09</v>
      </c>
      <c r="F94" s="23">
        <v>0.88805999999999996</v>
      </c>
      <c r="G94" s="23">
        <v>0.88210999999999995</v>
      </c>
      <c r="H94" s="23">
        <v>0.88826000000000005</v>
      </c>
      <c r="I94" s="23">
        <v>0.88805999999999996</v>
      </c>
      <c r="J94" s="23">
        <v>-0.39</v>
      </c>
      <c r="K94" s="23">
        <v>0</v>
      </c>
      <c r="L94" s="23">
        <v>2</v>
      </c>
      <c r="M94" s="23" t="s">
        <v>152</v>
      </c>
      <c r="N94" s="23">
        <v>0.02</v>
      </c>
      <c r="O94" s="23">
        <v>430051</v>
      </c>
      <c r="P94" s="23" t="s">
        <v>149</v>
      </c>
      <c r="Q94" s="23">
        <v>0.8</v>
      </c>
      <c r="R94" s="23" t="s">
        <v>72</v>
      </c>
      <c r="S94" s="23">
        <v>0</v>
      </c>
      <c r="T94" s="23">
        <v>0.5</v>
      </c>
      <c r="U94" s="23">
        <v>2</v>
      </c>
      <c r="V94" s="23">
        <v>2.04</v>
      </c>
      <c r="W94" s="23">
        <v>0</v>
      </c>
      <c r="X94" s="23">
        <v>0</v>
      </c>
      <c r="Y94" s="23">
        <v>100</v>
      </c>
      <c r="Z94" s="23">
        <v>100</v>
      </c>
      <c r="AA94" s="23">
        <v>0</v>
      </c>
      <c r="AB94" s="23">
        <v>0</v>
      </c>
    </row>
    <row r="95" spans="1:28" s="23" customFormat="1" x14ac:dyDescent="0.25">
      <c r="A95" s="43">
        <v>43110.677083333336</v>
      </c>
      <c r="B95" s="43">
        <v>43110.715277777781</v>
      </c>
      <c r="C95" s="23" t="s">
        <v>13</v>
      </c>
      <c r="D95" s="23" t="s">
        <v>41</v>
      </c>
      <c r="E95" s="23">
        <v>0.05</v>
      </c>
      <c r="F95" s="23">
        <v>1.3083</v>
      </c>
      <c r="G95" s="23">
        <v>1.3067500000000001</v>
      </c>
      <c r="H95" s="23">
        <v>1.3060499999999999</v>
      </c>
      <c r="I95" s="23">
        <v>1.30731</v>
      </c>
      <c r="J95" s="23">
        <v>-0.21</v>
      </c>
      <c r="K95" s="23">
        <v>0</v>
      </c>
      <c r="L95" s="23">
        <v>-12.6</v>
      </c>
      <c r="M95" s="23" t="s">
        <v>152</v>
      </c>
      <c r="N95" s="23">
        <v>-0.05</v>
      </c>
      <c r="O95" s="23">
        <v>450051</v>
      </c>
      <c r="P95" s="23" t="s">
        <v>150</v>
      </c>
      <c r="Q95" s="23">
        <v>0</v>
      </c>
      <c r="R95" s="23" t="s">
        <v>42</v>
      </c>
      <c r="S95" s="23">
        <v>12.6</v>
      </c>
      <c r="T95" s="23">
        <v>12.61</v>
      </c>
      <c r="U95" s="23">
        <v>0</v>
      </c>
      <c r="V95" s="23">
        <v>0</v>
      </c>
      <c r="W95" s="23">
        <v>-12.6</v>
      </c>
      <c r="X95" s="23">
        <v>-5.4180000000000001</v>
      </c>
      <c r="Y95" s="23">
        <v>0</v>
      </c>
      <c r="Z95" s="23">
        <v>0</v>
      </c>
      <c r="AA95" s="23">
        <v>-12.6</v>
      </c>
      <c r="AB95" s="23">
        <v>-5.42</v>
      </c>
    </row>
    <row r="96" spans="1:28" s="23" customFormat="1" x14ac:dyDescent="0.25">
      <c r="A96" s="43">
        <v>43110.677083333336</v>
      </c>
      <c r="B96" s="43">
        <v>43110.708333333336</v>
      </c>
      <c r="C96" s="23" t="s">
        <v>13</v>
      </c>
      <c r="D96" s="23" t="s">
        <v>41</v>
      </c>
      <c r="E96" s="23">
        <v>0.03</v>
      </c>
      <c r="F96" s="23">
        <v>1.3117399999999999</v>
      </c>
      <c r="G96" s="23">
        <v>1.29983</v>
      </c>
      <c r="H96" s="23">
        <v>1.3060499999999999</v>
      </c>
      <c r="I96" s="23">
        <v>1.3072299999999999</v>
      </c>
      <c r="J96" s="23">
        <v>-0.13</v>
      </c>
      <c r="K96" s="23">
        <v>0</v>
      </c>
      <c r="L96" s="23">
        <v>-11.8</v>
      </c>
      <c r="M96" s="23" t="s">
        <v>152</v>
      </c>
      <c r="N96" s="23">
        <v>-0.03</v>
      </c>
      <c r="O96" s="23">
        <v>450051</v>
      </c>
      <c r="P96" s="23" t="s">
        <v>151</v>
      </c>
      <c r="Q96" s="23">
        <v>0</v>
      </c>
      <c r="R96" s="23" t="s">
        <v>42</v>
      </c>
      <c r="S96" s="23">
        <v>11.8</v>
      </c>
      <c r="T96" s="23">
        <v>11.81</v>
      </c>
      <c r="U96" s="23">
        <v>0</v>
      </c>
      <c r="V96" s="23">
        <v>0</v>
      </c>
      <c r="W96" s="23">
        <v>-11.8</v>
      </c>
      <c r="X96" s="23">
        <v>-3.0680000000000001</v>
      </c>
      <c r="Y96" s="23">
        <v>0</v>
      </c>
      <c r="Z96" s="23">
        <v>0</v>
      </c>
      <c r="AA96" s="23">
        <v>-11.8</v>
      </c>
      <c r="AB96" s="23">
        <v>-3.07</v>
      </c>
    </row>
    <row r="97" s="23" customFormat="1" x14ac:dyDescent="0.25"/>
  </sheetData>
  <mergeCells count="5">
    <mergeCell ref="G25:G26"/>
    <mergeCell ref="J53:J55"/>
    <mergeCell ref="I53:I54"/>
    <mergeCell ref="G53:G54"/>
    <mergeCell ref="H53:H54"/>
  </mergeCells>
  <conditionalFormatting sqref="I25">
    <cfRule type="cellIs" dxfId="489" priority="124" operator="lessThan">
      <formula>0</formula>
    </cfRule>
    <cfRule type="cellIs" dxfId="488" priority="125" operator="greaterThan">
      <formula>0</formula>
    </cfRule>
  </conditionalFormatting>
  <conditionalFormatting sqref="G2:G22 G25">
    <cfRule type="cellIs" dxfId="487" priority="132" operator="lessThan">
      <formula>0</formula>
    </cfRule>
    <cfRule type="cellIs" dxfId="486" priority="133" operator="greaterThan">
      <formula>0</formula>
    </cfRule>
  </conditionalFormatting>
  <conditionalFormatting sqref="G3:H22 I3:I23 B2:E26 G2:I2 G25:I25 G30:I30 G55:I55 G53:I53 H31:H41 H26:I26">
    <cfRule type="cellIs" dxfId="485" priority="129" operator="equal">
      <formula>0</formula>
    </cfRule>
  </conditionalFormatting>
  <conditionalFormatting sqref="I2:I23 B2:C24">
    <cfRule type="cellIs" dxfId="484" priority="127" operator="lessThan">
      <formula>0</formula>
    </cfRule>
    <cfRule type="cellIs" dxfId="483" priority="128" operator="greaterThan">
      <formula>0</formula>
    </cfRule>
  </conditionalFormatting>
  <conditionalFormatting sqref="B25:C25">
    <cfRule type="cellIs" dxfId="482" priority="122" operator="lessThan">
      <formula>0</formula>
    </cfRule>
    <cfRule type="cellIs" dxfId="481" priority="123" operator="greaterThan">
      <formula>0</formula>
    </cfRule>
  </conditionalFormatting>
  <conditionalFormatting sqref="D2:D24">
    <cfRule type="cellIs" dxfId="480" priority="120" operator="lessThan">
      <formula>0</formula>
    </cfRule>
    <cfRule type="cellIs" dxfId="479" priority="121" operator="greaterThan">
      <formula>0</formula>
    </cfRule>
  </conditionalFormatting>
  <conditionalFormatting sqref="D25">
    <cfRule type="cellIs" dxfId="478" priority="117" operator="lessThan">
      <formula>0</formula>
    </cfRule>
    <cfRule type="cellIs" dxfId="477" priority="118" operator="greaterThan">
      <formula>0</formula>
    </cfRule>
  </conditionalFormatting>
  <conditionalFormatting sqref="E2:E24">
    <cfRule type="cellIs" dxfId="476" priority="115" operator="lessThan">
      <formula>0</formula>
    </cfRule>
    <cfRule type="cellIs" dxfId="475" priority="116" operator="greaterThan">
      <formula>0</formula>
    </cfRule>
  </conditionalFormatting>
  <conditionalFormatting sqref="E25">
    <cfRule type="cellIs" dxfId="474" priority="112" operator="lessThan">
      <formula>0</formula>
    </cfRule>
    <cfRule type="cellIs" dxfId="473" priority="113" operator="greaterThan">
      <formula>0</formula>
    </cfRule>
  </conditionalFormatting>
  <conditionalFormatting sqref="K1:K22 L56:L57 L28 K25:K27 L61:L1048576">
    <cfRule type="cellIs" dxfId="472" priority="109" operator="greaterThan">
      <formula>0</formula>
    </cfRule>
    <cfRule type="cellIs" dxfId="471" priority="110" operator="lessThan">
      <formula>0</formula>
    </cfRule>
  </conditionalFormatting>
  <conditionalFormatting sqref="F2:F26">
    <cfRule type="cellIs" dxfId="470" priority="108" operator="equal">
      <formula>0</formula>
    </cfRule>
  </conditionalFormatting>
  <conditionalFormatting sqref="F2:F24">
    <cfRule type="cellIs" dxfId="469" priority="106" operator="lessThan">
      <formula>0</formula>
    </cfRule>
    <cfRule type="cellIs" dxfId="468" priority="107" operator="greaterThan">
      <formula>0</formula>
    </cfRule>
  </conditionalFormatting>
  <conditionalFormatting sqref="F25">
    <cfRule type="cellIs" dxfId="467" priority="104" operator="lessThan">
      <formula>0</formula>
    </cfRule>
    <cfRule type="cellIs" dxfId="466" priority="105" operator="greaterThan">
      <formula>0</formula>
    </cfRule>
  </conditionalFormatting>
  <conditionalFormatting sqref="F27">
    <cfRule type="cellIs" dxfId="465" priority="102" operator="lessThan">
      <formula>0</formula>
    </cfRule>
    <cfRule type="cellIs" dxfId="464" priority="103" operator="greaterThan">
      <formula>0</formula>
    </cfRule>
  </conditionalFormatting>
  <conditionalFormatting sqref="B27:E27">
    <cfRule type="cellIs" dxfId="463" priority="100" operator="lessThan">
      <formula>0</formula>
    </cfRule>
    <cfRule type="cellIs" dxfId="462" priority="101" operator="greaterThan">
      <formula>0</formula>
    </cfRule>
  </conditionalFormatting>
  <conditionalFormatting sqref="G23">
    <cfRule type="cellIs" dxfId="461" priority="98" operator="lessThan">
      <formula>0</formula>
    </cfRule>
    <cfRule type="cellIs" dxfId="460" priority="99" operator="greaterThan">
      <formula>0</formula>
    </cfRule>
  </conditionalFormatting>
  <conditionalFormatting sqref="G23:H23">
    <cfRule type="cellIs" dxfId="459" priority="96" operator="equal">
      <formula>0</formula>
    </cfRule>
  </conditionalFormatting>
  <conditionalFormatting sqref="K23">
    <cfRule type="cellIs" dxfId="458" priority="88" operator="greaterThan">
      <formula>0</formula>
    </cfRule>
    <cfRule type="cellIs" dxfId="457" priority="89" operator="lessThan">
      <formula>0</formula>
    </cfRule>
  </conditionalFormatting>
  <conditionalFormatting sqref="I53">
    <cfRule type="cellIs" dxfId="456" priority="77" operator="lessThan">
      <formula>0</formula>
    </cfRule>
    <cfRule type="cellIs" dxfId="455" priority="78" operator="greaterThan">
      <formula>0</formula>
    </cfRule>
  </conditionalFormatting>
  <conditionalFormatting sqref="G30:G50 G53">
    <cfRule type="cellIs" dxfId="454" priority="82" operator="lessThan">
      <formula>0</formula>
    </cfRule>
    <cfRule type="cellIs" dxfId="453" priority="83" operator="greaterThan">
      <formula>0</formula>
    </cfRule>
  </conditionalFormatting>
  <conditionalFormatting sqref="B55:E55 G42:H50 I31:I51 B30:E53 G31:G41">
    <cfRule type="cellIs" dxfId="452" priority="81" operator="equal">
      <formula>0</formula>
    </cfRule>
  </conditionalFormatting>
  <conditionalFormatting sqref="I30:I51 B30:C52">
    <cfRule type="cellIs" dxfId="451" priority="79" operator="lessThan">
      <formula>0</formula>
    </cfRule>
    <cfRule type="cellIs" dxfId="450" priority="80" operator="greaterThan">
      <formula>0</formula>
    </cfRule>
  </conditionalFormatting>
  <conditionalFormatting sqref="B53:C53">
    <cfRule type="cellIs" dxfId="449" priority="75" operator="lessThan">
      <formula>0</formula>
    </cfRule>
    <cfRule type="cellIs" dxfId="448" priority="76" operator="greaterThan">
      <formula>0</formula>
    </cfRule>
  </conditionalFormatting>
  <conditionalFormatting sqref="D30:D52">
    <cfRule type="cellIs" dxfId="447" priority="73" operator="lessThan">
      <formula>0</formula>
    </cfRule>
    <cfRule type="cellIs" dxfId="446" priority="74" operator="greaterThan">
      <formula>0</formula>
    </cfRule>
  </conditionalFormatting>
  <conditionalFormatting sqref="D53">
    <cfRule type="cellIs" dxfId="445" priority="71" operator="lessThan">
      <formula>0</formula>
    </cfRule>
    <cfRule type="cellIs" dxfId="444" priority="72" operator="greaterThan">
      <formula>0</formula>
    </cfRule>
  </conditionalFormatting>
  <conditionalFormatting sqref="E30:E52">
    <cfRule type="cellIs" dxfId="443" priority="69" operator="lessThan">
      <formula>0</formula>
    </cfRule>
    <cfRule type="cellIs" dxfId="442" priority="70" operator="greaterThan">
      <formula>0</formula>
    </cfRule>
  </conditionalFormatting>
  <conditionalFormatting sqref="E53">
    <cfRule type="cellIs" dxfId="441" priority="67" operator="lessThan">
      <formula>0</formula>
    </cfRule>
    <cfRule type="cellIs" dxfId="440" priority="68" operator="greaterThan">
      <formula>0</formula>
    </cfRule>
  </conditionalFormatting>
  <conditionalFormatting sqref="L29:L50 L53:L55">
    <cfRule type="cellIs" dxfId="439" priority="65" operator="greaterThan">
      <formula>0</formula>
    </cfRule>
    <cfRule type="cellIs" dxfId="438" priority="66" operator="lessThan">
      <formula>0</formula>
    </cfRule>
  </conditionalFormatting>
  <conditionalFormatting sqref="F55 F30:F53">
    <cfRule type="cellIs" dxfId="437" priority="64" operator="equal">
      <formula>0</formula>
    </cfRule>
  </conditionalFormatting>
  <conditionalFormatting sqref="F30:F52">
    <cfRule type="cellIs" dxfId="436" priority="62" operator="lessThan">
      <formula>0</formula>
    </cfRule>
    <cfRule type="cellIs" dxfId="435" priority="63" operator="greaterThan">
      <formula>0</formula>
    </cfRule>
  </conditionalFormatting>
  <conditionalFormatting sqref="F53">
    <cfRule type="cellIs" dxfId="434" priority="60" operator="lessThan">
      <formula>0</formula>
    </cfRule>
    <cfRule type="cellIs" dxfId="433" priority="61" operator="greaterThan">
      <formula>0</formula>
    </cfRule>
  </conditionalFormatting>
  <conditionalFormatting sqref="F54">
    <cfRule type="cellIs" dxfId="432" priority="58" operator="lessThan">
      <formula>0</formula>
    </cfRule>
    <cfRule type="cellIs" dxfId="431" priority="59" operator="greaterThan">
      <formula>0</formula>
    </cfRule>
  </conditionalFormatting>
  <conditionalFormatting sqref="B54:E54">
    <cfRule type="cellIs" dxfId="430" priority="56" operator="lessThan">
      <formula>0</formula>
    </cfRule>
    <cfRule type="cellIs" dxfId="429" priority="57" operator="greaterThan">
      <formula>0</formula>
    </cfRule>
  </conditionalFormatting>
  <conditionalFormatting sqref="G51">
    <cfRule type="cellIs" dxfId="428" priority="54" operator="lessThan">
      <formula>0</formula>
    </cfRule>
    <cfRule type="cellIs" dxfId="427" priority="55" operator="greaterThan">
      <formula>0</formula>
    </cfRule>
  </conditionalFormatting>
  <conditionalFormatting sqref="G51:H51">
    <cfRule type="cellIs" dxfId="426" priority="53" operator="equal">
      <formula>0</formula>
    </cfRule>
  </conditionalFormatting>
  <conditionalFormatting sqref="L51">
    <cfRule type="cellIs" dxfId="425" priority="45" operator="greaterThan">
      <formula>0</formula>
    </cfRule>
    <cfRule type="cellIs" dxfId="424" priority="46" operator="lessThan">
      <formula>0</formula>
    </cfRule>
  </conditionalFormatting>
  <conditionalFormatting sqref="J30:J51 J53">
    <cfRule type="cellIs" dxfId="423" priority="41" operator="lessThan">
      <formula>0</formula>
    </cfRule>
  </conditionalFormatting>
  <conditionalFormatting sqref="I24">
    <cfRule type="cellIs" dxfId="422" priority="40" operator="equal">
      <formula>0</formula>
    </cfRule>
  </conditionalFormatting>
  <conditionalFormatting sqref="I24">
    <cfRule type="cellIs" dxfId="421" priority="38" operator="lessThan">
      <formula>0</formula>
    </cfRule>
    <cfRule type="cellIs" dxfId="420" priority="39" operator="greaterThan">
      <formula>0</formula>
    </cfRule>
  </conditionalFormatting>
  <conditionalFormatting sqref="G24">
    <cfRule type="cellIs" dxfId="419" priority="36" operator="lessThan">
      <formula>0</formula>
    </cfRule>
    <cfRule type="cellIs" dxfId="418" priority="37" operator="greaterThan">
      <formula>0</formula>
    </cfRule>
  </conditionalFormatting>
  <conditionalFormatting sqref="G24:H24">
    <cfRule type="cellIs" dxfId="417" priority="35" operator="equal">
      <formula>0</formula>
    </cfRule>
  </conditionalFormatting>
  <conditionalFormatting sqref="K24">
    <cfRule type="cellIs" dxfId="416" priority="27" operator="greaterThan">
      <formula>0</formula>
    </cfRule>
    <cfRule type="cellIs" dxfId="415" priority="28" operator="lessThan">
      <formula>0</formula>
    </cfRule>
  </conditionalFormatting>
  <conditionalFormatting sqref="I52">
    <cfRule type="cellIs" dxfId="414" priority="23" operator="equal">
      <formula>0</formula>
    </cfRule>
  </conditionalFormatting>
  <conditionalFormatting sqref="I52">
    <cfRule type="cellIs" dxfId="413" priority="21" operator="lessThan">
      <formula>0</formula>
    </cfRule>
    <cfRule type="cellIs" dxfId="412" priority="22" operator="greaterThan">
      <formula>0</formula>
    </cfRule>
  </conditionalFormatting>
  <conditionalFormatting sqref="G52">
    <cfRule type="cellIs" dxfId="411" priority="19" operator="lessThan">
      <formula>0</formula>
    </cfRule>
    <cfRule type="cellIs" dxfId="410" priority="20" operator="greaterThan">
      <formula>0</formula>
    </cfRule>
  </conditionalFormatting>
  <conditionalFormatting sqref="G52:H52">
    <cfRule type="cellIs" dxfId="409" priority="18" operator="equal">
      <formula>0</formula>
    </cfRule>
  </conditionalFormatting>
  <conditionalFormatting sqref="L52">
    <cfRule type="cellIs" dxfId="408" priority="10" operator="greaterThan">
      <formula>0</formula>
    </cfRule>
    <cfRule type="cellIs" dxfId="407" priority="11" operator="lessThan">
      <formula>0</formula>
    </cfRule>
  </conditionalFormatting>
  <conditionalFormatting sqref="J52">
    <cfRule type="cellIs" dxfId="406" priority="6" operator="lessThan">
      <formula>0</formula>
    </cfRule>
  </conditionalFormatting>
  <conditionalFormatting sqref="L58">
    <cfRule type="cellIs" dxfId="405" priority="2" operator="lessThan">
      <formula>0</formula>
    </cfRule>
    <cfRule type="cellIs" dxfId="404" priority="3" operator="greaterThan">
      <formula>0</formula>
    </cfRule>
  </conditionalFormatting>
  <conditionalFormatting sqref="H58">
    <cfRule type="duplicateValues" dxfId="403" priority="1"/>
  </conditionalFormatting>
  <conditionalFormatting sqref="L58:L60">
    <cfRule type="cellIs" dxfId="402" priority="4" operator="greaterThan">
      <formula>0</formula>
    </cfRule>
    <cfRule type="cellIs" dxfId="401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I86"/>
  <sheetViews>
    <sheetView tabSelected="1" zoomScale="80" zoomScaleNormal="80" workbookViewId="0">
      <selection activeCell="E35" sqref="E35"/>
    </sheetView>
  </sheetViews>
  <sheetFormatPr baseColWidth="10" defaultRowHeight="15" x14ac:dyDescent="0.25"/>
  <cols>
    <col min="1" max="1" width="27" style="21" customWidth="1"/>
    <col min="2" max="3" width="22.28515625" style="21" customWidth="1"/>
    <col min="4" max="4" width="18.85546875" style="21" bestFit="1" customWidth="1"/>
    <col min="5" max="5" width="18.7109375" style="21" customWidth="1"/>
    <col min="6" max="6" width="18.42578125" style="21" bestFit="1" customWidth="1"/>
    <col min="7" max="7" width="18.85546875" style="21" customWidth="1"/>
    <col min="8" max="8" width="20" style="49" bestFit="1" customWidth="1"/>
    <col min="9" max="9" width="17.5703125" style="49" customWidth="1"/>
    <col min="10" max="10" width="18.85546875" style="49" bestFit="1" customWidth="1"/>
    <col min="11" max="11" width="21.5703125" style="49" bestFit="1" customWidth="1"/>
    <col min="12" max="12" width="19.42578125" style="49" bestFit="1" customWidth="1"/>
    <col min="13" max="13" width="23.7109375" style="49" bestFit="1" customWidth="1"/>
    <col min="14" max="18" width="11.42578125" style="49" customWidth="1"/>
    <col min="19" max="61" width="11.42578125" style="49"/>
    <col min="62" max="16384" width="11.42578125" style="21"/>
  </cols>
  <sheetData>
    <row r="1" spans="1:61" ht="15.75" x14ac:dyDescent="0.25">
      <c r="A1" s="31" t="s">
        <v>5</v>
      </c>
      <c r="B1" s="36" t="s">
        <v>10</v>
      </c>
      <c r="C1" s="39" t="s">
        <v>11</v>
      </c>
      <c r="D1" s="54" t="s">
        <v>9</v>
      </c>
      <c r="E1" s="38" t="s">
        <v>2</v>
      </c>
      <c r="F1" s="38" t="s">
        <v>12</v>
      </c>
      <c r="G1" s="9"/>
      <c r="H1" s="9"/>
      <c r="I1" s="9"/>
      <c r="J1" s="9"/>
      <c r="K1" s="9"/>
      <c r="L1" s="9"/>
      <c r="M1" s="9"/>
      <c r="BH1" s="21"/>
      <c r="BI1" s="21"/>
    </row>
    <row r="2" spans="1:61" ht="15.75" thickBot="1" x14ac:dyDescent="0.3">
      <c r="A2" s="44">
        <v>43374</v>
      </c>
      <c r="B2" s="45"/>
      <c r="C2" s="45"/>
      <c r="D2" s="1">
        <f t="shared" ref="D2:D24" si="0">SUM(B2:C2)</f>
        <v>0</v>
      </c>
      <c r="E2" s="2"/>
      <c r="F2" s="25">
        <f>(B2*8.6)+(C2*7.86)</f>
        <v>0</v>
      </c>
      <c r="G2" s="111"/>
      <c r="H2" s="112"/>
      <c r="I2" s="9"/>
      <c r="J2" s="9"/>
      <c r="K2" s="9"/>
      <c r="L2" s="9"/>
      <c r="M2" s="9"/>
      <c r="BH2" s="21"/>
      <c r="BI2" s="21"/>
    </row>
    <row r="3" spans="1:61" s="50" customFormat="1" x14ac:dyDescent="0.25">
      <c r="A3" s="44">
        <v>43375</v>
      </c>
      <c r="B3" s="24"/>
      <c r="C3" s="24"/>
      <c r="D3" s="1">
        <f t="shared" si="0"/>
        <v>0</v>
      </c>
      <c r="E3" s="2"/>
      <c r="F3" s="25">
        <f t="shared" ref="F3:F24" si="1">(B3*8.54)+(C3*7.86)</f>
        <v>0</v>
      </c>
      <c r="G3" s="9"/>
      <c r="H3" s="9"/>
      <c r="I3" s="9"/>
      <c r="J3" s="9"/>
      <c r="K3" s="9"/>
      <c r="L3" s="9"/>
      <c r="M3" s="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</row>
    <row r="4" spans="1:61" s="51" customFormat="1" x14ac:dyDescent="0.25">
      <c r="A4" s="44">
        <v>43376</v>
      </c>
      <c r="B4" s="24"/>
      <c r="C4" s="24"/>
      <c r="D4" s="1">
        <f t="shared" si="0"/>
        <v>0</v>
      </c>
      <c r="E4" s="2"/>
      <c r="F4" s="25">
        <f t="shared" si="1"/>
        <v>0</v>
      </c>
      <c r="G4" s="9"/>
      <c r="H4" s="9"/>
      <c r="I4" s="9"/>
      <c r="J4" s="9"/>
      <c r="K4" s="9"/>
      <c r="L4" s="9"/>
      <c r="M4" s="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</row>
    <row r="5" spans="1:61" s="51" customFormat="1" x14ac:dyDescent="0.25">
      <c r="A5" s="44">
        <v>43377</v>
      </c>
      <c r="B5" s="24"/>
      <c r="C5" s="24"/>
      <c r="D5" s="1">
        <f t="shared" si="0"/>
        <v>0</v>
      </c>
      <c r="E5" s="2"/>
      <c r="F5" s="25">
        <f t="shared" si="1"/>
        <v>0</v>
      </c>
      <c r="G5" s="9"/>
      <c r="H5" s="9"/>
      <c r="I5" s="9"/>
      <c r="J5" s="9"/>
      <c r="K5" s="9"/>
      <c r="L5" s="9"/>
      <c r="M5" s="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</row>
    <row r="6" spans="1:61" s="51" customFormat="1" x14ac:dyDescent="0.25">
      <c r="A6" s="44">
        <v>43378</v>
      </c>
      <c r="B6" s="24"/>
      <c r="C6" s="24"/>
      <c r="D6" s="1">
        <f t="shared" si="0"/>
        <v>0</v>
      </c>
      <c r="E6" s="3"/>
      <c r="F6" s="25">
        <f t="shared" si="1"/>
        <v>0</v>
      </c>
      <c r="G6" s="9"/>
      <c r="H6" s="9"/>
      <c r="I6" s="9"/>
      <c r="J6" s="9"/>
      <c r="K6" s="9"/>
      <c r="L6" s="9"/>
      <c r="M6" s="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</row>
    <row r="7" spans="1:61" s="52" customFormat="1" ht="15.75" thickBot="1" x14ac:dyDescent="0.3">
      <c r="A7" s="44">
        <v>43381</v>
      </c>
      <c r="B7" s="24"/>
      <c r="C7" s="24"/>
      <c r="D7" s="1">
        <f t="shared" si="0"/>
        <v>0</v>
      </c>
      <c r="E7" s="3"/>
      <c r="F7" s="25">
        <f t="shared" si="1"/>
        <v>0</v>
      </c>
      <c r="G7" s="9"/>
      <c r="H7" s="9"/>
      <c r="I7" s="9"/>
      <c r="J7" s="9"/>
      <c r="K7" s="9"/>
      <c r="L7" s="9"/>
      <c r="M7" s="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</row>
    <row r="8" spans="1:61" s="50" customFormat="1" x14ac:dyDescent="0.25">
      <c r="A8" s="44">
        <v>43382</v>
      </c>
      <c r="B8" s="24"/>
      <c r="C8" s="24"/>
      <c r="D8" s="1">
        <f t="shared" si="0"/>
        <v>0</v>
      </c>
      <c r="E8" s="2"/>
      <c r="F8" s="25">
        <f t="shared" si="1"/>
        <v>0</v>
      </c>
      <c r="G8" s="9"/>
      <c r="H8" s="9"/>
      <c r="I8" s="9"/>
      <c r="J8" s="9"/>
      <c r="K8" s="9"/>
      <c r="L8" s="9"/>
      <c r="M8" s="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</row>
    <row r="9" spans="1:61" s="51" customFormat="1" x14ac:dyDescent="0.25">
      <c r="A9" s="44">
        <v>43383</v>
      </c>
      <c r="B9" s="24">
        <f>L33+L35</f>
        <v>-7.9000000000000021</v>
      </c>
      <c r="C9" s="24">
        <f>L32+L34</f>
        <v>9.2999999999999989</v>
      </c>
      <c r="D9" s="1">
        <f t="shared" si="0"/>
        <v>1.3999999999999968</v>
      </c>
      <c r="E9" s="2">
        <v>4</v>
      </c>
      <c r="F9" s="25">
        <f t="shared" si="1"/>
        <v>5.6319999999999908</v>
      </c>
      <c r="G9" s="9"/>
      <c r="H9" s="9"/>
      <c r="I9" s="9"/>
      <c r="J9" s="9"/>
      <c r="K9" s="9"/>
      <c r="L9" s="9"/>
      <c r="M9" s="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</row>
    <row r="10" spans="1:61" s="51" customFormat="1" x14ac:dyDescent="0.25">
      <c r="A10" s="44">
        <v>43384</v>
      </c>
      <c r="B10" s="24"/>
      <c r="C10" s="24"/>
      <c r="D10" s="1">
        <f t="shared" si="0"/>
        <v>0</v>
      </c>
      <c r="E10" s="2"/>
      <c r="F10" s="25">
        <f t="shared" si="1"/>
        <v>0</v>
      </c>
      <c r="G10" s="9"/>
      <c r="H10" s="9"/>
      <c r="I10" s="9"/>
      <c r="J10" s="9"/>
      <c r="K10" s="9"/>
      <c r="L10" s="9"/>
      <c r="M10" s="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</row>
    <row r="11" spans="1:61" s="51" customFormat="1" x14ac:dyDescent="0.25">
      <c r="A11" s="44">
        <v>43385</v>
      </c>
      <c r="B11" s="24"/>
      <c r="C11" s="24"/>
      <c r="D11" s="1">
        <f t="shared" si="0"/>
        <v>0</v>
      </c>
      <c r="E11" s="3"/>
      <c r="F11" s="25">
        <f t="shared" si="1"/>
        <v>0</v>
      </c>
      <c r="G11" s="9"/>
      <c r="H11" s="9"/>
      <c r="I11" s="9"/>
      <c r="J11" s="9"/>
      <c r="K11" s="9"/>
      <c r="L11" s="9"/>
      <c r="M11" s="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</row>
    <row r="12" spans="1:61" s="52" customFormat="1" ht="15.75" thickBot="1" x14ac:dyDescent="0.3">
      <c r="A12" s="44">
        <v>43388</v>
      </c>
      <c r="B12" s="24"/>
      <c r="C12" s="24"/>
      <c r="D12" s="1">
        <f t="shared" si="0"/>
        <v>0</v>
      </c>
      <c r="E12" s="2"/>
      <c r="F12" s="25">
        <f t="shared" si="1"/>
        <v>0</v>
      </c>
      <c r="G12" s="9"/>
      <c r="H12" s="9"/>
      <c r="I12" s="9"/>
      <c r="J12" s="9"/>
      <c r="K12" s="9"/>
      <c r="L12" s="9"/>
      <c r="M12" s="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</row>
    <row r="13" spans="1:61" s="50" customFormat="1" x14ac:dyDescent="0.25">
      <c r="A13" s="44">
        <v>43389</v>
      </c>
      <c r="B13" s="24"/>
      <c r="C13" s="24"/>
      <c r="D13" s="1">
        <f t="shared" si="0"/>
        <v>0</v>
      </c>
      <c r="E13" s="2"/>
      <c r="F13" s="25">
        <f t="shared" si="1"/>
        <v>0</v>
      </c>
      <c r="G13" s="9"/>
      <c r="H13" s="9"/>
      <c r="I13" s="9"/>
      <c r="J13" s="9"/>
      <c r="K13" s="9"/>
      <c r="L13" s="9"/>
      <c r="M13" s="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</row>
    <row r="14" spans="1:61" s="51" customFormat="1" x14ac:dyDescent="0.25">
      <c r="A14" s="44">
        <v>43390</v>
      </c>
      <c r="B14" s="24"/>
      <c r="C14" s="24"/>
      <c r="D14" s="1">
        <f t="shared" si="0"/>
        <v>0</v>
      </c>
      <c r="E14" s="3"/>
      <c r="F14" s="25">
        <f t="shared" si="1"/>
        <v>0</v>
      </c>
      <c r="G14" s="9"/>
      <c r="H14" s="9"/>
      <c r="I14" s="9"/>
      <c r="J14" s="9"/>
      <c r="K14" s="9"/>
      <c r="L14" s="9"/>
      <c r="M14" s="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</row>
    <row r="15" spans="1:61" s="51" customFormat="1" x14ac:dyDescent="0.25">
      <c r="A15" s="44">
        <v>43391</v>
      </c>
      <c r="B15" s="24"/>
      <c r="C15" s="24"/>
      <c r="D15" s="1">
        <f t="shared" si="0"/>
        <v>0</v>
      </c>
      <c r="E15" s="2"/>
      <c r="F15" s="25">
        <f t="shared" si="1"/>
        <v>0</v>
      </c>
      <c r="G15" s="9"/>
      <c r="H15" s="9"/>
      <c r="I15" s="9"/>
      <c r="J15" s="9"/>
      <c r="K15" s="9"/>
      <c r="L15" s="9"/>
      <c r="M15" s="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</row>
    <row r="16" spans="1:61" s="51" customFormat="1" x14ac:dyDescent="0.25">
      <c r="A16" s="44">
        <v>43392</v>
      </c>
      <c r="B16" s="24"/>
      <c r="C16" s="24"/>
      <c r="D16" s="1">
        <f t="shared" si="0"/>
        <v>0</v>
      </c>
      <c r="E16" s="162"/>
      <c r="F16" s="25">
        <f t="shared" si="1"/>
        <v>0</v>
      </c>
      <c r="G16" s="9"/>
      <c r="H16" s="9"/>
      <c r="I16" s="9"/>
      <c r="J16" s="9"/>
      <c r="K16" s="9"/>
      <c r="L16" s="9"/>
      <c r="M16" s="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</row>
    <row r="17" spans="1:61" s="52" customFormat="1" ht="15.75" thickBot="1" x14ac:dyDescent="0.3">
      <c r="A17" s="44">
        <v>43395</v>
      </c>
      <c r="B17" s="24"/>
      <c r="C17" s="24"/>
      <c r="D17" s="1">
        <f t="shared" si="0"/>
        <v>0</v>
      </c>
      <c r="E17" s="162"/>
      <c r="F17" s="25">
        <f t="shared" si="1"/>
        <v>0</v>
      </c>
      <c r="G17" s="9"/>
      <c r="H17" s="9"/>
      <c r="I17" s="9"/>
      <c r="J17" s="9"/>
      <c r="K17" s="9"/>
      <c r="L17" s="9"/>
      <c r="M17" s="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</row>
    <row r="18" spans="1:61" s="50" customFormat="1" x14ac:dyDescent="0.25">
      <c r="A18" s="44">
        <v>43396</v>
      </c>
      <c r="B18" s="24"/>
      <c r="C18" s="24"/>
      <c r="D18" s="1">
        <f t="shared" si="0"/>
        <v>0</v>
      </c>
      <c r="E18" s="162"/>
      <c r="F18" s="25">
        <f t="shared" si="1"/>
        <v>0</v>
      </c>
      <c r="G18" s="9"/>
      <c r="H18" s="9"/>
      <c r="I18" s="9"/>
      <c r="J18" s="9"/>
      <c r="K18" s="9"/>
      <c r="L18" s="9"/>
      <c r="M18" s="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</row>
    <row r="19" spans="1:61" s="51" customFormat="1" x14ac:dyDescent="0.25">
      <c r="A19" s="44">
        <v>43397</v>
      </c>
      <c r="B19" s="24"/>
      <c r="C19" s="24"/>
      <c r="D19" s="1">
        <f t="shared" si="0"/>
        <v>0</v>
      </c>
      <c r="E19" s="162"/>
      <c r="F19" s="25">
        <f t="shared" si="1"/>
        <v>0</v>
      </c>
      <c r="G19" s="9"/>
      <c r="H19" s="9"/>
      <c r="I19" s="9"/>
      <c r="J19" s="9"/>
      <c r="K19" s="9"/>
      <c r="L19" s="9"/>
      <c r="M19" s="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</row>
    <row r="20" spans="1:61" s="51" customFormat="1" x14ac:dyDescent="0.25">
      <c r="A20" s="44">
        <v>43398</v>
      </c>
      <c r="B20" s="24"/>
      <c r="C20" s="24"/>
      <c r="D20" s="1">
        <f t="shared" si="0"/>
        <v>0</v>
      </c>
      <c r="E20" s="162"/>
      <c r="F20" s="25">
        <f t="shared" si="1"/>
        <v>0</v>
      </c>
      <c r="G20" s="9"/>
      <c r="H20" s="9"/>
      <c r="I20" s="9"/>
      <c r="J20" s="9"/>
      <c r="K20" s="9"/>
      <c r="L20" s="9"/>
      <c r="M20" s="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</row>
    <row r="21" spans="1:61" s="51" customFormat="1" x14ac:dyDescent="0.25">
      <c r="A21" s="44">
        <v>43399</v>
      </c>
      <c r="B21" s="24"/>
      <c r="C21" s="24"/>
      <c r="D21" s="1">
        <f t="shared" si="0"/>
        <v>0</v>
      </c>
      <c r="E21" s="162"/>
      <c r="F21" s="25">
        <f t="shared" si="1"/>
        <v>0</v>
      </c>
      <c r="G21" s="9"/>
      <c r="H21" s="9"/>
      <c r="I21" s="9"/>
      <c r="J21" s="9"/>
      <c r="K21" s="9"/>
      <c r="L21" s="9"/>
      <c r="M21" s="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</row>
    <row r="22" spans="1:61" s="53" customFormat="1" ht="15.75" thickBot="1" x14ac:dyDescent="0.3">
      <c r="A22" s="44">
        <v>43402</v>
      </c>
      <c r="B22" s="24"/>
      <c r="C22" s="24"/>
      <c r="D22" s="1">
        <f t="shared" si="0"/>
        <v>0</v>
      </c>
      <c r="E22" s="162"/>
      <c r="F22" s="25">
        <f t="shared" si="1"/>
        <v>0</v>
      </c>
      <c r="G22" s="9"/>
      <c r="H22" s="9"/>
      <c r="I22" s="9"/>
      <c r="J22" s="9"/>
      <c r="K22" s="9"/>
      <c r="L22" s="9"/>
      <c r="M22" s="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</row>
    <row r="23" spans="1:61" s="53" customFormat="1" ht="15.75" thickBot="1" x14ac:dyDescent="0.3">
      <c r="A23" s="44">
        <v>43403</v>
      </c>
      <c r="B23" s="24"/>
      <c r="C23" s="24"/>
      <c r="D23" s="1">
        <f t="shared" si="0"/>
        <v>0</v>
      </c>
      <c r="E23" s="162"/>
      <c r="F23" s="25">
        <f t="shared" si="1"/>
        <v>0</v>
      </c>
      <c r="G23" s="9"/>
      <c r="H23" s="9"/>
      <c r="I23" s="9"/>
      <c r="J23" s="9"/>
      <c r="K23" s="9"/>
      <c r="L23" s="9"/>
      <c r="M23" s="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</row>
    <row r="24" spans="1:61" s="53" customFormat="1" ht="15.75" thickBot="1" x14ac:dyDescent="0.3">
      <c r="A24" s="44">
        <v>43404</v>
      </c>
      <c r="B24" s="24"/>
      <c r="C24" s="24"/>
      <c r="D24" s="1">
        <f t="shared" si="0"/>
        <v>0</v>
      </c>
      <c r="E24" s="162"/>
      <c r="F24" s="25">
        <f t="shared" si="1"/>
        <v>0</v>
      </c>
      <c r="G24" s="106"/>
      <c r="H24" s="106"/>
      <c r="I24" s="106"/>
      <c r="J24" s="106"/>
      <c r="K24" s="106"/>
      <c r="L24" s="106"/>
      <c r="M24" s="106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</row>
    <row r="25" spans="1:61" ht="15.75" customHeight="1" x14ac:dyDescent="0.25">
      <c r="A25" s="62" t="s">
        <v>3</v>
      </c>
      <c r="B25" s="58">
        <f>SUM(B2:B22)</f>
        <v>-7.9000000000000021</v>
      </c>
      <c r="C25" s="58">
        <f>SUM(C2:C22)</f>
        <v>9.2999999999999989</v>
      </c>
      <c r="D25" s="208">
        <f>SUM(D2:D23)</f>
        <v>1.3999999999999968</v>
      </c>
      <c r="E25" s="147">
        <f>SUM(E2:E22)</f>
        <v>4</v>
      </c>
      <c r="F25" s="214">
        <f>SUM(F2:F22)</f>
        <v>5.6319999999999908</v>
      </c>
      <c r="G25" s="9"/>
      <c r="H25" s="9"/>
      <c r="I25" s="9"/>
      <c r="J25" s="9"/>
      <c r="K25" s="9"/>
      <c r="L25" s="9"/>
      <c r="M25" s="9"/>
      <c r="BH25" s="21"/>
      <c r="BI25" s="21"/>
    </row>
    <row r="26" spans="1:61" ht="15.75" x14ac:dyDescent="0.25">
      <c r="A26" s="57" t="s">
        <v>49</v>
      </c>
      <c r="B26" s="60"/>
      <c r="C26" s="60"/>
      <c r="D26" s="209"/>
      <c r="E26" s="73">
        <f>SUM(B26:C26)</f>
        <v>0</v>
      </c>
      <c r="F26" s="215"/>
      <c r="G26" s="49"/>
      <c r="BH26" s="21"/>
      <c r="BI26" s="21"/>
    </row>
    <row r="27" spans="1:61" ht="15.75" customHeight="1" x14ac:dyDescent="0.25">
      <c r="A27" s="91" t="s">
        <v>12</v>
      </c>
      <c r="B27" s="88">
        <f>(B25*8.54)</f>
        <v>-67.466000000000008</v>
      </c>
      <c r="C27" s="88">
        <f>(C25*7.86)</f>
        <v>73.097999999999999</v>
      </c>
      <c r="D27" s="164"/>
      <c r="E27" s="165"/>
      <c r="F27" s="163"/>
      <c r="G27" s="9"/>
      <c r="H27" s="9"/>
      <c r="I27" s="9"/>
      <c r="J27" s="9"/>
      <c r="K27" s="9"/>
      <c r="L27" s="9"/>
      <c r="M27" s="9"/>
      <c r="BH27" s="21"/>
      <c r="BI27" s="21"/>
    </row>
    <row r="31" spans="1:61" s="197" customFormat="1" x14ac:dyDescent="0.25">
      <c r="A31" s="197" t="s">
        <v>17</v>
      </c>
      <c r="B31" s="197" t="s">
        <v>18</v>
      </c>
      <c r="C31" s="197" t="s">
        <v>19</v>
      </c>
      <c r="D31" s="197" t="s">
        <v>20</v>
      </c>
      <c r="E31" s="197" t="s">
        <v>21</v>
      </c>
      <c r="F31" s="197" t="s">
        <v>22</v>
      </c>
      <c r="G31" s="197" t="s">
        <v>23</v>
      </c>
      <c r="H31" s="197" t="s">
        <v>24</v>
      </c>
      <c r="I31" s="197" t="s">
        <v>25</v>
      </c>
      <c r="J31" s="197" t="s">
        <v>26</v>
      </c>
      <c r="K31" s="197" t="s">
        <v>27</v>
      </c>
      <c r="L31" s="197" t="s">
        <v>28</v>
      </c>
      <c r="M31" s="197" t="s">
        <v>101</v>
      </c>
    </row>
    <row r="32" spans="1:61" s="23" customFormat="1" x14ac:dyDescent="0.25">
      <c r="A32" s="198">
        <v>43383.707638888889</v>
      </c>
      <c r="B32" s="198">
        <v>43383.770833333336</v>
      </c>
      <c r="C32" s="199" t="s">
        <v>11</v>
      </c>
      <c r="D32" s="199" t="s">
        <v>41</v>
      </c>
      <c r="E32" s="199">
        <v>0.08</v>
      </c>
      <c r="F32" s="199">
        <v>113.07599999999999</v>
      </c>
      <c r="G32" s="199">
        <v>0</v>
      </c>
      <c r="H32" s="199">
        <v>112.92</v>
      </c>
      <c r="I32" s="199">
        <v>112.67100000000001</v>
      </c>
      <c r="J32" s="199">
        <v>-0.44</v>
      </c>
      <c r="K32" s="199">
        <v>0</v>
      </c>
      <c r="L32" s="199">
        <v>24.9</v>
      </c>
      <c r="M32" s="199" t="s">
        <v>107</v>
      </c>
    </row>
    <row r="33" spans="1:13" s="23" customFormat="1" x14ac:dyDescent="0.25">
      <c r="A33" s="198">
        <v>43383.671527777777</v>
      </c>
      <c r="B33" s="198">
        <v>43383.770833333336</v>
      </c>
      <c r="C33" s="199" t="s">
        <v>10</v>
      </c>
      <c r="D33" s="199" t="s">
        <v>43</v>
      </c>
      <c r="E33" s="199">
        <v>0.03</v>
      </c>
      <c r="F33" s="199">
        <v>1.1483099999999999</v>
      </c>
      <c r="G33" s="199">
        <v>0</v>
      </c>
      <c r="H33" s="199">
        <v>1.1511199999999999</v>
      </c>
      <c r="I33" s="199">
        <v>1.1531400000000001</v>
      </c>
      <c r="J33" s="199">
        <v>-0.17</v>
      </c>
      <c r="K33" s="199">
        <v>0</v>
      </c>
      <c r="L33" s="199">
        <v>20.2</v>
      </c>
      <c r="M33" s="199" t="s">
        <v>107</v>
      </c>
    </row>
    <row r="34" spans="1:13" s="23" customFormat="1" x14ac:dyDescent="0.25">
      <c r="A34" s="198">
        <v>43383.179861111108</v>
      </c>
      <c r="B34" s="198">
        <v>43383.707638888889</v>
      </c>
      <c r="C34" s="199" t="s">
        <v>11</v>
      </c>
      <c r="D34" s="199" t="s">
        <v>43</v>
      </c>
      <c r="E34" s="199">
        <v>0.08</v>
      </c>
      <c r="F34" s="199">
        <v>112.926</v>
      </c>
      <c r="G34" s="199">
        <v>0</v>
      </c>
      <c r="H34" s="199">
        <v>113.07599999999999</v>
      </c>
      <c r="I34" s="199">
        <v>112.92</v>
      </c>
      <c r="J34" s="199">
        <v>-0.44</v>
      </c>
      <c r="K34" s="199">
        <v>0</v>
      </c>
      <c r="L34" s="199">
        <v>-15.6</v>
      </c>
      <c r="M34" s="199" t="s">
        <v>107</v>
      </c>
    </row>
    <row r="35" spans="1:13" s="23" customFormat="1" x14ac:dyDescent="0.25">
      <c r="A35" s="198">
        <v>43383.515972222223</v>
      </c>
      <c r="B35" s="198">
        <v>43383.671527777777</v>
      </c>
      <c r="C35" s="199" t="s">
        <v>10</v>
      </c>
      <c r="D35" s="199" t="s">
        <v>41</v>
      </c>
      <c r="E35" s="199">
        <v>0.03</v>
      </c>
      <c r="F35" s="199">
        <v>1.1511</v>
      </c>
      <c r="G35" s="199">
        <v>0</v>
      </c>
      <c r="H35" s="199">
        <v>1.1483099999999999</v>
      </c>
      <c r="I35" s="199">
        <v>1.1511199999999999</v>
      </c>
      <c r="J35" s="199">
        <v>-0.17</v>
      </c>
      <c r="K35" s="199">
        <v>0</v>
      </c>
      <c r="L35" s="199">
        <v>-28.1</v>
      </c>
      <c r="M35" s="199" t="s">
        <v>107</v>
      </c>
    </row>
    <row r="36" spans="1:13" s="23" customFormat="1" x14ac:dyDescent="0.25">
      <c r="A36" s="43">
        <v>43353.219444444447</v>
      </c>
      <c r="B36" s="43">
        <v>43353.770833333336</v>
      </c>
      <c r="C36" s="23" t="s">
        <v>11</v>
      </c>
      <c r="D36" s="23" t="s">
        <v>43</v>
      </c>
      <c r="E36" s="23">
        <v>7.0000000000000007E-2</v>
      </c>
      <c r="F36" s="23">
        <v>112.974</v>
      </c>
      <c r="G36" s="23">
        <v>0</v>
      </c>
      <c r="H36" s="23">
        <v>113.13200000000001</v>
      </c>
      <c r="I36" s="23">
        <v>113.08199999999999</v>
      </c>
      <c r="J36" s="23">
        <v>-0.39</v>
      </c>
      <c r="K36" s="23">
        <v>0</v>
      </c>
      <c r="L36" s="23">
        <v>-5</v>
      </c>
      <c r="M36" s="23" t="s">
        <v>107</v>
      </c>
    </row>
    <row r="37" spans="1:13" s="23" customFormat="1" x14ac:dyDescent="0.25">
      <c r="A37" s="43">
        <v>43353.730555555558</v>
      </c>
      <c r="B37" s="43">
        <v>43353.770833333336</v>
      </c>
      <c r="C37" s="23" t="s">
        <v>10</v>
      </c>
      <c r="D37" s="23" t="s">
        <v>43</v>
      </c>
      <c r="E37" s="23">
        <v>0.04</v>
      </c>
      <c r="F37" s="23">
        <v>1.1464000000000001</v>
      </c>
      <c r="G37" s="23">
        <v>0</v>
      </c>
      <c r="H37" s="23">
        <v>1.1487099999999999</v>
      </c>
      <c r="I37" s="23">
        <v>1.1477599999999999</v>
      </c>
      <c r="J37" s="23">
        <v>-0.22</v>
      </c>
      <c r="K37" s="23">
        <v>0</v>
      </c>
      <c r="L37" s="23">
        <v>-9.5</v>
      </c>
      <c r="M37" s="23" t="s">
        <v>107</v>
      </c>
    </row>
    <row r="38" spans="1:13" s="23" customFormat="1" x14ac:dyDescent="0.25">
      <c r="A38" s="43">
        <v>43353.512499999997</v>
      </c>
      <c r="B38" s="43">
        <v>43353.730555555558</v>
      </c>
      <c r="C38" s="23" t="s">
        <v>10</v>
      </c>
      <c r="D38" s="23" t="s">
        <v>41</v>
      </c>
      <c r="E38" s="23">
        <v>0.04</v>
      </c>
      <c r="F38" s="23">
        <v>1.1487099999999999</v>
      </c>
      <c r="G38" s="23">
        <v>0</v>
      </c>
      <c r="H38" s="23">
        <v>1.1464000000000001</v>
      </c>
      <c r="I38" s="23">
        <v>1.1487099999999999</v>
      </c>
      <c r="J38" s="23">
        <v>-0.22</v>
      </c>
      <c r="K38" s="23">
        <v>0</v>
      </c>
      <c r="L38" s="23">
        <v>-23.1</v>
      </c>
      <c r="M38" s="23" t="s">
        <v>107</v>
      </c>
    </row>
    <row r="39" spans="1:13" s="23" customFormat="1" x14ac:dyDescent="0.25">
      <c r="A39" s="43">
        <v>43353.169444444444</v>
      </c>
      <c r="B39" s="43">
        <v>43353.219444444447</v>
      </c>
      <c r="C39" s="23" t="s">
        <v>11</v>
      </c>
      <c r="D39" s="23" t="s">
        <v>41</v>
      </c>
      <c r="E39" s="23">
        <v>7.0000000000000007E-2</v>
      </c>
      <c r="F39" s="23">
        <v>113.133</v>
      </c>
      <c r="G39" s="23">
        <v>0</v>
      </c>
      <c r="H39" s="23">
        <v>112.97499999999999</v>
      </c>
      <c r="I39" s="23">
        <v>113.133</v>
      </c>
      <c r="J39" s="23">
        <v>-0.39</v>
      </c>
      <c r="K39" s="23">
        <v>0</v>
      </c>
      <c r="L39" s="23">
        <v>-15.8</v>
      </c>
      <c r="M39" s="23" t="s">
        <v>107</v>
      </c>
    </row>
    <row r="40" spans="1:13" s="23" customFormat="1" x14ac:dyDescent="0.25">
      <c r="A40" s="43">
        <v>43322.47152777778</v>
      </c>
      <c r="B40" s="43">
        <v>43322.770833333336</v>
      </c>
      <c r="C40" s="23" t="s">
        <v>11</v>
      </c>
      <c r="D40" s="23" t="s">
        <v>41</v>
      </c>
      <c r="E40" s="23">
        <v>7.0000000000000007E-2</v>
      </c>
      <c r="F40" s="23">
        <v>113.85899999999999</v>
      </c>
      <c r="G40" s="23">
        <v>0</v>
      </c>
      <c r="H40" s="23">
        <v>113.697</v>
      </c>
      <c r="I40" s="23">
        <v>113.13</v>
      </c>
      <c r="J40" s="23">
        <v>-0.39</v>
      </c>
      <c r="K40" s="23">
        <v>0</v>
      </c>
      <c r="L40" s="23">
        <v>56.7</v>
      </c>
      <c r="M40" s="23" t="s">
        <v>107</v>
      </c>
    </row>
    <row r="41" spans="1:13" s="23" customFormat="1" x14ac:dyDescent="0.25">
      <c r="A41" s="43">
        <v>43322.459027777775</v>
      </c>
      <c r="B41" s="43">
        <v>43322.770833333336</v>
      </c>
      <c r="C41" s="23" t="s">
        <v>10</v>
      </c>
      <c r="D41" s="23" t="s">
        <v>41</v>
      </c>
      <c r="E41" s="23">
        <v>0.06</v>
      </c>
      <c r="F41" s="23">
        <v>1.15049</v>
      </c>
      <c r="G41" s="23">
        <v>0</v>
      </c>
      <c r="H41" s="23">
        <v>1.1489400000000001</v>
      </c>
      <c r="I41" s="23">
        <v>1.1474800000000001</v>
      </c>
      <c r="J41" s="23">
        <v>-0.33</v>
      </c>
      <c r="K41" s="23">
        <v>0</v>
      </c>
      <c r="L41" s="23">
        <v>14.6</v>
      </c>
      <c r="M41" s="23" t="s">
        <v>107</v>
      </c>
    </row>
    <row r="42" spans="1:13" s="23" customFormat="1" x14ac:dyDescent="0.25">
      <c r="A42" s="43">
        <v>43322.168749999997</v>
      </c>
      <c r="B42" s="43">
        <v>43322.47152777778</v>
      </c>
      <c r="C42" s="23" t="s">
        <v>11</v>
      </c>
      <c r="D42" s="23" t="s">
        <v>43</v>
      </c>
      <c r="E42" s="23">
        <v>7.0000000000000007E-2</v>
      </c>
      <c r="F42" s="23">
        <v>113.697</v>
      </c>
      <c r="G42" s="23">
        <v>0</v>
      </c>
      <c r="H42" s="23">
        <v>113.86199999999999</v>
      </c>
      <c r="I42" s="23">
        <v>113.697</v>
      </c>
      <c r="J42" s="23">
        <v>-0.39</v>
      </c>
      <c r="K42" s="23">
        <v>0</v>
      </c>
      <c r="L42" s="23">
        <v>-16.5</v>
      </c>
      <c r="M42" s="23" t="s">
        <v>107</v>
      </c>
    </row>
    <row r="43" spans="1:13" s="23" customFormat="1" x14ac:dyDescent="0.25">
      <c r="A43" s="43">
        <v>43230.216666666667</v>
      </c>
      <c r="B43" s="43">
        <v>43230.770833333336</v>
      </c>
      <c r="C43" s="23" t="s">
        <v>11</v>
      </c>
      <c r="D43" s="23" t="s">
        <v>41</v>
      </c>
      <c r="E43" s="23">
        <v>0.05</v>
      </c>
      <c r="F43" s="23">
        <v>114.105</v>
      </c>
      <c r="G43" s="23">
        <v>0</v>
      </c>
      <c r="H43" s="23">
        <v>113.88500000000001</v>
      </c>
      <c r="I43" s="23">
        <v>113.676</v>
      </c>
      <c r="J43" s="23">
        <v>-0.28000000000000003</v>
      </c>
      <c r="K43" s="23">
        <v>0</v>
      </c>
      <c r="L43" s="23">
        <v>20.9</v>
      </c>
      <c r="M43" s="23" t="s">
        <v>107</v>
      </c>
    </row>
    <row r="44" spans="1:13" s="23" customFormat="1" x14ac:dyDescent="0.25">
      <c r="A44" s="43">
        <v>43230.645833333336</v>
      </c>
      <c r="B44" s="43">
        <v>43230.649305555555</v>
      </c>
      <c r="C44" s="23" t="s">
        <v>10</v>
      </c>
      <c r="D44" s="23" t="s">
        <v>43</v>
      </c>
      <c r="E44" s="23">
        <v>0.06</v>
      </c>
      <c r="F44" s="23">
        <v>1.15008</v>
      </c>
      <c r="G44" s="23">
        <v>0</v>
      </c>
      <c r="H44" s="23">
        <v>1.15171</v>
      </c>
      <c r="I44" s="23">
        <v>1.15008</v>
      </c>
      <c r="J44" s="23">
        <v>-0.33</v>
      </c>
      <c r="K44" s="23">
        <v>0</v>
      </c>
      <c r="L44" s="23">
        <v>-16.3</v>
      </c>
      <c r="M44" s="23" t="s">
        <v>107</v>
      </c>
    </row>
    <row r="45" spans="1:13" s="23" customFormat="1" x14ac:dyDescent="0.25">
      <c r="A45" s="43">
        <v>43230.465277777781</v>
      </c>
      <c r="B45" s="43">
        <v>43230.645833333336</v>
      </c>
      <c r="C45" s="23" t="s">
        <v>10</v>
      </c>
      <c r="D45" s="23" t="s">
        <v>41</v>
      </c>
      <c r="E45" s="23">
        <v>0.06</v>
      </c>
      <c r="F45" s="23">
        <v>1.1516299999999999</v>
      </c>
      <c r="G45" s="23">
        <v>0</v>
      </c>
      <c r="H45" s="23">
        <v>1.15008</v>
      </c>
      <c r="I45" s="23">
        <v>1.15171</v>
      </c>
      <c r="J45" s="23">
        <v>-0.33</v>
      </c>
      <c r="K45" s="23">
        <v>0</v>
      </c>
      <c r="L45" s="23">
        <v>-16.3</v>
      </c>
      <c r="M45" s="23" t="s">
        <v>107</v>
      </c>
    </row>
    <row r="46" spans="1:13" s="23" customFormat="1" x14ac:dyDescent="0.25">
      <c r="A46" s="43">
        <v>43200.19027777778</v>
      </c>
      <c r="B46" s="43">
        <v>43200.770833333336</v>
      </c>
      <c r="C46" s="23" t="s">
        <v>11</v>
      </c>
      <c r="D46" s="23" t="s">
        <v>41</v>
      </c>
      <c r="E46" s="23">
        <v>7.0000000000000007E-2</v>
      </c>
      <c r="F46" s="23">
        <v>114.523</v>
      </c>
      <c r="G46" s="23">
        <v>0</v>
      </c>
      <c r="H46" s="23">
        <v>114.35899999999999</v>
      </c>
      <c r="I46" s="23">
        <v>113.82299999999999</v>
      </c>
      <c r="J46" s="23">
        <v>-0.39</v>
      </c>
      <c r="K46" s="23">
        <v>0</v>
      </c>
      <c r="L46" s="23">
        <v>53.6</v>
      </c>
      <c r="M46" s="23" t="s">
        <v>107</v>
      </c>
    </row>
    <row r="47" spans="1:13" s="23" customFormat="1" x14ac:dyDescent="0.25">
      <c r="A47" s="43">
        <v>43200.459027777775</v>
      </c>
      <c r="B47" s="43">
        <v>43200.770833333336</v>
      </c>
      <c r="C47" s="23" t="s">
        <v>10</v>
      </c>
      <c r="D47" s="23" t="s">
        <v>43</v>
      </c>
      <c r="E47" s="23">
        <v>0.04</v>
      </c>
      <c r="F47" s="23">
        <v>1.14751</v>
      </c>
      <c r="G47" s="23">
        <v>0</v>
      </c>
      <c r="H47" s="23">
        <v>1.1497200000000001</v>
      </c>
      <c r="I47" s="23">
        <v>1.15158</v>
      </c>
      <c r="J47" s="23">
        <v>-0.22</v>
      </c>
      <c r="K47" s="23">
        <v>0</v>
      </c>
      <c r="L47" s="23">
        <v>18.600000000000001</v>
      </c>
      <c r="M47" s="23" t="s">
        <v>107</v>
      </c>
    </row>
    <row r="48" spans="1:13" s="23" customFormat="1" x14ac:dyDescent="0.25">
      <c r="A48" s="43">
        <v>43169.464583333334</v>
      </c>
      <c r="B48" s="43">
        <v>43169.770833333336</v>
      </c>
      <c r="C48" s="23" t="s">
        <v>10</v>
      </c>
      <c r="D48" s="23" t="s">
        <v>41</v>
      </c>
      <c r="E48" s="23">
        <v>7.0000000000000007E-2</v>
      </c>
      <c r="F48" s="23">
        <v>1.1584300000000001</v>
      </c>
      <c r="G48" s="23">
        <v>0</v>
      </c>
      <c r="H48" s="23">
        <v>1.1571100000000001</v>
      </c>
      <c r="I48" s="23">
        <v>1.15255</v>
      </c>
      <c r="J48" s="23">
        <v>-0.39</v>
      </c>
      <c r="K48" s="23">
        <v>0</v>
      </c>
      <c r="L48" s="23">
        <v>45.6</v>
      </c>
      <c r="M48" s="23" t="s">
        <v>107</v>
      </c>
    </row>
    <row r="49" spans="1:61" s="23" customFormat="1" x14ac:dyDescent="0.25">
      <c r="A49" s="43">
        <v>43169.206250000003</v>
      </c>
      <c r="B49" s="43">
        <v>43169.770833333336</v>
      </c>
      <c r="C49" s="23" t="s">
        <v>11</v>
      </c>
      <c r="D49" s="23" t="s">
        <v>43</v>
      </c>
      <c r="E49" s="23">
        <v>0.1</v>
      </c>
      <c r="F49" s="23">
        <v>113.524</v>
      </c>
      <c r="G49" s="23">
        <v>0</v>
      </c>
      <c r="H49" s="23">
        <v>113.637</v>
      </c>
      <c r="I49" s="23">
        <v>114.197</v>
      </c>
      <c r="J49" s="23">
        <v>-0.55000000000000004</v>
      </c>
      <c r="K49" s="23">
        <v>0</v>
      </c>
      <c r="L49" s="23">
        <v>56</v>
      </c>
      <c r="M49" s="23" t="s">
        <v>107</v>
      </c>
    </row>
    <row r="50" spans="1:61" s="23" customFormat="1" x14ac:dyDescent="0.25">
      <c r="A50" s="43">
        <v>43169.180555555555</v>
      </c>
      <c r="B50" s="43">
        <v>43169.206250000003</v>
      </c>
      <c r="C50" s="23" t="s">
        <v>11</v>
      </c>
      <c r="D50" s="23" t="s">
        <v>41</v>
      </c>
      <c r="E50" s="23">
        <v>0.1</v>
      </c>
      <c r="F50" s="23">
        <v>113.63500000000001</v>
      </c>
      <c r="G50" s="23">
        <v>0</v>
      </c>
      <c r="H50" s="23">
        <v>113.523</v>
      </c>
      <c r="I50" s="23">
        <v>113.637</v>
      </c>
      <c r="J50" s="23">
        <v>-0.55000000000000004</v>
      </c>
      <c r="K50" s="23">
        <v>0</v>
      </c>
      <c r="L50" s="23">
        <v>-11.4</v>
      </c>
      <c r="M50" s="23" t="s">
        <v>107</v>
      </c>
    </row>
    <row r="51" spans="1:61" s="23" customFormat="1" x14ac:dyDescent="0.25">
      <c r="A51" s="43">
        <v>43141.168749999997</v>
      </c>
      <c r="B51" s="43">
        <v>43141.770833333336</v>
      </c>
      <c r="C51" s="23" t="s">
        <v>11</v>
      </c>
      <c r="D51" s="23" t="s">
        <v>41</v>
      </c>
      <c r="E51" s="23">
        <v>0.14000000000000001</v>
      </c>
      <c r="F51" s="23">
        <v>114.014</v>
      </c>
      <c r="G51" s="23">
        <v>0</v>
      </c>
      <c r="H51" s="23">
        <v>113.934</v>
      </c>
      <c r="I51" s="23">
        <v>113.57</v>
      </c>
      <c r="J51" s="23">
        <v>-0.77</v>
      </c>
      <c r="K51" s="23">
        <v>0</v>
      </c>
      <c r="L51" s="23">
        <v>36.4</v>
      </c>
      <c r="M51" s="23" t="s">
        <v>107</v>
      </c>
    </row>
    <row r="52" spans="1:61" s="23" customFormat="1" x14ac:dyDescent="0.25">
      <c r="A52" s="43">
        <v>43141.743750000001</v>
      </c>
      <c r="B52" s="43">
        <v>43141.770833333336</v>
      </c>
      <c r="C52" s="23" t="s">
        <v>10</v>
      </c>
      <c r="D52" s="23" t="s">
        <v>43</v>
      </c>
      <c r="E52" s="23">
        <v>0.04</v>
      </c>
      <c r="F52" s="23">
        <v>1.1525000000000001</v>
      </c>
      <c r="G52" s="23">
        <v>0</v>
      </c>
      <c r="H52" s="23">
        <v>1.1547799999999999</v>
      </c>
      <c r="I52" s="23">
        <v>1.15629</v>
      </c>
      <c r="J52" s="23">
        <v>-0.22</v>
      </c>
      <c r="K52" s="23">
        <v>0</v>
      </c>
      <c r="L52" s="23">
        <v>15.1</v>
      </c>
      <c r="M52" s="23" t="s">
        <v>107</v>
      </c>
    </row>
    <row r="53" spans="1:61" s="23" customFormat="1" x14ac:dyDescent="0.25">
      <c r="A53" s="43">
        <v>43141.480555555558</v>
      </c>
      <c r="B53" s="43">
        <v>43141.743750000001</v>
      </c>
      <c r="C53" s="23" t="s">
        <v>10</v>
      </c>
      <c r="D53" s="23" t="s">
        <v>41</v>
      </c>
      <c r="E53" s="23">
        <v>0.04</v>
      </c>
      <c r="F53" s="23">
        <v>1.1547700000000001</v>
      </c>
      <c r="G53" s="23">
        <v>0</v>
      </c>
      <c r="H53" s="23">
        <v>1.1525000000000001</v>
      </c>
      <c r="I53" s="23">
        <v>1.1547799999999999</v>
      </c>
      <c r="J53" s="23">
        <v>-0.22</v>
      </c>
      <c r="K53" s="23">
        <v>0</v>
      </c>
      <c r="L53" s="23">
        <v>-22.8</v>
      </c>
      <c r="M53" s="23" t="s">
        <v>107</v>
      </c>
    </row>
    <row r="54" spans="1:61" s="23" customFormat="1" x14ac:dyDescent="0.25">
      <c r="A54" s="43">
        <v>43110.740972222222</v>
      </c>
      <c r="B54" s="43">
        <v>43110.770833333336</v>
      </c>
      <c r="C54" s="23" t="s">
        <v>10</v>
      </c>
      <c r="D54" s="23" t="s">
        <v>41</v>
      </c>
      <c r="E54" s="23">
        <v>0.04</v>
      </c>
      <c r="F54" s="23">
        <v>1.15978</v>
      </c>
      <c r="G54" s="23">
        <v>0</v>
      </c>
      <c r="H54" s="23">
        <v>1.15733</v>
      </c>
      <c r="I54" s="23">
        <v>1.1573500000000001</v>
      </c>
      <c r="J54" s="23">
        <v>-0.22</v>
      </c>
      <c r="K54" s="23">
        <v>0</v>
      </c>
      <c r="L54" s="23">
        <v>-0.2</v>
      </c>
      <c r="M54" s="23" t="s">
        <v>107</v>
      </c>
    </row>
    <row r="55" spans="1:61" s="23" customFormat="1" x14ac:dyDescent="0.25">
      <c r="A55" s="43">
        <v>43110.177083333336</v>
      </c>
      <c r="B55" s="43">
        <v>43110.770833333336</v>
      </c>
      <c r="C55" s="23" t="s">
        <v>11</v>
      </c>
      <c r="D55" s="23" t="s">
        <v>43</v>
      </c>
      <c r="E55" s="23">
        <v>0.06</v>
      </c>
      <c r="F55" s="23">
        <v>113.726</v>
      </c>
      <c r="G55" s="23">
        <v>0</v>
      </c>
      <c r="H55" s="23">
        <v>113.902</v>
      </c>
      <c r="I55" s="23">
        <v>113.928</v>
      </c>
      <c r="J55" s="23">
        <v>-0.33</v>
      </c>
      <c r="K55" s="23">
        <v>0</v>
      </c>
      <c r="L55" s="23">
        <v>2.6</v>
      </c>
      <c r="M55" s="23" t="s">
        <v>107</v>
      </c>
    </row>
    <row r="56" spans="1:61" s="23" customFormat="1" x14ac:dyDescent="0.25">
      <c r="A56" s="43">
        <v>43110.459722222222</v>
      </c>
      <c r="B56" s="43">
        <v>43110.740972222222</v>
      </c>
      <c r="C56" s="23" t="s">
        <v>10</v>
      </c>
      <c r="D56" s="23" t="s">
        <v>43</v>
      </c>
      <c r="E56" s="23">
        <v>0.04</v>
      </c>
      <c r="F56" s="23">
        <v>1.1573899999999999</v>
      </c>
      <c r="G56" s="23">
        <v>0</v>
      </c>
      <c r="H56" s="23">
        <v>1.15978</v>
      </c>
      <c r="I56" s="23">
        <v>1.15733</v>
      </c>
      <c r="J56" s="23">
        <v>-0.22</v>
      </c>
      <c r="K56" s="23">
        <v>0</v>
      </c>
      <c r="L56" s="23">
        <v>-24.5</v>
      </c>
      <c r="M56" s="23" t="s">
        <v>107</v>
      </c>
    </row>
    <row r="59" spans="1:61" ht="15.75" thickBot="1" x14ac:dyDescent="0.3"/>
    <row r="60" spans="1:61" ht="16.5" thickBot="1" x14ac:dyDescent="0.3">
      <c r="A60" s="135" t="s">
        <v>64</v>
      </c>
      <c r="B60" s="136" t="s">
        <v>10</v>
      </c>
      <c r="C60" s="137" t="s">
        <v>11</v>
      </c>
      <c r="D60" s="139" t="s">
        <v>9</v>
      </c>
      <c r="E60" s="138" t="s">
        <v>2</v>
      </c>
      <c r="F60" s="138" t="s">
        <v>12</v>
      </c>
      <c r="G60" s="140" t="s">
        <v>59</v>
      </c>
      <c r="H60" s="223" t="s">
        <v>75</v>
      </c>
      <c r="I60" s="224"/>
      <c r="J60" s="104"/>
      <c r="K60" s="104"/>
      <c r="L60" s="104"/>
      <c r="M60" s="104"/>
      <c r="N60" s="104"/>
      <c r="BI60" s="21"/>
    </row>
    <row r="61" spans="1:61" ht="15.75" thickBot="1" x14ac:dyDescent="0.3">
      <c r="A61" s="44">
        <v>43374</v>
      </c>
      <c r="B61" s="130"/>
      <c r="C61" s="130"/>
      <c r="D61" s="132">
        <f>SUM(B61:C61)</f>
        <v>0</v>
      </c>
      <c r="E61" s="133"/>
      <c r="F61" s="131">
        <f t="shared" ref="F61:F83" si="2">(B61*8.6)+(C61*7.86)</f>
        <v>0</v>
      </c>
      <c r="G61" s="134">
        <f t="shared" ref="G61:G83" si="3">D61-D2</f>
        <v>0</v>
      </c>
      <c r="H61" s="218"/>
      <c r="I61" s="219"/>
      <c r="J61" s="104"/>
      <c r="K61" s="104"/>
      <c r="L61" s="104"/>
      <c r="M61" s="104"/>
      <c r="N61" s="104"/>
      <c r="BI61" s="21"/>
    </row>
    <row r="62" spans="1:61" s="50" customFormat="1" x14ac:dyDescent="0.25">
      <c r="A62" s="44">
        <v>43375</v>
      </c>
      <c r="B62" s="24"/>
      <c r="C62" s="24"/>
      <c r="D62" s="1">
        <f t="shared" ref="D62:D82" si="4">SUM(B62:C62)</f>
        <v>0</v>
      </c>
      <c r="E62" s="2"/>
      <c r="F62" s="25">
        <f t="shared" si="2"/>
        <v>0</v>
      </c>
      <c r="G62" s="124">
        <f t="shared" si="3"/>
        <v>0</v>
      </c>
      <c r="H62" s="216"/>
      <c r="I62" s="216"/>
      <c r="J62" s="104"/>
      <c r="K62" s="104"/>
      <c r="L62" s="104"/>
      <c r="M62" s="104"/>
      <c r="N62" s="104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</row>
    <row r="63" spans="1:61" s="51" customFormat="1" x14ac:dyDescent="0.25">
      <c r="A63" s="44">
        <v>43376</v>
      </c>
      <c r="B63" s="24"/>
      <c r="C63" s="24"/>
      <c r="D63" s="1">
        <f t="shared" si="4"/>
        <v>0</v>
      </c>
      <c r="E63" s="2"/>
      <c r="F63" s="25">
        <f t="shared" si="2"/>
        <v>0</v>
      </c>
      <c r="G63" s="124">
        <f t="shared" si="3"/>
        <v>0</v>
      </c>
      <c r="H63" s="216"/>
      <c r="I63" s="216"/>
      <c r="J63" s="104"/>
      <c r="K63" s="104"/>
      <c r="L63" s="104"/>
      <c r="M63" s="104"/>
      <c r="N63" s="104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</row>
    <row r="64" spans="1:61" s="51" customFormat="1" x14ac:dyDescent="0.25">
      <c r="A64" s="44">
        <v>43377</v>
      </c>
      <c r="B64" s="24"/>
      <c r="C64" s="24"/>
      <c r="D64" s="1">
        <f t="shared" si="4"/>
        <v>0</v>
      </c>
      <c r="E64" s="2"/>
      <c r="F64" s="25">
        <f t="shared" si="2"/>
        <v>0</v>
      </c>
      <c r="G64" s="124">
        <f t="shared" si="3"/>
        <v>0</v>
      </c>
      <c r="H64" s="216"/>
      <c r="I64" s="216"/>
      <c r="J64" s="104"/>
      <c r="K64" s="104"/>
      <c r="L64" s="104"/>
      <c r="M64" s="104"/>
      <c r="N64" s="104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</row>
    <row r="65" spans="1:60" s="51" customFormat="1" x14ac:dyDescent="0.25">
      <c r="A65" s="44">
        <v>43378</v>
      </c>
      <c r="B65" s="24"/>
      <c r="C65" s="24"/>
      <c r="D65" s="1">
        <f t="shared" si="4"/>
        <v>0</v>
      </c>
      <c r="E65" s="3"/>
      <c r="F65" s="25">
        <f t="shared" si="2"/>
        <v>0</v>
      </c>
      <c r="G65" s="124">
        <f t="shared" si="3"/>
        <v>0</v>
      </c>
      <c r="H65" s="216"/>
      <c r="I65" s="216"/>
      <c r="J65" s="104"/>
      <c r="K65" s="104"/>
      <c r="L65" s="104"/>
      <c r="M65" s="104"/>
      <c r="N65" s="104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</row>
    <row r="66" spans="1:60" s="52" customFormat="1" ht="15.75" thickBot="1" x14ac:dyDescent="0.3">
      <c r="A66" s="44">
        <v>43381</v>
      </c>
      <c r="B66" s="24"/>
      <c r="C66" s="24"/>
      <c r="D66" s="1">
        <f t="shared" si="4"/>
        <v>0</v>
      </c>
      <c r="E66" s="3"/>
      <c r="F66" s="25">
        <f t="shared" si="2"/>
        <v>0</v>
      </c>
      <c r="G66" s="124">
        <f t="shared" si="3"/>
        <v>0</v>
      </c>
      <c r="H66" s="216"/>
      <c r="I66" s="216"/>
      <c r="J66" s="104"/>
      <c r="K66" s="104"/>
      <c r="L66" s="104"/>
      <c r="M66" s="104"/>
      <c r="N66" s="104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</row>
    <row r="67" spans="1:60" s="50" customFormat="1" x14ac:dyDescent="0.25">
      <c r="A67" s="44">
        <v>43382</v>
      </c>
      <c r="B67" s="24"/>
      <c r="C67" s="24"/>
      <c r="D67" s="1">
        <f t="shared" si="4"/>
        <v>0</v>
      </c>
      <c r="E67" s="2"/>
      <c r="F67" s="25">
        <f t="shared" si="2"/>
        <v>0</v>
      </c>
      <c r="G67" s="124">
        <f t="shared" si="3"/>
        <v>0</v>
      </c>
      <c r="H67" s="216"/>
      <c r="I67" s="216"/>
      <c r="J67" s="104"/>
      <c r="K67" s="104"/>
      <c r="L67" s="104"/>
      <c r="M67" s="104"/>
      <c r="N67" s="104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</row>
    <row r="68" spans="1:60" s="51" customFormat="1" x14ac:dyDescent="0.25">
      <c r="A68" s="44">
        <v>43383</v>
      </c>
      <c r="B68" s="24"/>
      <c r="C68" s="24"/>
      <c r="D68" s="1">
        <f t="shared" si="4"/>
        <v>0</v>
      </c>
      <c r="E68" s="2"/>
      <c r="F68" s="25">
        <f t="shared" si="2"/>
        <v>0</v>
      </c>
      <c r="G68" s="124">
        <f t="shared" si="3"/>
        <v>-1.3999999999999968</v>
      </c>
      <c r="H68" s="216"/>
      <c r="I68" s="216"/>
      <c r="J68" s="104"/>
      <c r="K68" s="104"/>
      <c r="L68" s="104"/>
      <c r="M68" s="104"/>
      <c r="N68" s="104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</row>
    <row r="69" spans="1:60" s="51" customFormat="1" x14ac:dyDescent="0.25">
      <c r="A69" s="44">
        <v>43384</v>
      </c>
      <c r="B69" s="24"/>
      <c r="C69" s="24"/>
      <c r="D69" s="1">
        <f t="shared" si="4"/>
        <v>0</v>
      </c>
      <c r="E69" s="2"/>
      <c r="F69" s="25">
        <f t="shared" si="2"/>
        <v>0</v>
      </c>
      <c r="G69" s="124">
        <f t="shared" si="3"/>
        <v>0</v>
      </c>
      <c r="H69" s="216"/>
      <c r="I69" s="216"/>
      <c r="J69" s="104"/>
      <c r="K69" s="104"/>
      <c r="L69" s="104"/>
      <c r="M69" s="104"/>
      <c r="N69" s="104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</row>
    <row r="70" spans="1:60" s="51" customFormat="1" x14ac:dyDescent="0.25">
      <c r="A70" s="44">
        <v>43385</v>
      </c>
      <c r="B70" s="24"/>
      <c r="C70" s="24"/>
      <c r="D70" s="1">
        <f t="shared" si="4"/>
        <v>0</v>
      </c>
      <c r="E70" s="3"/>
      <c r="F70" s="25">
        <f t="shared" si="2"/>
        <v>0</v>
      </c>
      <c r="G70" s="124">
        <f t="shared" si="3"/>
        <v>0</v>
      </c>
      <c r="H70" s="216"/>
      <c r="I70" s="216"/>
      <c r="J70" s="104"/>
      <c r="K70" s="104"/>
      <c r="L70" s="104"/>
      <c r="M70" s="104"/>
      <c r="N70" s="104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</row>
    <row r="71" spans="1:60" s="52" customFormat="1" ht="15.75" thickBot="1" x14ac:dyDescent="0.3">
      <c r="A71" s="44">
        <v>43388</v>
      </c>
      <c r="B71" s="24"/>
      <c r="C71" s="24"/>
      <c r="D71" s="1">
        <f t="shared" si="4"/>
        <v>0</v>
      </c>
      <c r="E71" s="2"/>
      <c r="F71" s="25">
        <f t="shared" si="2"/>
        <v>0</v>
      </c>
      <c r="G71" s="124">
        <f t="shared" si="3"/>
        <v>0</v>
      </c>
      <c r="H71" s="216"/>
      <c r="I71" s="216"/>
      <c r="J71" s="104"/>
      <c r="K71" s="104"/>
      <c r="L71" s="104"/>
      <c r="M71" s="104"/>
      <c r="N71" s="104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</row>
    <row r="72" spans="1:60" s="50" customFormat="1" x14ac:dyDescent="0.25">
      <c r="A72" s="44">
        <v>43389</v>
      </c>
      <c r="B72" s="24"/>
      <c r="C72" s="24"/>
      <c r="D72" s="1">
        <f t="shared" si="4"/>
        <v>0</v>
      </c>
      <c r="E72" s="2"/>
      <c r="F72" s="25">
        <f t="shared" si="2"/>
        <v>0</v>
      </c>
      <c r="G72" s="124">
        <f t="shared" si="3"/>
        <v>0</v>
      </c>
      <c r="H72" s="216"/>
      <c r="I72" s="216"/>
      <c r="J72" s="104"/>
      <c r="K72" s="104"/>
      <c r="L72" s="104"/>
      <c r="M72" s="104"/>
      <c r="N72" s="104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</row>
    <row r="73" spans="1:60" s="51" customFormat="1" x14ac:dyDescent="0.25">
      <c r="A73" s="44">
        <v>43390</v>
      </c>
      <c r="B73" s="24"/>
      <c r="C73" s="24"/>
      <c r="D73" s="1">
        <f t="shared" si="4"/>
        <v>0</v>
      </c>
      <c r="E73" s="3"/>
      <c r="F73" s="25">
        <f t="shared" si="2"/>
        <v>0</v>
      </c>
      <c r="G73" s="124">
        <f t="shared" si="3"/>
        <v>0</v>
      </c>
      <c r="H73" s="216"/>
      <c r="I73" s="216"/>
      <c r="J73" s="104"/>
      <c r="K73" s="104"/>
      <c r="L73" s="104"/>
      <c r="M73" s="104"/>
      <c r="N73" s="104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</row>
    <row r="74" spans="1:60" s="51" customFormat="1" x14ac:dyDescent="0.25">
      <c r="A74" s="44">
        <v>43391</v>
      </c>
      <c r="B74" s="24"/>
      <c r="C74" s="24"/>
      <c r="D74" s="1">
        <f t="shared" si="4"/>
        <v>0</v>
      </c>
      <c r="E74" s="2"/>
      <c r="F74" s="25">
        <f t="shared" si="2"/>
        <v>0</v>
      </c>
      <c r="G74" s="124">
        <f t="shared" si="3"/>
        <v>0</v>
      </c>
      <c r="H74" s="216"/>
      <c r="I74" s="216"/>
      <c r="J74" s="104"/>
      <c r="K74" s="104"/>
      <c r="L74" s="104"/>
      <c r="M74" s="104"/>
      <c r="N74" s="104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</row>
    <row r="75" spans="1:60" s="51" customFormat="1" x14ac:dyDescent="0.25">
      <c r="A75" s="44">
        <v>43392</v>
      </c>
      <c r="B75" s="24"/>
      <c r="C75" s="24"/>
      <c r="D75" s="1">
        <f t="shared" si="4"/>
        <v>0</v>
      </c>
      <c r="E75" s="162"/>
      <c r="F75" s="25">
        <f t="shared" si="2"/>
        <v>0</v>
      </c>
      <c r="G75" s="124">
        <f t="shared" si="3"/>
        <v>0</v>
      </c>
      <c r="H75" s="225"/>
      <c r="I75" s="225"/>
      <c r="J75" s="104"/>
      <c r="K75" s="104"/>
      <c r="L75" s="104"/>
      <c r="M75" s="104"/>
      <c r="N75" s="104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</row>
    <row r="76" spans="1:60" s="52" customFormat="1" ht="15.75" thickBot="1" x14ac:dyDescent="0.3">
      <c r="A76" s="44">
        <v>43395</v>
      </c>
      <c r="B76" s="24"/>
      <c r="C76" s="24"/>
      <c r="D76" s="1">
        <f t="shared" si="4"/>
        <v>0</v>
      </c>
      <c r="E76" s="162"/>
      <c r="F76" s="25">
        <f t="shared" si="2"/>
        <v>0</v>
      </c>
      <c r="G76" s="124">
        <f t="shared" si="3"/>
        <v>0</v>
      </c>
      <c r="H76" s="216"/>
      <c r="I76" s="216"/>
      <c r="J76" s="104"/>
      <c r="K76" s="104"/>
      <c r="L76" s="104"/>
      <c r="M76" s="104"/>
      <c r="N76" s="104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</row>
    <row r="77" spans="1:60" s="50" customFormat="1" x14ac:dyDescent="0.25">
      <c r="A77" s="44">
        <v>43396</v>
      </c>
      <c r="B77" s="24"/>
      <c r="C77" s="24"/>
      <c r="D77" s="1">
        <f t="shared" si="4"/>
        <v>0</v>
      </c>
      <c r="E77" s="162"/>
      <c r="F77" s="25">
        <f t="shared" si="2"/>
        <v>0</v>
      </c>
      <c r="G77" s="124">
        <f t="shared" si="3"/>
        <v>0</v>
      </c>
      <c r="H77" s="216"/>
      <c r="I77" s="216"/>
      <c r="J77" s="104"/>
      <c r="K77" s="104"/>
      <c r="L77" s="104"/>
      <c r="M77" s="104"/>
      <c r="N77" s="104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</row>
    <row r="78" spans="1:60" s="51" customFormat="1" x14ac:dyDescent="0.25">
      <c r="A78" s="44">
        <v>43397</v>
      </c>
      <c r="B78" s="24"/>
      <c r="C78" s="24"/>
      <c r="D78" s="1">
        <f t="shared" si="4"/>
        <v>0</v>
      </c>
      <c r="E78" s="162"/>
      <c r="F78" s="25">
        <f t="shared" si="2"/>
        <v>0</v>
      </c>
      <c r="G78" s="124">
        <f t="shared" si="3"/>
        <v>0</v>
      </c>
      <c r="H78" s="216"/>
      <c r="I78" s="216"/>
      <c r="J78" s="104"/>
      <c r="K78" s="104"/>
      <c r="L78" s="104"/>
      <c r="M78" s="104"/>
      <c r="N78" s="104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</row>
    <row r="79" spans="1:60" s="51" customFormat="1" x14ac:dyDescent="0.25">
      <c r="A79" s="44">
        <v>43398</v>
      </c>
      <c r="B79" s="24"/>
      <c r="C79" s="24"/>
      <c r="D79" s="1">
        <f t="shared" si="4"/>
        <v>0</v>
      </c>
      <c r="E79" s="162"/>
      <c r="F79" s="25">
        <f t="shared" si="2"/>
        <v>0</v>
      </c>
      <c r="G79" s="124">
        <f t="shared" si="3"/>
        <v>0</v>
      </c>
      <c r="H79" s="216"/>
      <c r="I79" s="216"/>
      <c r="J79" s="104"/>
      <c r="K79" s="104"/>
      <c r="L79" s="104"/>
      <c r="M79" s="104"/>
      <c r="N79" s="104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</row>
    <row r="80" spans="1:60" s="51" customFormat="1" x14ac:dyDescent="0.25">
      <c r="A80" s="44">
        <v>43399</v>
      </c>
      <c r="B80" s="24"/>
      <c r="C80" s="24"/>
      <c r="D80" s="1">
        <f t="shared" si="4"/>
        <v>0</v>
      </c>
      <c r="E80" s="162"/>
      <c r="F80" s="25">
        <f t="shared" si="2"/>
        <v>0</v>
      </c>
      <c r="G80" s="124">
        <f t="shared" si="3"/>
        <v>0</v>
      </c>
      <c r="H80" s="216"/>
      <c r="I80" s="216"/>
      <c r="J80" s="104"/>
      <c r="K80" s="104"/>
      <c r="L80" s="104"/>
      <c r="M80" s="104"/>
      <c r="N80" s="104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</row>
    <row r="81" spans="1:61" s="53" customFormat="1" ht="15.75" thickBot="1" x14ac:dyDescent="0.3">
      <c r="A81" s="44">
        <v>43402</v>
      </c>
      <c r="B81" s="24"/>
      <c r="C81" s="24"/>
      <c r="D81" s="1">
        <f t="shared" si="4"/>
        <v>0</v>
      </c>
      <c r="E81" s="162"/>
      <c r="F81" s="25">
        <f t="shared" si="2"/>
        <v>0</v>
      </c>
      <c r="G81" s="124">
        <f t="shared" si="3"/>
        <v>0</v>
      </c>
      <c r="H81" s="216"/>
      <c r="I81" s="216"/>
      <c r="J81" s="104"/>
      <c r="K81" s="104"/>
      <c r="L81" s="104"/>
      <c r="M81" s="104"/>
      <c r="N81" s="104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</row>
    <row r="82" spans="1:61" s="53" customFormat="1" ht="15.75" thickBot="1" x14ac:dyDescent="0.3">
      <c r="A82" s="44">
        <v>43403</v>
      </c>
      <c r="B82" s="24"/>
      <c r="C82" s="24"/>
      <c r="D82" s="1">
        <f t="shared" si="4"/>
        <v>0</v>
      </c>
      <c r="E82" s="162"/>
      <c r="F82" s="25">
        <f t="shared" si="2"/>
        <v>0</v>
      </c>
      <c r="G82" s="124">
        <f t="shared" si="3"/>
        <v>0</v>
      </c>
      <c r="H82" s="216"/>
      <c r="I82" s="216"/>
      <c r="J82" s="104"/>
      <c r="K82" s="104"/>
      <c r="L82" s="104"/>
      <c r="M82" s="104"/>
      <c r="N82" s="104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</row>
    <row r="83" spans="1:61" s="53" customFormat="1" ht="15.75" thickBot="1" x14ac:dyDescent="0.3">
      <c r="A83" s="44">
        <v>43404</v>
      </c>
      <c r="B83" s="24"/>
      <c r="C83" s="24"/>
      <c r="D83" s="1">
        <f>SUM(B83:C83)</f>
        <v>0</v>
      </c>
      <c r="E83" s="162"/>
      <c r="F83" s="25">
        <f t="shared" si="2"/>
        <v>0</v>
      </c>
      <c r="G83" s="124">
        <f t="shared" si="3"/>
        <v>0</v>
      </c>
      <c r="H83" s="216"/>
      <c r="I83" s="216"/>
      <c r="J83" s="106"/>
      <c r="K83" s="106"/>
      <c r="L83" s="106"/>
      <c r="M83" s="106"/>
      <c r="N83" s="106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</row>
    <row r="84" spans="1:61" ht="15.75" customHeight="1" x14ac:dyDescent="0.25">
      <c r="A84" s="62" t="s">
        <v>3</v>
      </c>
      <c r="B84" s="58">
        <f>SUM(B61:B81)</f>
        <v>0</v>
      </c>
      <c r="C84" s="58">
        <f>SUM(C61:C81)</f>
        <v>0</v>
      </c>
      <c r="D84" s="208">
        <f>SUM(D61:D81)</f>
        <v>0</v>
      </c>
      <c r="E84" s="206">
        <f>SUM(E61:E81)</f>
        <v>0</v>
      </c>
      <c r="F84" s="214">
        <f>SUM(F61:F81)</f>
        <v>0</v>
      </c>
      <c r="G84" s="220">
        <f>SUM(G61:G82)</f>
        <v>-1.3999999999999968</v>
      </c>
      <c r="H84" s="217"/>
      <c r="I84" s="217"/>
      <c r="J84" s="104"/>
      <c r="K84" s="104"/>
      <c r="L84" s="104"/>
      <c r="M84" s="104"/>
      <c r="N84" s="104"/>
      <c r="BI84" s="21"/>
    </row>
    <row r="85" spans="1:61" ht="15.75" customHeight="1" x14ac:dyDescent="0.25">
      <c r="A85" s="91" t="s">
        <v>12</v>
      </c>
      <c r="B85" s="88">
        <f>(B84*8.6)</f>
        <v>0</v>
      </c>
      <c r="C85" s="88">
        <f>(C84*7.86)</f>
        <v>0</v>
      </c>
      <c r="D85" s="209"/>
      <c r="E85" s="207"/>
      <c r="F85" s="215"/>
      <c r="G85" s="221"/>
      <c r="H85" s="217"/>
      <c r="I85" s="217"/>
      <c r="J85" s="104"/>
      <c r="K85" s="104"/>
      <c r="L85" s="104"/>
      <c r="M85" s="104"/>
      <c r="N85" s="104"/>
      <c r="BI85" s="21"/>
    </row>
    <row r="86" spans="1:61" ht="15.75" x14ac:dyDescent="0.25">
      <c r="A86" s="57" t="s">
        <v>49</v>
      </c>
      <c r="B86" s="60"/>
      <c r="C86" s="60"/>
      <c r="D86" s="60"/>
      <c r="E86" s="61">
        <f>SUM(B86:C86)</f>
        <v>0</v>
      </c>
      <c r="F86" s="60"/>
      <c r="G86" s="222"/>
      <c r="H86" s="217"/>
      <c r="I86" s="217"/>
      <c r="BI86" s="21"/>
    </row>
  </sheetData>
  <mergeCells count="31">
    <mergeCell ref="F25:F26"/>
    <mergeCell ref="D25:D26"/>
    <mergeCell ref="H61:I61"/>
    <mergeCell ref="F84:F85"/>
    <mergeCell ref="D84:D85"/>
    <mergeCell ref="E84:E85"/>
    <mergeCell ref="G84:G86"/>
    <mergeCell ref="H60:I60"/>
    <mergeCell ref="H75:I75"/>
    <mergeCell ref="H62:I62"/>
    <mergeCell ref="H63:I63"/>
    <mergeCell ref="H64:I64"/>
    <mergeCell ref="H65:I65"/>
    <mergeCell ref="H66:I66"/>
    <mergeCell ref="H67:I67"/>
    <mergeCell ref="H68:I68"/>
    <mergeCell ref="H69:I69"/>
    <mergeCell ref="H70:I70"/>
    <mergeCell ref="H71:I71"/>
    <mergeCell ref="H72:I72"/>
    <mergeCell ref="H73:I73"/>
    <mergeCell ref="H74:I74"/>
    <mergeCell ref="H76:I76"/>
    <mergeCell ref="H77:I77"/>
    <mergeCell ref="H78:I78"/>
    <mergeCell ref="H79:I79"/>
    <mergeCell ref="H80:I80"/>
    <mergeCell ref="H81:I81"/>
    <mergeCell ref="H82:I82"/>
    <mergeCell ref="H84:I86"/>
    <mergeCell ref="H83:I83"/>
  </mergeCells>
  <conditionalFormatting sqref="D2:D22 D25 L28:L30 J25:J27 L35:L59 L87:L1048576">
    <cfRule type="cellIs" dxfId="400" priority="83" operator="lessThan">
      <formula>0</formula>
    </cfRule>
    <cfRule type="cellIs" dxfId="399" priority="84" operator="greaterThan">
      <formula>0</formula>
    </cfRule>
  </conditionalFormatting>
  <conditionalFormatting sqref="D2:E16 D17:D22 E17:E24">
    <cfRule type="cellIs" dxfId="398" priority="80" operator="equal">
      <formula>0</formula>
    </cfRule>
  </conditionalFormatting>
  <conditionalFormatting sqref="B61:C61 F61 F2:F24 B2:C24">
    <cfRule type="cellIs" dxfId="397" priority="72" operator="equal">
      <formula>0</formula>
    </cfRule>
    <cfRule type="cellIs" dxfId="396" priority="73" operator="lessThan">
      <formula>0</formula>
    </cfRule>
    <cfRule type="cellIs" dxfId="395" priority="74" operator="greaterThan">
      <formula>0</formula>
    </cfRule>
  </conditionalFormatting>
  <conditionalFormatting sqref="F25">
    <cfRule type="cellIs" dxfId="394" priority="70" operator="lessThan">
      <formula>0</formula>
    </cfRule>
    <cfRule type="cellIs" dxfId="393" priority="71" operator="greaterThan">
      <formula>0</formula>
    </cfRule>
  </conditionalFormatting>
  <conditionalFormatting sqref="B25:C25">
    <cfRule type="cellIs" dxfId="392" priority="68" operator="lessThan">
      <formula>0</formula>
    </cfRule>
    <cfRule type="cellIs" dxfId="391" priority="69" operator="greaterThan">
      <formula>0</formula>
    </cfRule>
  </conditionalFormatting>
  <conditionalFormatting sqref="J1:J22">
    <cfRule type="cellIs" dxfId="390" priority="66" operator="lessThan">
      <formula>0</formula>
    </cfRule>
    <cfRule type="cellIs" dxfId="389" priority="67" operator="greaterThan">
      <formula>0</formula>
    </cfRule>
  </conditionalFormatting>
  <conditionalFormatting sqref="B27">
    <cfRule type="cellIs" dxfId="388" priority="64" operator="lessThan">
      <formula>0</formula>
    </cfRule>
    <cfRule type="cellIs" dxfId="387" priority="65" operator="greaterThan">
      <formula>0</formula>
    </cfRule>
  </conditionalFormatting>
  <conditionalFormatting sqref="C27">
    <cfRule type="cellIs" dxfId="386" priority="62" operator="lessThan">
      <formula>0</formula>
    </cfRule>
    <cfRule type="cellIs" dxfId="385" priority="63" operator="greaterThan">
      <formula>0</formula>
    </cfRule>
  </conditionalFormatting>
  <conditionalFormatting sqref="D23">
    <cfRule type="cellIs" dxfId="384" priority="60" operator="lessThan">
      <formula>0</formula>
    </cfRule>
    <cfRule type="cellIs" dxfId="383" priority="61" operator="greaterThan">
      <formula>0</formula>
    </cfRule>
  </conditionalFormatting>
  <conditionalFormatting sqref="D23">
    <cfRule type="cellIs" dxfId="382" priority="57" operator="equal">
      <formula>0</formula>
    </cfRule>
  </conditionalFormatting>
  <conditionalFormatting sqref="J23">
    <cfRule type="cellIs" dxfId="381" priority="52" operator="lessThan">
      <formula>0</formula>
    </cfRule>
    <cfRule type="cellIs" dxfId="380" priority="53" operator="greaterThan">
      <formula>0</formula>
    </cfRule>
  </conditionalFormatting>
  <conditionalFormatting sqref="D61:D81 D84 K84:K86">
    <cfRule type="cellIs" dxfId="379" priority="49" operator="lessThan">
      <formula>0</formula>
    </cfRule>
    <cfRule type="cellIs" dxfId="378" priority="50" operator="greaterThan">
      <formula>0</formula>
    </cfRule>
  </conditionalFormatting>
  <conditionalFormatting sqref="D61:E75 D76:D81 E76:E83">
    <cfRule type="cellIs" dxfId="377" priority="48" operator="equal">
      <formula>0</formula>
    </cfRule>
  </conditionalFormatting>
  <conditionalFormatting sqref="F62:F82 B62:C83">
    <cfRule type="cellIs" dxfId="376" priority="45" operator="equal">
      <formula>0</formula>
    </cfRule>
    <cfRule type="cellIs" dxfId="375" priority="46" operator="lessThan">
      <formula>0</formula>
    </cfRule>
    <cfRule type="cellIs" dxfId="374" priority="47" operator="greaterThan">
      <formula>0</formula>
    </cfRule>
  </conditionalFormatting>
  <conditionalFormatting sqref="F84">
    <cfRule type="cellIs" dxfId="373" priority="43" operator="lessThan">
      <formula>0</formula>
    </cfRule>
    <cfRule type="cellIs" dxfId="372" priority="44" operator="greaterThan">
      <formula>0</formula>
    </cfRule>
  </conditionalFormatting>
  <conditionalFormatting sqref="B84:C84">
    <cfRule type="cellIs" dxfId="371" priority="41" operator="lessThan">
      <formula>0</formula>
    </cfRule>
    <cfRule type="cellIs" dxfId="370" priority="42" operator="greaterThan">
      <formula>0</formula>
    </cfRule>
  </conditionalFormatting>
  <conditionalFormatting sqref="K60:K81">
    <cfRule type="cellIs" dxfId="369" priority="39" operator="lessThan">
      <formula>0</formula>
    </cfRule>
    <cfRule type="cellIs" dxfId="368" priority="40" operator="greaterThan">
      <formula>0</formula>
    </cfRule>
  </conditionalFormatting>
  <conditionalFormatting sqref="B85">
    <cfRule type="cellIs" dxfId="367" priority="37" operator="lessThan">
      <formula>0</formula>
    </cfRule>
    <cfRule type="cellIs" dxfId="366" priority="38" operator="greaterThan">
      <formula>0</formula>
    </cfRule>
  </conditionalFormatting>
  <conditionalFormatting sqref="C85">
    <cfRule type="cellIs" dxfId="365" priority="35" operator="lessThan">
      <formula>0</formula>
    </cfRule>
    <cfRule type="cellIs" dxfId="364" priority="36" operator="greaterThan">
      <formula>0</formula>
    </cfRule>
  </conditionalFormatting>
  <conditionalFormatting sqref="D82">
    <cfRule type="cellIs" dxfId="363" priority="33" operator="lessThan">
      <formula>0</formula>
    </cfRule>
    <cfRule type="cellIs" dxfId="362" priority="34" operator="greaterThan">
      <formula>0</formula>
    </cfRule>
  </conditionalFormatting>
  <conditionalFormatting sqref="D82">
    <cfRule type="cellIs" dxfId="361" priority="32" operator="equal">
      <formula>0</formula>
    </cfRule>
  </conditionalFormatting>
  <conditionalFormatting sqref="K82">
    <cfRule type="cellIs" dxfId="360" priority="27" operator="lessThan">
      <formula>0</formula>
    </cfRule>
    <cfRule type="cellIs" dxfId="359" priority="28" operator="greaterThan">
      <formula>0</formula>
    </cfRule>
  </conditionalFormatting>
  <conditionalFormatting sqref="G61:G82 G84">
    <cfRule type="cellIs" dxfId="358" priority="26" operator="lessThan">
      <formula>0</formula>
    </cfRule>
  </conditionalFormatting>
  <conditionalFormatting sqref="D24">
    <cfRule type="cellIs" dxfId="357" priority="24" operator="lessThan">
      <formula>0</formula>
    </cfRule>
    <cfRule type="cellIs" dxfId="356" priority="25" operator="greaterThan">
      <formula>0</formula>
    </cfRule>
  </conditionalFormatting>
  <conditionalFormatting sqref="D24">
    <cfRule type="cellIs" dxfId="355" priority="23" operator="equal">
      <formula>0</formula>
    </cfRule>
  </conditionalFormatting>
  <conditionalFormatting sqref="J24">
    <cfRule type="cellIs" dxfId="354" priority="18" operator="lessThan">
      <formula>0</formula>
    </cfRule>
    <cfRule type="cellIs" dxfId="353" priority="19" operator="greaterThan">
      <formula>0</formula>
    </cfRule>
  </conditionalFormatting>
  <conditionalFormatting sqref="F83">
    <cfRule type="cellIs" dxfId="352" priority="15" operator="equal">
      <formula>0</formula>
    </cfRule>
    <cfRule type="cellIs" dxfId="351" priority="16" operator="lessThan">
      <formula>0</formula>
    </cfRule>
    <cfRule type="cellIs" dxfId="350" priority="17" operator="greaterThan">
      <formula>0</formula>
    </cfRule>
  </conditionalFormatting>
  <conditionalFormatting sqref="D83">
    <cfRule type="cellIs" dxfId="349" priority="13" operator="lessThan">
      <formula>0</formula>
    </cfRule>
    <cfRule type="cellIs" dxfId="348" priority="14" operator="greaterThan">
      <formula>0</formula>
    </cfRule>
  </conditionalFormatting>
  <conditionalFormatting sqref="D83">
    <cfRule type="cellIs" dxfId="347" priority="12" operator="equal">
      <formula>0</formula>
    </cfRule>
  </conditionalFormatting>
  <conditionalFormatting sqref="K83">
    <cfRule type="cellIs" dxfId="346" priority="7" operator="lessThan">
      <formula>0</formula>
    </cfRule>
    <cfRule type="cellIs" dxfId="345" priority="8" operator="greaterThan">
      <formula>0</formula>
    </cfRule>
  </conditionalFormatting>
  <conditionalFormatting sqref="G83">
    <cfRule type="cellIs" dxfId="344" priority="6" operator="lessThan">
      <formula>0</formula>
    </cfRule>
  </conditionalFormatting>
  <conditionalFormatting sqref="L31">
    <cfRule type="cellIs" dxfId="343" priority="2" operator="lessThan">
      <formula>0</formula>
    </cfRule>
    <cfRule type="cellIs" dxfId="342" priority="3" operator="greaterThan">
      <formula>0</formula>
    </cfRule>
  </conditionalFormatting>
  <conditionalFormatting sqref="H31">
    <cfRule type="duplicateValues" dxfId="341" priority="1"/>
  </conditionalFormatting>
  <conditionalFormatting sqref="L31:L34">
    <cfRule type="cellIs" dxfId="340" priority="4" operator="greaterThan">
      <formula>0</formula>
    </cfRule>
    <cfRule type="cellIs" dxfId="339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  <ignoredErrors>
    <ignoredError sqref="D15:D24" formulaRange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BI59"/>
  <sheetViews>
    <sheetView topLeftCell="A16" zoomScale="80" zoomScaleNormal="80" workbookViewId="0">
      <selection activeCell="D53" sqref="D53:D54"/>
    </sheetView>
  </sheetViews>
  <sheetFormatPr baseColWidth="10" defaultRowHeight="15" x14ac:dyDescent="0.25"/>
  <cols>
    <col min="1" max="1" width="28" bestFit="1" customWidth="1"/>
    <col min="2" max="3" width="22.28515625" customWidth="1"/>
    <col min="4" max="4" width="18.85546875" bestFit="1" customWidth="1"/>
    <col min="5" max="5" width="18.7109375" customWidth="1"/>
    <col min="6" max="6" width="20.7109375" customWidth="1"/>
    <col min="7" max="7" width="18.85546875" customWidth="1"/>
    <col min="8" max="8" width="20" style="30" bestFit="1" customWidth="1"/>
    <col min="9" max="9" width="17.5703125" style="30" customWidth="1"/>
    <col min="10" max="10" width="18.85546875" style="30" bestFit="1" customWidth="1"/>
    <col min="11" max="11" width="21.5703125" style="30" bestFit="1" customWidth="1"/>
    <col min="12" max="12" width="19.42578125" style="30" bestFit="1" customWidth="1"/>
    <col min="13" max="13" width="23.7109375" style="30" bestFit="1" customWidth="1"/>
    <col min="14" max="18" width="11.42578125" style="30" customWidth="1"/>
    <col min="19" max="61" width="11.42578125" style="30"/>
  </cols>
  <sheetData>
    <row r="1" spans="1:61" ht="15.75" x14ac:dyDescent="0.25">
      <c r="A1" s="64" t="s">
        <v>6</v>
      </c>
      <c r="B1" s="65" t="s">
        <v>10</v>
      </c>
      <c r="C1" s="66" t="s">
        <v>11</v>
      </c>
      <c r="D1" s="64" t="s">
        <v>9</v>
      </c>
      <c r="E1" s="64" t="s">
        <v>2</v>
      </c>
      <c r="F1" s="64" t="s">
        <v>12</v>
      </c>
      <c r="G1" s="9"/>
      <c r="H1" s="9"/>
      <c r="I1" s="9"/>
      <c r="J1" s="9"/>
      <c r="K1" s="9"/>
      <c r="L1" s="9"/>
      <c r="M1" s="9"/>
      <c r="N1" s="9"/>
      <c r="BI1"/>
    </row>
    <row r="2" spans="1:61" ht="15.75" thickBot="1" x14ac:dyDescent="0.3">
      <c r="A2" s="44">
        <v>43374</v>
      </c>
      <c r="B2" s="45">
        <v>0</v>
      </c>
      <c r="C2" s="45">
        <v>0</v>
      </c>
      <c r="D2" s="1">
        <f t="shared" ref="D2:D24" si="0">SUM(B2:C2)</f>
        <v>0</v>
      </c>
      <c r="E2" s="2">
        <v>0</v>
      </c>
      <c r="F2" s="25">
        <f t="shared" ref="F2:F24" si="1">(B2*8.54)+(C2*7.86)</f>
        <v>0</v>
      </c>
      <c r="G2" s="9"/>
      <c r="H2" s="9"/>
      <c r="I2" s="9"/>
      <c r="J2" s="9"/>
      <c r="K2" s="9"/>
      <c r="L2" s="9"/>
      <c r="M2" s="9"/>
      <c r="N2" s="9"/>
      <c r="BI2"/>
    </row>
    <row r="3" spans="1:61" s="27" customFormat="1" x14ac:dyDescent="0.25">
      <c r="A3" s="44">
        <v>43375</v>
      </c>
      <c r="B3" s="45">
        <v>0</v>
      </c>
      <c r="C3" s="45">
        <v>0</v>
      </c>
      <c r="D3" s="1">
        <f t="shared" si="0"/>
        <v>0</v>
      </c>
      <c r="E3" s="2">
        <v>0</v>
      </c>
      <c r="F3" s="25">
        <f t="shared" si="1"/>
        <v>0</v>
      </c>
      <c r="G3" s="9"/>
      <c r="H3" s="9"/>
      <c r="I3" s="9"/>
      <c r="J3" s="9"/>
      <c r="K3" s="9"/>
      <c r="L3" s="9"/>
      <c r="M3" s="9"/>
      <c r="N3" s="9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</row>
    <row r="4" spans="1:61" s="26" customFormat="1" x14ac:dyDescent="0.25">
      <c r="A4" s="44">
        <v>43376</v>
      </c>
      <c r="B4" s="45">
        <v>0</v>
      </c>
      <c r="C4" s="45">
        <v>0</v>
      </c>
      <c r="D4" s="1">
        <f t="shared" si="0"/>
        <v>0</v>
      </c>
      <c r="E4" s="2">
        <v>0</v>
      </c>
      <c r="F4" s="25">
        <f t="shared" si="1"/>
        <v>0</v>
      </c>
      <c r="G4" s="9"/>
      <c r="H4" s="9"/>
      <c r="I4" s="9"/>
      <c r="J4" s="9"/>
      <c r="K4" s="9"/>
      <c r="L4" s="9"/>
      <c r="M4" s="9"/>
      <c r="N4" s="9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</row>
    <row r="5" spans="1:61" s="26" customFormat="1" x14ac:dyDescent="0.25">
      <c r="A5" s="44">
        <v>43377</v>
      </c>
      <c r="B5" s="45">
        <v>0</v>
      </c>
      <c r="C5" s="45">
        <v>0</v>
      </c>
      <c r="D5" s="1">
        <f t="shared" si="0"/>
        <v>0</v>
      </c>
      <c r="E5" s="2">
        <v>0</v>
      </c>
      <c r="F5" s="25">
        <f t="shared" si="1"/>
        <v>0</v>
      </c>
      <c r="G5" s="9"/>
      <c r="H5" s="9"/>
      <c r="I5" s="9"/>
      <c r="J5" s="9"/>
      <c r="K5" s="9"/>
      <c r="L5" s="9"/>
      <c r="M5" s="9"/>
      <c r="N5" s="9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</row>
    <row r="6" spans="1:61" s="26" customFormat="1" x14ac:dyDescent="0.25">
      <c r="A6" s="44">
        <v>43378</v>
      </c>
      <c r="B6" s="45">
        <v>0</v>
      </c>
      <c r="C6" s="45">
        <v>0</v>
      </c>
      <c r="D6" s="1">
        <f t="shared" si="0"/>
        <v>0</v>
      </c>
      <c r="E6" s="2">
        <v>0</v>
      </c>
      <c r="F6" s="25">
        <f t="shared" si="1"/>
        <v>0</v>
      </c>
      <c r="G6" s="9"/>
      <c r="H6" s="9"/>
      <c r="I6" s="9"/>
      <c r="J6" s="9"/>
      <c r="K6" s="9"/>
      <c r="L6" s="9"/>
      <c r="M6" s="9"/>
      <c r="N6" s="9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</row>
    <row r="7" spans="1:61" s="29" customFormat="1" ht="15.75" thickBot="1" x14ac:dyDescent="0.3">
      <c r="A7" s="44">
        <v>43381</v>
      </c>
      <c r="B7" s="45">
        <v>0</v>
      </c>
      <c r="C7" s="45">
        <v>0</v>
      </c>
      <c r="D7" s="1">
        <f t="shared" si="0"/>
        <v>0</v>
      </c>
      <c r="E7" s="2">
        <v>0</v>
      </c>
      <c r="F7" s="25">
        <f t="shared" si="1"/>
        <v>0</v>
      </c>
      <c r="G7" s="9"/>
      <c r="H7" s="9"/>
      <c r="I7" s="9"/>
      <c r="J7" s="9"/>
      <c r="K7" s="9"/>
      <c r="L7" s="9"/>
      <c r="M7" s="9"/>
      <c r="N7" s="9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</row>
    <row r="8" spans="1:61" s="27" customFormat="1" x14ac:dyDescent="0.25">
      <c r="A8" s="44">
        <v>43382</v>
      </c>
      <c r="B8" s="45">
        <v>0</v>
      </c>
      <c r="C8" s="45">
        <v>0</v>
      </c>
      <c r="D8" s="1">
        <f t="shared" si="0"/>
        <v>0</v>
      </c>
      <c r="E8" s="2">
        <v>0</v>
      </c>
      <c r="F8" s="25">
        <f t="shared" si="1"/>
        <v>0</v>
      </c>
      <c r="G8" s="9"/>
      <c r="H8" s="9"/>
      <c r="I8" s="9"/>
      <c r="J8" s="9"/>
      <c r="K8" s="9"/>
      <c r="L8" s="9"/>
      <c r="M8" s="9"/>
      <c r="N8" s="9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</row>
    <row r="9" spans="1:61" s="26" customFormat="1" x14ac:dyDescent="0.25">
      <c r="A9" s="44">
        <v>43383</v>
      </c>
      <c r="B9" s="45">
        <v>0</v>
      </c>
      <c r="C9" s="45">
        <v>0</v>
      </c>
      <c r="D9" s="1">
        <f t="shared" si="0"/>
        <v>0</v>
      </c>
      <c r="E9" s="2">
        <v>0</v>
      </c>
      <c r="F9" s="25">
        <f t="shared" si="1"/>
        <v>0</v>
      </c>
      <c r="G9" s="9"/>
      <c r="H9" s="9"/>
      <c r="I9" s="9"/>
      <c r="J9" s="9"/>
      <c r="K9" s="9"/>
      <c r="L9" s="9"/>
      <c r="M9" s="9"/>
      <c r="N9" s="9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</row>
    <row r="10" spans="1:61" s="26" customFormat="1" x14ac:dyDescent="0.25">
      <c r="A10" s="44">
        <v>43384</v>
      </c>
      <c r="B10" s="45">
        <v>0</v>
      </c>
      <c r="C10" s="45">
        <v>0</v>
      </c>
      <c r="D10" s="1">
        <f t="shared" si="0"/>
        <v>0</v>
      </c>
      <c r="E10" s="2">
        <v>0</v>
      </c>
      <c r="F10" s="25">
        <f t="shared" si="1"/>
        <v>0</v>
      </c>
      <c r="G10" s="9"/>
      <c r="H10" s="9"/>
      <c r="I10" s="9"/>
      <c r="J10" s="9"/>
      <c r="K10" s="9"/>
      <c r="L10" s="9"/>
      <c r="M10" s="9"/>
      <c r="N10" s="9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</row>
    <row r="11" spans="1:61" s="26" customFormat="1" x14ac:dyDescent="0.25">
      <c r="A11" s="44">
        <v>43385</v>
      </c>
      <c r="B11" s="45">
        <v>0</v>
      </c>
      <c r="C11" s="45">
        <v>0</v>
      </c>
      <c r="D11" s="1">
        <f t="shared" si="0"/>
        <v>0</v>
      </c>
      <c r="E11" s="2">
        <v>0</v>
      </c>
      <c r="F11" s="25">
        <f t="shared" si="1"/>
        <v>0</v>
      </c>
      <c r="G11" s="9"/>
      <c r="H11" s="9"/>
      <c r="I11" s="9"/>
      <c r="J11" s="9"/>
      <c r="K11" s="9"/>
      <c r="L11" s="9"/>
      <c r="M11" s="9"/>
      <c r="N11" s="9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</row>
    <row r="12" spans="1:61" s="29" customFormat="1" ht="15.75" thickBot="1" x14ac:dyDescent="0.3">
      <c r="A12" s="44">
        <v>43388</v>
      </c>
      <c r="B12" s="45">
        <v>0</v>
      </c>
      <c r="C12" s="45">
        <v>0</v>
      </c>
      <c r="D12" s="1">
        <f t="shared" si="0"/>
        <v>0</v>
      </c>
      <c r="E12" s="2">
        <v>0</v>
      </c>
      <c r="F12" s="25">
        <f t="shared" si="1"/>
        <v>0</v>
      </c>
      <c r="G12" s="9"/>
      <c r="H12" s="9"/>
      <c r="I12" s="9"/>
      <c r="J12" s="9"/>
      <c r="K12" s="9"/>
      <c r="L12" s="9"/>
      <c r="M12" s="9"/>
      <c r="N12" s="9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</row>
    <row r="13" spans="1:61" s="27" customFormat="1" x14ac:dyDescent="0.25">
      <c r="A13" s="44">
        <v>43389</v>
      </c>
      <c r="B13" s="45">
        <v>0</v>
      </c>
      <c r="C13" s="45">
        <v>0</v>
      </c>
      <c r="D13" s="1">
        <f t="shared" si="0"/>
        <v>0</v>
      </c>
      <c r="E13" s="2">
        <v>0</v>
      </c>
      <c r="F13" s="25">
        <f t="shared" si="1"/>
        <v>0</v>
      </c>
      <c r="G13" s="9"/>
      <c r="H13" s="9"/>
      <c r="I13" s="9"/>
      <c r="J13" s="9"/>
      <c r="K13" s="9"/>
      <c r="L13" s="9"/>
      <c r="M13" s="9"/>
      <c r="N13" s="9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</row>
    <row r="14" spans="1:61" s="26" customFormat="1" x14ac:dyDescent="0.25">
      <c r="A14" s="44">
        <v>43390</v>
      </c>
      <c r="B14" s="45">
        <v>0</v>
      </c>
      <c r="C14" s="45">
        <v>0</v>
      </c>
      <c r="D14" s="1">
        <f t="shared" si="0"/>
        <v>0</v>
      </c>
      <c r="E14" s="2">
        <v>0</v>
      </c>
      <c r="F14" s="25">
        <f t="shared" si="1"/>
        <v>0</v>
      </c>
      <c r="G14" s="9"/>
      <c r="H14" s="9"/>
      <c r="I14" s="9"/>
      <c r="J14" s="9"/>
      <c r="K14" s="9"/>
      <c r="L14" s="9"/>
      <c r="M14" s="9"/>
      <c r="N14" s="9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</row>
    <row r="15" spans="1:61" s="26" customFormat="1" x14ac:dyDescent="0.25">
      <c r="A15" s="44">
        <v>43391</v>
      </c>
      <c r="B15" s="45">
        <v>0</v>
      </c>
      <c r="C15" s="45">
        <v>0</v>
      </c>
      <c r="D15" s="1">
        <f t="shared" si="0"/>
        <v>0</v>
      </c>
      <c r="E15" s="2">
        <v>0</v>
      </c>
      <c r="F15" s="25">
        <f t="shared" si="1"/>
        <v>0</v>
      </c>
      <c r="G15" s="9"/>
      <c r="H15" s="9"/>
      <c r="I15" s="9"/>
      <c r="J15" s="9"/>
      <c r="K15" s="9"/>
      <c r="L15" s="9"/>
      <c r="M15" s="9"/>
      <c r="N15" s="9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</row>
    <row r="16" spans="1:61" s="26" customFormat="1" x14ac:dyDescent="0.25">
      <c r="A16" s="44">
        <v>43392</v>
      </c>
      <c r="B16" s="45">
        <v>0</v>
      </c>
      <c r="C16" s="45">
        <v>0</v>
      </c>
      <c r="D16" s="1">
        <f t="shared" si="0"/>
        <v>0</v>
      </c>
      <c r="E16" s="2">
        <v>0</v>
      </c>
      <c r="F16" s="25">
        <f t="shared" si="1"/>
        <v>0</v>
      </c>
      <c r="G16" s="9"/>
      <c r="H16" s="9"/>
      <c r="I16" s="9"/>
      <c r="J16" s="9"/>
      <c r="K16" s="9"/>
      <c r="L16" s="9"/>
      <c r="M16" s="9"/>
      <c r="N16" s="9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</row>
    <row r="17" spans="1:61" s="29" customFormat="1" ht="15.75" thickBot="1" x14ac:dyDescent="0.3">
      <c r="A17" s="44">
        <v>43395</v>
      </c>
      <c r="B17" s="45">
        <v>0</v>
      </c>
      <c r="C17" s="45">
        <v>0</v>
      </c>
      <c r="D17" s="1">
        <f t="shared" si="0"/>
        <v>0</v>
      </c>
      <c r="E17" s="2">
        <v>0</v>
      </c>
      <c r="F17" s="25">
        <f t="shared" si="1"/>
        <v>0</v>
      </c>
      <c r="G17" s="9"/>
      <c r="H17" s="9"/>
      <c r="I17" s="9"/>
      <c r="J17" s="9"/>
      <c r="K17" s="9"/>
      <c r="L17" s="9"/>
      <c r="M17" s="9"/>
      <c r="N17" s="9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</row>
    <row r="18" spans="1:61" s="27" customFormat="1" x14ac:dyDescent="0.25">
      <c r="A18" s="44">
        <v>43396</v>
      </c>
      <c r="B18" s="45">
        <v>0</v>
      </c>
      <c r="C18" s="45">
        <v>0</v>
      </c>
      <c r="D18" s="1">
        <f t="shared" si="0"/>
        <v>0</v>
      </c>
      <c r="E18" s="2">
        <v>0</v>
      </c>
      <c r="F18" s="25">
        <f t="shared" si="1"/>
        <v>0</v>
      </c>
      <c r="G18" s="9"/>
      <c r="H18" s="9"/>
      <c r="I18" s="9"/>
      <c r="J18" s="9"/>
      <c r="K18" s="9"/>
      <c r="L18" s="9"/>
      <c r="M18" s="9"/>
      <c r="N18" s="9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</row>
    <row r="19" spans="1:61" s="26" customFormat="1" x14ac:dyDescent="0.25">
      <c r="A19" s="44">
        <v>43397</v>
      </c>
      <c r="B19" s="45">
        <v>0</v>
      </c>
      <c r="C19" s="45">
        <v>0</v>
      </c>
      <c r="D19" s="1">
        <f t="shared" si="0"/>
        <v>0</v>
      </c>
      <c r="E19" s="2">
        <v>0</v>
      </c>
      <c r="F19" s="25">
        <f t="shared" si="1"/>
        <v>0</v>
      </c>
      <c r="G19" s="9"/>
      <c r="H19" s="9"/>
      <c r="I19" s="9"/>
      <c r="J19" s="9"/>
      <c r="K19" s="9"/>
      <c r="L19" s="9"/>
      <c r="M19" s="9"/>
      <c r="N19" s="9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</row>
    <row r="20" spans="1:61" s="26" customFormat="1" x14ac:dyDescent="0.25">
      <c r="A20" s="44">
        <v>43398</v>
      </c>
      <c r="B20" s="45">
        <v>0</v>
      </c>
      <c r="C20" s="45">
        <v>0</v>
      </c>
      <c r="D20" s="1">
        <f t="shared" si="0"/>
        <v>0</v>
      </c>
      <c r="E20" s="2">
        <v>0</v>
      </c>
      <c r="F20" s="25">
        <f t="shared" si="1"/>
        <v>0</v>
      </c>
      <c r="G20" s="9"/>
      <c r="H20" s="9"/>
      <c r="I20" s="9"/>
      <c r="J20" s="9"/>
      <c r="K20" s="9"/>
      <c r="L20" s="9"/>
      <c r="M20" s="9"/>
      <c r="N20" s="9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</row>
    <row r="21" spans="1:61" s="26" customFormat="1" x14ac:dyDescent="0.25">
      <c r="A21" s="44">
        <v>43399</v>
      </c>
      <c r="B21" s="45">
        <v>0</v>
      </c>
      <c r="C21" s="45">
        <v>0</v>
      </c>
      <c r="D21" s="1">
        <f t="shared" si="0"/>
        <v>0</v>
      </c>
      <c r="E21" s="2">
        <v>0</v>
      </c>
      <c r="F21" s="25">
        <f t="shared" si="1"/>
        <v>0</v>
      </c>
      <c r="G21" s="9"/>
      <c r="H21" s="9"/>
      <c r="I21" s="9"/>
      <c r="J21" s="9"/>
      <c r="K21" s="9"/>
      <c r="L21" s="9"/>
      <c r="M21" s="9"/>
      <c r="N21" s="9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</row>
    <row r="22" spans="1:61" s="28" customFormat="1" ht="15.75" thickBot="1" x14ac:dyDescent="0.3">
      <c r="A22" s="44">
        <v>43402</v>
      </c>
      <c r="B22" s="45">
        <v>0</v>
      </c>
      <c r="C22" s="45">
        <v>0</v>
      </c>
      <c r="D22" s="1">
        <f t="shared" si="0"/>
        <v>0</v>
      </c>
      <c r="E22" s="2">
        <v>0</v>
      </c>
      <c r="F22" s="25">
        <f t="shared" si="1"/>
        <v>0</v>
      </c>
      <c r="G22" s="9"/>
      <c r="H22" s="9"/>
      <c r="I22" s="9"/>
      <c r="J22" s="9"/>
      <c r="K22" s="9"/>
      <c r="L22" s="9"/>
      <c r="M22" s="9"/>
      <c r="N22" s="9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</row>
    <row r="23" spans="1:61" s="28" customFormat="1" ht="15.75" thickBot="1" x14ac:dyDescent="0.3">
      <c r="A23" s="44">
        <v>43403</v>
      </c>
      <c r="B23" s="45">
        <v>0</v>
      </c>
      <c r="C23" s="45">
        <v>0</v>
      </c>
      <c r="D23" s="1">
        <f t="shared" si="0"/>
        <v>0</v>
      </c>
      <c r="E23" s="2">
        <v>0</v>
      </c>
      <c r="F23" s="25">
        <f t="shared" si="1"/>
        <v>0</v>
      </c>
      <c r="G23" s="9"/>
      <c r="H23" s="9"/>
      <c r="I23" s="9"/>
      <c r="J23" s="9"/>
      <c r="K23" s="9"/>
      <c r="L23" s="9"/>
      <c r="M23" s="9"/>
      <c r="N23" s="9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</row>
    <row r="24" spans="1:61" s="28" customFormat="1" ht="15.75" thickBot="1" x14ac:dyDescent="0.3">
      <c r="A24" s="44">
        <v>43404</v>
      </c>
      <c r="B24" s="45">
        <v>0</v>
      </c>
      <c r="C24" s="45">
        <v>0</v>
      </c>
      <c r="D24" s="1">
        <f t="shared" si="0"/>
        <v>0</v>
      </c>
      <c r="E24" s="2">
        <v>0</v>
      </c>
      <c r="F24" s="25">
        <f t="shared" si="1"/>
        <v>0</v>
      </c>
      <c r="G24" s="106"/>
      <c r="H24" s="106"/>
      <c r="I24" s="106"/>
      <c r="J24" s="106"/>
      <c r="K24" s="106"/>
      <c r="L24" s="106"/>
      <c r="M24" s="106"/>
      <c r="N24" s="106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</row>
    <row r="25" spans="1:61" ht="15.75" customHeight="1" x14ac:dyDescent="0.25">
      <c r="A25" s="62" t="s">
        <v>3</v>
      </c>
      <c r="B25" s="58">
        <f>SUM(B2:B22)</f>
        <v>0</v>
      </c>
      <c r="C25" s="58">
        <f>SUM(C2:C22)</f>
        <v>0</v>
      </c>
      <c r="D25" s="206">
        <f>SUM(D2:D22)</f>
        <v>0</v>
      </c>
      <c r="E25" s="206">
        <f>SUM(E2:E22)</f>
        <v>0</v>
      </c>
      <c r="F25" s="214">
        <f>SUM(F2:F22)</f>
        <v>0</v>
      </c>
      <c r="G25" s="9"/>
      <c r="H25" s="9"/>
      <c r="I25" s="9"/>
      <c r="J25" s="9"/>
      <c r="K25" s="9"/>
      <c r="L25" s="9"/>
      <c r="M25" s="9"/>
      <c r="N25" s="9"/>
      <c r="BI25"/>
    </row>
    <row r="26" spans="1:61" ht="15.75" customHeight="1" x14ac:dyDescent="0.25">
      <c r="A26" s="91" t="s">
        <v>12</v>
      </c>
      <c r="B26" s="88">
        <f>(B25*8.6)</f>
        <v>0</v>
      </c>
      <c r="C26" s="88">
        <f>(C25*7.86)</f>
        <v>0</v>
      </c>
      <c r="D26" s="207"/>
      <c r="E26" s="207"/>
      <c r="F26" s="215"/>
      <c r="G26" s="9"/>
      <c r="H26" s="9"/>
      <c r="I26" s="9"/>
      <c r="J26" s="9"/>
      <c r="K26" s="9"/>
      <c r="L26" s="9"/>
      <c r="M26" s="9"/>
      <c r="N26" s="9"/>
      <c r="BI26"/>
    </row>
    <row r="27" spans="1:61" ht="15.75" x14ac:dyDescent="0.25">
      <c r="A27" s="57" t="s">
        <v>49</v>
      </c>
      <c r="B27" s="60"/>
      <c r="C27" s="60"/>
      <c r="D27" s="60"/>
      <c r="E27" s="61">
        <f>SUM(B27:C27)</f>
        <v>0</v>
      </c>
      <c r="F27" s="60"/>
      <c r="G27" s="30"/>
      <c r="BI27"/>
    </row>
    <row r="28" spans="1:61" ht="15.75" thickBot="1" x14ac:dyDescent="0.3"/>
    <row r="29" spans="1:61" ht="15.75" x14ac:dyDescent="0.25">
      <c r="A29" s="64" t="s">
        <v>67</v>
      </c>
      <c r="B29" s="65" t="s">
        <v>10</v>
      </c>
      <c r="C29" s="66" t="s">
        <v>11</v>
      </c>
      <c r="D29" s="64" t="s">
        <v>9</v>
      </c>
      <c r="E29" s="64" t="s">
        <v>2</v>
      </c>
      <c r="F29" s="64" t="s">
        <v>12</v>
      </c>
      <c r="G29" s="40" t="s">
        <v>59</v>
      </c>
      <c r="H29" s="104"/>
      <c r="I29" s="104"/>
      <c r="J29" s="104"/>
      <c r="K29" s="104"/>
      <c r="L29" s="104"/>
      <c r="M29" s="104"/>
      <c r="N29" s="104"/>
      <c r="BI29"/>
    </row>
    <row r="30" spans="1:61" ht="15.75" thickBot="1" x14ac:dyDescent="0.3">
      <c r="A30" s="44">
        <v>43374</v>
      </c>
      <c r="B30" s="45"/>
      <c r="C30" s="45"/>
      <c r="D30" s="1">
        <f>SUM(B30:C30)</f>
        <v>0</v>
      </c>
      <c r="E30" s="2"/>
      <c r="F30" s="25">
        <f t="shared" ref="F30:F52" si="2">(B30*8.54)+(C30*7.86)</f>
        <v>0</v>
      </c>
      <c r="G30" s="103">
        <f t="shared" ref="G30:G52" si="3">D30-D2</f>
        <v>0</v>
      </c>
      <c r="H30" s="104"/>
      <c r="I30" s="104"/>
      <c r="J30" s="104"/>
      <c r="K30" s="104"/>
      <c r="L30" s="104"/>
      <c r="M30" s="104"/>
      <c r="N30" s="104"/>
      <c r="BI30"/>
    </row>
    <row r="31" spans="1:61" s="27" customFormat="1" x14ac:dyDescent="0.25">
      <c r="A31" s="44">
        <v>43375</v>
      </c>
      <c r="B31" s="24"/>
      <c r="C31" s="24"/>
      <c r="D31" s="1">
        <f t="shared" ref="D31:D51" si="4">SUM(B31:C31)</f>
        <v>0</v>
      </c>
      <c r="E31" s="2"/>
      <c r="F31" s="25">
        <f t="shared" si="2"/>
        <v>0</v>
      </c>
      <c r="G31" s="103">
        <f t="shared" si="3"/>
        <v>0</v>
      </c>
      <c r="H31" s="104"/>
      <c r="I31" s="104"/>
      <c r="J31" s="104"/>
      <c r="K31" s="104"/>
      <c r="L31" s="104"/>
      <c r="M31" s="104"/>
      <c r="N31" s="104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</row>
    <row r="32" spans="1:61" s="26" customFormat="1" x14ac:dyDescent="0.25">
      <c r="A32" s="44">
        <v>43376</v>
      </c>
      <c r="B32" s="24"/>
      <c r="C32" s="24"/>
      <c r="D32" s="1">
        <f t="shared" si="4"/>
        <v>0</v>
      </c>
      <c r="E32" s="2"/>
      <c r="F32" s="25">
        <f t="shared" si="2"/>
        <v>0</v>
      </c>
      <c r="G32" s="103">
        <f t="shared" si="3"/>
        <v>0</v>
      </c>
      <c r="H32" s="104"/>
      <c r="I32" s="104"/>
      <c r="J32" s="104"/>
      <c r="K32" s="104"/>
      <c r="L32" s="104"/>
      <c r="M32" s="104"/>
      <c r="N32" s="104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</row>
    <row r="33" spans="1:60" s="26" customFormat="1" x14ac:dyDescent="0.25">
      <c r="A33" s="44">
        <v>43377</v>
      </c>
      <c r="B33" s="24"/>
      <c r="C33" s="24"/>
      <c r="D33" s="1">
        <f t="shared" si="4"/>
        <v>0</v>
      </c>
      <c r="E33" s="2"/>
      <c r="F33" s="25">
        <f t="shared" si="2"/>
        <v>0</v>
      </c>
      <c r="G33" s="103">
        <f t="shared" si="3"/>
        <v>0</v>
      </c>
      <c r="H33" s="104"/>
      <c r="I33" s="104"/>
      <c r="J33" s="104"/>
      <c r="K33" s="104"/>
      <c r="L33" s="104"/>
      <c r="M33" s="104"/>
      <c r="N33" s="104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</row>
    <row r="34" spans="1:60" s="26" customFormat="1" x14ac:dyDescent="0.25">
      <c r="A34" s="44">
        <v>43378</v>
      </c>
      <c r="B34" s="24"/>
      <c r="C34" s="24"/>
      <c r="D34" s="1">
        <f t="shared" si="4"/>
        <v>0</v>
      </c>
      <c r="E34" s="3"/>
      <c r="F34" s="25">
        <f t="shared" si="2"/>
        <v>0</v>
      </c>
      <c r="G34" s="103">
        <f t="shared" si="3"/>
        <v>0</v>
      </c>
      <c r="H34" s="104"/>
      <c r="I34" s="104"/>
      <c r="J34" s="104"/>
      <c r="K34" s="104"/>
      <c r="L34" s="104"/>
      <c r="M34" s="104"/>
      <c r="N34" s="104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</row>
    <row r="35" spans="1:60" s="29" customFormat="1" ht="15.75" thickBot="1" x14ac:dyDescent="0.3">
      <c r="A35" s="44">
        <v>43381</v>
      </c>
      <c r="B35" s="24"/>
      <c r="C35" s="24"/>
      <c r="D35" s="1">
        <f t="shared" si="4"/>
        <v>0</v>
      </c>
      <c r="E35" s="3"/>
      <c r="F35" s="25">
        <f t="shared" si="2"/>
        <v>0</v>
      </c>
      <c r="G35" s="103">
        <f t="shared" si="3"/>
        <v>0</v>
      </c>
      <c r="H35" s="104"/>
      <c r="I35" s="104"/>
      <c r="J35" s="104"/>
      <c r="K35" s="104"/>
      <c r="L35" s="104"/>
      <c r="M35" s="104"/>
      <c r="N35" s="104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</row>
    <row r="36" spans="1:60" s="27" customFormat="1" x14ac:dyDescent="0.25">
      <c r="A36" s="44">
        <v>43382</v>
      </c>
      <c r="B36" s="24"/>
      <c r="C36" s="24"/>
      <c r="D36" s="1">
        <f t="shared" si="4"/>
        <v>0</v>
      </c>
      <c r="E36" s="2"/>
      <c r="F36" s="25">
        <f t="shared" si="2"/>
        <v>0</v>
      </c>
      <c r="G36" s="103">
        <f t="shared" si="3"/>
        <v>0</v>
      </c>
      <c r="H36" s="104"/>
      <c r="I36" s="104"/>
      <c r="J36" s="104"/>
      <c r="K36" s="104"/>
      <c r="L36" s="104"/>
      <c r="M36" s="104"/>
      <c r="N36" s="104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</row>
    <row r="37" spans="1:60" s="26" customFormat="1" x14ac:dyDescent="0.25">
      <c r="A37" s="44">
        <v>43383</v>
      </c>
      <c r="B37" s="24"/>
      <c r="C37" s="24"/>
      <c r="D37" s="1">
        <f t="shared" si="4"/>
        <v>0</v>
      </c>
      <c r="E37" s="2"/>
      <c r="F37" s="25">
        <f t="shared" si="2"/>
        <v>0</v>
      </c>
      <c r="G37" s="103">
        <f t="shared" si="3"/>
        <v>0</v>
      </c>
      <c r="H37" s="104"/>
      <c r="I37" s="104"/>
      <c r="J37" s="104"/>
      <c r="K37" s="104"/>
      <c r="L37" s="104"/>
      <c r="M37" s="104"/>
      <c r="N37" s="104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</row>
    <row r="38" spans="1:60" s="26" customFormat="1" x14ac:dyDescent="0.25">
      <c r="A38" s="44">
        <v>43384</v>
      </c>
      <c r="B38" s="24"/>
      <c r="C38" s="24"/>
      <c r="D38" s="1">
        <f t="shared" si="4"/>
        <v>0</v>
      </c>
      <c r="E38" s="2"/>
      <c r="F38" s="25">
        <f t="shared" si="2"/>
        <v>0</v>
      </c>
      <c r="G38" s="103">
        <f t="shared" si="3"/>
        <v>0</v>
      </c>
      <c r="H38" s="104"/>
      <c r="I38" s="104"/>
      <c r="J38" s="104"/>
      <c r="K38" s="104"/>
      <c r="L38" s="104"/>
      <c r="M38" s="104"/>
      <c r="N38" s="104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</row>
    <row r="39" spans="1:60" s="26" customFormat="1" x14ac:dyDescent="0.25">
      <c r="A39" s="44">
        <v>43385</v>
      </c>
      <c r="B39" s="24"/>
      <c r="C39" s="24"/>
      <c r="D39" s="1">
        <f t="shared" si="4"/>
        <v>0</v>
      </c>
      <c r="E39" s="3"/>
      <c r="F39" s="25">
        <f t="shared" si="2"/>
        <v>0</v>
      </c>
      <c r="G39" s="103">
        <f t="shared" si="3"/>
        <v>0</v>
      </c>
      <c r="H39" s="104"/>
      <c r="I39" s="104"/>
      <c r="J39" s="104"/>
      <c r="K39" s="104"/>
      <c r="L39" s="104"/>
      <c r="M39" s="104"/>
      <c r="N39" s="104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</row>
    <row r="40" spans="1:60" s="29" customFormat="1" ht="15.75" thickBot="1" x14ac:dyDescent="0.3">
      <c r="A40" s="44">
        <v>43388</v>
      </c>
      <c r="B40" s="24"/>
      <c r="C40" s="24"/>
      <c r="D40" s="1">
        <f t="shared" si="4"/>
        <v>0</v>
      </c>
      <c r="E40" s="2"/>
      <c r="F40" s="25">
        <f t="shared" si="2"/>
        <v>0</v>
      </c>
      <c r="G40" s="103">
        <f t="shared" si="3"/>
        <v>0</v>
      </c>
      <c r="H40" s="104"/>
      <c r="I40" s="104"/>
      <c r="J40" s="104"/>
      <c r="K40" s="104"/>
      <c r="L40" s="104"/>
      <c r="M40" s="104"/>
      <c r="N40" s="104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</row>
    <row r="41" spans="1:60" s="27" customFormat="1" x14ac:dyDescent="0.25">
      <c r="A41" s="44">
        <v>43389</v>
      </c>
      <c r="B41" s="24"/>
      <c r="C41" s="24"/>
      <c r="D41" s="1">
        <f t="shared" si="4"/>
        <v>0</v>
      </c>
      <c r="E41" s="2"/>
      <c r="F41" s="25">
        <f t="shared" si="2"/>
        <v>0</v>
      </c>
      <c r="G41" s="103">
        <f t="shared" si="3"/>
        <v>0</v>
      </c>
      <c r="H41" s="104"/>
      <c r="I41" s="104"/>
      <c r="J41" s="104"/>
      <c r="K41" s="104"/>
      <c r="L41" s="104"/>
      <c r="M41" s="104"/>
      <c r="N41" s="104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</row>
    <row r="42" spans="1:60" s="26" customFormat="1" x14ac:dyDescent="0.25">
      <c r="A42" s="44">
        <v>43390</v>
      </c>
      <c r="B42" s="24"/>
      <c r="C42" s="24"/>
      <c r="D42" s="1">
        <f t="shared" si="4"/>
        <v>0</v>
      </c>
      <c r="E42" s="3"/>
      <c r="F42" s="25">
        <f t="shared" si="2"/>
        <v>0</v>
      </c>
      <c r="G42" s="103">
        <f t="shared" si="3"/>
        <v>0</v>
      </c>
      <c r="H42" s="104"/>
      <c r="I42" s="104"/>
      <c r="J42" s="104"/>
      <c r="K42" s="104"/>
      <c r="L42" s="104"/>
      <c r="M42" s="104"/>
      <c r="N42" s="104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</row>
    <row r="43" spans="1:60" s="26" customFormat="1" x14ac:dyDescent="0.25">
      <c r="A43" s="44">
        <v>43391</v>
      </c>
      <c r="B43" s="24"/>
      <c r="C43" s="24"/>
      <c r="D43" s="1">
        <f t="shared" si="4"/>
        <v>0</v>
      </c>
      <c r="E43" s="2"/>
      <c r="F43" s="25">
        <f t="shared" si="2"/>
        <v>0</v>
      </c>
      <c r="G43" s="103">
        <f t="shared" si="3"/>
        <v>0</v>
      </c>
      <c r="H43" s="104"/>
      <c r="I43" s="104"/>
      <c r="J43" s="104"/>
      <c r="K43" s="104"/>
      <c r="L43" s="104"/>
      <c r="M43" s="104"/>
      <c r="N43" s="104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</row>
    <row r="44" spans="1:60" s="26" customFormat="1" x14ac:dyDescent="0.25">
      <c r="A44" s="44">
        <v>43392</v>
      </c>
      <c r="B44" s="24"/>
      <c r="C44" s="24"/>
      <c r="D44" s="1">
        <f t="shared" si="4"/>
        <v>0</v>
      </c>
      <c r="E44" s="2"/>
      <c r="F44" s="25">
        <f t="shared" si="2"/>
        <v>0</v>
      </c>
      <c r="G44" s="103">
        <f t="shared" si="3"/>
        <v>0</v>
      </c>
      <c r="H44" s="104"/>
      <c r="I44" s="104"/>
      <c r="J44" s="104"/>
      <c r="K44" s="104"/>
      <c r="L44" s="104"/>
      <c r="M44" s="104"/>
      <c r="N44" s="104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</row>
    <row r="45" spans="1:60" s="29" customFormat="1" ht="15.75" thickBot="1" x14ac:dyDescent="0.3">
      <c r="A45" s="44">
        <v>43395</v>
      </c>
      <c r="B45" s="24"/>
      <c r="C45" s="24"/>
      <c r="D45" s="1">
        <f t="shared" si="4"/>
        <v>0</v>
      </c>
      <c r="E45" s="2"/>
      <c r="F45" s="25">
        <f t="shared" si="2"/>
        <v>0</v>
      </c>
      <c r="G45" s="103">
        <f t="shared" si="3"/>
        <v>0</v>
      </c>
      <c r="H45" s="104"/>
      <c r="I45" s="104"/>
      <c r="J45" s="104"/>
      <c r="K45" s="104"/>
      <c r="L45" s="104"/>
      <c r="M45" s="104"/>
      <c r="N45" s="104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</row>
    <row r="46" spans="1:60" s="27" customFormat="1" x14ac:dyDescent="0.25">
      <c r="A46" s="44">
        <v>43396</v>
      </c>
      <c r="B46" s="24"/>
      <c r="C46" s="24"/>
      <c r="D46" s="1">
        <f t="shared" si="4"/>
        <v>0</v>
      </c>
      <c r="E46" s="2"/>
      <c r="F46" s="25">
        <f t="shared" si="2"/>
        <v>0</v>
      </c>
      <c r="G46" s="103">
        <f t="shared" si="3"/>
        <v>0</v>
      </c>
      <c r="H46" s="104"/>
      <c r="I46" s="104"/>
      <c r="J46" s="104"/>
      <c r="K46" s="104"/>
      <c r="L46" s="104"/>
      <c r="M46" s="104"/>
      <c r="N46" s="104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</row>
    <row r="47" spans="1:60" s="26" customFormat="1" x14ac:dyDescent="0.25">
      <c r="A47" s="44">
        <v>43397</v>
      </c>
      <c r="B47" s="24"/>
      <c r="C47" s="24"/>
      <c r="D47" s="1">
        <f t="shared" si="4"/>
        <v>0</v>
      </c>
      <c r="E47" s="2"/>
      <c r="F47" s="25">
        <f t="shared" si="2"/>
        <v>0</v>
      </c>
      <c r="G47" s="103">
        <f t="shared" si="3"/>
        <v>0</v>
      </c>
      <c r="H47" s="104"/>
      <c r="I47" s="104"/>
      <c r="J47" s="104"/>
      <c r="K47" s="104"/>
      <c r="L47" s="104"/>
      <c r="M47" s="104"/>
      <c r="N47" s="104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</row>
    <row r="48" spans="1:60" s="26" customFormat="1" x14ac:dyDescent="0.25">
      <c r="A48" s="44">
        <v>43398</v>
      </c>
      <c r="B48" s="24"/>
      <c r="C48" s="24"/>
      <c r="D48" s="1">
        <f t="shared" si="4"/>
        <v>0</v>
      </c>
      <c r="E48" s="2"/>
      <c r="F48" s="25">
        <f t="shared" si="2"/>
        <v>0</v>
      </c>
      <c r="G48" s="103">
        <f t="shared" si="3"/>
        <v>0</v>
      </c>
      <c r="H48" s="104"/>
      <c r="I48" s="104"/>
      <c r="J48" s="104"/>
      <c r="K48" s="104"/>
      <c r="L48" s="104"/>
      <c r="M48" s="104"/>
      <c r="N48" s="104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</row>
    <row r="49" spans="1:61" s="26" customFormat="1" x14ac:dyDescent="0.25">
      <c r="A49" s="44">
        <v>43399</v>
      </c>
      <c r="B49" s="24"/>
      <c r="C49" s="24"/>
      <c r="D49" s="1">
        <f t="shared" si="4"/>
        <v>0</v>
      </c>
      <c r="E49" s="2"/>
      <c r="F49" s="25">
        <f t="shared" si="2"/>
        <v>0</v>
      </c>
      <c r="G49" s="103">
        <f t="shared" si="3"/>
        <v>0</v>
      </c>
      <c r="H49" s="104"/>
      <c r="I49" s="104"/>
      <c r="J49" s="104"/>
      <c r="K49" s="104"/>
      <c r="L49" s="104"/>
      <c r="M49" s="104"/>
      <c r="N49" s="104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</row>
    <row r="50" spans="1:61" s="28" customFormat="1" ht="15.75" thickBot="1" x14ac:dyDescent="0.3">
      <c r="A50" s="44">
        <v>43402</v>
      </c>
      <c r="B50" s="24"/>
      <c r="C50" s="24"/>
      <c r="D50" s="1">
        <f t="shared" si="4"/>
        <v>0</v>
      </c>
      <c r="E50" s="2"/>
      <c r="F50" s="25">
        <f t="shared" si="2"/>
        <v>0</v>
      </c>
      <c r="G50" s="103">
        <f t="shared" si="3"/>
        <v>0</v>
      </c>
      <c r="H50" s="104"/>
      <c r="I50" s="104"/>
      <c r="J50" s="104"/>
      <c r="K50" s="104"/>
      <c r="L50" s="104"/>
      <c r="M50" s="104"/>
      <c r="N50" s="104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</row>
    <row r="51" spans="1:61" s="28" customFormat="1" ht="15.75" thickBot="1" x14ac:dyDescent="0.3">
      <c r="A51" s="44">
        <v>43403</v>
      </c>
      <c r="B51" s="24"/>
      <c r="C51" s="24"/>
      <c r="D51" s="1">
        <f t="shared" si="4"/>
        <v>0</v>
      </c>
      <c r="E51" s="2"/>
      <c r="F51" s="25">
        <f t="shared" si="2"/>
        <v>0</v>
      </c>
      <c r="G51" s="103">
        <f t="shared" si="3"/>
        <v>0</v>
      </c>
      <c r="H51" s="104"/>
      <c r="I51" s="104"/>
      <c r="J51" s="104"/>
      <c r="K51" s="104"/>
      <c r="L51" s="104"/>
      <c r="M51" s="104"/>
      <c r="N51" s="104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</row>
    <row r="52" spans="1:61" s="28" customFormat="1" ht="15.75" thickBot="1" x14ac:dyDescent="0.3">
      <c r="A52" s="44">
        <v>43404</v>
      </c>
      <c r="B52" s="24"/>
      <c r="C52" s="24"/>
      <c r="D52" s="1">
        <f>SUM(B52:C52)</f>
        <v>0</v>
      </c>
      <c r="E52" s="2"/>
      <c r="F52" s="25">
        <f t="shared" si="2"/>
        <v>0</v>
      </c>
      <c r="G52" s="103">
        <f t="shared" si="3"/>
        <v>0</v>
      </c>
      <c r="H52" s="106"/>
      <c r="I52" s="106"/>
      <c r="J52" s="106"/>
      <c r="K52" s="106"/>
      <c r="L52" s="106"/>
      <c r="M52" s="106"/>
      <c r="N52" s="106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</row>
    <row r="53" spans="1:61" ht="15.75" customHeight="1" x14ac:dyDescent="0.25">
      <c r="A53" s="62" t="s">
        <v>3</v>
      </c>
      <c r="B53" s="58">
        <f>SUM(B30:B50)</f>
        <v>0</v>
      </c>
      <c r="C53" s="58">
        <f>SUM(C30:C50)</f>
        <v>0</v>
      </c>
      <c r="D53" s="206">
        <f>SUM(D30:D50)</f>
        <v>0</v>
      </c>
      <c r="E53" s="206">
        <f>SUM(E30:E50)</f>
        <v>0</v>
      </c>
      <c r="F53" s="214">
        <f>SUM(F30:F50)</f>
        <v>0</v>
      </c>
      <c r="G53" s="208">
        <f>SUM(G30:G51)</f>
        <v>0</v>
      </c>
      <c r="H53" s="104"/>
      <c r="I53" s="104"/>
      <c r="J53" s="104"/>
      <c r="K53" s="104"/>
      <c r="L53" s="104"/>
      <c r="M53" s="104"/>
      <c r="N53" s="104"/>
      <c r="BI53"/>
    </row>
    <row r="54" spans="1:61" ht="15.75" customHeight="1" x14ac:dyDescent="0.25">
      <c r="A54" s="91" t="s">
        <v>12</v>
      </c>
      <c r="B54" s="88">
        <f>(B53*8.6)</f>
        <v>0</v>
      </c>
      <c r="C54" s="88">
        <f>(C53*7.86)</f>
        <v>0</v>
      </c>
      <c r="D54" s="207"/>
      <c r="E54" s="207"/>
      <c r="F54" s="215"/>
      <c r="G54" s="213"/>
      <c r="H54" s="104"/>
      <c r="I54" s="104"/>
      <c r="J54" s="104"/>
      <c r="K54" s="104"/>
      <c r="L54" s="104"/>
      <c r="M54" s="104"/>
      <c r="N54" s="104"/>
      <c r="BI54"/>
    </row>
    <row r="55" spans="1:61" ht="15.75" x14ac:dyDescent="0.25">
      <c r="A55" s="57" t="s">
        <v>49</v>
      </c>
      <c r="B55" s="60"/>
      <c r="C55" s="60"/>
      <c r="D55" s="60"/>
      <c r="E55" s="61">
        <f>SUM(B55:C55)</f>
        <v>0</v>
      </c>
      <c r="F55" s="60"/>
      <c r="G55" s="207"/>
      <c r="BI55"/>
    </row>
    <row r="58" spans="1:61" s="197" customFormat="1" x14ac:dyDescent="0.25">
      <c r="A58" s="197" t="s">
        <v>17</v>
      </c>
      <c r="B58" s="197" t="s">
        <v>18</v>
      </c>
      <c r="C58" s="197" t="s">
        <v>19</v>
      </c>
      <c r="D58" s="197" t="s">
        <v>20</v>
      </c>
      <c r="E58" s="197" t="s">
        <v>21</v>
      </c>
      <c r="F58" s="197" t="s">
        <v>22</v>
      </c>
      <c r="G58" s="197" t="s">
        <v>23</v>
      </c>
      <c r="H58" s="197" t="s">
        <v>24</v>
      </c>
      <c r="I58" s="197" t="s">
        <v>25</v>
      </c>
      <c r="J58" s="197" t="s">
        <v>26</v>
      </c>
      <c r="K58" s="197" t="s">
        <v>27</v>
      </c>
      <c r="L58" s="197" t="s">
        <v>28</v>
      </c>
      <c r="M58" s="197" t="s">
        <v>101</v>
      </c>
    </row>
    <row r="59" spans="1:61" s="23" customFormat="1" x14ac:dyDescent="0.25">
      <c r="A59" s="43">
        <v>43353.583333333336</v>
      </c>
      <c r="B59" s="43">
        <v>43353.726388888892</v>
      </c>
      <c r="C59" s="23" t="s">
        <v>10</v>
      </c>
      <c r="D59" s="23" t="s">
        <v>41</v>
      </c>
      <c r="E59" s="23">
        <v>0.11</v>
      </c>
      <c r="F59" s="23">
        <v>1.1484099999999999</v>
      </c>
      <c r="G59" s="23">
        <v>1.14181</v>
      </c>
      <c r="H59" s="23">
        <v>1.14489</v>
      </c>
      <c r="I59" s="23">
        <v>1.14842</v>
      </c>
      <c r="J59" s="23">
        <v>-0.83</v>
      </c>
      <c r="K59" s="23">
        <v>0</v>
      </c>
      <c r="L59" s="23">
        <v>-35.299999999999997</v>
      </c>
      <c r="M59" s="23" t="s">
        <v>74</v>
      </c>
    </row>
  </sheetData>
  <mergeCells count="7">
    <mergeCell ref="G53:G55"/>
    <mergeCell ref="F25:F26"/>
    <mergeCell ref="D25:D26"/>
    <mergeCell ref="E25:E26"/>
    <mergeCell ref="F53:F54"/>
    <mergeCell ref="D53:D54"/>
    <mergeCell ref="E53:E54"/>
  </mergeCells>
  <conditionalFormatting sqref="F2:F25 B30:C52 F30:F52 B2:C24">
    <cfRule type="cellIs" dxfId="338" priority="47" operator="lessThan">
      <formula>0</formula>
    </cfRule>
    <cfRule type="cellIs" dxfId="337" priority="48" operator="greaterThan">
      <formula>0</formula>
    </cfRule>
  </conditionalFormatting>
  <conditionalFormatting sqref="D2:D22 D25">
    <cfRule type="cellIs" dxfId="336" priority="55" operator="lessThan">
      <formula>0</formula>
    </cfRule>
    <cfRule type="cellIs" dxfId="335" priority="56" operator="greaterThan">
      <formula>0</formula>
    </cfRule>
  </conditionalFormatting>
  <conditionalFormatting sqref="B27:F27 B55:F55 B30:F53 B2:F25">
    <cfRule type="cellIs" dxfId="334" priority="52" operator="equal">
      <formula>0</formula>
    </cfRule>
  </conditionalFormatting>
  <conditionalFormatting sqref="B25:C25">
    <cfRule type="cellIs" dxfId="333" priority="45" operator="lessThan">
      <formula>0</formula>
    </cfRule>
    <cfRule type="cellIs" dxfId="332" priority="46" operator="greaterThan">
      <formula>0</formula>
    </cfRule>
  </conditionalFormatting>
  <conditionalFormatting sqref="B26">
    <cfRule type="cellIs" dxfId="331" priority="43" operator="lessThan">
      <formula>0</formula>
    </cfRule>
    <cfRule type="cellIs" dxfId="330" priority="44" operator="greaterThan">
      <formula>0</formula>
    </cfRule>
  </conditionalFormatting>
  <conditionalFormatting sqref="C26">
    <cfRule type="cellIs" dxfId="329" priority="41" operator="lessThan">
      <formula>0</formula>
    </cfRule>
    <cfRule type="cellIs" dxfId="328" priority="42" operator="greaterThan">
      <formula>0</formula>
    </cfRule>
  </conditionalFormatting>
  <conditionalFormatting sqref="D23">
    <cfRule type="cellIs" dxfId="327" priority="39" operator="lessThan">
      <formula>0</formula>
    </cfRule>
    <cfRule type="cellIs" dxfId="326" priority="40" operator="greaterThan">
      <formula>0</formula>
    </cfRule>
  </conditionalFormatting>
  <conditionalFormatting sqref="F53">
    <cfRule type="cellIs" dxfId="325" priority="29" operator="lessThan">
      <formula>0</formula>
    </cfRule>
    <cfRule type="cellIs" dxfId="324" priority="30" operator="greaterThan">
      <formula>0</formula>
    </cfRule>
  </conditionalFormatting>
  <conditionalFormatting sqref="D30:D50 D53">
    <cfRule type="cellIs" dxfId="323" priority="34" operator="lessThan">
      <formula>0</formula>
    </cfRule>
    <cfRule type="cellIs" dxfId="322" priority="35" operator="greaterThan">
      <formula>0</formula>
    </cfRule>
  </conditionalFormatting>
  <conditionalFormatting sqref="B53:C53">
    <cfRule type="cellIs" dxfId="321" priority="27" operator="lessThan">
      <formula>0</formula>
    </cfRule>
    <cfRule type="cellIs" dxfId="320" priority="28" operator="greaterThan">
      <formula>0</formula>
    </cfRule>
  </conditionalFormatting>
  <conditionalFormatting sqref="B54">
    <cfRule type="cellIs" dxfId="319" priority="25" operator="lessThan">
      <formula>0</formula>
    </cfRule>
    <cfRule type="cellIs" dxfId="318" priority="26" operator="greaterThan">
      <formula>0</formula>
    </cfRule>
  </conditionalFormatting>
  <conditionalFormatting sqref="C54">
    <cfRule type="cellIs" dxfId="317" priority="23" operator="lessThan">
      <formula>0</formula>
    </cfRule>
    <cfRule type="cellIs" dxfId="316" priority="24" operator="greaterThan">
      <formula>0</formula>
    </cfRule>
  </conditionalFormatting>
  <conditionalFormatting sqref="D51">
    <cfRule type="cellIs" dxfId="315" priority="21" operator="lessThan">
      <formula>0</formula>
    </cfRule>
    <cfRule type="cellIs" dxfId="314" priority="22" operator="greaterThan">
      <formula>0</formula>
    </cfRule>
  </conditionalFormatting>
  <conditionalFormatting sqref="G30:G51 G53">
    <cfRule type="cellIs" dxfId="313" priority="17" operator="lessThan">
      <formula>0</formula>
    </cfRule>
  </conditionalFormatting>
  <conditionalFormatting sqref="D24">
    <cfRule type="cellIs" dxfId="312" priority="15" operator="lessThan">
      <formula>0</formula>
    </cfRule>
    <cfRule type="cellIs" dxfId="311" priority="16" operator="greaterThan">
      <formula>0</formula>
    </cfRule>
  </conditionalFormatting>
  <conditionalFormatting sqref="D52">
    <cfRule type="cellIs" dxfId="310" priority="10" operator="lessThan">
      <formula>0</formula>
    </cfRule>
    <cfRule type="cellIs" dxfId="309" priority="11" operator="greaterThan">
      <formula>0</formula>
    </cfRule>
  </conditionalFormatting>
  <conditionalFormatting sqref="G52">
    <cfRule type="cellIs" dxfId="308" priority="6" operator="lessThan">
      <formula>0</formula>
    </cfRule>
  </conditionalFormatting>
  <conditionalFormatting sqref="L58">
    <cfRule type="cellIs" dxfId="307" priority="2" operator="lessThan">
      <formula>0</formula>
    </cfRule>
    <cfRule type="cellIs" dxfId="306" priority="3" operator="greaterThan">
      <formula>0</formula>
    </cfRule>
  </conditionalFormatting>
  <conditionalFormatting sqref="H58">
    <cfRule type="duplicateValues" dxfId="305" priority="1"/>
  </conditionalFormatting>
  <conditionalFormatting sqref="L58:L59">
    <cfRule type="cellIs" dxfId="304" priority="4" operator="greaterThan">
      <formula>0</formula>
    </cfRule>
    <cfRule type="cellIs" dxfId="303" priority="5" operator="less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94"/>
  <sheetViews>
    <sheetView topLeftCell="A48" zoomScale="80" zoomScaleNormal="80" workbookViewId="0">
      <selection activeCell="G81" sqref="G81"/>
    </sheetView>
  </sheetViews>
  <sheetFormatPr baseColWidth="10" defaultRowHeight="15" x14ac:dyDescent="0.25"/>
  <cols>
    <col min="1" max="1" width="28.140625" style="21" customWidth="1"/>
    <col min="2" max="2" width="19.42578125" style="22" customWidth="1"/>
    <col min="3" max="3" width="22.28515625" style="21" customWidth="1"/>
    <col min="4" max="4" width="16.7109375" style="21" customWidth="1"/>
    <col min="5" max="5" width="15.85546875" style="21" customWidth="1"/>
    <col min="6" max="6" width="25.7109375" style="21" customWidth="1"/>
    <col min="7" max="7" width="22.28515625" style="21" customWidth="1"/>
    <col min="8" max="8" width="17.42578125" style="21" customWidth="1"/>
    <col min="9" max="9" width="10.7109375" style="21" bestFit="1" customWidth="1"/>
    <col min="10" max="10" width="23.140625" style="21" bestFit="1" customWidth="1"/>
    <col min="11" max="11" width="12.85546875" style="21" bestFit="1" customWidth="1"/>
    <col min="12" max="12" width="23.7109375" style="21" bestFit="1" customWidth="1"/>
    <col min="13" max="13" width="13.7109375" style="21" bestFit="1" customWidth="1"/>
    <col min="14" max="14" width="11.85546875" style="21" bestFit="1" customWidth="1"/>
    <col min="15" max="15" width="9.85546875" style="21" bestFit="1" customWidth="1"/>
    <col min="16" max="16" width="9.7109375" style="21" bestFit="1" customWidth="1"/>
    <col min="17" max="17" width="9.5703125" style="21" bestFit="1" customWidth="1"/>
    <col min="18" max="18" width="9.42578125" style="21" bestFit="1" customWidth="1"/>
    <col min="19" max="19" width="16.85546875" style="21" bestFit="1" customWidth="1"/>
    <col min="20" max="20" width="15.42578125" style="21" bestFit="1" customWidth="1"/>
    <col min="21" max="21" width="17.5703125" style="21" bestFit="1" customWidth="1"/>
    <col min="22" max="22" width="17.42578125" style="21" bestFit="1" customWidth="1"/>
    <col min="23" max="16384" width="11.42578125" style="21"/>
  </cols>
  <sheetData>
    <row r="1" spans="1:10" ht="15.75" x14ac:dyDescent="0.25">
      <c r="A1" s="67" t="s">
        <v>7</v>
      </c>
      <c r="B1" s="65" t="s">
        <v>10</v>
      </c>
      <c r="C1" s="68" t="s">
        <v>13</v>
      </c>
      <c r="D1" s="69" t="s">
        <v>9</v>
      </c>
      <c r="E1" s="69" t="s">
        <v>2</v>
      </c>
      <c r="F1" s="69" t="s">
        <v>12</v>
      </c>
      <c r="G1" s="5"/>
      <c r="H1" s="5"/>
      <c r="I1" s="5"/>
      <c r="J1" s="5"/>
    </row>
    <row r="2" spans="1:10" x14ac:dyDescent="0.25">
      <c r="A2" s="44">
        <v>43374</v>
      </c>
      <c r="B2" s="45"/>
      <c r="C2" s="45"/>
      <c r="D2" s="1">
        <f t="shared" ref="D2:D24" si="0">SUM(B2:C2)</f>
        <v>0</v>
      </c>
      <c r="E2" s="2"/>
      <c r="F2" s="25">
        <f t="shared" ref="F2:F24" si="1">(B2*8.6)+(C2*8.6)</f>
        <v>0</v>
      </c>
      <c r="G2" s="226"/>
      <c r="H2" s="227"/>
      <c r="I2" s="227"/>
      <c r="J2" s="227"/>
    </row>
    <row r="3" spans="1:10" x14ac:dyDescent="0.25">
      <c r="A3" s="44">
        <v>43375</v>
      </c>
      <c r="B3" s="24"/>
      <c r="C3" s="24"/>
      <c r="D3" s="1">
        <f t="shared" si="0"/>
        <v>0</v>
      </c>
      <c r="E3" s="2"/>
      <c r="F3" s="25">
        <f t="shared" si="1"/>
        <v>0</v>
      </c>
      <c r="G3" s="5"/>
      <c r="H3" s="5"/>
      <c r="I3" s="5"/>
      <c r="J3" s="5"/>
    </row>
    <row r="4" spans="1:10" x14ac:dyDescent="0.25">
      <c r="A4" s="44">
        <v>43376</v>
      </c>
      <c r="B4" s="24"/>
      <c r="C4" s="24"/>
      <c r="D4" s="1">
        <f t="shared" si="0"/>
        <v>0</v>
      </c>
      <c r="E4" s="2"/>
      <c r="F4" s="25">
        <f t="shared" si="1"/>
        <v>0</v>
      </c>
      <c r="G4" s="5"/>
      <c r="H4" s="5"/>
      <c r="I4" s="5"/>
      <c r="J4" s="5"/>
    </row>
    <row r="5" spans="1:10" x14ac:dyDescent="0.25">
      <c r="A5" s="44">
        <v>43377</v>
      </c>
      <c r="B5" s="24"/>
      <c r="C5" s="24"/>
      <c r="D5" s="1">
        <f t="shared" si="0"/>
        <v>0</v>
      </c>
      <c r="E5" s="2"/>
      <c r="F5" s="25">
        <f t="shared" si="1"/>
        <v>0</v>
      </c>
      <c r="G5" s="5"/>
      <c r="H5" s="5"/>
      <c r="I5" s="5"/>
      <c r="J5" s="5"/>
    </row>
    <row r="6" spans="1:10" x14ac:dyDescent="0.25">
      <c r="A6" s="44">
        <v>43378</v>
      </c>
      <c r="B6" s="24"/>
      <c r="C6" s="24"/>
      <c r="D6" s="1">
        <f t="shared" si="0"/>
        <v>0</v>
      </c>
      <c r="E6" s="3"/>
      <c r="F6" s="25">
        <f t="shared" si="1"/>
        <v>0</v>
      </c>
      <c r="G6" s="5"/>
      <c r="H6" s="5"/>
      <c r="I6" s="5"/>
      <c r="J6" s="5"/>
    </row>
    <row r="7" spans="1:10" x14ac:dyDescent="0.25">
      <c r="A7" s="44">
        <v>43381</v>
      </c>
      <c r="B7" s="24"/>
      <c r="C7" s="24"/>
      <c r="D7" s="1">
        <f t="shared" si="0"/>
        <v>0</v>
      </c>
      <c r="E7" s="3"/>
      <c r="F7" s="25">
        <f t="shared" si="1"/>
        <v>0</v>
      </c>
      <c r="G7" s="5"/>
      <c r="H7" s="5"/>
      <c r="I7" s="5"/>
      <c r="J7" s="5"/>
    </row>
    <row r="8" spans="1:10" x14ac:dyDescent="0.25">
      <c r="A8" s="44">
        <v>43382</v>
      </c>
      <c r="B8" s="24"/>
      <c r="C8" s="24"/>
      <c r="D8" s="1">
        <f t="shared" si="0"/>
        <v>0</v>
      </c>
      <c r="E8" s="2"/>
      <c r="F8" s="25">
        <f t="shared" si="1"/>
        <v>0</v>
      </c>
      <c r="G8" s="5"/>
      <c r="H8" s="5"/>
      <c r="I8" s="5"/>
      <c r="J8" s="5"/>
    </row>
    <row r="9" spans="1:10" x14ac:dyDescent="0.25">
      <c r="A9" s="44">
        <v>43383</v>
      </c>
      <c r="B9" s="24"/>
      <c r="C9" s="24"/>
      <c r="D9" s="1">
        <f t="shared" si="0"/>
        <v>0</v>
      </c>
      <c r="E9" s="2"/>
      <c r="F9" s="25">
        <f t="shared" si="1"/>
        <v>0</v>
      </c>
      <c r="G9" s="5"/>
      <c r="H9" s="5"/>
      <c r="I9" s="5"/>
      <c r="J9" s="5"/>
    </row>
    <row r="10" spans="1:10" x14ac:dyDescent="0.25">
      <c r="A10" s="44">
        <v>43384</v>
      </c>
      <c r="B10" s="24"/>
      <c r="C10" s="24"/>
      <c r="D10" s="1">
        <f t="shared" si="0"/>
        <v>0</v>
      </c>
      <c r="E10" s="2"/>
      <c r="F10" s="25">
        <f t="shared" si="1"/>
        <v>0</v>
      </c>
      <c r="G10" s="5"/>
      <c r="H10" s="5"/>
      <c r="I10" s="5"/>
      <c r="J10" s="5"/>
    </row>
    <row r="11" spans="1:10" x14ac:dyDescent="0.25">
      <c r="A11" s="44">
        <v>43385</v>
      </c>
      <c r="B11" s="24"/>
      <c r="C11" s="24"/>
      <c r="D11" s="1">
        <f t="shared" si="0"/>
        <v>0</v>
      </c>
      <c r="E11" s="3"/>
      <c r="F11" s="25">
        <f t="shared" si="1"/>
        <v>0</v>
      </c>
      <c r="G11" s="5"/>
      <c r="H11" s="5"/>
      <c r="I11" s="5"/>
      <c r="J11" s="5"/>
    </row>
    <row r="12" spans="1:10" x14ac:dyDescent="0.25">
      <c r="A12" s="44">
        <v>43388</v>
      </c>
      <c r="B12" s="24"/>
      <c r="C12" s="24"/>
      <c r="D12" s="1">
        <f t="shared" si="0"/>
        <v>0</v>
      </c>
      <c r="E12" s="2"/>
      <c r="F12" s="25">
        <f t="shared" si="1"/>
        <v>0</v>
      </c>
      <c r="G12" s="5"/>
      <c r="H12" s="5"/>
      <c r="I12" s="5"/>
      <c r="J12" s="5"/>
    </row>
    <row r="13" spans="1:10" x14ac:dyDescent="0.25">
      <c r="A13" s="44">
        <v>43389</v>
      </c>
      <c r="B13" s="24"/>
      <c r="C13" s="24"/>
      <c r="D13" s="1">
        <f t="shared" si="0"/>
        <v>0</v>
      </c>
      <c r="E13" s="2"/>
      <c r="F13" s="25">
        <f t="shared" si="1"/>
        <v>0</v>
      </c>
      <c r="G13" s="5"/>
      <c r="H13" s="5"/>
      <c r="I13" s="5"/>
      <c r="J13" s="5"/>
    </row>
    <row r="14" spans="1:10" x14ac:dyDescent="0.25">
      <c r="A14" s="44">
        <v>43390</v>
      </c>
      <c r="B14" s="24"/>
      <c r="C14" s="24"/>
      <c r="D14" s="1">
        <f t="shared" si="0"/>
        <v>0</v>
      </c>
      <c r="E14" s="3"/>
      <c r="F14" s="25">
        <f t="shared" si="1"/>
        <v>0</v>
      </c>
      <c r="G14" s="5"/>
      <c r="H14" s="5"/>
      <c r="I14" s="5"/>
      <c r="J14" s="5"/>
    </row>
    <row r="15" spans="1:10" x14ac:dyDescent="0.25">
      <c r="A15" s="44">
        <v>43391</v>
      </c>
      <c r="B15" s="24"/>
      <c r="C15" s="24"/>
      <c r="D15" s="1">
        <f t="shared" si="0"/>
        <v>0</v>
      </c>
      <c r="E15" s="2"/>
      <c r="F15" s="25">
        <f t="shared" si="1"/>
        <v>0</v>
      </c>
      <c r="G15" s="5"/>
      <c r="H15" s="5"/>
      <c r="I15" s="5"/>
      <c r="J15" s="5"/>
    </row>
    <row r="16" spans="1:10" x14ac:dyDescent="0.25">
      <c r="A16" s="44">
        <v>43392</v>
      </c>
      <c r="B16" s="24"/>
      <c r="C16" s="167"/>
      <c r="D16" s="168">
        <f t="shared" si="0"/>
        <v>0</v>
      </c>
      <c r="E16" s="169"/>
      <c r="F16" s="170">
        <f t="shared" si="1"/>
        <v>0</v>
      </c>
      <c r="G16" s="5"/>
      <c r="H16" s="5"/>
      <c r="I16" s="5"/>
      <c r="J16" s="5"/>
    </row>
    <row r="17" spans="1:11" x14ac:dyDescent="0.25">
      <c r="A17" s="44">
        <v>43395</v>
      </c>
      <c r="B17" s="24"/>
      <c r="C17" s="167"/>
      <c r="D17" s="168">
        <f t="shared" si="0"/>
        <v>0</v>
      </c>
      <c r="E17" s="169"/>
      <c r="F17" s="170">
        <f t="shared" si="1"/>
        <v>0</v>
      </c>
      <c r="G17" s="5"/>
      <c r="H17" s="5"/>
      <c r="I17" s="5"/>
      <c r="J17" s="5"/>
    </row>
    <row r="18" spans="1:11" x14ac:dyDescent="0.25">
      <c r="A18" s="44">
        <v>43396</v>
      </c>
      <c r="B18" s="24"/>
      <c r="C18" s="167"/>
      <c r="D18" s="168">
        <f t="shared" si="0"/>
        <v>0</v>
      </c>
      <c r="E18" s="169"/>
      <c r="F18" s="170">
        <f t="shared" si="1"/>
        <v>0</v>
      </c>
      <c r="G18" s="5"/>
      <c r="H18" s="5"/>
      <c r="I18" s="5"/>
      <c r="J18" s="5"/>
    </row>
    <row r="19" spans="1:11" x14ac:dyDescent="0.25">
      <c r="A19" s="44">
        <v>43397</v>
      </c>
      <c r="B19" s="24"/>
      <c r="C19" s="167"/>
      <c r="D19" s="168">
        <f t="shared" si="0"/>
        <v>0</v>
      </c>
      <c r="E19" s="169"/>
      <c r="F19" s="170">
        <f t="shared" si="1"/>
        <v>0</v>
      </c>
      <c r="G19" s="5"/>
      <c r="H19" s="5"/>
      <c r="I19" s="5"/>
      <c r="J19" s="5"/>
    </row>
    <row r="20" spans="1:11" x14ac:dyDescent="0.25">
      <c r="A20" s="44">
        <v>43398</v>
      </c>
      <c r="B20" s="24"/>
      <c r="C20" s="167"/>
      <c r="D20" s="168">
        <f t="shared" si="0"/>
        <v>0</v>
      </c>
      <c r="E20" s="169"/>
      <c r="F20" s="170">
        <f t="shared" si="1"/>
        <v>0</v>
      </c>
      <c r="G20" s="5"/>
      <c r="H20" s="5"/>
      <c r="I20" s="5"/>
      <c r="J20" s="5"/>
    </row>
    <row r="21" spans="1:11" x14ac:dyDescent="0.25">
      <c r="A21" s="44">
        <v>43399</v>
      </c>
      <c r="B21" s="24"/>
      <c r="C21" s="167"/>
      <c r="D21" s="168">
        <f t="shared" si="0"/>
        <v>0</v>
      </c>
      <c r="E21" s="169"/>
      <c r="F21" s="170">
        <f t="shared" si="1"/>
        <v>0</v>
      </c>
      <c r="G21" s="5"/>
      <c r="H21" s="5"/>
      <c r="I21" s="5"/>
      <c r="J21" s="5"/>
    </row>
    <row r="22" spans="1:11" x14ac:dyDescent="0.25">
      <c r="A22" s="44">
        <v>43402</v>
      </c>
      <c r="B22" s="24"/>
      <c r="C22" s="167"/>
      <c r="D22" s="168">
        <f t="shared" si="0"/>
        <v>0</v>
      </c>
      <c r="E22" s="169"/>
      <c r="F22" s="170">
        <f t="shared" si="1"/>
        <v>0</v>
      </c>
      <c r="G22" s="5"/>
      <c r="H22" s="5"/>
      <c r="I22" s="5"/>
      <c r="J22" s="5"/>
    </row>
    <row r="23" spans="1:11" x14ac:dyDescent="0.25">
      <c r="A23" s="44">
        <v>43403</v>
      </c>
      <c r="B23" s="24"/>
      <c r="C23" s="167"/>
      <c r="D23" s="168">
        <f t="shared" si="0"/>
        <v>0</v>
      </c>
      <c r="E23" s="169"/>
      <c r="F23" s="170">
        <f t="shared" si="1"/>
        <v>0</v>
      </c>
      <c r="G23" s="5"/>
      <c r="H23" s="5"/>
      <c r="I23" s="5"/>
      <c r="J23" s="5"/>
    </row>
    <row r="24" spans="1:11" x14ac:dyDescent="0.25">
      <c r="A24" s="44">
        <v>43404</v>
      </c>
      <c r="B24" s="24"/>
      <c r="C24" s="167"/>
      <c r="D24" s="168">
        <f t="shared" si="0"/>
        <v>0</v>
      </c>
      <c r="E24" s="169"/>
      <c r="F24" s="170">
        <f t="shared" si="1"/>
        <v>0</v>
      </c>
      <c r="G24" s="5"/>
      <c r="H24" s="5"/>
      <c r="I24" s="5"/>
      <c r="J24" s="5"/>
    </row>
    <row r="25" spans="1:11" ht="15.75" customHeight="1" x14ac:dyDescent="0.25">
      <c r="A25" s="62" t="s">
        <v>3</v>
      </c>
      <c r="B25" s="58">
        <f>SUM(B2:B24)</f>
        <v>0</v>
      </c>
      <c r="C25" s="173">
        <f>SUM(C2:C24)</f>
        <v>0</v>
      </c>
      <c r="D25" s="208">
        <f>SUM(D2:D24)</f>
        <v>0</v>
      </c>
      <c r="E25" s="174">
        <f>SUM(E2:E24)</f>
        <v>0</v>
      </c>
      <c r="F25" s="214">
        <f>SUM(F2:F22)</f>
        <v>0</v>
      </c>
      <c r="G25" s="5"/>
      <c r="H25" s="5"/>
      <c r="I25" s="5"/>
      <c r="J25" s="5"/>
    </row>
    <row r="26" spans="1:11" ht="15.75" x14ac:dyDescent="0.25">
      <c r="A26" s="57" t="s">
        <v>49</v>
      </c>
      <c r="B26" s="60"/>
      <c r="C26" s="60"/>
      <c r="D26" s="209"/>
      <c r="E26" s="63">
        <f>SUM(B26:D26)</f>
        <v>0</v>
      </c>
      <c r="F26" s="215"/>
    </row>
    <row r="27" spans="1:11" ht="15.75" customHeight="1" x14ac:dyDescent="0.25">
      <c r="A27" s="91" t="s">
        <v>12</v>
      </c>
      <c r="B27" s="88">
        <f>(B25*8.6)</f>
        <v>0</v>
      </c>
      <c r="C27" s="175">
        <f>(C25*8.6)</f>
        <v>0</v>
      </c>
      <c r="D27" s="176"/>
      <c r="E27" s="177"/>
      <c r="F27" s="178"/>
    </row>
    <row r="28" spans="1:11" ht="16.5" thickBot="1" x14ac:dyDescent="0.3">
      <c r="E28" s="110"/>
      <c r="G28" s="8"/>
    </row>
    <row r="29" spans="1:11" ht="15.75" x14ac:dyDescent="0.25">
      <c r="A29" s="68" t="s">
        <v>63</v>
      </c>
      <c r="B29" s="65" t="s">
        <v>10</v>
      </c>
      <c r="C29" s="68" t="s">
        <v>13</v>
      </c>
      <c r="D29" s="69" t="s">
        <v>9</v>
      </c>
      <c r="E29" s="69" t="s">
        <v>2</v>
      </c>
      <c r="F29" s="69" t="s">
        <v>12</v>
      </c>
      <c r="G29" s="40" t="s">
        <v>59</v>
      </c>
      <c r="H29" s="5"/>
      <c r="I29" s="5"/>
      <c r="J29" s="5"/>
      <c r="K29" s="5"/>
    </row>
    <row r="30" spans="1:11" x14ac:dyDescent="0.25">
      <c r="A30" s="44">
        <v>43374</v>
      </c>
      <c r="B30" s="45"/>
      <c r="C30" s="45"/>
      <c r="D30" s="1">
        <f t="shared" ref="D30:D52" si="2">SUM(B30:C30)</f>
        <v>0</v>
      </c>
      <c r="E30" s="2"/>
      <c r="F30" s="25">
        <f t="shared" ref="F30:F52" si="3">(B30*8.6)+(C30*8.6)</f>
        <v>0</v>
      </c>
      <c r="G30" s="103">
        <f t="shared" ref="G30:G52" si="4">B30-B2</f>
        <v>0</v>
      </c>
      <c r="H30" s="5"/>
      <c r="I30" s="5"/>
      <c r="J30" s="5"/>
      <c r="K30" s="5"/>
    </row>
    <row r="31" spans="1:11" x14ac:dyDescent="0.25">
      <c r="A31" s="44">
        <v>43375</v>
      </c>
      <c r="B31" s="45"/>
      <c r="C31" s="45"/>
      <c r="D31" s="1">
        <f t="shared" si="2"/>
        <v>0</v>
      </c>
      <c r="E31" s="2"/>
      <c r="F31" s="25">
        <f t="shared" si="3"/>
        <v>0</v>
      </c>
      <c r="G31" s="103">
        <f t="shared" si="4"/>
        <v>0</v>
      </c>
      <c r="H31" s="5"/>
      <c r="I31" s="5"/>
      <c r="J31" s="5"/>
      <c r="K31" s="5"/>
    </row>
    <row r="32" spans="1:11" x14ac:dyDescent="0.25">
      <c r="A32" s="44">
        <v>43376</v>
      </c>
      <c r="B32" s="45"/>
      <c r="C32" s="45"/>
      <c r="D32" s="1">
        <f t="shared" si="2"/>
        <v>0</v>
      </c>
      <c r="E32" s="2"/>
      <c r="F32" s="25">
        <f t="shared" si="3"/>
        <v>0</v>
      </c>
      <c r="G32" s="103">
        <f t="shared" si="4"/>
        <v>0</v>
      </c>
      <c r="H32" s="5"/>
      <c r="I32" s="5"/>
      <c r="J32" s="5"/>
      <c r="K32" s="5"/>
    </row>
    <row r="33" spans="1:11" x14ac:dyDescent="0.25">
      <c r="A33" s="44">
        <v>43377</v>
      </c>
      <c r="B33" s="45"/>
      <c r="C33" s="45"/>
      <c r="D33" s="1">
        <f t="shared" si="2"/>
        <v>0</v>
      </c>
      <c r="E33" s="2"/>
      <c r="F33" s="25">
        <f t="shared" si="3"/>
        <v>0</v>
      </c>
      <c r="G33" s="103">
        <f t="shared" si="4"/>
        <v>0</v>
      </c>
      <c r="H33" s="5"/>
      <c r="I33" s="5"/>
      <c r="J33" s="5"/>
      <c r="K33" s="5"/>
    </row>
    <row r="34" spans="1:11" x14ac:dyDescent="0.25">
      <c r="A34" s="44">
        <v>43378</v>
      </c>
      <c r="B34" s="45"/>
      <c r="C34" s="45"/>
      <c r="D34" s="1">
        <f t="shared" si="2"/>
        <v>0</v>
      </c>
      <c r="E34" s="3"/>
      <c r="F34" s="25">
        <f t="shared" si="3"/>
        <v>0</v>
      </c>
      <c r="G34" s="103">
        <f t="shared" si="4"/>
        <v>0</v>
      </c>
      <c r="H34" s="5"/>
      <c r="I34" s="5"/>
      <c r="J34" s="5"/>
      <c r="K34" s="5"/>
    </row>
    <row r="35" spans="1:11" x14ac:dyDescent="0.25">
      <c r="A35" s="44">
        <v>43381</v>
      </c>
      <c r="B35" s="45"/>
      <c r="C35" s="45"/>
      <c r="D35" s="1">
        <f t="shared" si="2"/>
        <v>0</v>
      </c>
      <c r="E35" s="3"/>
      <c r="F35" s="25">
        <f t="shared" si="3"/>
        <v>0</v>
      </c>
      <c r="G35" s="103">
        <f t="shared" si="4"/>
        <v>0</v>
      </c>
      <c r="H35" s="5"/>
      <c r="I35" s="5"/>
      <c r="J35" s="5"/>
      <c r="K35" s="5"/>
    </row>
    <row r="36" spans="1:11" x14ac:dyDescent="0.25">
      <c r="A36" s="44">
        <v>43382</v>
      </c>
      <c r="B36" s="45"/>
      <c r="C36" s="45"/>
      <c r="D36" s="1">
        <f t="shared" si="2"/>
        <v>0</v>
      </c>
      <c r="E36" s="2"/>
      <c r="F36" s="25">
        <f t="shared" si="3"/>
        <v>0</v>
      </c>
      <c r="G36" s="103">
        <f t="shared" si="4"/>
        <v>0</v>
      </c>
      <c r="H36" s="5"/>
      <c r="I36" s="5"/>
      <c r="J36" s="5"/>
      <c r="K36" s="5"/>
    </row>
    <row r="37" spans="1:11" x14ac:dyDescent="0.25">
      <c r="A37" s="44">
        <v>43383</v>
      </c>
      <c r="B37" s="45"/>
      <c r="C37" s="45"/>
      <c r="D37" s="1">
        <f t="shared" si="2"/>
        <v>0</v>
      </c>
      <c r="E37" s="2"/>
      <c r="F37" s="25">
        <f t="shared" si="3"/>
        <v>0</v>
      </c>
      <c r="G37" s="103">
        <f t="shared" si="4"/>
        <v>0</v>
      </c>
      <c r="H37" s="5"/>
      <c r="I37" s="5"/>
      <c r="J37" s="5"/>
      <c r="K37" s="5"/>
    </row>
    <row r="38" spans="1:11" x14ac:dyDescent="0.25">
      <c r="A38" s="44">
        <v>43384</v>
      </c>
      <c r="B38" s="45"/>
      <c r="C38" s="45"/>
      <c r="D38" s="1">
        <f t="shared" si="2"/>
        <v>0</v>
      </c>
      <c r="E38" s="2"/>
      <c r="F38" s="25">
        <f t="shared" si="3"/>
        <v>0</v>
      </c>
      <c r="G38" s="103">
        <f t="shared" si="4"/>
        <v>0</v>
      </c>
      <c r="H38" s="5"/>
      <c r="I38" s="5"/>
      <c r="J38" s="5"/>
      <c r="K38" s="5"/>
    </row>
    <row r="39" spans="1:11" x14ac:dyDescent="0.25">
      <c r="A39" s="44">
        <v>43385</v>
      </c>
      <c r="B39" s="45"/>
      <c r="C39" s="45"/>
      <c r="D39" s="1">
        <f t="shared" si="2"/>
        <v>0</v>
      </c>
      <c r="E39" s="3"/>
      <c r="F39" s="25">
        <f t="shared" si="3"/>
        <v>0</v>
      </c>
      <c r="G39" s="103">
        <f t="shared" si="4"/>
        <v>0</v>
      </c>
      <c r="H39" s="5"/>
      <c r="I39" s="5"/>
      <c r="J39" s="5"/>
      <c r="K39" s="5"/>
    </row>
    <row r="40" spans="1:11" x14ac:dyDescent="0.25">
      <c r="A40" s="44">
        <v>43388</v>
      </c>
      <c r="B40" s="45"/>
      <c r="C40" s="45"/>
      <c r="D40" s="1">
        <f t="shared" si="2"/>
        <v>0</v>
      </c>
      <c r="E40" s="2"/>
      <c r="F40" s="25">
        <f t="shared" si="3"/>
        <v>0</v>
      </c>
      <c r="G40" s="103">
        <f t="shared" si="4"/>
        <v>0</v>
      </c>
      <c r="H40" s="5"/>
      <c r="I40" s="5"/>
      <c r="J40" s="5"/>
      <c r="K40" s="5"/>
    </row>
    <row r="41" spans="1:11" x14ac:dyDescent="0.25">
      <c r="A41" s="44">
        <v>43389</v>
      </c>
      <c r="B41" s="45"/>
      <c r="C41" s="45"/>
      <c r="D41" s="1">
        <f t="shared" si="2"/>
        <v>0</v>
      </c>
      <c r="E41" s="2"/>
      <c r="F41" s="25">
        <f t="shared" si="3"/>
        <v>0</v>
      </c>
      <c r="G41" s="103">
        <f t="shared" si="4"/>
        <v>0</v>
      </c>
      <c r="H41" s="5"/>
      <c r="I41" s="5"/>
      <c r="J41" s="5"/>
      <c r="K41" s="5"/>
    </row>
    <row r="42" spans="1:11" x14ac:dyDescent="0.25">
      <c r="A42" s="44">
        <v>43390</v>
      </c>
      <c r="B42" s="24"/>
      <c r="C42" s="45"/>
      <c r="D42" s="1">
        <f t="shared" si="2"/>
        <v>0</v>
      </c>
      <c r="E42" s="3"/>
      <c r="F42" s="25">
        <f t="shared" si="3"/>
        <v>0</v>
      </c>
      <c r="G42" s="103">
        <f t="shared" si="4"/>
        <v>0</v>
      </c>
      <c r="H42" s="5"/>
      <c r="I42" s="5"/>
      <c r="J42" s="5"/>
      <c r="K42" s="5"/>
    </row>
    <row r="43" spans="1:11" x14ac:dyDescent="0.25">
      <c r="A43" s="44">
        <v>43391</v>
      </c>
      <c r="B43" s="24"/>
      <c r="C43" s="45"/>
      <c r="D43" s="1">
        <f t="shared" si="2"/>
        <v>0</v>
      </c>
      <c r="E43" s="2"/>
      <c r="F43" s="25">
        <f t="shared" si="3"/>
        <v>0</v>
      </c>
      <c r="G43" s="103">
        <f t="shared" si="4"/>
        <v>0</v>
      </c>
      <c r="H43" s="5"/>
      <c r="I43" s="5"/>
      <c r="J43" s="5"/>
      <c r="K43" s="5"/>
    </row>
    <row r="44" spans="1:11" x14ac:dyDescent="0.25">
      <c r="A44" s="44">
        <v>43392</v>
      </c>
      <c r="B44" s="24"/>
      <c r="C44" s="45"/>
      <c r="D44" s="1">
        <f t="shared" si="2"/>
        <v>0</v>
      </c>
      <c r="E44" s="2"/>
      <c r="F44" s="25">
        <f t="shared" si="3"/>
        <v>0</v>
      </c>
      <c r="G44" s="103">
        <f t="shared" si="4"/>
        <v>0</v>
      </c>
      <c r="H44" s="5"/>
      <c r="I44" s="5"/>
      <c r="J44" s="5"/>
      <c r="K44" s="5"/>
    </row>
    <row r="45" spans="1:11" x14ac:dyDescent="0.25">
      <c r="A45" s="44">
        <v>43395</v>
      </c>
      <c r="B45" s="24"/>
      <c r="C45" s="45"/>
      <c r="D45" s="1">
        <f t="shared" si="2"/>
        <v>0</v>
      </c>
      <c r="E45" s="2"/>
      <c r="F45" s="25">
        <f t="shared" si="3"/>
        <v>0</v>
      </c>
      <c r="G45" s="103">
        <f t="shared" si="4"/>
        <v>0</v>
      </c>
      <c r="H45" s="5"/>
      <c r="I45" s="5"/>
      <c r="J45" s="5"/>
      <c r="K45" s="5"/>
    </row>
    <row r="46" spans="1:11" x14ac:dyDescent="0.25">
      <c r="A46" s="44">
        <v>43396</v>
      </c>
      <c r="B46" s="24"/>
      <c r="C46" s="45"/>
      <c r="D46" s="1">
        <f t="shared" si="2"/>
        <v>0</v>
      </c>
      <c r="E46" s="2"/>
      <c r="F46" s="25">
        <f t="shared" si="3"/>
        <v>0</v>
      </c>
      <c r="G46" s="103">
        <f t="shared" si="4"/>
        <v>0</v>
      </c>
      <c r="H46" s="5"/>
      <c r="I46" s="5"/>
      <c r="J46" s="5"/>
      <c r="K46" s="5"/>
    </row>
    <row r="47" spans="1:11" x14ac:dyDescent="0.25">
      <c r="A47" s="44">
        <v>43397</v>
      </c>
      <c r="B47" s="24"/>
      <c r="C47" s="45"/>
      <c r="D47" s="1">
        <f t="shared" si="2"/>
        <v>0</v>
      </c>
      <c r="E47" s="2"/>
      <c r="F47" s="25">
        <f t="shared" si="3"/>
        <v>0</v>
      </c>
      <c r="G47" s="103">
        <f t="shared" si="4"/>
        <v>0</v>
      </c>
      <c r="H47" s="5"/>
      <c r="I47" s="5"/>
      <c r="J47" s="5"/>
      <c r="K47" s="5"/>
    </row>
    <row r="48" spans="1:11" x14ac:dyDescent="0.25">
      <c r="A48" s="44">
        <v>43398</v>
      </c>
      <c r="B48" s="24"/>
      <c r="C48" s="45"/>
      <c r="D48" s="1">
        <f t="shared" si="2"/>
        <v>0</v>
      </c>
      <c r="E48" s="2"/>
      <c r="F48" s="25">
        <f t="shared" si="3"/>
        <v>0</v>
      </c>
      <c r="G48" s="103">
        <f t="shared" si="4"/>
        <v>0</v>
      </c>
      <c r="H48" s="5"/>
      <c r="I48" s="5"/>
      <c r="J48" s="5"/>
      <c r="K48" s="5"/>
    </row>
    <row r="49" spans="1:13" x14ac:dyDescent="0.25">
      <c r="A49" s="44">
        <v>43399</v>
      </c>
      <c r="B49" s="24"/>
      <c r="C49" s="45"/>
      <c r="D49" s="1">
        <f t="shared" si="2"/>
        <v>0</v>
      </c>
      <c r="E49" s="2"/>
      <c r="F49" s="25">
        <f t="shared" si="3"/>
        <v>0</v>
      </c>
      <c r="G49" s="103">
        <f t="shared" si="4"/>
        <v>0</v>
      </c>
      <c r="H49" s="5"/>
      <c r="I49" s="5"/>
      <c r="J49" s="5"/>
      <c r="K49" s="5"/>
    </row>
    <row r="50" spans="1:13" x14ac:dyDescent="0.25">
      <c r="A50" s="44">
        <v>43402</v>
      </c>
      <c r="B50" s="24"/>
      <c r="C50" s="45"/>
      <c r="D50" s="1">
        <f t="shared" si="2"/>
        <v>0</v>
      </c>
      <c r="E50" s="2"/>
      <c r="F50" s="25">
        <f t="shared" si="3"/>
        <v>0</v>
      </c>
      <c r="G50" s="103">
        <f t="shared" si="4"/>
        <v>0</v>
      </c>
      <c r="H50" s="5"/>
      <c r="I50" s="5"/>
      <c r="J50" s="5"/>
      <c r="K50" s="5"/>
    </row>
    <row r="51" spans="1:13" x14ac:dyDescent="0.25">
      <c r="A51" s="44">
        <v>43403</v>
      </c>
      <c r="B51" s="24"/>
      <c r="C51" s="45"/>
      <c r="D51" s="1">
        <f t="shared" si="2"/>
        <v>0</v>
      </c>
      <c r="E51" s="2"/>
      <c r="F51" s="25">
        <f t="shared" si="3"/>
        <v>0</v>
      </c>
      <c r="G51" s="103">
        <f t="shared" si="4"/>
        <v>0</v>
      </c>
      <c r="H51" s="5"/>
      <c r="I51" s="5"/>
      <c r="J51" s="5"/>
      <c r="K51" s="5"/>
    </row>
    <row r="52" spans="1:13" x14ac:dyDescent="0.25">
      <c r="A52" s="44">
        <v>43404</v>
      </c>
      <c r="B52" s="24"/>
      <c r="C52" s="45"/>
      <c r="D52" s="1">
        <f t="shared" si="2"/>
        <v>0</v>
      </c>
      <c r="E52" s="2"/>
      <c r="F52" s="25">
        <f t="shared" si="3"/>
        <v>0</v>
      </c>
      <c r="G52" s="103">
        <f t="shared" si="4"/>
        <v>0</v>
      </c>
      <c r="H52" s="5"/>
      <c r="I52" s="5"/>
      <c r="J52" s="5"/>
      <c r="K52" s="5"/>
    </row>
    <row r="53" spans="1:13" ht="15.75" customHeight="1" x14ac:dyDescent="0.25">
      <c r="A53" s="62" t="s">
        <v>3</v>
      </c>
      <c r="B53" s="58">
        <f>SUM(B30:B50)</f>
        <v>0</v>
      </c>
      <c r="C53" s="58">
        <f>SUM(C30:C50)</f>
        <v>0</v>
      </c>
      <c r="D53" s="208">
        <f>SUM(D30:D52)</f>
        <v>0</v>
      </c>
      <c r="E53" s="59">
        <f>SUM(E30:E52)</f>
        <v>0</v>
      </c>
      <c r="F53" s="97">
        <f>SUM(F30:F52)</f>
        <v>0</v>
      </c>
      <c r="G53" s="98">
        <f>SUM(G30:G51)</f>
        <v>0</v>
      </c>
      <c r="H53" s="5"/>
      <c r="I53" s="5"/>
      <c r="J53" s="5"/>
      <c r="K53" s="5"/>
    </row>
    <row r="54" spans="1:13" ht="15.75" x14ac:dyDescent="0.25">
      <c r="A54" s="57" t="s">
        <v>49</v>
      </c>
      <c r="B54" s="60"/>
      <c r="C54" s="60"/>
      <c r="D54" s="209"/>
      <c r="E54" s="63">
        <f>SUM(B54:D54)</f>
        <v>0</v>
      </c>
      <c r="F54" s="60"/>
      <c r="G54" s="59"/>
    </row>
    <row r="55" spans="1:13" ht="15.75" customHeight="1" x14ac:dyDescent="0.25">
      <c r="A55" s="180" t="s">
        <v>12</v>
      </c>
      <c r="B55" s="181">
        <f>(B53*8.6)</f>
        <v>0</v>
      </c>
      <c r="C55" s="181">
        <f>(C53*8.6)</f>
        <v>0</v>
      </c>
      <c r="D55" s="98"/>
      <c r="E55" s="59"/>
      <c r="F55" s="97"/>
      <c r="G55" s="59"/>
    </row>
    <row r="58" spans="1:13" s="197" customFormat="1" x14ac:dyDescent="0.25">
      <c r="A58" s="197" t="s">
        <v>17</v>
      </c>
      <c r="B58" s="197" t="s">
        <v>18</v>
      </c>
      <c r="C58" s="197" t="s">
        <v>19</v>
      </c>
      <c r="D58" s="197" t="s">
        <v>20</v>
      </c>
      <c r="E58" s="197" t="s">
        <v>21</v>
      </c>
      <c r="F58" s="197" t="s">
        <v>22</v>
      </c>
      <c r="G58" s="197" t="s">
        <v>23</v>
      </c>
      <c r="H58" s="197" t="s">
        <v>24</v>
      </c>
      <c r="I58" s="197" t="s">
        <v>25</v>
      </c>
      <c r="J58" s="197" t="s">
        <v>26</v>
      </c>
      <c r="K58" s="197" t="s">
        <v>27</v>
      </c>
      <c r="L58" s="197" t="s">
        <v>28</v>
      </c>
      <c r="M58" s="197" t="s">
        <v>101</v>
      </c>
    </row>
    <row r="59" spans="1:13" s="23" customFormat="1" x14ac:dyDescent="0.25">
      <c r="A59" s="43">
        <v>43353.826388888891</v>
      </c>
      <c r="B59" s="43">
        <v>43383.350694444445</v>
      </c>
      <c r="C59" s="23" t="s">
        <v>13</v>
      </c>
      <c r="D59" s="23" t="s">
        <v>43</v>
      </c>
      <c r="E59" s="23">
        <v>0.01</v>
      </c>
      <c r="F59" s="23">
        <v>0</v>
      </c>
      <c r="G59" s="23">
        <v>0</v>
      </c>
      <c r="H59" s="23">
        <v>1.3126199999999999</v>
      </c>
      <c r="I59" s="23">
        <v>1.31725</v>
      </c>
      <c r="J59" s="23">
        <v>-0.06</v>
      </c>
      <c r="K59" s="23">
        <v>-0.09</v>
      </c>
      <c r="L59" s="23">
        <v>46.3</v>
      </c>
      <c r="M59" s="23" t="s">
        <v>106</v>
      </c>
    </row>
    <row r="60" spans="1:13" s="23" customFormat="1" x14ac:dyDescent="0.25">
      <c r="A60" s="43">
        <v>43353.78125</v>
      </c>
      <c r="B60" s="43">
        <v>43383.350694444445</v>
      </c>
      <c r="C60" s="23" t="s">
        <v>13</v>
      </c>
      <c r="D60" s="23" t="s">
        <v>43</v>
      </c>
      <c r="E60" s="23">
        <v>0.01</v>
      </c>
      <c r="F60" s="23">
        <v>0</v>
      </c>
      <c r="G60" s="23">
        <v>0</v>
      </c>
      <c r="H60" s="23">
        <v>1.31382</v>
      </c>
      <c r="I60" s="23">
        <v>1.31725</v>
      </c>
      <c r="J60" s="23">
        <v>-0.06</v>
      </c>
      <c r="K60" s="23">
        <v>-0.09</v>
      </c>
      <c r="L60" s="23">
        <v>34.299999999999997</v>
      </c>
      <c r="M60" s="23" t="s">
        <v>106</v>
      </c>
    </row>
    <row r="61" spans="1:13" s="23" customFormat="1" x14ac:dyDescent="0.25">
      <c r="A61" s="43">
        <v>43353.777777777781</v>
      </c>
      <c r="B61" s="43">
        <v>43383.347222222219</v>
      </c>
      <c r="C61" s="23" t="s">
        <v>13</v>
      </c>
      <c r="D61" s="23" t="s">
        <v>43</v>
      </c>
      <c r="E61" s="23">
        <v>0.01</v>
      </c>
      <c r="F61" s="23">
        <v>0</v>
      </c>
      <c r="G61" s="23">
        <v>0</v>
      </c>
      <c r="H61" s="23">
        <v>1.3137099999999999</v>
      </c>
      <c r="I61" s="23">
        <v>1.31653</v>
      </c>
      <c r="J61" s="23">
        <v>-0.06</v>
      </c>
      <c r="K61" s="23">
        <v>-0.09</v>
      </c>
      <c r="L61" s="23">
        <v>28.2</v>
      </c>
      <c r="M61" s="23" t="s">
        <v>106</v>
      </c>
    </row>
    <row r="62" spans="1:13" s="23" customFormat="1" x14ac:dyDescent="0.25">
      <c r="A62" s="43">
        <v>43353.732638888891</v>
      </c>
      <c r="B62" s="43">
        <v>43383.173611111109</v>
      </c>
      <c r="C62" s="23" t="s">
        <v>10</v>
      </c>
      <c r="D62" s="23" t="s">
        <v>43</v>
      </c>
      <c r="E62" s="23">
        <v>0.02</v>
      </c>
      <c r="F62" s="23">
        <v>0</v>
      </c>
      <c r="G62" s="23">
        <v>0</v>
      </c>
      <c r="H62" s="23">
        <v>1.14822</v>
      </c>
      <c r="I62" s="23">
        <v>1.1511499999999999</v>
      </c>
      <c r="J62" s="23">
        <v>-0.12</v>
      </c>
      <c r="K62" s="23">
        <v>-0.23</v>
      </c>
      <c r="L62" s="23">
        <v>29.3</v>
      </c>
      <c r="M62" s="23" t="s">
        <v>106</v>
      </c>
    </row>
    <row r="63" spans="1:13" s="23" customFormat="1" x14ac:dyDescent="0.25">
      <c r="A63" s="43">
        <v>43353.729166666664</v>
      </c>
      <c r="B63" s="43">
        <v>43383.170138888891</v>
      </c>
      <c r="C63" s="23" t="s">
        <v>10</v>
      </c>
      <c r="D63" s="23" t="s">
        <v>43</v>
      </c>
      <c r="E63" s="23">
        <v>0.02</v>
      </c>
      <c r="F63" s="23">
        <v>0</v>
      </c>
      <c r="G63" s="23">
        <v>0</v>
      </c>
      <c r="H63" s="23">
        <v>1.14805</v>
      </c>
      <c r="I63" s="23">
        <v>1.15124</v>
      </c>
      <c r="J63" s="23">
        <v>-0.12</v>
      </c>
      <c r="K63" s="23">
        <v>-0.23</v>
      </c>
      <c r="L63" s="23">
        <v>31.9</v>
      </c>
      <c r="M63" s="23" t="s">
        <v>106</v>
      </c>
    </row>
    <row r="64" spans="1:13" s="23" customFormat="1" x14ac:dyDescent="0.25">
      <c r="A64" s="43">
        <v>43353.725694444445</v>
      </c>
      <c r="B64" s="43">
        <v>43383.166666666664</v>
      </c>
      <c r="C64" s="23" t="s">
        <v>10</v>
      </c>
      <c r="D64" s="23" t="s">
        <v>43</v>
      </c>
      <c r="E64" s="23">
        <v>0.02</v>
      </c>
      <c r="F64" s="23">
        <v>0</v>
      </c>
      <c r="G64" s="23">
        <v>0</v>
      </c>
      <c r="H64" s="23">
        <v>1.14795</v>
      </c>
      <c r="I64" s="23">
        <v>1.1508100000000001</v>
      </c>
      <c r="J64" s="23">
        <v>-0.12</v>
      </c>
      <c r="K64" s="23">
        <v>-0.23</v>
      </c>
      <c r="L64" s="23">
        <v>28.6</v>
      </c>
      <c r="M64" s="23" t="s">
        <v>106</v>
      </c>
    </row>
    <row r="65" spans="1:13" s="23" customFormat="1" x14ac:dyDescent="0.25">
      <c r="A65" s="43">
        <v>43353.739583333336</v>
      </c>
      <c r="B65" s="43">
        <v>43353.90625</v>
      </c>
      <c r="C65" s="23" t="s">
        <v>10</v>
      </c>
      <c r="D65" s="23" t="s">
        <v>43</v>
      </c>
      <c r="E65" s="23">
        <v>0.02</v>
      </c>
      <c r="F65" s="23">
        <v>0</v>
      </c>
      <c r="G65" s="23">
        <v>0</v>
      </c>
      <c r="H65" s="23">
        <v>1.1481699999999999</v>
      </c>
      <c r="I65" s="23">
        <v>1.1498999999999999</v>
      </c>
      <c r="J65" s="23">
        <v>-0.12</v>
      </c>
      <c r="K65" s="23">
        <v>0</v>
      </c>
      <c r="L65" s="23">
        <v>17.3</v>
      </c>
      <c r="M65" s="23" t="s">
        <v>106</v>
      </c>
    </row>
    <row r="66" spans="1:13" s="23" customFormat="1" x14ac:dyDescent="0.25">
      <c r="A66" s="43">
        <v>43353.732638888891</v>
      </c>
      <c r="B66" s="43">
        <v>43353.774305555555</v>
      </c>
      <c r="C66" s="23" t="s">
        <v>13</v>
      </c>
      <c r="D66" s="23" t="s">
        <v>43</v>
      </c>
      <c r="E66" s="23">
        <v>0.01</v>
      </c>
      <c r="F66" s="23">
        <v>0</v>
      </c>
      <c r="G66" s="23">
        <v>0</v>
      </c>
      <c r="H66" s="23">
        <v>1.3097099999999999</v>
      </c>
      <c r="I66" s="23">
        <v>1.31219</v>
      </c>
      <c r="J66" s="23">
        <v>-0.06</v>
      </c>
      <c r="K66" s="23">
        <v>0</v>
      </c>
      <c r="L66" s="23">
        <v>24.8</v>
      </c>
      <c r="M66" s="23" t="s">
        <v>106</v>
      </c>
    </row>
    <row r="67" spans="1:13" s="23" customFormat="1" x14ac:dyDescent="0.25">
      <c r="A67" s="43">
        <v>43353.736111111109</v>
      </c>
      <c r="B67" s="43">
        <v>43353.774305555555</v>
      </c>
      <c r="C67" s="23" t="s">
        <v>13</v>
      </c>
      <c r="D67" s="23" t="s">
        <v>43</v>
      </c>
      <c r="E67" s="23">
        <v>0.01</v>
      </c>
      <c r="F67" s="23">
        <v>0</v>
      </c>
      <c r="G67" s="23">
        <v>0</v>
      </c>
      <c r="H67" s="23">
        <v>1.3099099999999999</v>
      </c>
      <c r="I67" s="23">
        <v>1.31219</v>
      </c>
      <c r="J67" s="23">
        <v>-0.06</v>
      </c>
      <c r="K67" s="23">
        <v>0</v>
      </c>
      <c r="L67" s="23">
        <v>22.8</v>
      </c>
      <c r="M67" s="23" t="s">
        <v>106</v>
      </c>
    </row>
    <row r="68" spans="1:13" s="23" customFormat="1" x14ac:dyDescent="0.25">
      <c r="A68" s="43">
        <v>43353.729166666664</v>
      </c>
      <c r="B68" s="43">
        <v>43353.767361111109</v>
      </c>
      <c r="C68" s="23" t="s">
        <v>13</v>
      </c>
      <c r="D68" s="23" t="s">
        <v>43</v>
      </c>
      <c r="E68" s="23">
        <v>0.01</v>
      </c>
      <c r="F68" s="23">
        <v>0</v>
      </c>
      <c r="G68" s="23">
        <v>0</v>
      </c>
      <c r="H68" s="23">
        <v>1.3092299999999999</v>
      </c>
      <c r="I68" s="23">
        <v>1.3107</v>
      </c>
      <c r="J68" s="23">
        <v>-0.06</v>
      </c>
      <c r="K68" s="23">
        <v>0</v>
      </c>
      <c r="L68" s="23">
        <v>14.7</v>
      </c>
      <c r="M68" s="23" t="s">
        <v>106</v>
      </c>
    </row>
    <row r="69" spans="1:13" s="23" customFormat="1" x14ac:dyDescent="0.25">
      <c r="A69" s="43">
        <v>43353.725694444445</v>
      </c>
      <c r="B69" s="43">
        <v>43353.767361111109</v>
      </c>
      <c r="C69" s="23" t="s">
        <v>13</v>
      </c>
      <c r="D69" s="23" t="s">
        <v>43</v>
      </c>
      <c r="E69" s="23">
        <v>0.01</v>
      </c>
      <c r="F69" s="23">
        <v>0</v>
      </c>
      <c r="G69" s="23">
        <v>0</v>
      </c>
      <c r="H69" s="23">
        <v>1.30924</v>
      </c>
      <c r="I69" s="23">
        <v>1.3106800000000001</v>
      </c>
      <c r="J69" s="23">
        <v>-0.06</v>
      </c>
      <c r="K69" s="23">
        <v>0</v>
      </c>
      <c r="L69" s="23">
        <v>14.4</v>
      </c>
      <c r="M69" s="23" t="s">
        <v>106</v>
      </c>
    </row>
    <row r="70" spans="1:13" s="23" customFormat="1" x14ac:dyDescent="0.25">
      <c r="A70" s="43">
        <v>43353.395833333336</v>
      </c>
      <c r="B70" s="43">
        <v>43353.447916666664</v>
      </c>
      <c r="C70" s="23" t="s">
        <v>10</v>
      </c>
      <c r="D70" s="23" t="s">
        <v>41</v>
      </c>
      <c r="E70" s="23">
        <v>0.02</v>
      </c>
      <c r="F70" s="23">
        <v>0</v>
      </c>
      <c r="G70" s="23">
        <v>0</v>
      </c>
      <c r="H70" s="23">
        <v>1.14727</v>
      </c>
      <c r="I70" s="23">
        <v>1.1475500000000001</v>
      </c>
      <c r="J70" s="23">
        <v>-0.12</v>
      </c>
      <c r="K70" s="23">
        <v>0</v>
      </c>
      <c r="L70" s="23">
        <v>-2.8</v>
      </c>
      <c r="M70" s="23" t="s">
        <v>106</v>
      </c>
    </row>
    <row r="71" spans="1:13" s="23" customFormat="1" x14ac:dyDescent="0.25">
      <c r="A71" s="43">
        <v>43230.670138888891</v>
      </c>
      <c r="B71" s="43">
        <v>43230.78125</v>
      </c>
      <c r="C71" s="23" t="s">
        <v>13</v>
      </c>
      <c r="D71" s="23" t="s">
        <v>43</v>
      </c>
      <c r="E71" s="23">
        <v>0.01</v>
      </c>
      <c r="F71" s="23">
        <v>0</v>
      </c>
      <c r="G71" s="23">
        <v>0</v>
      </c>
      <c r="H71" s="23">
        <v>1.3081</v>
      </c>
      <c r="I71" s="23">
        <v>1.3098799999999999</v>
      </c>
      <c r="J71" s="23">
        <v>-0.06</v>
      </c>
      <c r="K71" s="23">
        <v>0</v>
      </c>
      <c r="L71" s="23">
        <v>17.8</v>
      </c>
      <c r="M71" s="23" t="s">
        <v>106</v>
      </c>
    </row>
    <row r="72" spans="1:13" s="23" customFormat="1" x14ac:dyDescent="0.25">
      <c r="A72" s="43">
        <v>43230.684027777781</v>
      </c>
      <c r="B72" s="43">
        <v>43230.746527777781</v>
      </c>
      <c r="C72" s="23" t="s">
        <v>10</v>
      </c>
      <c r="D72" s="23" t="s">
        <v>43</v>
      </c>
      <c r="E72" s="23">
        <v>0.02</v>
      </c>
      <c r="F72" s="23">
        <v>0</v>
      </c>
      <c r="G72" s="23">
        <v>0</v>
      </c>
      <c r="H72" s="23">
        <v>1.1528099999999999</v>
      </c>
      <c r="I72" s="23">
        <v>1.1510800000000001</v>
      </c>
      <c r="J72" s="23">
        <v>-0.12</v>
      </c>
      <c r="K72" s="23">
        <v>0</v>
      </c>
      <c r="L72" s="23">
        <v>-17.3</v>
      </c>
      <c r="M72" s="23" t="s">
        <v>106</v>
      </c>
    </row>
    <row r="73" spans="1:13" s="23" customFormat="1" x14ac:dyDescent="0.25">
      <c r="A73" s="43">
        <v>43230.670138888891</v>
      </c>
      <c r="B73" s="43">
        <v>43230.746527777781</v>
      </c>
      <c r="C73" s="23" t="s">
        <v>10</v>
      </c>
      <c r="D73" s="23" t="s">
        <v>43</v>
      </c>
      <c r="E73" s="23">
        <v>0.02</v>
      </c>
      <c r="F73" s="23">
        <v>0</v>
      </c>
      <c r="G73" s="23">
        <v>0</v>
      </c>
      <c r="H73" s="23">
        <v>1.15293</v>
      </c>
      <c r="I73" s="23">
        <v>1.1510800000000001</v>
      </c>
      <c r="J73" s="23">
        <v>-0.12</v>
      </c>
      <c r="K73" s="23">
        <v>0</v>
      </c>
      <c r="L73" s="23">
        <v>-18.5</v>
      </c>
      <c r="M73" s="23" t="s">
        <v>106</v>
      </c>
    </row>
    <row r="74" spans="1:13" s="23" customFormat="1" x14ac:dyDescent="0.25">
      <c r="A74" s="43">
        <v>43230.6875</v>
      </c>
      <c r="B74" s="43">
        <v>43230.746527777781</v>
      </c>
      <c r="C74" s="23" t="s">
        <v>10</v>
      </c>
      <c r="D74" s="23" t="s">
        <v>43</v>
      </c>
      <c r="E74" s="23">
        <v>0.02</v>
      </c>
      <c r="F74" s="23">
        <v>0</v>
      </c>
      <c r="G74" s="23">
        <v>0</v>
      </c>
      <c r="H74" s="23">
        <v>1.15323</v>
      </c>
      <c r="I74" s="23">
        <v>1.15107</v>
      </c>
      <c r="J74" s="23">
        <v>-0.12</v>
      </c>
      <c r="K74" s="23">
        <v>0</v>
      </c>
      <c r="L74" s="23">
        <v>-21.6</v>
      </c>
      <c r="M74" s="23" t="s">
        <v>106</v>
      </c>
    </row>
    <row r="75" spans="1:13" s="23" customFormat="1" x14ac:dyDescent="0.25">
      <c r="A75" s="43">
        <v>43230.666666666664</v>
      </c>
      <c r="B75" s="43">
        <v>43230.746527777781</v>
      </c>
      <c r="C75" s="23" t="s">
        <v>10</v>
      </c>
      <c r="D75" s="23" t="s">
        <v>43</v>
      </c>
      <c r="E75" s="23">
        <v>0.02</v>
      </c>
      <c r="F75" s="23">
        <v>0</v>
      </c>
      <c r="G75" s="23">
        <v>0</v>
      </c>
      <c r="H75" s="23">
        <v>1.1533500000000001</v>
      </c>
      <c r="I75" s="23">
        <v>1.15107</v>
      </c>
      <c r="J75" s="23">
        <v>-0.12</v>
      </c>
      <c r="K75" s="23">
        <v>0</v>
      </c>
      <c r="L75" s="23">
        <v>-22.8</v>
      </c>
      <c r="M75" s="23" t="s">
        <v>106</v>
      </c>
    </row>
    <row r="76" spans="1:13" s="23" customFormat="1" x14ac:dyDescent="0.25">
      <c r="A76" s="43">
        <v>43230.666666666664</v>
      </c>
      <c r="B76" s="43">
        <v>43230.732638888891</v>
      </c>
      <c r="C76" s="23" t="s">
        <v>10</v>
      </c>
      <c r="D76" s="23" t="s">
        <v>43</v>
      </c>
      <c r="E76" s="23">
        <v>0.02</v>
      </c>
      <c r="F76" s="23">
        <v>0</v>
      </c>
      <c r="G76" s="23">
        <v>0</v>
      </c>
      <c r="H76" s="23">
        <v>1.1532899999999999</v>
      </c>
      <c r="I76" s="23">
        <v>1.1520600000000001</v>
      </c>
      <c r="J76" s="23">
        <v>-0.12</v>
      </c>
      <c r="K76" s="23">
        <v>0</v>
      </c>
      <c r="L76" s="23">
        <v>-12.3</v>
      </c>
      <c r="M76" s="23" t="s">
        <v>106</v>
      </c>
    </row>
    <row r="77" spans="1:13" s="23" customFormat="1" x14ac:dyDescent="0.25">
      <c r="A77" s="43">
        <v>43230.6875</v>
      </c>
      <c r="B77" s="43">
        <v>43230.729166666664</v>
      </c>
      <c r="C77" s="23" t="s">
        <v>10</v>
      </c>
      <c r="D77" s="23" t="s">
        <v>43</v>
      </c>
      <c r="E77" s="23">
        <v>0.02</v>
      </c>
      <c r="F77" s="23">
        <v>0</v>
      </c>
      <c r="G77" s="23">
        <v>0</v>
      </c>
      <c r="H77" s="23">
        <v>1.1532800000000001</v>
      </c>
      <c r="I77" s="23">
        <v>1.1526000000000001</v>
      </c>
      <c r="J77" s="23">
        <v>-0.12</v>
      </c>
      <c r="K77" s="23">
        <v>0</v>
      </c>
      <c r="L77" s="23">
        <v>-6.8</v>
      </c>
      <c r="M77" s="23" t="s">
        <v>106</v>
      </c>
    </row>
    <row r="78" spans="1:13" s="23" customFormat="1" x14ac:dyDescent="0.25">
      <c r="A78" s="43">
        <v>43230.677083333336</v>
      </c>
      <c r="B78" s="43">
        <v>43230.71875</v>
      </c>
      <c r="C78" s="23" t="s">
        <v>10</v>
      </c>
      <c r="D78" s="23" t="s">
        <v>43</v>
      </c>
      <c r="E78" s="23">
        <v>0.02</v>
      </c>
      <c r="F78" s="23">
        <v>0</v>
      </c>
      <c r="G78" s="23">
        <v>0</v>
      </c>
      <c r="H78" s="23">
        <v>1.15279</v>
      </c>
      <c r="I78" s="23">
        <v>1.1529499999999999</v>
      </c>
      <c r="J78" s="23">
        <v>-0.12</v>
      </c>
      <c r="K78" s="23">
        <v>0</v>
      </c>
      <c r="L78" s="23">
        <v>1.6</v>
      </c>
      <c r="M78" s="23" t="s">
        <v>106</v>
      </c>
    </row>
    <row r="79" spans="1:13" s="23" customFormat="1" x14ac:dyDescent="0.25">
      <c r="A79" s="43">
        <v>43230.666666666664</v>
      </c>
      <c r="B79" s="43">
        <v>43230.71875</v>
      </c>
      <c r="C79" s="23" t="s">
        <v>10</v>
      </c>
      <c r="D79" s="23" t="s">
        <v>43</v>
      </c>
      <c r="E79" s="23">
        <v>0.02</v>
      </c>
      <c r="F79" s="23">
        <v>0</v>
      </c>
      <c r="G79" s="23">
        <v>0</v>
      </c>
      <c r="H79" s="23">
        <v>1.1533500000000001</v>
      </c>
      <c r="I79" s="23">
        <v>1.1529499999999999</v>
      </c>
      <c r="J79" s="23">
        <v>-0.12</v>
      </c>
      <c r="K79" s="23">
        <v>0</v>
      </c>
      <c r="L79" s="23">
        <v>-4</v>
      </c>
      <c r="M79" s="23" t="s">
        <v>106</v>
      </c>
    </row>
    <row r="80" spans="1:13" s="23" customFormat="1" x14ac:dyDescent="0.25">
      <c r="A80" s="43">
        <v>43230.409722222219</v>
      </c>
      <c r="B80" s="43">
        <v>43230.475694444445</v>
      </c>
      <c r="C80" s="23" t="s">
        <v>13</v>
      </c>
      <c r="D80" s="23" t="s">
        <v>43</v>
      </c>
      <c r="E80" s="23">
        <v>0.01</v>
      </c>
      <c r="F80" s="23">
        <v>0</v>
      </c>
      <c r="G80" s="23">
        <v>0</v>
      </c>
      <c r="H80" s="23">
        <v>1.3054300000000001</v>
      </c>
      <c r="I80" s="23">
        <v>1.3027</v>
      </c>
      <c r="J80" s="23">
        <v>-0.06</v>
      </c>
      <c r="K80" s="23">
        <v>0</v>
      </c>
      <c r="L80" s="23">
        <v>-27.3</v>
      </c>
      <c r="M80" s="23" t="s">
        <v>106</v>
      </c>
    </row>
    <row r="81" spans="1:13" s="23" customFormat="1" x14ac:dyDescent="0.25">
      <c r="A81" s="43">
        <v>43200</v>
      </c>
      <c r="B81" s="43">
        <v>43200.604166666664</v>
      </c>
      <c r="C81" s="23" t="s">
        <v>10</v>
      </c>
      <c r="D81" s="23" t="s">
        <v>41</v>
      </c>
      <c r="E81" s="23">
        <v>0.02</v>
      </c>
      <c r="F81" s="23">
        <v>0</v>
      </c>
      <c r="G81" s="23">
        <v>0</v>
      </c>
      <c r="H81" s="23">
        <v>1.1474899999999999</v>
      </c>
      <c r="I81" s="23">
        <v>1.15022</v>
      </c>
      <c r="J81" s="23">
        <v>-0.12</v>
      </c>
      <c r="K81" s="23">
        <v>0</v>
      </c>
      <c r="L81" s="23">
        <v>-27.3</v>
      </c>
      <c r="M81" s="23" t="s">
        <v>106</v>
      </c>
    </row>
    <row r="82" spans="1:13" s="23" customFormat="1" x14ac:dyDescent="0.25">
      <c r="A82" s="43">
        <v>43200</v>
      </c>
      <c r="B82" s="43">
        <v>43200.461805555555</v>
      </c>
      <c r="C82" s="23" t="s">
        <v>10</v>
      </c>
      <c r="D82" s="23" t="s">
        <v>41</v>
      </c>
      <c r="E82" s="23">
        <v>0.02</v>
      </c>
      <c r="F82" s="23">
        <v>0</v>
      </c>
      <c r="G82" s="23">
        <v>0</v>
      </c>
      <c r="H82" s="23">
        <v>1.1474899999999999</v>
      </c>
      <c r="I82" s="23">
        <v>1.1496900000000001</v>
      </c>
      <c r="J82" s="23">
        <v>-0.12</v>
      </c>
      <c r="K82" s="23">
        <v>0</v>
      </c>
      <c r="L82" s="23">
        <v>-22</v>
      </c>
      <c r="M82" s="23" t="s">
        <v>106</v>
      </c>
    </row>
    <row r="83" spans="1:13" s="23" customFormat="1" x14ac:dyDescent="0.25">
      <c r="A83" s="43">
        <v>43169.996527777781</v>
      </c>
      <c r="B83" s="43">
        <v>43200.458333333336</v>
      </c>
      <c r="C83" s="23" t="s">
        <v>10</v>
      </c>
      <c r="D83" s="23" t="s">
        <v>41</v>
      </c>
      <c r="E83" s="23">
        <v>0.02</v>
      </c>
      <c r="F83" s="23">
        <v>0</v>
      </c>
      <c r="G83" s="23">
        <v>0</v>
      </c>
      <c r="H83" s="23">
        <v>1.1476200000000001</v>
      </c>
      <c r="I83" s="23">
        <v>1.1493599999999999</v>
      </c>
      <c r="J83" s="23">
        <v>-0.12</v>
      </c>
      <c r="K83" s="23">
        <v>0.36</v>
      </c>
      <c r="L83" s="23">
        <v>-17.399999999999999</v>
      </c>
      <c r="M83" s="23" t="s">
        <v>106</v>
      </c>
    </row>
    <row r="84" spans="1:13" s="23" customFormat="1" x14ac:dyDescent="0.25">
      <c r="A84" s="43">
        <v>43169.215277777781</v>
      </c>
      <c r="B84" s="43">
        <v>43169.506944444445</v>
      </c>
      <c r="C84" s="23" t="s">
        <v>10</v>
      </c>
      <c r="D84" s="23" t="s">
        <v>43</v>
      </c>
      <c r="E84" s="23">
        <v>0.02</v>
      </c>
      <c r="F84" s="23">
        <v>0</v>
      </c>
      <c r="G84" s="23">
        <v>0</v>
      </c>
      <c r="H84" s="23">
        <v>1.15822</v>
      </c>
      <c r="I84" s="23">
        <v>1.1562300000000001</v>
      </c>
      <c r="J84" s="23">
        <v>-0.12</v>
      </c>
      <c r="K84" s="23">
        <v>0</v>
      </c>
      <c r="L84" s="23">
        <v>-19.899999999999999</v>
      </c>
      <c r="M84" s="23" t="s">
        <v>106</v>
      </c>
    </row>
    <row r="85" spans="1:13" s="23" customFormat="1" x14ac:dyDescent="0.25">
      <c r="A85" s="43">
        <v>43169.21875</v>
      </c>
      <c r="B85" s="43">
        <v>43169.506944444445</v>
      </c>
      <c r="C85" s="23" t="s">
        <v>10</v>
      </c>
      <c r="D85" s="23" t="s">
        <v>43</v>
      </c>
      <c r="E85" s="23">
        <v>0.02</v>
      </c>
      <c r="F85" s="23">
        <v>0</v>
      </c>
      <c r="G85" s="23">
        <v>0</v>
      </c>
      <c r="H85" s="23">
        <v>1.15859</v>
      </c>
      <c r="I85" s="23">
        <v>1.1562399999999999</v>
      </c>
      <c r="J85" s="23">
        <v>-0.12</v>
      </c>
      <c r="K85" s="23">
        <v>0</v>
      </c>
      <c r="L85" s="23">
        <v>-23.5</v>
      </c>
      <c r="M85" s="23" t="s">
        <v>106</v>
      </c>
    </row>
    <row r="86" spans="1:13" s="23" customFormat="1" x14ac:dyDescent="0.25">
      <c r="A86" s="43">
        <v>43169.21875</v>
      </c>
      <c r="B86" s="43">
        <v>43169.506944444445</v>
      </c>
      <c r="C86" s="23" t="s">
        <v>10</v>
      </c>
      <c r="D86" s="23" t="s">
        <v>43</v>
      </c>
      <c r="E86" s="23">
        <v>0.02</v>
      </c>
      <c r="F86" s="23">
        <v>0</v>
      </c>
      <c r="G86" s="23">
        <v>0</v>
      </c>
      <c r="H86" s="23">
        <v>1.15859</v>
      </c>
      <c r="I86" s="23">
        <v>1.15622</v>
      </c>
      <c r="J86" s="23">
        <v>-0.12</v>
      </c>
      <c r="K86" s="23">
        <v>0</v>
      </c>
      <c r="L86" s="23">
        <v>-23.7</v>
      </c>
      <c r="M86" s="23" t="s">
        <v>106</v>
      </c>
    </row>
    <row r="87" spans="1:13" s="23" customFormat="1" x14ac:dyDescent="0.25">
      <c r="A87" s="43">
        <v>43169.229166666664</v>
      </c>
      <c r="B87" s="43">
        <v>43169.506944444445</v>
      </c>
      <c r="C87" s="23" t="s">
        <v>10</v>
      </c>
      <c r="D87" s="23" t="s">
        <v>43</v>
      </c>
      <c r="E87" s="23">
        <v>0.02</v>
      </c>
      <c r="F87" s="23">
        <v>0</v>
      </c>
      <c r="G87" s="23">
        <v>0</v>
      </c>
      <c r="H87" s="23">
        <v>1.15889</v>
      </c>
      <c r="I87" s="23">
        <v>1.15622</v>
      </c>
      <c r="J87" s="23">
        <v>-0.12</v>
      </c>
      <c r="K87" s="23">
        <v>0</v>
      </c>
      <c r="L87" s="23">
        <v>-26.7</v>
      </c>
      <c r="M87" s="23" t="s">
        <v>106</v>
      </c>
    </row>
    <row r="88" spans="1:13" s="23" customFormat="1" x14ac:dyDescent="0.25">
      <c r="A88" s="43">
        <v>43169.211805555555</v>
      </c>
      <c r="B88" s="43">
        <v>43169.465277777781</v>
      </c>
      <c r="C88" s="23" t="s">
        <v>10</v>
      </c>
      <c r="D88" s="23" t="s">
        <v>43</v>
      </c>
      <c r="E88" s="23">
        <v>0.02</v>
      </c>
      <c r="F88" s="23">
        <v>0</v>
      </c>
      <c r="G88" s="23">
        <v>0</v>
      </c>
      <c r="H88" s="23">
        <v>1.1576299999999999</v>
      </c>
      <c r="I88" s="23">
        <v>1.15686</v>
      </c>
      <c r="J88" s="23">
        <v>-0.12</v>
      </c>
      <c r="K88" s="23">
        <v>0</v>
      </c>
      <c r="L88" s="23">
        <v>-7.7</v>
      </c>
      <c r="M88" s="23" t="s">
        <v>106</v>
      </c>
    </row>
    <row r="89" spans="1:13" s="23" customFormat="1" x14ac:dyDescent="0.25">
      <c r="A89" s="43">
        <v>43169.229166666664</v>
      </c>
      <c r="B89" s="43">
        <v>43169.447916666664</v>
      </c>
      <c r="C89" s="23" t="s">
        <v>10</v>
      </c>
      <c r="D89" s="23" t="s">
        <v>43</v>
      </c>
      <c r="E89" s="23">
        <v>0.02</v>
      </c>
      <c r="F89" s="23">
        <v>0</v>
      </c>
      <c r="G89" s="23">
        <v>0</v>
      </c>
      <c r="H89" s="23">
        <v>1.15889</v>
      </c>
      <c r="I89" s="23">
        <v>1.1573100000000001</v>
      </c>
      <c r="J89" s="23">
        <v>-0.12</v>
      </c>
      <c r="K89" s="23">
        <v>0</v>
      </c>
      <c r="L89" s="23">
        <v>-15.8</v>
      </c>
      <c r="M89" s="23" t="s">
        <v>106</v>
      </c>
    </row>
    <row r="90" spans="1:13" s="23" customFormat="1" x14ac:dyDescent="0.25">
      <c r="A90" s="43">
        <v>43169.211805555555</v>
      </c>
      <c r="B90" s="43">
        <v>43169.440972222219</v>
      </c>
      <c r="C90" s="23" t="s">
        <v>10</v>
      </c>
      <c r="D90" s="23" t="s">
        <v>43</v>
      </c>
      <c r="E90" s="23">
        <v>0.02</v>
      </c>
      <c r="F90" s="23">
        <v>0</v>
      </c>
      <c r="G90" s="23">
        <v>0</v>
      </c>
      <c r="H90" s="23">
        <v>1.1576299999999999</v>
      </c>
      <c r="I90" s="23">
        <v>1.15723</v>
      </c>
      <c r="J90" s="23">
        <v>-0.12</v>
      </c>
      <c r="K90" s="23">
        <v>0</v>
      </c>
      <c r="L90" s="23">
        <v>-4</v>
      </c>
      <c r="M90" s="23" t="s">
        <v>106</v>
      </c>
    </row>
    <row r="91" spans="1:13" s="23" customFormat="1" x14ac:dyDescent="0.25">
      <c r="A91" s="43">
        <v>43169.208333333336</v>
      </c>
      <c r="B91" s="43">
        <v>43169.402777777781</v>
      </c>
      <c r="C91" s="23" t="s">
        <v>10</v>
      </c>
      <c r="D91" s="23" t="s">
        <v>43</v>
      </c>
      <c r="E91" s="23">
        <v>0.02</v>
      </c>
      <c r="F91" s="23">
        <v>0</v>
      </c>
      <c r="G91" s="23">
        <v>0</v>
      </c>
      <c r="H91" s="23">
        <v>1.1571899999999999</v>
      </c>
      <c r="I91" s="23">
        <v>1.15899</v>
      </c>
      <c r="J91" s="23">
        <v>-0.12</v>
      </c>
      <c r="K91" s="23">
        <v>0</v>
      </c>
      <c r="L91" s="23">
        <v>18</v>
      </c>
      <c r="M91" s="23" t="s">
        <v>106</v>
      </c>
    </row>
    <row r="92" spans="1:13" s="23" customFormat="1" x14ac:dyDescent="0.25">
      <c r="A92" s="43">
        <v>43169.21875</v>
      </c>
      <c r="B92" s="43">
        <v>43169.322916666664</v>
      </c>
      <c r="C92" s="23" t="s">
        <v>10</v>
      </c>
      <c r="D92" s="23" t="s">
        <v>43</v>
      </c>
      <c r="E92" s="23">
        <v>0.02</v>
      </c>
      <c r="F92" s="23">
        <v>0</v>
      </c>
      <c r="G92" s="23">
        <v>0</v>
      </c>
      <c r="H92" s="23">
        <v>1.15859</v>
      </c>
      <c r="I92" s="23">
        <v>1.1575200000000001</v>
      </c>
      <c r="J92" s="23">
        <v>-0.12</v>
      </c>
      <c r="K92" s="23">
        <v>0</v>
      </c>
      <c r="L92" s="23">
        <v>-10.7</v>
      </c>
      <c r="M92" s="23" t="s">
        <v>106</v>
      </c>
    </row>
    <row r="93" spans="1:13" s="23" customFormat="1" x14ac:dyDescent="0.25">
      <c r="A93" s="43">
        <v>43141.510416666664</v>
      </c>
      <c r="B93" s="43">
        <v>43141.59375</v>
      </c>
      <c r="C93" s="23" t="s">
        <v>10</v>
      </c>
      <c r="D93" s="23" t="s">
        <v>41</v>
      </c>
      <c r="E93" s="23">
        <v>0.02</v>
      </c>
      <c r="F93" s="23">
        <v>0</v>
      </c>
      <c r="G93" s="23">
        <v>0</v>
      </c>
      <c r="H93" s="23">
        <v>1.1507499999999999</v>
      </c>
      <c r="I93" s="23">
        <v>1.1529799999999999</v>
      </c>
      <c r="J93" s="23">
        <v>-0.12</v>
      </c>
      <c r="K93" s="23">
        <v>0</v>
      </c>
      <c r="L93" s="23">
        <v>-22.3</v>
      </c>
      <c r="M93" s="23" t="s">
        <v>106</v>
      </c>
    </row>
    <row r="94" spans="1:13" s="23" customFormat="1" x14ac:dyDescent="0.25">
      <c r="A94" s="43">
        <v>43110.743055555555</v>
      </c>
      <c r="B94" s="43">
        <v>43141.371527777781</v>
      </c>
      <c r="C94" s="23" t="s">
        <v>10</v>
      </c>
      <c r="D94" s="23" t="s">
        <v>41</v>
      </c>
      <c r="E94" s="23">
        <v>0.02</v>
      </c>
      <c r="F94" s="23">
        <v>0</v>
      </c>
      <c r="G94" s="23">
        <v>0</v>
      </c>
      <c r="H94" s="23">
        <v>1.1574</v>
      </c>
      <c r="I94" s="23">
        <v>1.1547499999999999</v>
      </c>
      <c r="J94" s="23">
        <v>-0.12</v>
      </c>
      <c r="K94" s="23">
        <v>0.11</v>
      </c>
      <c r="L94" s="23">
        <v>26.5</v>
      </c>
      <c r="M94" s="23" t="s">
        <v>106</v>
      </c>
    </row>
  </sheetData>
  <mergeCells count="4">
    <mergeCell ref="D53:D54"/>
    <mergeCell ref="G2:J2"/>
    <mergeCell ref="F25:F26"/>
    <mergeCell ref="D25:D26"/>
  </mergeCells>
  <conditionalFormatting sqref="D2:D22 D25">
    <cfRule type="cellIs" dxfId="302" priority="82" operator="lessThan">
      <formula>0</formula>
    </cfRule>
    <cfRule type="cellIs" dxfId="301" priority="83" operator="greaterThan">
      <formula>0</formula>
    </cfRule>
  </conditionalFormatting>
  <conditionalFormatting sqref="F3:F23 B3:C24">
    <cfRule type="cellIs" dxfId="300" priority="77" operator="lessThan">
      <formula>0</formula>
    </cfRule>
    <cfRule type="cellIs" dxfId="299" priority="78" operator="greaterThan">
      <formula>0</formula>
    </cfRule>
  </conditionalFormatting>
  <conditionalFormatting sqref="B25:C25">
    <cfRule type="cellIs" dxfId="298" priority="72" operator="lessThan">
      <formula>0</formula>
    </cfRule>
    <cfRule type="cellIs" dxfId="297" priority="73" operator="greaterThan">
      <formula>0</formula>
    </cfRule>
  </conditionalFormatting>
  <conditionalFormatting sqref="G1:G22">
    <cfRule type="cellIs" dxfId="296" priority="60" operator="lessThan">
      <formula>0</formula>
    </cfRule>
    <cfRule type="cellIs" dxfId="295" priority="61" operator="greaterThan">
      <formula>0</formula>
    </cfRule>
  </conditionalFormatting>
  <conditionalFormatting sqref="D3:E18 F3:F23 D2:F2 B26:C26 B25:F25 B30:F30 B54:C54 F54 B53:F53 B2:C24 B31:B41 C31:C52 D19:D22 E19:E24">
    <cfRule type="cellIs" dxfId="294" priority="76" operator="equal">
      <formula>0</formula>
    </cfRule>
  </conditionalFormatting>
  <conditionalFormatting sqref="B27:C27">
    <cfRule type="cellIs" dxfId="293" priority="58" operator="lessThan">
      <formula>0</formula>
    </cfRule>
    <cfRule type="cellIs" dxfId="292" priority="59" operator="greaterThan">
      <formula>0</formula>
    </cfRule>
  </conditionalFormatting>
  <conditionalFormatting sqref="D23">
    <cfRule type="cellIs" dxfId="291" priority="56" operator="lessThan">
      <formula>0</formula>
    </cfRule>
    <cfRule type="cellIs" dxfId="290" priority="57" operator="greaterThan">
      <formula>0</formula>
    </cfRule>
  </conditionalFormatting>
  <conditionalFormatting sqref="G23">
    <cfRule type="cellIs" dxfId="289" priority="49" operator="lessThan">
      <formula>0</formula>
    </cfRule>
    <cfRule type="cellIs" dxfId="288" priority="50" operator="greaterThan">
      <formula>0</formula>
    </cfRule>
  </conditionalFormatting>
  <conditionalFormatting sqref="D23">
    <cfRule type="cellIs" dxfId="287" priority="51" operator="equal">
      <formula>0</formula>
    </cfRule>
  </conditionalFormatting>
  <conditionalFormatting sqref="F53 H53">
    <cfRule type="cellIs" dxfId="286" priority="41" operator="lessThan">
      <formula>0</formula>
    </cfRule>
    <cfRule type="cellIs" dxfId="285" priority="42" operator="greaterThan">
      <formula>0</formula>
    </cfRule>
  </conditionalFormatting>
  <conditionalFormatting sqref="D30:D50 D53">
    <cfRule type="cellIs" dxfId="284" priority="46" operator="lessThan">
      <formula>0</formula>
    </cfRule>
    <cfRule type="cellIs" dxfId="283" priority="47" operator="greaterThan">
      <formula>0</formula>
    </cfRule>
  </conditionalFormatting>
  <conditionalFormatting sqref="F31:F51 B42:B52">
    <cfRule type="cellIs" dxfId="282" priority="44" operator="lessThan">
      <formula>0</formula>
    </cfRule>
    <cfRule type="cellIs" dxfId="281" priority="45" operator="greaterThan">
      <formula>0</formula>
    </cfRule>
  </conditionalFormatting>
  <conditionalFormatting sqref="B53:C53">
    <cfRule type="cellIs" dxfId="280" priority="39" operator="lessThan">
      <formula>0</formula>
    </cfRule>
    <cfRule type="cellIs" dxfId="279" priority="40" operator="greaterThan">
      <formula>0</formula>
    </cfRule>
  </conditionalFormatting>
  <conditionalFormatting sqref="H29:H50">
    <cfRule type="cellIs" dxfId="278" priority="37" operator="lessThan">
      <formula>0</formula>
    </cfRule>
    <cfRule type="cellIs" dxfId="277" priority="38" operator="greaterThan">
      <formula>0</formula>
    </cfRule>
  </conditionalFormatting>
  <conditionalFormatting sqref="F31:F51 D31:E50 B42:B52">
    <cfRule type="cellIs" dxfId="276" priority="43" operator="equal">
      <formula>0</formula>
    </cfRule>
  </conditionalFormatting>
  <conditionalFormatting sqref="B55:C55">
    <cfRule type="cellIs" dxfId="275" priority="35" operator="lessThan">
      <formula>0</formula>
    </cfRule>
    <cfRule type="cellIs" dxfId="274" priority="36" operator="greaterThan">
      <formula>0</formula>
    </cfRule>
  </conditionalFormatting>
  <conditionalFormatting sqref="D51">
    <cfRule type="cellIs" dxfId="273" priority="33" operator="lessThan">
      <formula>0</formula>
    </cfRule>
    <cfRule type="cellIs" dxfId="272" priority="34" operator="greaterThan">
      <formula>0</formula>
    </cfRule>
  </conditionalFormatting>
  <conditionalFormatting sqref="H51">
    <cfRule type="cellIs" dxfId="271" priority="28" operator="lessThan">
      <formula>0</formula>
    </cfRule>
    <cfRule type="cellIs" dxfId="270" priority="29" operator="greaterThan">
      <formula>0</formula>
    </cfRule>
  </conditionalFormatting>
  <conditionalFormatting sqref="D51:E51">
    <cfRule type="cellIs" dxfId="269" priority="30" operator="equal">
      <formula>0</formula>
    </cfRule>
  </conditionalFormatting>
  <conditionalFormatting sqref="G53 G30:G51">
    <cfRule type="cellIs" dxfId="268" priority="27" operator="lessThan">
      <formula>0</formula>
    </cfRule>
  </conditionalFormatting>
  <conditionalFormatting sqref="F24">
    <cfRule type="cellIs" dxfId="267" priority="25" operator="lessThan">
      <formula>0</formula>
    </cfRule>
    <cfRule type="cellIs" dxfId="266" priority="26" operator="greaterThan">
      <formula>0</formula>
    </cfRule>
  </conditionalFormatting>
  <conditionalFormatting sqref="F24">
    <cfRule type="cellIs" dxfId="265" priority="24" operator="equal">
      <formula>0</formula>
    </cfRule>
  </conditionalFormatting>
  <conditionalFormatting sqref="D24">
    <cfRule type="cellIs" dxfId="264" priority="22" operator="lessThan">
      <formula>0</formula>
    </cfRule>
    <cfRule type="cellIs" dxfId="263" priority="23" operator="greaterThan">
      <formula>0</formula>
    </cfRule>
  </conditionalFormatting>
  <conditionalFormatting sqref="G24">
    <cfRule type="cellIs" dxfId="262" priority="17" operator="lessThan">
      <formula>0</formula>
    </cfRule>
    <cfRule type="cellIs" dxfId="261" priority="18" operator="greaterThan">
      <formula>0</formula>
    </cfRule>
  </conditionalFormatting>
  <conditionalFormatting sqref="D24">
    <cfRule type="cellIs" dxfId="260" priority="19" operator="equal">
      <formula>0</formula>
    </cfRule>
  </conditionalFormatting>
  <conditionalFormatting sqref="F52">
    <cfRule type="cellIs" dxfId="259" priority="15" operator="lessThan">
      <formula>0</formula>
    </cfRule>
    <cfRule type="cellIs" dxfId="258" priority="16" operator="greaterThan">
      <formula>0</formula>
    </cfRule>
  </conditionalFormatting>
  <conditionalFormatting sqref="F52">
    <cfRule type="cellIs" dxfId="257" priority="14" operator="equal">
      <formula>0</formula>
    </cfRule>
  </conditionalFormatting>
  <conditionalFormatting sqref="D52">
    <cfRule type="cellIs" dxfId="256" priority="12" operator="lessThan">
      <formula>0</formula>
    </cfRule>
    <cfRule type="cellIs" dxfId="255" priority="13" operator="greaterThan">
      <formula>0</formula>
    </cfRule>
  </conditionalFormatting>
  <conditionalFormatting sqref="H52">
    <cfRule type="cellIs" dxfId="254" priority="7" operator="lessThan">
      <formula>0</formula>
    </cfRule>
    <cfRule type="cellIs" dxfId="253" priority="8" operator="greaterThan">
      <formula>0</formula>
    </cfRule>
  </conditionalFormatting>
  <conditionalFormatting sqref="D52:E52">
    <cfRule type="cellIs" dxfId="252" priority="9" operator="equal">
      <formula>0</formula>
    </cfRule>
  </conditionalFormatting>
  <conditionalFormatting sqref="G52">
    <cfRule type="cellIs" dxfId="251" priority="6" operator="lessThan">
      <formula>0</formula>
    </cfRule>
  </conditionalFormatting>
  <conditionalFormatting sqref="H58">
    <cfRule type="duplicateValues" dxfId="250" priority="1"/>
  </conditionalFormatting>
  <conditionalFormatting sqref="L1:L1048576">
    <cfRule type="cellIs" dxfId="249" priority="2" operator="lessThan">
      <formula>0</formula>
    </cfRule>
    <cfRule type="cellIs" dxfId="248" priority="4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M81"/>
  <sheetViews>
    <sheetView topLeftCell="A43" zoomScale="80" zoomScaleNormal="80" workbookViewId="0">
      <selection activeCell="A58" sqref="A58:XFD61"/>
    </sheetView>
  </sheetViews>
  <sheetFormatPr baseColWidth="10" defaultRowHeight="15" x14ac:dyDescent="0.25"/>
  <cols>
    <col min="1" max="1" width="24.5703125" style="21" customWidth="1"/>
    <col min="2" max="2" width="17.140625" style="21" customWidth="1"/>
    <col min="3" max="3" width="19.42578125" style="21" customWidth="1"/>
    <col min="4" max="4" width="26" style="21" customWidth="1"/>
    <col min="5" max="5" width="16.140625" style="21" customWidth="1"/>
    <col min="6" max="6" width="19.85546875" style="21" customWidth="1"/>
    <col min="7" max="7" width="23.140625" style="21" customWidth="1"/>
    <col min="8" max="8" width="22.7109375" style="21" customWidth="1"/>
    <col min="9" max="9" width="39.85546875" style="21" bestFit="1" customWidth="1"/>
    <col min="10" max="10" width="16.5703125" style="21" customWidth="1"/>
    <col min="11" max="16384" width="11.42578125" style="21"/>
  </cols>
  <sheetData>
    <row r="1" spans="1:12" ht="15.75" x14ac:dyDescent="0.25">
      <c r="A1" s="70" t="s">
        <v>0</v>
      </c>
      <c r="B1" s="65" t="s">
        <v>10</v>
      </c>
      <c r="C1" s="68" t="s">
        <v>13</v>
      </c>
      <c r="D1" s="71" t="s">
        <v>11</v>
      </c>
      <c r="E1" s="72" t="s">
        <v>16</v>
      </c>
      <c r="F1" s="69" t="s">
        <v>9</v>
      </c>
      <c r="G1" s="69" t="s">
        <v>2</v>
      </c>
      <c r="H1" s="69" t="s">
        <v>12</v>
      </c>
      <c r="I1" s="5"/>
      <c r="J1" s="5"/>
      <c r="K1" s="5"/>
      <c r="L1" s="5"/>
    </row>
    <row r="2" spans="1:12" x14ac:dyDescent="0.25">
      <c r="A2" s="44">
        <v>43374</v>
      </c>
      <c r="B2" s="45"/>
      <c r="C2" s="45"/>
      <c r="D2" s="45"/>
      <c r="E2" s="45"/>
      <c r="F2" s="1">
        <f t="shared" ref="F2:F24" si="0">SUM(B2:E2)</f>
        <v>0</v>
      </c>
      <c r="G2" s="2"/>
      <c r="H2" s="25">
        <f t="shared" ref="H2:H24" si="1">(B2*8.6)+(C2*8.6)+(D2*7.6)+(E2*8.3)</f>
        <v>0</v>
      </c>
      <c r="I2" s="5"/>
      <c r="J2" s="5"/>
      <c r="K2" s="5"/>
      <c r="L2" s="5"/>
    </row>
    <row r="3" spans="1:12" x14ac:dyDescent="0.25">
      <c r="A3" s="44">
        <v>43375</v>
      </c>
      <c r="B3" s="24"/>
      <c r="C3" s="24"/>
      <c r="D3" s="24"/>
      <c r="E3" s="45"/>
      <c r="F3" s="1">
        <f t="shared" si="0"/>
        <v>0</v>
      </c>
      <c r="G3" s="2"/>
      <c r="H3" s="25">
        <f t="shared" si="1"/>
        <v>0</v>
      </c>
      <c r="I3" s="5"/>
      <c r="J3" s="5"/>
      <c r="K3" s="5"/>
      <c r="L3" s="5"/>
    </row>
    <row r="4" spans="1:12" x14ac:dyDescent="0.25">
      <c r="A4" s="44">
        <v>43376</v>
      </c>
      <c r="B4" s="24"/>
      <c r="C4" s="24"/>
      <c r="D4" s="24"/>
      <c r="E4" s="45"/>
      <c r="F4" s="1">
        <f t="shared" si="0"/>
        <v>0</v>
      </c>
      <c r="G4" s="2"/>
      <c r="H4" s="25">
        <f t="shared" si="1"/>
        <v>0</v>
      </c>
      <c r="I4" s="5"/>
      <c r="J4" s="5"/>
      <c r="K4" s="5"/>
      <c r="L4" s="5"/>
    </row>
    <row r="5" spans="1:12" x14ac:dyDescent="0.25">
      <c r="A5" s="44">
        <v>43377</v>
      </c>
      <c r="B5" s="24"/>
      <c r="C5" s="24"/>
      <c r="D5" s="24"/>
      <c r="E5" s="45"/>
      <c r="F5" s="1">
        <f t="shared" si="0"/>
        <v>0</v>
      </c>
      <c r="G5" s="2"/>
      <c r="H5" s="25">
        <f t="shared" si="1"/>
        <v>0</v>
      </c>
      <c r="I5" s="5"/>
      <c r="J5" s="5"/>
      <c r="K5" s="5"/>
      <c r="L5" s="5"/>
    </row>
    <row r="6" spans="1:12" x14ac:dyDescent="0.25">
      <c r="A6" s="44">
        <v>43378</v>
      </c>
      <c r="B6" s="24"/>
      <c r="C6" s="24"/>
      <c r="D6" s="24"/>
      <c r="E6" s="45"/>
      <c r="F6" s="1">
        <f t="shared" si="0"/>
        <v>0</v>
      </c>
      <c r="G6" s="3"/>
      <c r="H6" s="25">
        <f t="shared" si="1"/>
        <v>0</v>
      </c>
      <c r="I6" s="5"/>
      <c r="J6" s="5"/>
      <c r="K6" s="5"/>
      <c r="L6" s="5"/>
    </row>
    <row r="7" spans="1:12" x14ac:dyDescent="0.25">
      <c r="A7" s="44">
        <v>43381</v>
      </c>
      <c r="B7" s="24"/>
      <c r="C7" s="24"/>
      <c r="D7" s="24"/>
      <c r="E7" s="45"/>
      <c r="F7" s="1">
        <f t="shared" si="0"/>
        <v>0</v>
      </c>
      <c r="G7" s="3"/>
      <c r="H7" s="25">
        <f t="shared" si="1"/>
        <v>0</v>
      </c>
      <c r="I7" s="5"/>
      <c r="J7" s="5"/>
      <c r="K7" s="5"/>
      <c r="L7" s="5"/>
    </row>
    <row r="8" spans="1:12" x14ac:dyDescent="0.25">
      <c r="A8" s="44">
        <v>43382</v>
      </c>
      <c r="B8" s="24"/>
      <c r="C8" s="24"/>
      <c r="D8" s="24"/>
      <c r="E8" s="45"/>
      <c r="F8" s="1">
        <f t="shared" si="0"/>
        <v>0</v>
      </c>
      <c r="G8" s="2"/>
      <c r="H8" s="25">
        <f t="shared" si="1"/>
        <v>0</v>
      </c>
      <c r="I8" s="5"/>
      <c r="J8" s="5"/>
      <c r="K8" s="5"/>
      <c r="L8" s="5"/>
    </row>
    <row r="9" spans="1:12" x14ac:dyDescent="0.25">
      <c r="A9" s="44">
        <v>43383</v>
      </c>
      <c r="B9" s="24"/>
      <c r="C9" s="24"/>
      <c r="D9" s="24"/>
      <c r="E9" s="45"/>
      <c r="F9" s="1">
        <f t="shared" si="0"/>
        <v>0</v>
      </c>
      <c r="G9" s="2"/>
      <c r="H9" s="25">
        <f t="shared" si="1"/>
        <v>0</v>
      </c>
      <c r="I9" s="5"/>
      <c r="J9" s="5"/>
      <c r="K9" s="5"/>
      <c r="L9" s="5"/>
    </row>
    <row r="10" spans="1:12" x14ac:dyDescent="0.25">
      <c r="A10" s="44">
        <v>43384</v>
      </c>
      <c r="B10" s="24"/>
      <c r="C10" s="24"/>
      <c r="D10" s="24"/>
      <c r="E10" s="45"/>
      <c r="F10" s="1">
        <f t="shared" si="0"/>
        <v>0</v>
      </c>
      <c r="G10" s="2"/>
      <c r="H10" s="25">
        <f t="shared" si="1"/>
        <v>0</v>
      </c>
      <c r="I10" s="5"/>
      <c r="J10" s="5"/>
      <c r="K10" s="5"/>
      <c r="L10" s="5"/>
    </row>
    <row r="11" spans="1:12" x14ac:dyDescent="0.25">
      <c r="A11" s="44">
        <v>43385</v>
      </c>
      <c r="B11" s="24"/>
      <c r="C11" s="24"/>
      <c r="D11" s="24"/>
      <c r="E11" s="45"/>
      <c r="F11" s="1">
        <f t="shared" si="0"/>
        <v>0</v>
      </c>
      <c r="G11" s="3"/>
      <c r="H11" s="25">
        <f t="shared" si="1"/>
        <v>0</v>
      </c>
      <c r="I11" s="5"/>
      <c r="J11" s="5"/>
      <c r="K11" s="5"/>
      <c r="L11" s="5"/>
    </row>
    <row r="12" spans="1:12" x14ac:dyDescent="0.25">
      <c r="A12" s="44">
        <v>43388</v>
      </c>
      <c r="B12" s="24"/>
      <c r="C12" s="24"/>
      <c r="D12" s="24"/>
      <c r="E12" s="24"/>
      <c r="F12" s="1">
        <f t="shared" si="0"/>
        <v>0</v>
      </c>
      <c r="G12" s="2"/>
      <c r="H12" s="25">
        <f t="shared" si="1"/>
        <v>0</v>
      </c>
      <c r="I12" s="5"/>
      <c r="J12" s="5"/>
      <c r="K12" s="5"/>
      <c r="L12" s="5"/>
    </row>
    <row r="13" spans="1:12" x14ac:dyDescent="0.25">
      <c r="A13" s="44">
        <v>43389</v>
      </c>
      <c r="B13" s="24"/>
      <c r="C13" s="24"/>
      <c r="D13" s="24"/>
      <c r="E13" s="24"/>
      <c r="F13" s="1">
        <f t="shared" si="0"/>
        <v>0</v>
      </c>
      <c r="G13" s="2"/>
      <c r="H13" s="25">
        <f t="shared" si="1"/>
        <v>0</v>
      </c>
      <c r="I13" s="5"/>
      <c r="J13" s="5"/>
      <c r="K13" s="5"/>
      <c r="L13" s="5"/>
    </row>
    <row r="14" spans="1:12" x14ac:dyDescent="0.25">
      <c r="A14" s="44">
        <v>43390</v>
      </c>
      <c r="B14" s="24"/>
      <c r="C14" s="24"/>
      <c r="D14" s="24"/>
      <c r="E14" s="24"/>
      <c r="F14" s="1">
        <f t="shared" si="0"/>
        <v>0</v>
      </c>
      <c r="G14" s="3"/>
      <c r="H14" s="25">
        <f t="shared" si="1"/>
        <v>0</v>
      </c>
      <c r="I14" s="5"/>
      <c r="J14" s="5"/>
      <c r="K14" s="5"/>
      <c r="L14" s="5"/>
    </row>
    <row r="15" spans="1:12" x14ac:dyDescent="0.25">
      <c r="A15" s="44">
        <v>43391</v>
      </c>
      <c r="B15" s="24"/>
      <c r="C15" s="24"/>
      <c r="D15" s="24"/>
      <c r="E15" s="24"/>
      <c r="F15" s="1">
        <f t="shared" si="0"/>
        <v>0</v>
      </c>
      <c r="G15" s="2"/>
      <c r="H15" s="25">
        <f t="shared" si="1"/>
        <v>0</v>
      </c>
      <c r="I15" s="5"/>
      <c r="J15" s="5"/>
      <c r="K15" s="5"/>
      <c r="L15" s="5"/>
    </row>
    <row r="16" spans="1:12" x14ac:dyDescent="0.25">
      <c r="A16" s="44">
        <v>43392</v>
      </c>
      <c r="B16" s="24"/>
      <c r="C16" s="24"/>
      <c r="D16" s="24"/>
      <c r="E16" s="24"/>
      <c r="F16" s="1">
        <f t="shared" si="0"/>
        <v>0</v>
      </c>
      <c r="G16" s="2"/>
      <c r="H16" s="25">
        <f t="shared" si="1"/>
        <v>0</v>
      </c>
      <c r="I16" s="5"/>
      <c r="J16" s="5"/>
      <c r="K16" s="5"/>
      <c r="L16" s="5"/>
    </row>
    <row r="17" spans="1:13" x14ac:dyDescent="0.25">
      <c r="A17" s="44">
        <v>43395</v>
      </c>
      <c r="B17" s="24"/>
      <c r="C17" s="24"/>
      <c r="D17" s="24"/>
      <c r="E17" s="24"/>
      <c r="F17" s="1">
        <f t="shared" si="0"/>
        <v>0</v>
      </c>
      <c r="G17" s="2"/>
      <c r="H17" s="25">
        <f t="shared" si="1"/>
        <v>0</v>
      </c>
      <c r="I17" s="5"/>
      <c r="J17" s="5"/>
      <c r="K17" s="5"/>
      <c r="L17" s="5"/>
    </row>
    <row r="18" spans="1:13" x14ac:dyDescent="0.25">
      <c r="A18" s="44">
        <v>43396</v>
      </c>
      <c r="B18" s="24"/>
      <c r="C18" s="24"/>
      <c r="D18" s="24"/>
      <c r="E18" s="24"/>
      <c r="F18" s="1">
        <f t="shared" si="0"/>
        <v>0</v>
      </c>
      <c r="G18" s="2"/>
      <c r="H18" s="25">
        <f t="shared" si="1"/>
        <v>0</v>
      </c>
      <c r="I18" s="5"/>
      <c r="J18" s="5"/>
      <c r="K18" s="5"/>
      <c r="L18" s="5"/>
    </row>
    <row r="19" spans="1:13" x14ac:dyDescent="0.25">
      <c r="A19" s="44">
        <v>43397</v>
      </c>
      <c r="B19" s="24"/>
      <c r="C19" s="24"/>
      <c r="D19" s="24"/>
      <c r="E19" s="24"/>
      <c r="F19" s="1">
        <f t="shared" si="0"/>
        <v>0</v>
      </c>
      <c r="G19" s="2"/>
      <c r="H19" s="25">
        <f t="shared" si="1"/>
        <v>0</v>
      </c>
      <c r="I19" s="5"/>
      <c r="J19" s="5"/>
      <c r="K19" s="5"/>
      <c r="L19" s="5"/>
    </row>
    <row r="20" spans="1:13" x14ac:dyDescent="0.25">
      <c r="A20" s="44">
        <v>43398</v>
      </c>
      <c r="B20" s="24"/>
      <c r="C20" s="24"/>
      <c r="D20" s="24"/>
      <c r="E20" s="24"/>
      <c r="F20" s="1">
        <f t="shared" si="0"/>
        <v>0</v>
      </c>
      <c r="G20" s="2"/>
      <c r="H20" s="25">
        <f t="shared" si="1"/>
        <v>0</v>
      </c>
      <c r="I20" s="5"/>
      <c r="J20" s="5"/>
      <c r="K20" s="5"/>
      <c r="L20" s="5"/>
    </row>
    <row r="21" spans="1:13" x14ac:dyDescent="0.25">
      <c r="A21" s="44">
        <v>43399</v>
      </c>
      <c r="B21" s="24"/>
      <c r="C21" s="24"/>
      <c r="D21" s="24"/>
      <c r="E21" s="24"/>
      <c r="F21" s="1">
        <f t="shared" si="0"/>
        <v>0</v>
      </c>
      <c r="G21" s="2"/>
      <c r="H21" s="25">
        <f t="shared" si="1"/>
        <v>0</v>
      </c>
      <c r="I21" s="5"/>
      <c r="J21" s="5"/>
      <c r="K21" s="5"/>
      <c r="L21" s="5"/>
    </row>
    <row r="22" spans="1:13" x14ac:dyDescent="0.25">
      <c r="A22" s="44">
        <v>43402</v>
      </c>
      <c r="B22" s="24"/>
      <c r="C22" s="24"/>
      <c r="D22" s="24"/>
      <c r="E22" s="24"/>
      <c r="F22" s="1">
        <f t="shared" si="0"/>
        <v>0</v>
      </c>
      <c r="G22" s="2"/>
      <c r="H22" s="25">
        <f t="shared" si="1"/>
        <v>0</v>
      </c>
      <c r="I22" s="5"/>
      <c r="J22" s="5"/>
      <c r="K22" s="5"/>
      <c r="L22" s="5"/>
    </row>
    <row r="23" spans="1:13" x14ac:dyDescent="0.25">
      <c r="A23" s="44">
        <v>43403</v>
      </c>
      <c r="B23" s="24"/>
      <c r="C23" s="24"/>
      <c r="D23" s="24"/>
      <c r="E23" s="24"/>
      <c r="F23" s="1">
        <f t="shared" si="0"/>
        <v>0</v>
      </c>
      <c r="G23" s="2"/>
      <c r="H23" s="25">
        <f t="shared" si="1"/>
        <v>0</v>
      </c>
      <c r="I23" s="5"/>
      <c r="J23" s="5"/>
      <c r="K23" s="5"/>
      <c r="L23" s="5"/>
    </row>
    <row r="24" spans="1:13" x14ac:dyDescent="0.25">
      <c r="A24" s="44">
        <v>43404</v>
      </c>
      <c r="B24" s="24"/>
      <c r="C24" s="24"/>
      <c r="D24" s="24"/>
      <c r="E24" s="24"/>
      <c r="F24" s="1">
        <f t="shared" si="0"/>
        <v>0</v>
      </c>
      <c r="G24" s="2"/>
      <c r="H24" s="25">
        <f t="shared" si="1"/>
        <v>0</v>
      </c>
      <c r="I24" s="5"/>
      <c r="J24" s="5"/>
      <c r="K24" s="5"/>
      <c r="L24" s="5"/>
    </row>
    <row r="25" spans="1:13" ht="15.75" customHeight="1" x14ac:dyDescent="0.25">
      <c r="A25" s="62" t="s">
        <v>3</v>
      </c>
      <c r="B25" s="58">
        <f>SUM(B2:B22)</f>
        <v>0</v>
      </c>
      <c r="C25" s="58">
        <f>SUM(C2:C22)</f>
        <v>0</v>
      </c>
      <c r="D25" s="58">
        <f>SUM(D2:D22)</f>
        <v>0</v>
      </c>
      <c r="E25" s="58">
        <f>SUM(E2:E22)</f>
        <v>0</v>
      </c>
      <c r="F25" s="208">
        <f>SUM(F2:F22)</f>
        <v>0</v>
      </c>
      <c r="G25" s="59">
        <f>SUM(G2:G23)</f>
        <v>0</v>
      </c>
      <c r="H25" s="214">
        <f>SUM(H2:H22)</f>
        <v>0</v>
      </c>
      <c r="I25" s="5"/>
      <c r="J25" s="5"/>
      <c r="K25" s="5"/>
      <c r="L25" s="5"/>
    </row>
    <row r="26" spans="1:13" ht="15.75" x14ac:dyDescent="0.25">
      <c r="A26" s="57" t="s">
        <v>49</v>
      </c>
      <c r="B26" s="60"/>
      <c r="C26" s="60"/>
      <c r="D26" s="60"/>
      <c r="E26" s="60"/>
      <c r="F26" s="209"/>
      <c r="G26" s="61">
        <f>SUM(B26:E26)</f>
        <v>0</v>
      </c>
      <c r="H26" s="215"/>
      <c r="I26" s="5"/>
      <c r="J26" s="5"/>
    </row>
    <row r="27" spans="1:13" ht="15.75" customHeight="1" x14ac:dyDescent="0.25">
      <c r="A27" s="91" t="s">
        <v>12</v>
      </c>
      <c r="B27" s="88">
        <f>(B25*8.6)</f>
        <v>0</v>
      </c>
      <c r="C27" s="88">
        <f>(C25*8.6)</f>
        <v>0</v>
      </c>
      <c r="D27" s="181">
        <f>(D25*7.86)</f>
        <v>0</v>
      </c>
      <c r="E27" s="181">
        <f>(E25*8.3)</f>
        <v>0</v>
      </c>
      <c r="F27" s="98">
        <f>SUM(B27:E27)</f>
        <v>0</v>
      </c>
      <c r="G27" s="59"/>
      <c r="H27" s="97"/>
      <c r="I27" s="5"/>
      <c r="J27" s="5"/>
      <c r="K27" s="5"/>
      <c r="L27" s="5"/>
    </row>
    <row r="28" spans="1:13" ht="15.75" thickBot="1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3" ht="15.75" x14ac:dyDescent="0.25">
      <c r="A29" s="70" t="s">
        <v>65</v>
      </c>
      <c r="B29" s="65" t="s">
        <v>10</v>
      </c>
      <c r="C29" s="68" t="s">
        <v>13</v>
      </c>
      <c r="D29" s="71" t="s">
        <v>11</v>
      </c>
      <c r="E29" s="72" t="s">
        <v>16</v>
      </c>
      <c r="F29" s="69" t="s">
        <v>9</v>
      </c>
      <c r="G29" s="69" t="s">
        <v>2</v>
      </c>
      <c r="H29" s="69" t="s">
        <v>12</v>
      </c>
      <c r="I29" s="40" t="s">
        <v>59</v>
      </c>
      <c r="J29" s="5"/>
      <c r="K29" s="5"/>
      <c r="L29" s="5"/>
      <c r="M29" s="5"/>
    </row>
    <row r="30" spans="1:13" x14ac:dyDescent="0.25">
      <c r="A30" s="44">
        <v>43374</v>
      </c>
      <c r="B30" s="45"/>
      <c r="C30" s="45"/>
      <c r="D30" s="45"/>
      <c r="E30" s="45"/>
      <c r="F30" s="1">
        <f t="shared" ref="F30:F52" si="2">SUM(B30:E30)</f>
        <v>0</v>
      </c>
      <c r="G30" s="2"/>
      <c r="H30" s="25">
        <f t="shared" ref="H30:H52" si="3">(B30*8.6)+(C30*8.6)+(D30*7.6)+(E30*8.3)</f>
        <v>0</v>
      </c>
      <c r="I30" s="103">
        <f t="shared" ref="I30:I52" si="4">F30-F2</f>
        <v>0</v>
      </c>
      <c r="J30" s="5"/>
      <c r="K30" s="5"/>
      <c r="L30" s="5"/>
      <c r="M30" s="5"/>
    </row>
    <row r="31" spans="1:13" x14ac:dyDescent="0.25">
      <c r="A31" s="44">
        <v>43375</v>
      </c>
      <c r="B31" s="24"/>
      <c r="C31" s="24"/>
      <c r="D31" s="24"/>
      <c r="E31" s="24"/>
      <c r="F31" s="1">
        <f t="shared" si="2"/>
        <v>0</v>
      </c>
      <c r="G31" s="2"/>
      <c r="H31" s="25">
        <f t="shared" si="3"/>
        <v>0</v>
      </c>
      <c r="I31" s="103">
        <f t="shared" si="4"/>
        <v>0</v>
      </c>
      <c r="J31" s="5"/>
      <c r="K31" s="5"/>
      <c r="L31" s="5"/>
      <c r="M31" s="5"/>
    </row>
    <row r="32" spans="1:13" x14ac:dyDescent="0.25">
      <c r="A32" s="44">
        <v>43376</v>
      </c>
      <c r="B32" s="24"/>
      <c r="C32" s="24"/>
      <c r="D32" s="24"/>
      <c r="E32" s="24"/>
      <c r="F32" s="1">
        <f t="shared" si="2"/>
        <v>0</v>
      </c>
      <c r="G32" s="2"/>
      <c r="H32" s="25">
        <f t="shared" si="3"/>
        <v>0</v>
      </c>
      <c r="I32" s="103">
        <f t="shared" si="4"/>
        <v>0</v>
      </c>
      <c r="J32" s="5"/>
      <c r="K32" s="5"/>
      <c r="L32" s="5"/>
      <c r="M32" s="5"/>
    </row>
    <row r="33" spans="1:13" x14ac:dyDescent="0.25">
      <c r="A33" s="44">
        <v>43377</v>
      </c>
      <c r="B33" s="24"/>
      <c r="C33" s="24"/>
      <c r="D33" s="24"/>
      <c r="E33" s="24"/>
      <c r="F33" s="1">
        <f t="shared" si="2"/>
        <v>0</v>
      </c>
      <c r="G33" s="2"/>
      <c r="H33" s="25">
        <f t="shared" si="3"/>
        <v>0</v>
      </c>
      <c r="I33" s="103">
        <f t="shared" si="4"/>
        <v>0</v>
      </c>
      <c r="J33" s="5"/>
      <c r="K33" s="5"/>
      <c r="L33" s="5"/>
      <c r="M33" s="5"/>
    </row>
    <row r="34" spans="1:13" x14ac:dyDescent="0.25">
      <c r="A34" s="44">
        <v>43378</v>
      </c>
      <c r="B34" s="24"/>
      <c r="C34" s="24"/>
      <c r="D34" s="24"/>
      <c r="E34" s="24"/>
      <c r="F34" s="1">
        <f t="shared" si="2"/>
        <v>0</v>
      </c>
      <c r="G34" s="3"/>
      <c r="H34" s="25">
        <f t="shared" si="3"/>
        <v>0</v>
      </c>
      <c r="I34" s="103">
        <f t="shared" si="4"/>
        <v>0</v>
      </c>
      <c r="J34" s="5"/>
      <c r="K34" s="5"/>
      <c r="L34" s="5"/>
      <c r="M34" s="5"/>
    </row>
    <row r="35" spans="1:13" x14ac:dyDescent="0.25">
      <c r="A35" s="44">
        <v>43381</v>
      </c>
      <c r="B35" s="24"/>
      <c r="C35" s="24"/>
      <c r="D35" s="24"/>
      <c r="E35" s="24"/>
      <c r="F35" s="1">
        <f t="shared" si="2"/>
        <v>0</v>
      </c>
      <c r="G35" s="3"/>
      <c r="H35" s="25">
        <f t="shared" si="3"/>
        <v>0</v>
      </c>
      <c r="I35" s="103">
        <f t="shared" si="4"/>
        <v>0</v>
      </c>
      <c r="J35" s="5"/>
      <c r="K35" s="5"/>
      <c r="L35" s="5"/>
      <c r="M35" s="5"/>
    </row>
    <row r="36" spans="1:13" x14ac:dyDescent="0.25">
      <c r="A36" s="44">
        <v>43382</v>
      </c>
      <c r="B36" s="24"/>
      <c r="C36" s="24"/>
      <c r="D36" s="24"/>
      <c r="E36" s="24"/>
      <c r="F36" s="1">
        <f t="shared" si="2"/>
        <v>0</v>
      </c>
      <c r="G36" s="2"/>
      <c r="H36" s="25">
        <f t="shared" si="3"/>
        <v>0</v>
      </c>
      <c r="I36" s="103">
        <f t="shared" si="4"/>
        <v>0</v>
      </c>
      <c r="J36" s="5"/>
      <c r="K36" s="5"/>
      <c r="L36" s="5"/>
      <c r="M36" s="5"/>
    </row>
    <row r="37" spans="1:13" x14ac:dyDescent="0.25">
      <c r="A37" s="44">
        <v>43383</v>
      </c>
      <c r="B37" s="24"/>
      <c r="C37" s="24"/>
      <c r="D37" s="24"/>
      <c r="E37" s="24"/>
      <c r="F37" s="1">
        <f t="shared" si="2"/>
        <v>0</v>
      </c>
      <c r="G37" s="2"/>
      <c r="H37" s="25">
        <f t="shared" si="3"/>
        <v>0</v>
      </c>
      <c r="I37" s="103">
        <f t="shared" si="4"/>
        <v>0</v>
      </c>
      <c r="J37" s="5"/>
      <c r="K37" s="5"/>
      <c r="L37" s="5"/>
      <c r="M37" s="5"/>
    </row>
    <row r="38" spans="1:13" x14ac:dyDescent="0.25">
      <c r="A38" s="44">
        <v>43384</v>
      </c>
      <c r="B38" s="24"/>
      <c r="C38" s="24"/>
      <c r="D38" s="24"/>
      <c r="E38" s="24"/>
      <c r="F38" s="1">
        <f t="shared" si="2"/>
        <v>0</v>
      </c>
      <c r="G38" s="2"/>
      <c r="H38" s="25">
        <f t="shared" si="3"/>
        <v>0</v>
      </c>
      <c r="I38" s="103">
        <f t="shared" si="4"/>
        <v>0</v>
      </c>
      <c r="J38" s="5"/>
      <c r="K38" s="5"/>
      <c r="L38" s="5"/>
      <c r="M38" s="5"/>
    </row>
    <row r="39" spans="1:13" x14ac:dyDescent="0.25">
      <c r="A39" s="44">
        <v>43385</v>
      </c>
      <c r="B39" s="24"/>
      <c r="C39" s="24"/>
      <c r="D39" s="24"/>
      <c r="E39" s="24"/>
      <c r="F39" s="1">
        <f t="shared" si="2"/>
        <v>0</v>
      </c>
      <c r="G39" s="3"/>
      <c r="H39" s="25">
        <f t="shared" si="3"/>
        <v>0</v>
      </c>
      <c r="I39" s="103">
        <f t="shared" si="4"/>
        <v>0</v>
      </c>
      <c r="J39" s="5"/>
      <c r="K39" s="5"/>
      <c r="L39" s="5"/>
      <c r="M39" s="5"/>
    </row>
    <row r="40" spans="1:13" x14ac:dyDescent="0.25">
      <c r="A40" s="44">
        <v>43388</v>
      </c>
      <c r="B40" s="24"/>
      <c r="C40" s="24"/>
      <c r="D40" s="24"/>
      <c r="E40" s="24"/>
      <c r="F40" s="1">
        <f t="shared" si="2"/>
        <v>0</v>
      </c>
      <c r="G40" s="2"/>
      <c r="H40" s="25">
        <f t="shared" si="3"/>
        <v>0</v>
      </c>
      <c r="I40" s="103">
        <f t="shared" si="4"/>
        <v>0</v>
      </c>
      <c r="J40" s="5"/>
      <c r="K40" s="5"/>
      <c r="L40" s="5"/>
      <c r="M40" s="5"/>
    </row>
    <row r="41" spans="1:13" x14ac:dyDescent="0.25">
      <c r="A41" s="44">
        <v>43389</v>
      </c>
      <c r="B41" s="24"/>
      <c r="C41" s="24"/>
      <c r="D41" s="24"/>
      <c r="E41" s="24"/>
      <c r="F41" s="1">
        <f t="shared" si="2"/>
        <v>0</v>
      </c>
      <c r="G41" s="2"/>
      <c r="H41" s="25">
        <f t="shared" si="3"/>
        <v>0</v>
      </c>
      <c r="I41" s="103">
        <f t="shared" si="4"/>
        <v>0</v>
      </c>
      <c r="J41" s="5"/>
      <c r="K41" s="5"/>
      <c r="L41" s="5"/>
      <c r="M41" s="5"/>
    </row>
    <row r="42" spans="1:13" x14ac:dyDescent="0.25">
      <c r="A42" s="44">
        <v>43390</v>
      </c>
      <c r="B42" s="24"/>
      <c r="C42" s="24"/>
      <c r="D42" s="24"/>
      <c r="E42" s="24"/>
      <c r="F42" s="1">
        <f t="shared" si="2"/>
        <v>0</v>
      </c>
      <c r="G42" s="3"/>
      <c r="H42" s="25">
        <f t="shared" si="3"/>
        <v>0</v>
      </c>
      <c r="I42" s="103">
        <f t="shared" si="4"/>
        <v>0</v>
      </c>
      <c r="J42" s="5"/>
      <c r="K42" s="5"/>
      <c r="L42" s="5"/>
      <c r="M42" s="5"/>
    </row>
    <row r="43" spans="1:13" x14ac:dyDescent="0.25">
      <c r="A43" s="44">
        <v>43391</v>
      </c>
      <c r="B43" s="24"/>
      <c r="C43" s="24"/>
      <c r="D43" s="24"/>
      <c r="E43" s="24"/>
      <c r="F43" s="1">
        <f t="shared" si="2"/>
        <v>0</v>
      </c>
      <c r="G43" s="2"/>
      <c r="H43" s="25">
        <f t="shared" si="3"/>
        <v>0</v>
      </c>
      <c r="I43" s="103">
        <f t="shared" si="4"/>
        <v>0</v>
      </c>
      <c r="J43" s="5"/>
      <c r="K43" s="5"/>
      <c r="L43" s="5"/>
      <c r="M43" s="5"/>
    </row>
    <row r="44" spans="1:13" x14ac:dyDescent="0.25">
      <c r="A44" s="44">
        <v>43392</v>
      </c>
      <c r="B44" s="24"/>
      <c r="C44" s="24"/>
      <c r="D44" s="24"/>
      <c r="E44" s="24"/>
      <c r="F44" s="1">
        <f t="shared" si="2"/>
        <v>0</v>
      </c>
      <c r="G44" s="2"/>
      <c r="H44" s="25">
        <f t="shared" si="3"/>
        <v>0</v>
      </c>
      <c r="I44" s="103">
        <f t="shared" si="4"/>
        <v>0</v>
      </c>
      <c r="J44" s="5"/>
      <c r="K44" s="5"/>
      <c r="L44" s="5"/>
      <c r="M44" s="5"/>
    </row>
    <row r="45" spans="1:13" x14ac:dyDescent="0.25">
      <c r="A45" s="44">
        <v>43395</v>
      </c>
      <c r="B45" s="24"/>
      <c r="C45" s="24"/>
      <c r="D45" s="24"/>
      <c r="E45" s="24"/>
      <c r="F45" s="1">
        <f t="shared" si="2"/>
        <v>0</v>
      </c>
      <c r="G45" s="2"/>
      <c r="H45" s="25">
        <f t="shared" si="3"/>
        <v>0</v>
      </c>
      <c r="I45" s="103">
        <f t="shared" si="4"/>
        <v>0</v>
      </c>
      <c r="J45" s="5"/>
      <c r="K45" s="5"/>
      <c r="L45" s="5"/>
      <c r="M45" s="5"/>
    </row>
    <row r="46" spans="1:13" x14ac:dyDescent="0.25">
      <c r="A46" s="44">
        <v>43396</v>
      </c>
      <c r="B46" s="24"/>
      <c r="C46" s="24"/>
      <c r="D46" s="24"/>
      <c r="E46" s="24"/>
      <c r="F46" s="1">
        <f t="shared" si="2"/>
        <v>0</v>
      </c>
      <c r="G46" s="2"/>
      <c r="H46" s="25">
        <f t="shared" si="3"/>
        <v>0</v>
      </c>
      <c r="I46" s="103">
        <f t="shared" si="4"/>
        <v>0</v>
      </c>
      <c r="J46" s="5"/>
      <c r="K46" s="5"/>
      <c r="L46" s="5"/>
      <c r="M46" s="5"/>
    </row>
    <row r="47" spans="1:13" x14ac:dyDescent="0.25">
      <c r="A47" s="44">
        <v>43397</v>
      </c>
      <c r="B47" s="24"/>
      <c r="C47" s="24"/>
      <c r="D47" s="24"/>
      <c r="E47" s="24"/>
      <c r="F47" s="1">
        <f t="shared" si="2"/>
        <v>0</v>
      </c>
      <c r="G47" s="2"/>
      <c r="H47" s="25">
        <f t="shared" si="3"/>
        <v>0</v>
      </c>
      <c r="I47" s="103">
        <f t="shared" si="4"/>
        <v>0</v>
      </c>
      <c r="J47" s="5"/>
      <c r="K47" s="5"/>
      <c r="L47" s="5"/>
      <c r="M47" s="5"/>
    </row>
    <row r="48" spans="1:13" x14ac:dyDescent="0.25">
      <c r="A48" s="44">
        <v>43398</v>
      </c>
      <c r="B48" s="24"/>
      <c r="C48" s="24"/>
      <c r="D48" s="24"/>
      <c r="E48" s="24"/>
      <c r="F48" s="1">
        <f t="shared" si="2"/>
        <v>0</v>
      </c>
      <c r="G48" s="2"/>
      <c r="H48" s="25">
        <f t="shared" si="3"/>
        <v>0</v>
      </c>
      <c r="I48" s="103">
        <f t="shared" si="4"/>
        <v>0</v>
      </c>
      <c r="J48" s="5"/>
      <c r="K48" s="5"/>
      <c r="L48" s="5"/>
      <c r="M48" s="5"/>
    </row>
    <row r="49" spans="1:13" x14ac:dyDescent="0.25">
      <c r="A49" s="44">
        <v>43399</v>
      </c>
      <c r="B49" s="24"/>
      <c r="C49" s="24"/>
      <c r="D49" s="24"/>
      <c r="E49" s="24"/>
      <c r="F49" s="1">
        <f t="shared" si="2"/>
        <v>0</v>
      </c>
      <c r="G49" s="2"/>
      <c r="H49" s="25">
        <f t="shared" si="3"/>
        <v>0</v>
      </c>
      <c r="I49" s="103">
        <f t="shared" si="4"/>
        <v>0</v>
      </c>
      <c r="J49" s="5"/>
      <c r="K49" s="5"/>
      <c r="L49" s="5"/>
      <c r="M49" s="5"/>
    </row>
    <row r="50" spans="1:13" x14ac:dyDescent="0.25">
      <c r="A50" s="44">
        <v>43402</v>
      </c>
      <c r="B50" s="24"/>
      <c r="C50" s="24"/>
      <c r="D50" s="24"/>
      <c r="E50" s="24"/>
      <c r="F50" s="1">
        <f t="shared" si="2"/>
        <v>0</v>
      </c>
      <c r="G50" s="2"/>
      <c r="H50" s="25">
        <f t="shared" si="3"/>
        <v>0</v>
      </c>
      <c r="I50" s="103">
        <f t="shared" si="4"/>
        <v>0</v>
      </c>
      <c r="J50" s="5"/>
      <c r="K50" s="5"/>
      <c r="L50" s="5"/>
      <c r="M50" s="5"/>
    </row>
    <row r="51" spans="1:13" x14ac:dyDescent="0.25">
      <c r="A51" s="44">
        <v>43403</v>
      </c>
      <c r="B51" s="24"/>
      <c r="C51" s="24"/>
      <c r="D51" s="24"/>
      <c r="E51" s="24"/>
      <c r="F51" s="1">
        <f t="shared" si="2"/>
        <v>0</v>
      </c>
      <c r="G51" s="2"/>
      <c r="H51" s="25">
        <f t="shared" si="3"/>
        <v>0</v>
      </c>
      <c r="I51" s="103">
        <f t="shared" si="4"/>
        <v>0</v>
      </c>
      <c r="J51" s="5"/>
      <c r="K51" s="5"/>
      <c r="L51" s="5"/>
      <c r="M51" s="5"/>
    </row>
    <row r="52" spans="1:13" x14ac:dyDescent="0.25">
      <c r="A52" s="44">
        <v>43404</v>
      </c>
      <c r="B52" s="24"/>
      <c r="C52" s="24"/>
      <c r="D52" s="24"/>
      <c r="E52" s="24"/>
      <c r="F52" s="1">
        <f t="shared" si="2"/>
        <v>0</v>
      </c>
      <c r="G52" s="2"/>
      <c r="H52" s="25">
        <f t="shared" si="3"/>
        <v>0</v>
      </c>
      <c r="I52" s="103">
        <f t="shared" si="4"/>
        <v>0</v>
      </c>
      <c r="J52" s="5"/>
      <c r="K52" s="5"/>
      <c r="L52" s="5"/>
      <c r="M52" s="5"/>
    </row>
    <row r="53" spans="1:13" ht="15.75" customHeight="1" x14ac:dyDescent="0.25">
      <c r="A53" s="62" t="s">
        <v>3</v>
      </c>
      <c r="B53" s="58">
        <f>SUM(B30:B50)</f>
        <v>0</v>
      </c>
      <c r="C53" s="58">
        <f>SUM(C30:C50)</f>
        <v>0</v>
      </c>
      <c r="D53" s="58">
        <f>SUM(D30:D50)</f>
        <v>0</v>
      </c>
      <c r="E53" s="58">
        <f>SUM(E30:E50)</f>
        <v>0</v>
      </c>
      <c r="F53" s="208">
        <f>SUM(F30:F52)</f>
        <v>0</v>
      </c>
      <c r="G53" s="206">
        <f>SUM(G30:G50)</f>
        <v>0</v>
      </c>
      <c r="H53" s="214">
        <f>SUM(H30:H50)</f>
        <v>0</v>
      </c>
      <c r="I53" s="208">
        <f>SUM(I30:I51)</f>
        <v>0</v>
      </c>
      <c r="J53" s="5"/>
      <c r="K53" s="5"/>
      <c r="L53" s="5"/>
      <c r="M53" s="5"/>
    </row>
    <row r="54" spans="1:13" ht="15.75" customHeight="1" x14ac:dyDescent="0.25">
      <c r="A54" s="91" t="s">
        <v>12</v>
      </c>
      <c r="B54" s="88">
        <f>(B53*8.6)</f>
        <v>0</v>
      </c>
      <c r="C54" s="88">
        <f>(C53*8.6)</f>
        <v>0</v>
      </c>
      <c r="D54" s="88">
        <f>(D53*7.86)</f>
        <v>0</v>
      </c>
      <c r="E54" s="88">
        <f>(E53*8.3)</f>
        <v>0</v>
      </c>
      <c r="F54" s="209"/>
      <c r="G54" s="207"/>
      <c r="H54" s="215"/>
      <c r="I54" s="213"/>
      <c r="J54" s="5"/>
      <c r="K54" s="5"/>
      <c r="L54" s="5"/>
      <c r="M54" s="5"/>
    </row>
    <row r="55" spans="1:13" ht="15.75" x14ac:dyDescent="0.25">
      <c r="A55" s="57" t="s">
        <v>49</v>
      </c>
      <c r="B55" s="60"/>
      <c r="C55" s="60"/>
      <c r="D55" s="60"/>
      <c r="E55" s="60"/>
      <c r="F55" s="60"/>
      <c r="G55" s="61">
        <f>SUM(B55:E55)</f>
        <v>0</v>
      </c>
      <c r="H55" s="60"/>
      <c r="I55" s="207"/>
      <c r="J55" s="5"/>
      <c r="K55" s="5"/>
    </row>
    <row r="56" spans="1:13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</row>
    <row r="57" spans="1:13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</row>
    <row r="58" spans="1:13" s="197" customFormat="1" x14ac:dyDescent="0.25">
      <c r="A58" s="197" t="s">
        <v>17</v>
      </c>
      <c r="B58" s="197" t="s">
        <v>18</v>
      </c>
      <c r="C58" s="197" t="s">
        <v>19</v>
      </c>
      <c r="D58" s="197" t="s">
        <v>20</v>
      </c>
      <c r="E58" s="197" t="s">
        <v>21</v>
      </c>
      <c r="F58" s="197" t="s">
        <v>22</v>
      </c>
      <c r="G58" s="197" t="s">
        <v>23</v>
      </c>
      <c r="H58" s="197" t="s">
        <v>24</v>
      </c>
      <c r="I58" s="197" t="s">
        <v>25</v>
      </c>
      <c r="J58" s="197" t="s">
        <v>26</v>
      </c>
      <c r="K58" s="197" t="s">
        <v>27</v>
      </c>
      <c r="L58" s="197" t="s">
        <v>28</v>
      </c>
      <c r="M58" s="197" t="s">
        <v>101</v>
      </c>
    </row>
    <row r="59" spans="1:13" s="23" customFormat="1" x14ac:dyDescent="0.25">
      <c r="A59" s="43">
        <v>43383.791666666664</v>
      </c>
      <c r="B59" s="43">
        <v>43383.816666666666</v>
      </c>
      <c r="C59" s="23" t="s">
        <v>10</v>
      </c>
      <c r="D59" s="23" t="s">
        <v>41</v>
      </c>
      <c r="E59" s="23">
        <v>0.3</v>
      </c>
      <c r="F59" s="23">
        <v>1.1576500000000001</v>
      </c>
      <c r="G59" s="23">
        <v>1.0640499999999999</v>
      </c>
      <c r="H59" s="23">
        <v>1.15405</v>
      </c>
      <c r="I59" s="23">
        <v>1.15452</v>
      </c>
      <c r="J59" s="23">
        <v>-1.1399999999999999</v>
      </c>
      <c r="K59" s="23">
        <v>0</v>
      </c>
      <c r="L59" s="23">
        <v>-4.7</v>
      </c>
      <c r="M59" s="23" t="s">
        <v>105</v>
      </c>
    </row>
    <row r="60" spans="1:13" s="23" customFormat="1" x14ac:dyDescent="0.25">
      <c r="A60" s="43">
        <v>43383.166666666664</v>
      </c>
      <c r="B60" s="43">
        <v>43383.816666666666</v>
      </c>
      <c r="C60" s="23" t="s">
        <v>10</v>
      </c>
      <c r="D60" s="23" t="s">
        <v>41</v>
      </c>
      <c r="E60" s="23">
        <v>0.3</v>
      </c>
      <c r="F60" s="23">
        <v>1.1544099999999999</v>
      </c>
      <c r="G60" s="23">
        <v>1.06081</v>
      </c>
      <c r="H60" s="23">
        <v>1.1508100000000001</v>
      </c>
      <c r="I60" s="23">
        <v>1.1545099999999999</v>
      </c>
      <c r="J60" s="23">
        <v>-1.1399999999999999</v>
      </c>
      <c r="K60" s="23">
        <v>0</v>
      </c>
      <c r="L60" s="23">
        <v>-37</v>
      </c>
      <c r="M60" s="23" t="s">
        <v>105</v>
      </c>
    </row>
    <row r="61" spans="1:13" s="23" customFormat="1" x14ac:dyDescent="0.25">
      <c r="A61" s="43">
        <v>43383.708333333336</v>
      </c>
      <c r="B61" s="43">
        <v>43383.76458333333</v>
      </c>
      <c r="C61" s="23" t="s">
        <v>11</v>
      </c>
      <c r="D61" s="23" t="s">
        <v>41</v>
      </c>
      <c r="E61" s="23">
        <v>0.06</v>
      </c>
      <c r="F61" s="23">
        <v>113.087</v>
      </c>
      <c r="G61" s="23">
        <v>112.596</v>
      </c>
      <c r="H61" s="23">
        <v>112.911</v>
      </c>
      <c r="I61" s="23">
        <v>112.616</v>
      </c>
      <c r="J61" s="23">
        <v>-0.2</v>
      </c>
      <c r="K61" s="23">
        <v>0</v>
      </c>
      <c r="L61" s="23">
        <v>29.5</v>
      </c>
      <c r="M61" s="23" t="s">
        <v>105</v>
      </c>
    </row>
    <row r="62" spans="1:13" s="23" customFormat="1" x14ac:dyDescent="0.25">
      <c r="A62" s="43">
        <v>43383.125</v>
      </c>
      <c r="B62" s="43">
        <v>43383.75</v>
      </c>
      <c r="C62" s="23" t="s">
        <v>10</v>
      </c>
      <c r="D62" s="23" t="s">
        <v>41</v>
      </c>
      <c r="E62" s="23">
        <v>0.3</v>
      </c>
      <c r="F62" s="23">
        <v>1.1544300000000001</v>
      </c>
      <c r="G62" s="23">
        <v>1.1213299999999999</v>
      </c>
      <c r="H62" s="23">
        <v>1.1503300000000001</v>
      </c>
      <c r="I62" s="23">
        <v>1.15341</v>
      </c>
      <c r="J62" s="23">
        <v>-1.1399999999999999</v>
      </c>
      <c r="K62" s="23">
        <v>0</v>
      </c>
      <c r="L62" s="23">
        <v>-30.8</v>
      </c>
      <c r="M62" s="23" t="s">
        <v>105</v>
      </c>
    </row>
    <row r="63" spans="1:13" s="23" customFormat="1" x14ac:dyDescent="0.25">
      <c r="A63" s="43">
        <v>43353.722222222219</v>
      </c>
      <c r="B63" s="43">
        <v>43353.938194444447</v>
      </c>
      <c r="C63" s="23" t="s">
        <v>10</v>
      </c>
      <c r="D63" s="23" t="s">
        <v>41</v>
      </c>
      <c r="E63" s="23">
        <v>0.3</v>
      </c>
      <c r="F63" s="23">
        <v>1.1519299999999999</v>
      </c>
      <c r="G63" s="23">
        <v>1.1323300000000001</v>
      </c>
      <c r="H63" s="23">
        <v>1.14723</v>
      </c>
      <c r="I63" s="23">
        <v>1.14889</v>
      </c>
      <c r="J63" s="23">
        <v>-1.1399999999999999</v>
      </c>
      <c r="K63" s="23">
        <v>0</v>
      </c>
      <c r="L63" s="23">
        <v>-16.600000000000001</v>
      </c>
      <c r="M63" s="23" t="s">
        <v>105</v>
      </c>
    </row>
    <row r="64" spans="1:13" s="23" customFormat="1" x14ac:dyDescent="0.25">
      <c r="A64" s="43">
        <v>43353.67291666667</v>
      </c>
      <c r="B64" s="43">
        <v>43353.90347222222</v>
      </c>
      <c r="C64" s="23" t="s">
        <v>10</v>
      </c>
      <c r="D64" s="23" t="s">
        <v>41</v>
      </c>
      <c r="E64" s="23">
        <v>0.3</v>
      </c>
      <c r="F64" s="23">
        <v>1.1499200000000001</v>
      </c>
      <c r="G64" s="23">
        <v>1.1255200000000001</v>
      </c>
      <c r="H64" s="23">
        <v>1.1455200000000001</v>
      </c>
      <c r="I64" s="23">
        <v>1.1499200000000001</v>
      </c>
      <c r="J64" s="23">
        <v>-1.1399999999999999</v>
      </c>
      <c r="K64" s="23">
        <v>0</v>
      </c>
      <c r="L64" s="23">
        <v>-44</v>
      </c>
      <c r="M64" s="23" t="s">
        <v>105</v>
      </c>
    </row>
    <row r="65" spans="1:13" s="23" customFormat="1" x14ac:dyDescent="0.25">
      <c r="A65" s="43">
        <v>43353.670138888891</v>
      </c>
      <c r="B65" s="43">
        <v>43353.861111111109</v>
      </c>
      <c r="C65" s="23" t="s">
        <v>10</v>
      </c>
      <c r="D65" s="23" t="s">
        <v>41</v>
      </c>
      <c r="E65" s="23">
        <v>0.3</v>
      </c>
      <c r="F65" s="23">
        <v>1.14985</v>
      </c>
      <c r="G65" s="23">
        <v>1.13025</v>
      </c>
      <c r="H65" s="23">
        <v>1.1451499999999999</v>
      </c>
      <c r="I65" s="23">
        <v>1.1492100000000001</v>
      </c>
      <c r="J65" s="23">
        <v>-1.1399999999999999</v>
      </c>
      <c r="K65" s="23">
        <v>0</v>
      </c>
      <c r="L65" s="23">
        <v>-40.6</v>
      </c>
      <c r="M65" s="23" t="s">
        <v>105</v>
      </c>
    </row>
    <row r="66" spans="1:13" s="23" customFormat="1" x14ac:dyDescent="0.25">
      <c r="A66" s="43">
        <v>43353.739583333336</v>
      </c>
      <c r="B66" s="43">
        <v>43353.774305555555</v>
      </c>
      <c r="C66" s="23" t="s">
        <v>13</v>
      </c>
      <c r="D66" s="23" t="s">
        <v>43</v>
      </c>
      <c r="E66" s="23">
        <v>0.06</v>
      </c>
      <c r="F66" s="23">
        <v>1.3044800000000001</v>
      </c>
      <c r="G66" s="23">
        <v>1.32196</v>
      </c>
      <c r="H66" s="23">
        <v>1.3106100000000001</v>
      </c>
      <c r="I66" s="23">
        <v>1.3129900000000001</v>
      </c>
      <c r="J66" s="23">
        <v>-0.26</v>
      </c>
      <c r="K66" s="23">
        <v>0</v>
      </c>
      <c r="L66" s="23">
        <v>23.8</v>
      </c>
      <c r="M66" s="23" t="s">
        <v>105</v>
      </c>
    </row>
    <row r="67" spans="1:13" s="23" customFormat="1" x14ac:dyDescent="0.25">
      <c r="A67" s="43">
        <v>43353.163194444445</v>
      </c>
      <c r="B67" s="43">
        <v>43353.171527777777</v>
      </c>
      <c r="C67" s="23" t="s">
        <v>13</v>
      </c>
      <c r="D67" s="23" t="s">
        <v>43</v>
      </c>
      <c r="E67" s="23">
        <v>0.3</v>
      </c>
      <c r="F67" s="23">
        <v>1.3030600000000001</v>
      </c>
      <c r="G67" s="23">
        <v>1.3186599999999999</v>
      </c>
      <c r="H67" s="23">
        <v>1.3086599999999999</v>
      </c>
      <c r="I67" s="23">
        <v>1.3091299999999999</v>
      </c>
      <c r="J67" s="23">
        <v>-1.3</v>
      </c>
      <c r="K67" s="23">
        <v>0</v>
      </c>
      <c r="L67" s="23">
        <v>4.7</v>
      </c>
      <c r="M67" s="23" t="s">
        <v>105</v>
      </c>
    </row>
    <row r="68" spans="1:13" s="23" customFormat="1" x14ac:dyDescent="0.25">
      <c r="A68" s="43">
        <v>43322.5</v>
      </c>
      <c r="B68" s="43">
        <v>43322.868750000001</v>
      </c>
      <c r="C68" s="23" t="s">
        <v>11</v>
      </c>
      <c r="D68" s="23" t="s">
        <v>41</v>
      </c>
      <c r="E68" s="23">
        <v>0.06</v>
      </c>
      <c r="F68" s="23">
        <v>113.31699999999999</v>
      </c>
      <c r="G68" s="23">
        <v>112.705</v>
      </c>
      <c r="H68" s="23">
        <v>113.276</v>
      </c>
      <c r="I68" s="23">
        <v>112.85</v>
      </c>
      <c r="J68" s="23">
        <v>-0.2</v>
      </c>
      <c r="K68" s="23">
        <v>0</v>
      </c>
      <c r="L68" s="23">
        <v>42.6</v>
      </c>
      <c r="M68" s="23" t="s">
        <v>105</v>
      </c>
    </row>
    <row r="69" spans="1:13" s="23" customFormat="1" x14ac:dyDescent="0.25">
      <c r="A69" s="43">
        <v>43322.489583333336</v>
      </c>
      <c r="B69" s="43">
        <v>43322.823611111111</v>
      </c>
      <c r="C69" s="23" t="s">
        <v>11</v>
      </c>
      <c r="D69" s="23" t="s">
        <v>41</v>
      </c>
      <c r="E69" s="23">
        <v>0.06</v>
      </c>
      <c r="F69" s="23">
        <v>113.40300000000001</v>
      </c>
      <c r="G69" s="23">
        <v>112.84</v>
      </c>
      <c r="H69" s="23">
        <v>113.36499999999999</v>
      </c>
      <c r="I69" s="23">
        <v>112.96899999999999</v>
      </c>
      <c r="J69" s="23">
        <v>-0.2</v>
      </c>
      <c r="K69" s="23">
        <v>0</v>
      </c>
      <c r="L69" s="23">
        <v>39.6</v>
      </c>
      <c r="M69" s="23" t="s">
        <v>105</v>
      </c>
    </row>
    <row r="70" spans="1:13" s="23" customFormat="1" x14ac:dyDescent="0.25">
      <c r="A70" s="43">
        <v>43322.28125</v>
      </c>
      <c r="B70" s="43">
        <v>43322.462500000001</v>
      </c>
      <c r="C70" s="23" t="s">
        <v>13</v>
      </c>
      <c r="D70" s="23" t="s">
        <v>43</v>
      </c>
      <c r="E70" s="23">
        <v>0.3</v>
      </c>
      <c r="F70" s="23">
        <v>1.3055000000000001</v>
      </c>
      <c r="G70" s="23">
        <v>1.3311999999999999</v>
      </c>
      <c r="H70" s="23">
        <v>1.3111999999999999</v>
      </c>
      <c r="I70" s="23">
        <v>1.3055000000000001</v>
      </c>
      <c r="J70" s="23">
        <v>-1.3</v>
      </c>
      <c r="K70" s="23">
        <v>0</v>
      </c>
      <c r="L70" s="23">
        <v>-57</v>
      </c>
      <c r="M70" s="23" t="s">
        <v>105</v>
      </c>
    </row>
    <row r="71" spans="1:13" s="23" customFormat="1" x14ac:dyDescent="0.25">
      <c r="A71" s="43">
        <v>43230.6875</v>
      </c>
      <c r="B71" s="43">
        <v>43322.041666666664</v>
      </c>
      <c r="C71" s="23" t="s">
        <v>13</v>
      </c>
      <c r="D71" s="23" t="s">
        <v>43</v>
      </c>
      <c r="E71" s="23">
        <v>0.06</v>
      </c>
      <c r="F71" s="23">
        <v>1.3019400000000001</v>
      </c>
      <c r="G71" s="23">
        <v>1.3237699999999999</v>
      </c>
      <c r="H71" s="23">
        <v>1.3095399999999999</v>
      </c>
      <c r="I71" s="23">
        <v>1.3125199999999999</v>
      </c>
      <c r="J71" s="23">
        <v>-0.26</v>
      </c>
      <c r="K71" s="23">
        <v>-0.43</v>
      </c>
      <c r="L71" s="23">
        <v>29.8</v>
      </c>
      <c r="M71" s="23" t="s">
        <v>105</v>
      </c>
    </row>
    <row r="72" spans="1:13" s="23" customFormat="1" x14ac:dyDescent="0.25">
      <c r="A72" s="43">
        <v>43230.416666666664</v>
      </c>
      <c r="B72" s="43">
        <v>43230.479166666664</v>
      </c>
      <c r="C72" s="23" t="s">
        <v>13</v>
      </c>
      <c r="D72" s="23" t="s">
        <v>43</v>
      </c>
      <c r="E72" s="23">
        <v>0.06</v>
      </c>
      <c r="F72" s="23">
        <v>1.30036</v>
      </c>
      <c r="G72" s="23">
        <v>1.31324</v>
      </c>
      <c r="H72" s="23">
        <v>1.3045899999999999</v>
      </c>
      <c r="I72" s="23">
        <v>1.30274</v>
      </c>
      <c r="J72" s="23">
        <v>-0.26</v>
      </c>
      <c r="K72" s="23">
        <v>0</v>
      </c>
      <c r="L72" s="23">
        <v>-18.5</v>
      </c>
      <c r="M72" s="23" t="s">
        <v>105</v>
      </c>
    </row>
    <row r="73" spans="1:13" s="23" customFormat="1" x14ac:dyDescent="0.25">
      <c r="A73" s="43">
        <v>43230.40625</v>
      </c>
      <c r="B73" s="43">
        <v>43230.479166666664</v>
      </c>
      <c r="C73" s="23" t="s">
        <v>13</v>
      </c>
      <c r="D73" s="23" t="s">
        <v>43</v>
      </c>
      <c r="E73" s="23">
        <v>0.06</v>
      </c>
      <c r="F73" s="23">
        <v>1.30077</v>
      </c>
      <c r="G73" s="23">
        <v>1.3123199999999999</v>
      </c>
      <c r="H73" s="23">
        <v>1.3048</v>
      </c>
      <c r="I73" s="23">
        <v>1.3027500000000001</v>
      </c>
      <c r="J73" s="23">
        <v>-0.26</v>
      </c>
      <c r="K73" s="23">
        <v>0</v>
      </c>
      <c r="L73" s="23">
        <v>-20.5</v>
      </c>
      <c r="M73" s="23" t="s">
        <v>105</v>
      </c>
    </row>
    <row r="74" spans="1:13" s="23" customFormat="1" x14ac:dyDescent="0.25">
      <c r="A74" s="43">
        <v>43200.395833333336</v>
      </c>
      <c r="B74" s="43">
        <v>43200.620833333334</v>
      </c>
      <c r="C74" s="23" t="s">
        <v>13</v>
      </c>
      <c r="D74" s="23" t="s">
        <v>41</v>
      </c>
      <c r="E74" s="23">
        <v>0.3</v>
      </c>
      <c r="F74" s="23">
        <v>1.2999700000000001</v>
      </c>
      <c r="G74" s="23">
        <v>1.27427</v>
      </c>
      <c r="H74" s="23">
        <v>1.29427</v>
      </c>
      <c r="I74" s="23">
        <v>1.3000100000000001</v>
      </c>
      <c r="J74" s="23">
        <v>-1.29</v>
      </c>
      <c r="K74" s="23">
        <v>0</v>
      </c>
      <c r="L74" s="23">
        <v>-57.4</v>
      </c>
      <c r="M74" s="23" t="s">
        <v>105</v>
      </c>
    </row>
    <row r="75" spans="1:13" s="23" customFormat="1" x14ac:dyDescent="0.25">
      <c r="A75" s="43">
        <v>43200.395138888889</v>
      </c>
      <c r="B75" s="43">
        <v>43200.618055555555</v>
      </c>
      <c r="C75" s="23" t="s">
        <v>13</v>
      </c>
      <c r="D75" s="23" t="s">
        <v>41</v>
      </c>
      <c r="E75" s="23">
        <v>0.3</v>
      </c>
      <c r="F75" s="23">
        <v>1.2997700000000001</v>
      </c>
      <c r="G75" s="23">
        <v>1.28417</v>
      </c>
      <c r="H75" s="23">
        <v>1.29417</v>
      </c>
      <c r="I75" s="23">
        <v>1.2997799999999999</v>
      </c>
      <c r="J75" s="23">
        <v>-1.29</v>
      </c>
      <c r="K75" s="23">
        <v>0</v>
      </c>
      <c r="L75" s="23">
        <v>-56.1</v>
      </c>
      <c r="M75" s="23" t="s">
        <v>105</v>
      </c>
    </row>
    <row r="76" spans="1:13" s="23" customFormat="1" x14ac:dyDescent="0.25">
      <c r="A76" s="43">
        <v>43200.371527777781</v>
      </c>
      <c r="B76" s="43">
        <v>43200.375694444447</v>
      </c>
      <c r="C76" s="23" t="s">
        <v>13</v>
      </c>
      <c r="D76" s="23" t="s">
        <v>41</v>
      </c>
      <c r="E76" s="23">
        <v>0.3</v>
      </c>
      <c r="F76" s="23">
        <v>1.2999000000000001</v>
      </c>
      <c r="G76" s="23">
        <v>1.2843</v>
      </c>
      <c r="H76" s="23">
        <v>1.2943</v>
      </c>
      <c r="I76" s="23">
        <v>1.29308</v>
      </c>
      <c r="J76" s="23">
        <v>-1.29</v>
      </c>
      <c r="K76" s="23">
        <v>0</v>
      </c>
      <c r="L76" s="23">
        <v>12.2</v>
      </c>
      <c r="M76" s="23" t="s">
        <v>105</v>
      </c>
    </row>
    <row r="77" spans="1:13" s="23" customFormat="1" x14ac:dyDescent="0.25">
      <c r="A77" s="43">
        <v>43169.747916666667</v>
      </c>
      <c r="B77" s="43">
        <v>43169.754861111112</v>
      </c>
      <c r="C77" s="23" t="s">
        <v>16</v>
      </c>
      <c r="D77" s="23" t="s">
        <v>41</v>
      </c>
      <c r="E77" s="23">
        <v>0.3</v>
      </c>
      <c r="F77" s="23">
        <v>0.71853</v>
      </c>
      <c r="G77" s="23">
        <v>0.70982999999999996</v>
      </c>
      <c r="H77" s="23">
        <v>0.71553</v>
      </c>
      <c r="I77" s="23">
        <v>0.71465999999999996</v>
      </c>
      <c r="J77" s="23">
        <v>-0.71</v>
      </c>
      <c r="K77" s="23">
        <v>0</v>
      </c>
      <c r="L77" s="23">
        <v>8.6999999999999993</v>
      </c>
      <c r="M77" s="23" t="s">
        <v>105</v>
      </c>
    </row>
    <row r="78" spans="1:13" s="23" customFormat="1" x14ac:dyDescent="0.25">
      <c r="A78" s="43">
        <v>43141.627083333333</v>
      </c>
      <c r="B78" s="43">
        <v>43141.832638888889</v>
      </c>
      <c r="C78" s="23" t="s">
        <v>10</v>
      </c>
      <c r="D78" s="23" t="s">
        <v>41</v>
      </c>
      <c r="E78" s="23">
        <v>0.3</v>
      </c>
      <c r="F78" s="23">
        <v>1.15856</v>
      </c>
      <c r="G78" s="23">
        <v>1.13896</v>
      </c>
      <c r="H78" s="23">
        <v>1.1538600000000001</v>
      </c>
      <c r="I78" s="23">
        <v>1.1550800000000001</v>
      </c>
      <c r="J78" s="23">
        <v>-1.1399999999999999</v>
      </c>
      <c r="K78" s="23">
        <v>0</v>
      </c>
      <c r="L78" s="23">
        <v>-12.2</v>
      </c>
      <c r="M78" s="23" t="s">
        <v>105</v>
      </c>
    </row>
    <row r="79" spans="1:13" s="23" customFormat="1" x14ac:dyDescent="0.25">
      <c r="A79" s="43">
        <v>43141.590277777781</v>
      </c>
      <c r="B79" s="43">
        <v>43141.832638888889</v>
      </c>
      <c r="C79" s="23" t="s">
        <v>10</v>
      </c>
      <c r="D79" s="23" t="s">
        <v>41</v>
      </c>
      <c r="E79" s="23">
        <v>0.3</v>
      </c>
      <c r="F79" s="23">
        <v>1.1573</v>
      </c>
      <c r="G79" s="23">
        <v>1.1376999999999999</v>
      </c>
      <c r="H79" s="23">
        <v>1.1526000000000001</v>
      </c>
      <c r="I79" s="23">
        <v>1.1550800000000001</v>
      </c>
      <c r="J79" s="23">
        <v>-1.1399999999999999</v>
      </c>
      <c r="K79" s="23">
        <v>0</v>
      </c>
      <c r="L79" s="23">
        <v>-24.8</v>
      </c>
      <c r="M79" s="23" t="s">
        <v>105</v>
      </c>
    </row>
    <row r="80" spans="1:13" s="23" customFormat="1" x14ac:dyDescent="0.25">
      <c r="A80" s="43">
        <v>43110.6875</v>
      </c>
      <c r="B80" s="43">
        <v>43110.78125</v>
      </c>
      <c r="C80" s="23" t="s">
        <v>13</v>
      </c>
      <c r="D80" s="23" t="s">
        <v>43</v>
      </c>
      <c r="E80" s="23">
        <v>0.06</v>
      </c>
      <c r="F80" s="23">
        <v>1.29833</v>
      </c>
      <c r="G80" s="23">
        <v>1.3221099999999999</v>
      </c>
      <c r="H80" s="23">
        <v>1.30661</v>
      </c>
      <c r="I80" s="23">
        <v>1.30308</v>
      </c>
      <c r="J80" s="23">
        <v>-0.26</v>
      </c>
      <c r="K80" s="23">
        <v>0</v>
      </c>
      <c r="L80" s="23">
        <v>-35.299999999999997</v>
      </c>
      <c r="M80" s="23" t="s">
        <v>105</v>
      </c>
    </row>
    <row r="81" spans="1:13" s="23" customFormat="1" x14ac:dyDescent="0.25">
      <c r="A81" s="43">
        <v>43110.666666666664</v>
      </c>
      <c r="B81" s="43">
        <v>43110.75</v>
      </c>
      <c r="C81" s="23" t="s">
        <v>13</v>
      </c>
      <c r="D81" s="23" t="s">
        <v>43</v>
      </c>
      <c r="E81" s="23">
        <v>0.06</v>
      </c>
      <c r="F81" s="23">
        <v>1.2995399999999999</v>
      </c>
      <c r="G81" s="23">
        <v>1.3233200000000001</v>
      </c>
      <c r="H81" s="23">
        <v>1.3078399999999999</v>
      </c>
      <c r="I81" s="23">
        <v>1.3045</v>
      </c>
      <c r="J81" s="23">
        <v>-0.26</v>
      </c>
      <c r="K81" s="23">
        <v>0</v>
      </c>
      <c r="L81" s="23">
        <v>-33.4</v>
      </c>
      <c r="M81" s="23" t="s">
        <v>105</v>
      </c>
    </row>
  </sheetData>
  <mergeCells count="6">
    <mergeCell ref="F25:F26"/>
    <mergeCell ref="H25:H26"/>
    <mergeCell ref="I53:I55"/>
    <mergeCell ref="H53:H54"/>
    <mergeCell ref="F53:F54"/>
    <mergeCell ref="G53:G54"/>
  </mergeCells>
  <conditionalFormatting sqref="H25 L28 L56:L57 J25:J27 L63:L1048576">
    <cfRule type="cellIs" dxfId="247" priority="101" operator="lessThan">
      <formula>0</formula>
    </cfRule>
    <cfRule type="cellIs" dxfId="246" priority="102" operator="greaterThan">
      <formula>0</formula>
    </cfRule>
  </conditionalFormatting>
  <conditionalFormatting sqref="F2:F22 F25">
    <cfRule type="cellIs" dxfId="245" priority="109" operator="lessThan">
      <formula>0</formula>
    </cfRule>
    <cfRule type="cellIs" dxfId="244" priority="110" operator="greaterThan">
      <formula>0</formula>
    </cfRule>
  </conditionalFormatting>
  <conditionalFormatting sqref="F2:G20 F21:F22 G21:G24">
    <cfRule type="cellIs" dxfId="243" priority="106" operator="equal">
      <formula>0</formula>
    </cfRule>
  </conditionalFormatting>
  <conditionalFormatting sqref="H2:H23 B2:C24">
    <cfRule type="cellIs" dxfId="242" priority="104" operator="lessThan">
      <formula>0</formula>
    </cfRule>
    <cfRule type="cellIs" dxfId="241" priority="105" operator="greaterThan">
      <formula>0</formula>
    </cfRule>
  </conditionalFormatting>
  <conditionalFormatting sqref="B25:C25">
    <cfRule type="cellIs" dxfId="240" priority="99" operator="lessThan">
      <formula>0</formula>
    </cfRule>
    <cfRule type="cellIs" dxfId="239" priority="100" operator="greaterThan">
      <formula>0</formula>
    </cfRule>
  </conditionalFormatting>
  <conditionalFormatting sqref="D2:D24">
    <cfRule type="cellIs" dxfId="238" priority="97" operator="lessThan">
      <formula>0</formula>
    </cfRule>
    <cfRule type="cellIs" dxfId="237" priority="98" operator="greaterThan">
      <formula>0</formula>
    </cfRule>
  </conditionalFormatting>
  <conditionalFormatting sqref="D25">
    <cfRule type="cellIs" dxfId="236" priority="94" operator="lessThan">
      <formula>0</formula>
    </cfRule>
    <cfRule type="cellIs" dxfId="235" priority="95" operator="greaterThan">
      <formula>0</formula>
    </cfRule>
  </conditionalFormatting>
  <conditionalFormatting sqref="E2:E24">
    <cfRule type="cellIs" dxfId="234" priority="92" operator="lessThan">
      <formula>0</formula>
    </cfRule>
    <cfRule type="cellIs" dxfId="233" priority="93" operator="greaterThan">
      <formula>0</formula>
    </cfRule>
  </conditionalFormatting>
  <conditionalFormatting sqref="E25">
    <cfRule type="cellIs" dxfId="232" priority="89" operator="lessThan">
      <formula>0</formula>
    </cfRule>
    <cfRule type="cellIs" dxfId="231" priority="90" operator="greaterThan">
      <formula>0</formula>
    </cfRule>
  </conditionalFormatting>
  <conditionalFormatting sqref="J1:J22">
    <cfRule type="cellIs" dxfId="230" priority="87" operator="lessThan">
      <formula>0</formula>
    </cfRule>
    <cfRule type="cellIs" dxfId="229" priority="88" operator="greaterThan">
      <formula>0</formula>
    </cfRule>
  </conditionalFormatting>
  <conditionalFormatting sqref="H3:H23 B2:E11 F2:H2 B25:H25 B30:H30 B55:H55 B53:H53 B12:D24 E3:G13 F14:G20 E14:E24 B26:E26 G26 F21:F22 G21:G24">
    <cfRule type="cellIs" dxfId="228" priority="103" operator="equal">
      <formula>0</formula>
    </cfRule>
  </conditionalFormatting>
  <conditionalFormatting sqref="B27:E27">
    <cfRule type="cellIs" dxfId="227" priority="85" operator="lessThan">
      <formula>0</formula>
    </cfRule>
    <cfRule type="cellIs" dxfId="226" priority="86" operator="greaterThan">
      <formula>0</formula>
    </cfRule>
  </conditionalFormatting>
  <conditionalFormatting sqref="F23">
    <cfRule type="cellIs" dxfId="225" priority="83" operator="lessThan">
      <formula>0</formula>
    </cfRule>
    <cfRule type="cellIs" dxfId="224" priority="84" operator="greaterThan">
      <formula>0</formula>
    </cfRule>
  </conditionalFormatting>
  <conditionalFormatting sqref="F23">
    <cfRule type="cellIs" dxfId="223" priority="82" operator="equal">
      <formula>0</formula>
    </cfRule>
  </conditionalFormatting>
  <conditionalFormatting sqref="J23">
    <cfRule type="cellIs" dxfId="222" priority="73" operator="lessThan">
      <formula>0</formula>
    </cfRule>
    <cfRule type="cellIs" dxfId="221" priority="74" operator="greaterThan">
      <formula>0</formula>
    </cfRule>
  </conditionalFormatting>
  <conditionalFormatting sqref="F23">
    <cfRule type="cellIs" dxfId="220" priority="79" operator="equal">
      <formula>0</formula>
    </cfRule>
  </conditionalFormatting>
  <conditionalFormatting sqref="H53 K53:K55">
    <cfRule type="cellIs" dxfId="219" priority="64" operator="lessThan">
      <formula>0</formula>
    </cfRule>
    <cfRule type="cellIs" dxfId="218" priority="65" operator="greaterThan">
      <formula>0</formula>
    </cfRule>
  </conditionalFormatting>
  <conditionalFormatting sqref="F30:F50 F53">
    <cfRule type="cellIs" dxfId="217" priority="70" operator="lessThan">
      <formula>0</formula>
    </cfRule>
    <cfRule type="cellIs" dxfId="216" priority="71" operator="greaterThan">
      <formula>0</formula>
    </cfRule>
  </conditionalFormatting>
  <conditionalFormatting sqref="F30:G50">
    <cfRule type="cellIs" dxfId="215" priority="69" operator="equal">
      <formula>0</formula>
    </cfRule>
  </conditionalFormatting>
  <conditionalFormatting sqref="B30:C50 H30:H51">
    <cfRule type="cellIs" dxfId="214" priority="67" operator="lessThan">
      <formula>0</formula>
    </cfRule>
    <cfRule type="cellIs" dxfId="213" priority="68" operator="greaterThan">
      <formula>0</formula>
    </cfRule>
  </conditionalFormatting>
  <conditionalFormatting sqref="B53:C53">
    <cfRule type="cellIs" dxfId="212" priority="62" operator="lessThan">
      <formula>0</formula>
    </cfRule>
    <cfRule type="cellIs" dxfId="211" priority="63" operator="greaterThan">
      <formula>0</formula>
    </cfRule>
  </conditionalFormatting>
  <conditionalFormatting sqref="D30:D50">
    <cfRule type="cellIs" dxfId="210" priority="60" operator="lessThan">
      <formula>0</formula>
    </cfRule>
    <cfRule type="cellIs" dxfId="209" priority="61" operator="greaterThan">
      <formula>0</formula>
    </cfRule>
  </conditionalFormatting>
  <conditionalFormatting sqref="D53">
    <cfRule type="cellIs" dxfId="208" priority="58" operator="lessThan">
      <formula>0</formula>
    </cfRule>
    <cfRule type="cellIs" dxfId="207" priority="59" operator="greaterThan">
      <formula>0</formula>
    </cfRule>
  </conditionalFormatting>
  <conditionalFormatting sqref="E30:E50">
    <cfRule type="cellIs" dxfId="206" priority="56" operator="lessThan">
      <formula>0</formula>
    </cfRule>
    <cfRule type="cellIs" dxfId="205" priority="57" operator="greaterThan">
      <formula>0</formula>
    </cfRule>
  </conditionalFormatting>
  <conditionalFormatting sqref="E53">
    <cfRule type="cellIs" dxfId="204" priority="54" operator="lessThan">
      <formula>0</formula>
    </cfRule>
    <cfRule type="cellIs" dxfId="203" priority="55" operator="greaterThan">
      <formula>0</formula>
    </cfRule>
  </conditionalFormatting>
  <conditionalFormatting sqref="K29:K50">
    <cfRule type="cellIs" dxfId="202" priority="52" operator="lessThan">
      <formula>0</formula>
    </cfRule>
    <cfRule type="cellIs" dxfId="201" priority="53" operator="greaterThan">
      <formula>0</formula>
    </cfRule>
  </conditionalFormatting>
  <conditionalFormatting sqref="B31:G50 H31:H51">
    <cfRule type="cellIs" dxfId="200" priority="66" operator="equal">
      <formula>0</formula>
    </cfRule>
  </conditionalFormatting>
  <conditionalFormatting sqref="B54:E54">
    <cfRule type="cellIs" dxfId="199" priority="50" operator="lessThan">
      <formula>0</formula>
    </cfRule>
    <cfRule type="cellIs" dxfId="198" priority="51" operator="greaterThan">
      <formula>0</formula>
    </cfRule>
  </conditionalFormatting>
  <conditionalFormatting sqref="F51">
    <cfRule type="cellIs" dxfId="197" priority="48" operator="lessThan">
      <formula>0</formula>
    </cfRule>
    <cfRule type="cellIs" dxfId="196" priority="49" operator="greaterThan">
      <formula>0</formula>
    </cfRule>
  </conditionalFormatting>
  <conditionalFormatting sqref="F51:G51">
    <cfRule type="cellIs" dxfId="195" priority="47" operator="equal">
      <formula>0</formula>
    </cfRule>
  </conditionalFormatting>
  <conditionalFormatting sqref="B51:C51">
    <cfRule type="cellIs" dxfId="194" priority="45" operator="lessThan">
      <formula>0</formula>
    </cfRule>
    <cfRule type="cellIs" dxfId="193" priority="46" operator="greaterThan">
      <formula>0</formula>
    </cfRule>
  </conditionalFormatting>
  <conditionalFormatting sqref="D51">
    <cfRule type="cellIs" dxfId="192" priority="42" operator="lessThan">
      <formula>0</formula>
    </cfRule>
    <cfRule type="cellIs" dxfId="191" priority="43" operator="greaterThan">
      <formula>0</formula>
    </cfRule>
  </conditionalFormatting>
  <conditionalFormatting sqref="E51">
    <cfRule type="cellIs" dxfId="190" priority="40" operator="lessThan">
      <formula>0</formula>
    </cfRule>
    <cfRule type="cellIs" dxfId="189" priority="41" operator="greaterThan">
      <formula>0</formula>
    </cfRule>
  </conditionalFormatting>
  <conditionalFormatting sqref="K51">
    <cfRule type="cellIs" dxfId="188" priority="38" operator="lessThan">
      <formula>0</formula>
    </cfRule>
    <cfRule type="cellIs" dxfId="187" priority="39" operator="greaterThan">
      <formula>0</formula>
    </cfRule>
  </conditionalFormatting>
  <conditionalFormatting sqref="B51:G51">
    <cfRule type="cellIs" dxfId="186" priority="44" operator="equal">
      <formula>0</formula>
    </cfRule>
  </conditionalFormatting>
  <conditionalFormatting sqref="I30:I51 I53">
    <cfRule type="cellIs" dxfId="185" priority="37" operator="lessThan">
      <formula>0</formula>
    </cfRule>
  </conditionalFormatting>
  <conditionalFormatting sqref="H24">
    <cfRule type="cellIs" dxfId="184" priority="35" operator="lessThan">
      <formula>0</formula>
    </cfRule>
    <cfRule type="cellIs" dxfId="183" priority="36" operator="greaterThan">
      <formula>0</formula>
    </cfRule>
  </conditionalFormatting>
  <conditionalFormatting sqref="H24">
    <cfRule type="cellIs" dxfId="182" priority="34" operator="equal">
      <formula>0</formula>
    </cfRule>
  </conditionalFormatting>
  <conditionalFormatting sqref="F24">
    <cfRule type="cellIs" dxfId="181" priority="32" operator="lessThan">
      <formula>0</formula>
    </cfRule>
    <cfRule type="cellIs" dxfId="180" priority="33" operator="greaterThan">
      <formula>0</formula>
    </cfRule>
  </conditionalFormatting>
  <conditionalFormatting sqref="F24">
    <cfRule type="cellIs" dxfId="179" priority="31" operator="equal">
      <formula>0</formula>
    </cfRule>
  </conditionalFormatting>
  <conditionalFormatting sqref="J24">
    <cfRule type="cellIs" dxfId="178" priority="22" operator="lessThan">
      <formula>0</formula>
    </cfRule>
    <cfRule type="cellIs" dxfId="177" priority="23" operator="greaterThan">
      <formula>0</formula>
    </cfRule>
  </conditionalFormatting>
  <conditionalFormatting sqref="F24">
    <cfRule type="cellIs" dxfId="176" priority="28" operator="equal">
      <formula>0</formula>
    </cfRule>
  </conditionalFormatting>
  <conditionalFormatting sqref="H52">
    <cfRule type="cellIs" dxfId="175" priority="20" operator="lessThan">
      <formula>0</formula>
    </cfRule>
    <cfRule type="cellIs" dxfId="174" priority="21" operator="greaterThan">
      <formula>0</formula>
    </cfRule>
  </conditionalFormatting>
  <conditionalFormatting sqref="H52">
    <cfRule type="cellIs" dxfId="173" priority="19" operator="equal">
      <formula>0</formula>
    </cfRule>
  </conditionalFormatting>
  <conditionalFormatting sqref="F52">
    <cfRule type="cellIs" dxfId="172" priority="17" operator="lessThan">
      <formula>0</formula>
    </cfRule>
    <cfRule type="cellIs" dxfId="171" priority="18" operator="greaterThan">
      <formula>0</formula>
    </cfRule>
  </conditionalFormatting>
  <conditionalFormatting sqref="F52:G52">
    <cfRule type="cellIs" dxfId="170" priority="16" operator="equal">
      <formula>0</formula>
    </cfRule>
  </conditionalFormatting>
  <conditionalFormatting sqref="B52:C52">
    <cfRule type="cellIs" dxfId="169" priority="14" operator="lessThan">
      <formula>0</formula>
    </cfRule>
    <cfRule type="cellIs" dxfId="168" priority="15" operator="greaterThan">
      <formula>0</formula>
    </cfRule>
  </conditionalFormatting>
  <conditionalFormatting sqref="D52">
    <cfRule type="cellIs" dxfId="167" priority="11" operator="lessThan">
      <formula>0</formula>
    </cfRule>
    <cfRule type="cellIs" dxfId="166" priority="12" operator="greaterThan">
      <formula>0</formula>
    </cfRule>
  </conditionalFormatting>
  <conditionalFormatting sqref="E52">
    <cfRule type="cellIs" dxfId="165" priority="9" operator="lessThan">
      <formula>0</formula>
    </cfRule>
    <cfRule type="cellIs" dxfId="164" priority="10" operator="greaterThan">
      <formula>0</formula>
    </cfRule>
  </conditionalFormatting>
  <conditionalFormatting sqref="K52">
    <cfRule type="cellIs" dxfId="163" priority="7" operator="lessThan">
      <formula>0</formula>
    </cfRule>
    <cfRule type="cellIs" dxfId="162" priority="8" operator="greaterThan">
      <formula>0</formula>
    </cfRule>
  </conditionalFormatting>
  <conditionalFormatting sqref="B52:G52">
    <cfRule type="cellIs" dxfId="161" priority="13" operator="equal">
      <formula>0</formula>
    </cfRule>
  </conditionalFormatting>
  <conditionalFormatting sqref="I52">
    <cfRule type="cellIs" dxfId="160" priority="6" operator="lessThan">
      <formula>0</formula>
    </cfRule>
  </conditionalFormatting>
  <conditionalFormatting sqref="L58">
    <cfRule type="cellIs" dxfId="159" priority="2" operator="lessThan">
      <formula>0</formula>
    </cfRule>
    <cfRule type="cellIs" dxfId="158" priority="3" operator="greaterThan">
      <formula>0</formula>
    </cfRule>
  </conditionalFormatting>
  <conditionalFormatting sqref="H58">
    <cfRule type="duplicateValues" dxfId="157" priority="1"/>
  </conditionalFormatting>
  <conditionalFormatting sqref="L58:L62">
    <cfRule type="cellIs" dxfId="156" priority="4" operator="greaterThan">
      <formula>0</formula>
    </cfRule>
    <cfRule type="cellIs" dxfId="155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M109"/>
  <sheetViews>
    <sheetView topLeftCell="A50" zoomScale="80" zoomScaleNormal="80" workbookViewId="0">
      <selection activeCell="A59" sqref="A59:XFD63"/>
    </sheetView>
  </sheetViews>
  <sheetFormatPr baseColWidth="10" defaultRowHeight="15" x14ac:dyDescent="0.25"/>
  <cols>
    <col min="1" max="1" width="27.42578125" style="21" customWidth="1"/>
    <col min="2" max="2" width="17.85546875" style="22" customWidth="1"/>
    <col min="3" max="4" width="15.5703125" style="21" customWidth="1"/>
    <col min="5" max="5" width="19.7109375" style="21" customWidth="1"/>
    <col min="6" max="6" width="17.42578125" style="21" customWidth="1"/>
    <col min="7" max="7" width="23.140625" style="21" customWidth="1"/>
    <col min="8" max="8" width="26.85546875" style="21" customWidth="1"/>
    <col min="9" max="16384" width="11.42578125" style="21"/>
  </cols>
  <sheetData>
    <row r="1" spans="1:11" ht="15.75" x14ac:dyDescent="0.25">
      <c r="A1" s="47" t="s">
        <v>44</v>
      </c>
      <c r="B1" s="36" t="s">
        <v>10</v>
      </c>
      <c r="C1" s="34" t="s">
        <v>13</v>
      </c>
      <c r="D1" s="35" t="s">
        <v>11</v>
      </c>
      <c r="E1" s="37" t="s">
        <v>9</v>
      </c>
      <c r="F1" s="37" t="s">
        <v>2</v>
      </c>
      <c r="G1" s="37" t="s">
        <v>12</v>
      </c>
      <c r="H1" s="5"/>
      <c r="I1" s="5"/>
      <c r="J1" s="5"/>
      <c r="K1" s="5"/>
    </row>
    <row r="2" spans="1:11" x14ac:dyDescent="0.25">
      <c r="A2" s="44">
        <v>43374</v>
      </c>
      <c r="B2" s="45"/>
      <c r="C2" s="45"/>
      <c r="D2" s="45"/>
      <c r="E2" s="1">
        <f t="shared" ref="E2:E24" si="0">SUM(B2:D2)</f>
        <v>0</v>
      </c>
      <c r="F2" s="2"/>
      <c r="G2" s="25">
        <f t="shared" ref="G2:G24" si="1">(B2*8.6)+(C2*8.6)+(D2*7.86)</f>
        <v>0</v>
      </c>
      <c r="H2" s="5"/>
      <c r="I2" s="5"/>
      <c r="J2" s="5"/>
      <c r="K2" s="5"/>
    </row>
    <row r="3" spans="1:11" x14ac:dyDescent="0.25">
      <c r="A3" s="44">
        <v>43375</v>
      </c>
      <c r="B3" s="24"/>
      <c r="C3" s="24"/>
      <c r="D3" s="24"/>
      <c r="E3" s="1">
        <f t="shared" si="0"/>
        <v>0</v>
      </c>
      <c r="F3" s="2"/>
      <c r="G3" s="25">
        <f t="shared" si="1"/>
        <v>0</v>
      </c>
      <c r="H3" s="5"/>
      <c r="I3" s="5"/>
      <c r="J3" s="5"/>
      <c r="K3" s="5"/>
    </row>
    <row r="4" spans="1:11" x14ac:dyDescent="0.25">
      <c r="A4" s="44">
        <v>43376</v>
      </c>
      <c r="B4" s="24"/>
      <c r="C4" s="24"/>
      <c r="D4" s="24"/>
      <c r="E4" s="1">
        <f t="shared" si="0"/>
        <v>0</v>
      </c>
      <c r="F4" s="2"/>
      <c r="G4" s="25">
        <f t="shared" si="1"/>
        <v>0</v>
      </c>
      <c r="H4" s="5"/>
      <c r="I4" s="5"/>
      <c r="J4" s="5"/>
      <c r="K4" s="5"/>
    </row>
    <row r="5" spans="1:11" x14ac:dyDescent="0.25">
      <c r="A5" s="44">
        <v>43377</v>
      </c>
      <c r="B5" s="24"/>
      <c r="C5" s="24"/>
      <c r="D5" s="24"/>
      <c r="E5" s="1">
        <f t="shared" si="0"/>
        <v>0</v>
      </c>
      <c r="F5" s="2"/>
      <c r="G5" s="25">
        <f t="shared" si="1"/>
        <v>0</v>
      </c>
      <c r="H5" s="5"/>
      <c r="I5" s="5"/>
      <c r="J5" s="5"/>
      <c r="K5" s="5"/>
    </row>
    <row r="6" spans="1:11" x14ac:dyDescent="0.25">
      <c r="A6" s="44">
        <v>43378</v>
      </c>
      <c r="B6" s="24"/>
      <c r="C6" s="24"/>
      <c r="D6" s="24"/>
      <c r="E6" s="1">
        <f t="shared" si="0"/>
        <v>0</v>
      </c>
      <c r="F6" s="3"/>
      <c r="G6" s="25">
        <f t="shared" si="1"/>
        <v>0</v>
      </c>
      <c r="H6" s="5"/>
      <c r="I6" s="5"/>
      <c r="J6" s="5"/>
      <c r="K6" s="5"/>
    </row>
    <row r="7" spans="1:11" x14ac:dyDescent="0.25">
      <c r="A7" s="44">
        <v>43381</v>
      </c>
      <c r="B7" s="24"/>
      <c r="C7" s="24"/>
      <c r="D7" s="24"/>
      <c r="E7" s="1">
        <f t="shared" si="0"/>
        <v>0</v>
      </c>
      <c r="F7" s="3"/>
      <c r="G7" s="25">
        <f t="shared" si="1"/>
        <v>0</v>
      </c>
      <c r="H7" s="5"/>
      <c r="I7" s="5"/>
      <c r="J7" s="5"/>
      <c r="K7" s="5"/>
    </row>
    <row r="8" spans="1:11" x14ac:dyDescent="0.25">
      <c r="A8" s="44">
        <v>43382</v>
      </c>
      <c r="B8" s="24"/>
      <c r="C8" s="24"/>
      <c r="D8" s="24"/>
      <c r="E8" s="1">
        <f t="shared" si="0"/>
        <v>0</v>
      </c>
      <c r="F8" s="2"/>
      <c r="G8" s="25">
        <f t="shared" si="1"/>
        <v>0</v>
      </c>
      <c r="H8" s="5"/>
      <c r="I8" s="5"/>
      <c r="J8" s="5"/>
      <c r="K8" s="5"/>
    </row>
    <row r="9" spans="1:11" x14ac:dyDescent="0.25">
      <c r="A9" s="44">
        <v>43383</v>
      </c>
      <c r="B9" s="24"/>
      <c r="C9" s="24"/>
      <c r="D9" s="24"/>
      <c r="E9" s="1">
        <f t="shared" si="0"/>
        <v>0</v>
      </c>
      <c r="F9" s="2"/>
      <c r="G9" s="25">
        <f t="shared" si="1"/>
        <v>0</v>
      </c>
      <c r="H9" s="5"/>
      <c r="I9" s="5"/>
      <c r="J9" s="5"/>
      <c r="K9" s="5"/>
    </row>
    <row r="10" spans="1:11" x14ac:dyDescent="0.25">
      <c r="A10" s="44">
        <v>43384</v>
      </c>
      <c r="B10" s="24"/>
      <c r="C10" s="24"/>
      <c r="D10" s="24"/>
      <c r="E10" s="1">
        <f t="shared" si="0"/>
        <v>0</v>
      </c>
      <c r="F10" s="2"/>
      <c r="G10" s="25">
        <f t="shared" si="1"/>
        <v>0</v>
      </c>
      <c r="H10" s="5"/>
      <c r="I10" s="5"/>
      <c r="J10" s="5"/>
      <c r="K10" s="5"/>
    </row>
    <row r="11" spans="1:11" x14ac:dyDescent="0.25">
      <c r="A11" s="44">
        <v>43385</v>
      </c>
      <c r="B11" s="24"/>
      <c r="C11" s="24"/>
      <c r="D11" s="24"/>
      <c r="E11" s="1">
        <f t="shared" si="0"/>
        <v>0</v>
      </c>
      <c r="F11" s="3"/>
      <c r="G11" s="25">
        <f t="shared" si="1"/>
        <v>0</v>
      </c>
      <c r="H11" s="5"/>
      <c r="I11" s="5"/>
      <c r="J11" s="5"/>
      <c r="K11" s="5"/>
    </row>
    <row r="12" spans="1:11" x14ac:dyDescent="0.25">
      <c r="A12" s="44">
        <v>43388</v>
      </c>
      <c r="B12" s="24"/>
      <c r="C12" s="24"/>
      <c r="D12" s="24"/>
      <c r="E12" s="1">
        <f t="shared" si="0"/>
        <v>0</v>
      </c>
      <c r="F12" s="2"/>
      <c r="G12" s="25">
        <f t="shared" si="1"/>
        <v>0</v>
      </c>
      <c r="H12" s="5"/>
      <c r="I12" s="5"/>
      <c r="J12" s="5"/>
      <c r="K12" s="5"/>
    </row>
    <row r="13" spans="1:11" x14ac:dyDescent="0.25">
      <c r="A13" s="44">
        <v>43389</v>
      </c>
      <c r="B13" s="24"/>
      <c r="C13" s="24"/>
      <c r="D13" s="24"/>
      <c r="E13" s="1">
        <f t="shared" si="0"/>
        <v>0</v>
      </c>
      <c r="F13" s="2"/>
      <c r="G13" s="25">
        <f t="shared" si="1"/>
        <v>0</v>
      </c>
      <c r="H13" s="5"/>
      <c r="I13" s="5"/>
      <c r="J13" s="5"/>
      <c r="K13" s="5"/>
    </row>
    <row r="14" spans="1:11" x14ac:dyDescent="0.25">
      <c r="A14" s="44">
        <v>43390</v>
      </c>
      <c r="B14" s="24"/>
      <c r="C14" s="24"/>
      <c r="D14" s="24"/>
      <c r="E14" s="1">
        <f t="shared" si="0"/>
        <v>0</v>
      </c>
      <c r="F14" s="3"/>
      <c r="G14" s="25">
        <f t="shared" si="1"/>
        <v>0</v>
      </c>
      <c r="H14" s="5"/>
      <c r="I14" s="5"/>
      <c r="J14" s="5"/>
      <c r="K14" s="5"/>
    </row>
    <row r="15" spans="1:11" x14ac:dyDescent="0.25">
      <c r="A15" s="44">
        <v>43391</v>
      </c>
      <c r="B15" s="24"/>
      <c r="C15" s="24"/>
      <c r="D15" s="24"/>
      <c r="E15" s="1">
        <f t="shared" si="0"/>
        <v>0</v>
      </c>
      <c r="F15" s="2"/>
      <c r="G15" s="25">
        <f t="shared" si="1"/>
        <v>0</v>
      </c>
      <c r="H15" s="5"/>
      <c r="I15" s="5"/>
      <c r="J15" s="5"/>
      <c r="K15" s="5"/>
    </row>
    <row r="16" spans="1:11" x14ac:dyDescent="0.25">
      <c r="A16" s="44">
        <v>43392</v>
      </c>
      <c r="B16" s="24"/>
      <c r="C16" s="24"/>
      <c r="D16" s="24"/>
      <c r="E16" s="1">
        <f t="shared" si="0"/>
        <v>0</v>
      </c>
      <c r="F16" s="2"/>
      <c r="G16" s="25">
        <f t="shared" si="1"/>
        <v>0</v>
      </c>
      <c r="H16" s="5"/>
      <c r="I16" s="5"/>
      <c r="J16" s="5"/>
      <c r="K16" s="5"/>
    </row>
    <row r="17" spans="1:13" x14ac:dyDescent="0.25">
      <c r="A17" s="44">
        <v>43395</v>
      </c>
      <c r="B17" s="24"/>
      <c r="C17" s="24"/>
      <c r="D17" s="24"/>
      <c r="E17" s="1">
        <f t="shared" si="0"/>
        <v>0</v>
      </c>
      <c r="F17" s="2"/>
      <c r="G17" s="25">
        <f t="shared" si="1"/>
        <v>0</v>
      </c>
      <c r="H17" s="5"/>
      <c r="I17" s="5"/>
      <c r="J17" s="5"/>
      <c r="K17" s="5"/>
    </row>
    <row r="18" spans="1:13" x14ac:dyDescent="0.25">
      <c r="A18" s="44">
        <v>43396</v>
      </c>
      <c r="B18" s="24"/>
      <c r="C18" s="24"/>
      <c r="D18" s="24"/>
      <c r="E18" s="1">
        <f t="shared" si="0"/>
        <v>0</v>
      </c>
      <c r="F18" s="2"/>
      <c r="G18" s="25">
        <f t="shared" si="1"/>
        <v>0</v>
      </c>
      <c r="H18" s="5"/>
      <c r="I18" s="5"/>
      <c r="J18" s="5"/>
      <c r="K18" s="5"/>
    </row>
    <row r="19" spans="1:13" x14ac:dyDescent="0.25">
      <c r="A19" s="44">
        <v>43397</v>
      </c>
      <c r="B19" s="24"/>
      <c r="C19" s="24"/>
      <c r="D19" s="24"/>
      <c r="E19" s="1">
        <f t="shared" si="0"/>
        <v>0</v>
      </c>
      <c r="F19" s="2"/>
      <c r="G19" s="25">
        <f t="shared" si="1"/>
        <v>0</v>
      </c>
      <c r="H19" s="5"/>
      <c r="I19" s="5"/>
      <c r="J19" s="5"/>
      <c r="K19" s="5"/>
    </row>
    <row r="20" spans="1:13" x14ac:dyDescent="0.25">
      <c r="A20" s="44">
        <v>43398</v>
      </c>
      <c r="B20" s="24"/>
      <c r="C20" s="24"/>
      <c r="D20" s="24"/>
      <c r="E20" s="1">
        <f t="shared" si="0"/>
        <v>0</v>
      </c>
      <c r="F20" s="2"/>
      <c r="G20" s="25">
        <f t="shared" si="1"/>
        <v>0</v>
      </c>
      <c r="H20" s="5"/>
      <c r="I20" s="5"/>
      <c r="J20" s="5"/>
      <c r="K20" s="5"/>
    </row>
    <row r="21" spans="1:13" x14ac:dyDescent="0.25">
      <c r="A21" s="44">
        <v>43399</v>
      </c>
      <c r="B21" s="24"/>
      <c r="C21" s="24"/>
      <c r="D21" s="24"/>
      <c r="E21" s="1">
        <f t="shared" si="0"/>
        <v>0</v>
      </c>
      <c r="F21" s="2"/>
      <c r="G21" s="25">
        <f t="shared" si="1"/>
        <v>0</v>
      </c>
      <c r="H21" s="5"/>
      <c r="I21" s="5"/>
      <c r="J21" s="5"/>
      <c r="K21" s="5"/>
    </row>
    <row r="22" spans="1:13" x14ac:dyDescent="0.25">
      <c r="A22" s="44">
        <v>43402</v>
      </c>
      <c r="B22" s="24"/>
      <c r="C22" s="24"/>
      <c r="D22" s="24"/>
      <c r="E22" s="1">
        <f t="shared" si="0"/>
        <v>0</v>
      </c>
      <c r="F22" s="2"/>
      <c r="G22" s="25">
        <f t="shared" si="1"/>
        <v>0</v>
      </c>
      <c r="H22" s="5"/>
      <c r="I22" s="5"/>
      <c r="J22" s="5"/>
      <c r="K22" s="5"/>
    </row>
    <row r="23" spans="1:13" x14ac:dyDescent="0.25">
      <c r="A23" s="44">
        <v>43403</v>
      </c>
      <c r="B23" s="24"/>
      <c r="C23" s="24"/>
      <c r="D23" s="24"/>
      <c r="E23" s="1">
        <f t="shared" si="0"/>
        <v>0</v>
      </c>
      <c r="F23" s="2"/>
      <c r="G23" s="25">
        <f t="shared" si="1"/>
        <v>0</v>
      </c>
      <c r="H23" s="5"/>
      <c r="I23" s="5"/>
      <c r="J23" s="5"/>
      <c r="K23" s="5"/>
    </row>
    <row r="24" spans="1:13" x14ac:dyDescent="0.25">
      <c r="A24" s="44">
        <v>43404</v>
      </c>
      <c r="B24" s="24"/>
      <c r="C24" s="24"/>
      <c r="D24" s="24"/>
      <c r="E24" s="1">
        <f t="shared" si="0"/>
        <v>0</v>
      </c>
      <c r="F24" s="2"/>
      <c r="G24" s="25">
        <f t="shared" si="1"/>
        <v>0</v>
      </c>
      <c r="H24" s="5"/>
      <c r="I24" s="5"/>
      <c r="J24" s="5"/>
      <c r="K24" s="5"/>
    </row>
    <row r="25" spans="1:13" ht="15.75" customHeight="1" x14ac:dyDescent="0.25">
      <c r="A25" s="62" t="s">
        <v>3</v>
      </c>
      <c r="B25" s="58">
        <f t="shared" ref="B25:G25" si="2">SUM(B2:B22)</f>
        <v>0</v>
      </c>
      <c r="C25" s="58">
        <f t="shared" si="2"/>
        <v>0</v>
      </c>
      <c r="D25" s="58">
        <f t="shared" si="2"/>
        <v>0</v>
      </c>
      <c r="E25" s="235">
        <f t="shared" si="2"/>
        <v>0</v>
      </c>
      <c r="F25" s="59">
        <f t="shared" si="2"/>
        <v>0</v>
      </c>
      <c r="G25" s="214">
        <f t="shared" si="2"/>
        <v>0</v>
      </c>
      <c r="H25" s="5"/>
      <c r="I25" s="5"/>
      <c r="J25" s="5"/>
      <c r="K25" s="5"/>
    </row>
    <row r="26" spans="1:13" ht="15.75" x14ac:dyDescent="0.25">
      <c r="A26" s="57" t="s">
        <v>49</v>
      </c>
      <c r="B26" s="60"/>
      <c r="C26" s="60"/>
      <c r="D26" s="60"/>
      <c r="E26" s="235"/>
      <c r="F26" s="73">
        <f>SUM(B26:D26)</f>
        <v>0</v>
      </c>
      <c r="G26" s="215"/>
    </row>
    <row r="27" spans="1:13" ht="15.75" customHeight="1" x14ac:dyDescent="0.25">
      <c r="A27" s="91" t="s">
        <v>12</v>
      </c>
      <c r="B27" s="88">
        <f>(B25*8.6)</f>
        <v>0</v>
      </c>
      <c r="C27" s="181">
        <f>(C25*8.6)</f>
        <v>0</v>
      </c>
      <c r="D27" s="181">
        <f>(D25*7.86)</f>
        <v>0</v>
      </c>
      <c r="E27" s="98"/>
      <c r="F27" s="59"/>
      <c r="G27" s="97"/>
      <c r="H27" s="5"/>
      <c r="I27" s="5"/>
      <c r="J27" s="5"/>
      <c r="K27" s="5"/>
    </row>
    <row r="28" spans="1:13" ht="15.75" thickBot="1" x14ac:dyDescent="0.3"/>
    <row r="29" spans="1:13" ht="16.5" thickBot="1" x14ac:dyDescent="0.3">
      <c r="A29" s="47" t="s">
        <v>66</v>
      </c>
      <c r="B29" s="36" t="s">
        <v>10</v>
      </c>
      <c r="C29" s="34" t="s">
        <v>13</v>
      </c>
      <c r="D29" s="35" t="s">
        <v>11</v>
      </c>
      <c r="E29" s="37" t="s">
        <v>9</v>
      </c>
      <c r="F29" s="37" t="s">
        <v>2</v>
      </c>
      <c r="G29" s="37" t="s">
        <v>12</v>
      </c>
      <c r="H29" s="123" t="s">
        <v>59</v>
      </c>
      <c r="I29" s="223" t="s">
        <v>75</v>
      </c>
      <c r="J29" s="231"/>
      <c r="K29" s="231"/>
      <c r="L29" s="231"/>
      <c r="M29" s="224"/>
    </row>
    <row r="30" spans="1:13" x14ac:dyDescent="0.25">
      <c r="A30" s="44">
        <v>43374</v>
      </c>
      <c r="B30" s="45"/>
      <c r="C30" s="45"/>
      <c r="D30" s="45"/>
      <c r="E30" s="1">
        <f t="shared" ref="E30:E52" si="3">SUM(B30:D30)</f>
        <v>0</v>
      </c>
      <c r="F30" s="2"/>
      <c r="G30" s="25">
        <f t="shared" ref="G30:G52" si="4">(B30*8.6)+(C30*8.6)+(D30*7.86)</f>
        <v>0</v>
      </c>
      <c r="H30" s="124">
        <f t="shared" ref="H30:H52" si="5">E30-E2</f>
        <v>0</v>
      </c>
      <c r="I30" s="232"/>
      <c r="J30" s="233"/>
      <c r="K30" s="233"/>
      <c r="L30" s="233"/>
      <c r="M30" s="234"/>
    </row>
    <row r="31" spans="1:13" x14ac:dyDescent="0.25">
      <c r="A31" s="44">
        <v>43375</v>
      </c>
      <c r="B31" s="45"/>
      <c r="C31" s="24"/>
      <c r="D31" s="45"/>
      <c r="E31" s="1">
        <f t="shared" si="3"/>
        <v>0</v>
      </c>
      <c r="F31" s="2"/>
      <c r="G31" s="25">
        <f t="shared" si="4"/>
        <v>0</v>
      </c>
      <c r="H31" s="124">
        <f t="shared" si="5"/>
        <v>0</v>
      </c>
      <c r="I31" s="126"/>
      <c r="J31" s="106"/>
      <c r="K31" s="106"/>
      <c r="L31" s="106"/>
      <c r="M31" s="125"/>
    </row>
    <row r="32" spans="1:13" x14ac:dyDescent="0.25">
      <c r="A32" s="44">
        <v>43376</v>
      </c>
      <c r="B32" s="45"/>
      <c r="C32" s="24"/>
      <c r="D32" s="45"/>
      <c r="E32" s="1">
        <f t="shared" si="3"/>
        <v>0</v>
      </c>
      <c r="F32" s="2"/>
      <c r="G32" s="25">
        <f t="shared" si="4"/>
        <v>0</v>
      </c>
      <c r="H32" s="124">
        <f t="shared" si="5"/>
        <v>0</v>
      </c>
      <c r="I32" s="126"/>
      <c r="J32" s="106"/>
      <c r="K32" s="106"/>
      <c r="L32" s="106"/>
      <c r="M32" s="125"/>
    </row>
    <row r="33" spans="1:13" x14ac:dyDescent="0.25">
      <c r="A33" s="44">
        <v>43377</v>
      </c>
      <c r="B33" s="45"/>
      <c r="C33" s="24"/>
      <c r="D33" s="45"/>
      <c r="E33" s="1">
        <f t="shared" si="3"/>
        <v>0</v>
      </c>
      <c r="F33" s="2"/>
      <c r="G33" s="25">
        <f t="shared" si="4"/>
        <v>0</v>
      </c>
      <c r="H33" s="124">
        <f t="shared" si="5"/>
        <v>0</v>
      </c>
      <c r="I33" s="126"/>
      <c r="J33" s="106"/>
      <c r="K33" s="106"/>
      <c r="L33" s="106"/>
      <c r="M33" s="125"/>
    </row>
    <row r="34" spans="1:13" x14ac:dyDescent="0.25">
      <c r="A34" s="44">
        <v>43378</v>
      </c>
      <c r="B34" s="45"/>
      <c r="C34" s="24"/>
      <c r="D34" s="45"/>
      <c r="E34" s="1">
        <f t="shared" si="3"/>
        <v>0</v>
      </c>
      <c r="F34" s="3"/>
      <c r="G34" s="25">
        <f t="shared" si="4"/>
        <v>0</v>
      </c>
      <c r="H34" s="124">
        <f t="shared" si="5"/>
        <v>0</v>
      </c>
      <c r="I34" s="126"/>
      <c r="J34" s="106"/>
      <c r="K34" s="106"/>
      <c r="L34" s="106"/>
      <c r="M34" s="125"/>
    </row>
    <row r="35" spans="1:13" x14ac:dyDescent="0.25">
      <c r="A35" s="44">
        <v>43381</v>
      </c>
      <c r="B35" s="45"/>
      <c r="C35" s="24"/>
      <c r="D35" s="45"/>
      <c r="E35" s="1">
        <f t="shared" si="3"/>
        <v>0</v>
      </c>
      <c r="F35" s="3"/>
      <c r="G35" s="25">
        <f t="shared" si="4"/>
        <v>0</v>
      </c>
      <c r="H35" s="124">
        <f t="shared" si="5"/>
        <v>0</v>
      </c>
      <c r="I35" s="126"/>
      <c r="J35" s="106"/>
      <c r="K35" s="106"/>
      <c r="L35" s="106"/>
      <c r="M35" s="125"/>
    </row>
    <row r="36" spans="1:13" x14ac:dyDescent="0.25">
      <c r="A36" s="44">
        <v>43382</v>
      </c>
      <c r="B36" s="45"/>
      <c r="C36" s="24"/>
      <c r="D36" s="45"/>
      <c r="E36" s="1">
        <f t="shared" si="3"/>
        <v>0</v>
      </c>
      <c r="F36" s="2"/>
      <c r="G36" s="25">
        <f t="shared" si="4"/>
        <v>0</v>
      </c>
      <c r="H36" s="124">
        <f t="shared" si="5"/>
        <v>0</v>
      </c>
      <c r="I36" s="126"/>
      <c r="J36" s="106"/>
      <c r="K36" s="106"/>
      <c r="L36" s="106"/>
      <c r="M36" s="125"/>
    </row>
    <row r="37" spans="1:13" x14ac:dyDescent="0.25">
      <c r="A37" s="44">
        <v>43383</v>
      </c>
      <c r="B37" s="45"/>
      <c r="C37" s="24"/>
      <c r="D37" s="45"/>
      <c r="E37" s="1">
        <f t="shared" si="3"/>
        <v>0</v>
      </c>
      <c r="F37" s="2"/>
      <c r="G37" s="25">
        <f t="shared" si="4"/>
        <v>0</v>
      </c>
      <c r="H37" s="124">
        <f t="shared" si="5"/>
        <v>0</v>
      </c>
      <c r="I37" s="126"/>
      <c r="J37" s="106"/>
      <c r="K37" s="106"/>
      <c r="L37" s="106"/>
      <c r="M37" s="125"/>
    </row>
    <row r="38" spans="1:13" x14ac:dyDescent="0.25">
      <c r="A38" s="44">
        <v>43384</v>
      </c>
      <c r="B38" s="45"/>
      <c r="C38" s="24"/>
      <c r="D38" s="45"/>
      <c r="E38" s="1">
        <f t="shared" si="3"/>
        <v>0</v>
      </c>
      <c r="F38" s="2"/>
      <c r="G38" s="25">
        <f t="shared" si="4"/>
        <v>0</v>
      </c>
      <c r="H38" s="124">
        <f t="shared" si="5"/>
        <v>0</v>
      </c>
      <c r="I38" s="126"/>
      <c r="J38" s="106"/>
      <c r="K38" s="106"/>
      <c r="L38" s="106"/>
      <c r="M38" s="125"/>
    </row>
    <row r="39" spans="1:13" x14ac:dyDescent="0.25">
      <c r="A39" s="44">
        <v>43385</v>
      </c>
      <c r="B39" s="45"/>
      <c r="C39" s="24"/>
      <c r="D39" s="45"/>
      <c r="E39" s="1">
        <f t="shared" si="3"/>
        <v>0</v>
      </c>
      <c r="F39" s="3"/>
      <c r="G39" s="25">
        <f t="shared" si="4"/>
        <v>0</v>
      </c>
      <c r="H39" s="124">
        <f t="shared" si="5"/>
        <v>0</v>
      </c>
      <c r="I39" s="126"/>
      <c r="J39" s="106"/>
      <c r="K39" s="106"/>
      <c r="L39" s="106"/>
      <c r="M39" s="125"/>
    </row>
    <row r="40" spans="1:13" x14ac:dyDescent="0.25">
      <c r="A40" s="44">
        <v>43388</v>
      </c>
      <c r="B40" s="45"/>
      <c r="C40" s="24"/>
      <c r="D40" s="45"/>
      <c r="E40" s="1">
        <f t="shared" si="3"/>
        <v>0</v>
      </c>
      <c r="F40" s="2"/>
      <c r="G40" s="25">
        <f t="shared" si="4"/>
        <v>0</v>
      </c>
      <c r="H40" s="124">
        <f t="shared" si="5"/>
        <v>0</v>
      </c>
      <c r="I40" s="126"/>
      <c r="J40" s="106"/>
      <c r="K40" s="106"/>
      <c r="L40" s="106"/>
      <c r="M40" s="125"/>
    </row>
    <row r="41" spans="1:13" x14ac:dyDescent="0.25">
      <c r="A41" s="44">
        <v>43389</v>
      </c>
      <c r="B41" s="45"/>
      <c r="C41" s="24"/>
      <c r="D41" s="45"/>
      <c r="E41" s="1">
        <f t="shared" si="3"/>
        <v>0</v>
      </c>
      <c r="F41" s="2"/>
      <c r="G41" s="25">
        <f t="shared" si="4"/>
        <v>0</v>
      </c>
      <c r="H41" s="124">
        <f t="shared" si="5"/>
        <v>0</v>
      </c>
      <c r="I41" s="126"/>
      <c r="J41" s="106"/>
      <c r="K41" s="106"/>
      <c r="L41" s="106"/>
      <c r="M41" s="125"/>
    </row>
    <row r="42" spans="1:13" x14ac:dyDescent="0.25">
      <c r="A42" s="44">
        <v>43390</v>
      </c>
      <c r="B42" s="45"/>
      <c r="C42" s="24"/>
      <c r="D42" s="45"/>
      <c r="E42" s="1">
        <f t="shared" si="3"/>
        <v>0</v>
      </c>
      <c r="F42" s="3"/>
      <c r="G42" s="25">
        <f t="shared" si="4"/>
        <v>0</v>
      </c>
      <c r="H42" s="124">
        <f t="shared" si="5"/>
        <v>0</v>
      </c>
      <c r="I42" s="228"/>
      <c r="J42" s="229"/>
      <c r="K42" s="229"/>
      <c r="L42" s="229"/>
      <c r="M42" s="230"/>
    </row>
    <row r="43" spans="1:13" x14ac:dyDescent="0.25">
      <c r="A43" s="44">
        <v>43391</v>
      </c>
      <c r="B43" s="24"/>
      <c r="C43" s="24"/>
      <c r="D43" s="45"/>
      <c r="E43" s="1">
        <f t="shared" si="3"/>
        <v>0</v>
      </c>
      <c r="F43" s="2"/>
      <c r="G43" s="25">
        <f t="shared" si="4"/>
        <v>0</v>
      </c>
      <c r="H43" s="124">
        <f t="shared" si="5"/>
        <v>0</v>
      </c>
      <c r="I43" s="126"/>
      <c r="J43" s="106"/>
      <c r="K43" s="106"/>
      <c r="L43" s="106"/>
      <c r="M43" s="125"/>
    </row>
    <row r="44" spans="1:13" x14ac:dyDescent="0.25">
      <c r="A44" s="44">
        <v>43392</v>
      </c>
      <c r="B44" s="24"/>
      <c r="C44" s="24"/>
      <c r="D44" s="24"/>
      <c r="E44" s="1">
        <f t="shared" si="3"/>
        <v>0</v>
      </c>
      <c r="F44" s="2"/>
      <c r="G44" s="25">
        <f t="shared" si="4"/>
        <v>0</v>
      </c>
      <c r="H44" s="124">
        <f t="shared" si="5"/>
        <v>0</v>
      </c>
      <c r="I44" s="126"/>
      <c r="J44" s="106"/>
      <c r="K44" s="106"/>
      <c r="L44" s="106"/>
      <c r="M44" s="125"/>
    </row>
    <row r="45" spans="1:13" x14ac:dyDescent="0.25">
      <c r="A45" s="44">
        <v>43395</v>
      </c>
      <c r="B45" s="24"/>
      <c r="C45" s="24"/>
      <c r="D45" s="24"/>
      <c r="E45" s="1">
        <f t="shared" si="3"/>
        <v>0</v>
      </c>
      <c r="F45" s="2"/>
      <c r="G45" s="25">
        <f t="shared" si="4"/>
        <v>0</v>
      </c>
      <c r="H45" s="124">
        <f t="shared" si="5"/>
        <v>0</v>
      </c>
      <c r="I45" s="126"/>
      <c r="J45" s="106"/>
      <c r="K45" s="106"/>
      <c r="L45" s="106"/>
      <c r="M45" s="125"/>
    </row>
    <row r="46" spans="1:13" x14ac:dyDescent="0.25">
      <c r="A46" s="44">
        <v>43396</v>
      </c>
      <c r="B46" s="24"/>
      <c r="C46" s="24"/>
      <c r="D46" s="24"/>
      <c r="E46" s="1">
        <f t="shared" si="3"/>
        <v>0</v>
      </c>
      <c r="F46" s="2"/>
      <c r="G46" s="25">
        <f t="shared" si="4"/>
        <v>0</v>
      </c>
      <c r="H46" s="124">
        <f t="shared" si="5"/>
        <v>0</v>
      </c>
      <c r="I46" s="126"/>
      <c r="J46" s="106"/>
      <c r="K46" s="106"/>
      <c r="L46" s="106"/>
      <c r="M46" s="125"/>
    </row>
    <row r="47" spans="1:13" x14ac:dyDescent="0.25">
      <c r="A47" s="44">
        <v>43397</v>
      </c>
      <c r="B47" s="24"/>
      <c r="C47" s="24"/>
      <c r="D47" s="24"/>
      <c r="E47" s="1">
        <f t="shared" si="3"/>
        <v>0</v>
      </c>
      <c r="F47" s="2"/>
      <c r="G47" s="25">
        <f t="shared" si="4"/>
        <v>0</v>
      </c>
      <c r="H47" s="124">
        <f t="shared" si="5"/>
        <v>0</v>
      </c>
      <c r="I47" s="126"/>
      <c r="J47" s="106"/>
      <c r="K47" s="106"/>
      <c r="L47" s="106"/>
      <c r="M47" s="125"/>
    </row>
    <row r="48" spans="1:13" x14ac:dyDescent="0.25">
      <c r="A48" s="44">
        <v>43398</v>
      </c>
      <c r="B48" s="24"/>
      <c r="C48" s="24"/>
      <c r="D48" s="24"/>
      <c r="E48" s="1">
        <f t="shared" si="3"/>
        <v>0</v>
      </c>
      <c r="F48" s="2"/>
      <c r="G48" s="25">
        <f t="shared" si="4"/>
        <v>0</v>
      </c>
      <c r="H48" s="124">
        <f t="shared" si="5"/>
        <v>0</v>
      </c>
      <c r="I48" s="126"/>
      <c r="J48" s="106"/>
      <c r="K48" s="106"/>
      <c r="L48" s="106"/>
      <c r="M48" s="125"/>
    </row>
    <row r="49" spans="1:13" x14ac:dyDescent="0.25">
      <c r="A49" s="44">
        <v>43399</v>
      </c>
      <c r="B49" s="24"/>
      <c r="C49" s="24"/>
      <c r="D49" s="24"/>
      <c r="E49" s="1">
        <f t="shared" si="3"/>
        <v>0</v>
      </c>
      <c r="F49" s="2"/>
      <c r="G49" s="25">
        <f t="shared" si="4"/>
        <v>0</v>
      </c>
      <c r="H49" s="124">
        <f t="shared" si="5"/>
        <v>0</v>
      </c>
      <c r="I49" s="126"/>
      <c r="J49" s="106"/>
      <c r="K49" s="106"/>
      <c r="L49" s="106"/>
      <c r="M49" s="125"/>
    </row>
    <row r="50" spans="1:13" x14ac:dyDescent="0.25">
      <c r="A50" s="44">
        <v>43402</v>
      </c>
      <c r="B50" s="24"/>
      <c r="C50" s="24"/>
      <c r="D50" s="24"/>
      <c r="E50" s="1">
        <f t="shared" si="3"/>
        <v>0</v>
      </c>
      <c r="F50" s="2"/>
      <c r="G50" s="25">
        <f t="shared" si="4"/>
        <v>0</v>
      </c>
      <c r="H50" s="124">
        <f t="shared" si="5"/>
        <v>0</v>
      </c>
      <c r="I50" s="126"/>
      <c r="J50" s="106"/>
      <c r="K50" s="106"/>
      <c r="L50" s="106"/>
      <c r="M50" s="125"/>
    </row>
    <row r="51" spans="1:13" x14ac:dyDescent="0.25">
      <c r="A51" s="44">
        <v>43403</v>
      </c>
      <c r="B51" s="24"/>
      <c r="C51" s="24"/>
      <c r="D51" s="24"/>
      <c r="E51" s="1">
        <f t="shared" si="3"/>
        <v>0</v>
      </c>
      <c r="F51" s="2"/>
      <c r="G51" s="25">
        <f t="shared" si="4"/>
        <v>0</v>
      </c>
      <c r="H51" s="124">
        <f t="shared" si="5"/>
        <v>0</v>
      </c>
      <c r="I51" s="126"/>
      <c r="J51" s="106"/>
      <c r="K51" s="106"/>
      <c r="L51" s="106"/>
      <c r="M51" s="125"/>
    </row>
    <row r="52" spans="1:13" x14ac:dyDescent="0.25">
      <c r="A52" s="44">
        <v>43404</v>
      </c>
      <c r="B52" s="24"/>
      <c r="C52" s="24"/>
      <c r="D52" s="24"/>
      <c r="E52" s="1">
        <f t="shared" si="3"/>
        <v>0</v>
      </c>
      <c r="F52" s="2"/>
      <c r="G52" s="25">
        <f t="shared" si="4"/>
        <v>0</v>
      </c>
      <c r="H52" s="124">
        <f t="shared" si="5"/>
        <v>0</v>
      </c>
      <c r="I52" s="126"/>
      <c r="J52" s="106"/>
      <c r="K52" s="106"/>
      <c r="L52" s="106"/>
      <c r="M52" s="125"/>
    </row>
    <row r="53" spans="1:13" ht="15.75" customHeight="1" x14ac:dyDescent="0.25">
      <c r="A53" s="62" t="s">
        <v>3</v>
      </c>
      <c r="B53" s="58">
        <f>SUM(B30:B50)</f>
        <v>0</v>
      </c>
      <c r="C53" s="58">
        <f>SUM(C30:C50)</f>
        <v>0</v>
      </c>
      <c r="D53" s="58">
        <f>SUM(D30:D50)</f>
        <v>0</v>
      </c>
      <c r="E53" s="208">
        <f>SUM(E30:E52)</f>
        <v>0</v>
      </c>
      <c r="F53" s="206">
        <f>SUM(F30:F50)</f>
        <v>0</v>
      </c>
      <c r="G53" s="214">
        <f>SUM(G30:G50)</f>
        <v>0</v>
      </c>
      <c r="H53" s="220">
        <f>SUM(H30:H51)</f>
        <v>0</v>
      </c>
      <c r="I53" s="126"/>
      <c r="J53" s="106"/>
      <c r="K53" s="106"/>
      <c r="L53" s="106"/>
      <c r="M53" s="125"/>
    </row>
    <row r="54" spans="1:13" ht="15.75" customHeight="1" x14ac:dyDescent="0.25">
      <c r="A54" s="91" t="s">
        <v>12</v>
      </c>
      <c r="B54" s="88">
        <f>(B53*8.6)</f>
        <v>0</v>
      </c>
      <c r="C54" s="88">
        <f>(C53*8.6)</f>
        <v>0</v>
      </c>
      <c r="D54" s="88">
        <f>(D53*7.86)</f>
        <v>0</v>
      </c>
      <c r="E54" s="209"/>
      <c r="F54" s="207"/>
      <c r="G54" s="215"/>
      <c r="H54" s="221"/>
      <c r="I54" s="126"/>
      <c r="J54" s="106"/>
      <c r="K54" s="106"/>
      <c r="L54" s="106"/>
      <c r="M54" s="125"/>
    </row>
    <row r="55" spans="1:13" ht="16.5" thickBot="1" x14ac:dyDescent="0.3">
      <c r="A55" s="57" t="s">
        <v>49</v>
      </c>
      <c r="B55" s="60"/>
      <c r="C55" s="60"/>
      <c r="D55" s="60"/>
      <c r="E55" s="60"/>
      <c r="F55" s="73">
        <f>SUM(B55:D55)</f>
        <v>0</v>
      </c>
      <c r="G55" s="60"/>
      <c r="H55" s="222"/>
      <c r="I55" s="127"/>
      <c r="J55" s="128"/>
      <c r="K55" s="128"/>
      <c r="L55" s="128"/>
      <c r="M55" s="129"/>
    </row>
    <row r="59" spans="1:13" s="197" customFormat="1" x14ac:dyDescent="0.25">
      <c r="A59" s="197" t="s">
        <v>17</v>
      </c>
      <c r="B59" s="197" t="s">
        <v>18</v>
      </c>
      <c r="C59" s="197" t="s">
        <v>19</v>
      </c>
      <c r="D59" s="197" t="s">
        <v>20</v>
      </c>
      <c r="E59" s="197" t="s">
        <v>21</v>
      </c>
      <c r="F59" s="197" t="s">
        <v>22</v>
      </c>
      <c r="G59" s="197" t="s">
        <v>23</v>
      </c>
      <c r="H59" s="197" t="s">
        <v>24</v>
      </c>
      <c r="I59" s="197" t="s">
        <v>25</v>
      </c>
      <c r="J59" s="197" t="s">
        <v>26</v>
      </c>
      <c r="K59" s="197" t="s">
        <v>27</v>
      </c>
      <c r="L59" s="197" t="s">
        <v>28</v>
      </c>
      <c r="M59" s="197" t="s">
        <v>101</v>
      </c>
    </row>
    <row r="60" spans="1:13" s="23" customFormat="1" x14ac:dyDescent="0.25">
      <c r="A60" s="43">
        <v>43414.077777777777</v>
      </c>
      <c r="B60" s="43">
        <v>43414.421527777777</v>
      </c>
      <c r="C60" s="23" t="s">
        <v>13</v>
      </c>
      <c r="D60" s="23" t="s">
        <v>41</v>
      </c>
      <c r="E60" s="23">
        <v>0.01</v>
      </c>
      <c r="F60" s="23">
        <v>1.3538300000000001</v>
      </c>
      <c r="G60" s="23">
        <v>0</v>
      </c>
      <c r="H60" s="23">
        <v>1.32053</v>
      </c>
      <c r="I60" s="23">
        <v>1.3192200000000001</v>
      </c>
      <c r="J60" s="23">
        <v>-0.06</v>
      </c>
      <c r="K60" s="23">
        <v>0</v>
      </c>
      <c r="L60" s="23">
        <v>13.1</v>
      </c>
      <c r="M60" s="23" t="s">
        <v>104</v>
      </c>
    </row>
    <row r="61" spans="1:13" s="23" customFormat="1" x14ac:dyDescent="0.25">
      <c r="A61" s="43">
        <v>43383.944444444445</v>
      </c>
      <c r="B61" s="43">
        <v>43414.086111111108</v>
      </c>
      <c r="C61" s="23" t="s">
        <v>10</v>
      </c>
      <c r="D61" s="23" t="s">
        <v>43</v>
      </c>
      <c r="E61" s="23">
        <v>0.01</v>
      </c>
      <c r="F61" s="23">
        <v>1.13496</v>
      </c>
      <c r="G61" s="23">
        <v>1.1723600000000001</v>
      </c>
      <c r="H61" s="23">
        <v>1.1518600000000001</v>
      </c>
      <c r="I61" s="23">
        <v>1.15364</v>
      </c>
      <c r="J61" s="23">
        <v>-0.06</v>
      </c>
      <c r="K61" s="23">
        <v>-0.27</v>
      </c>
      <c r="L61" s="23">
        <v>17.8</v>
      </c>
      <c r="M61" s="23" t="s">
        <v>104</v>
      </c>
    </row>
    <row r="62" spans="1:13" s="23" customFormat="1" x14ac:dyDescent="0.25">
      <c r="A62" s="43">
        <v>43383.917361111111</v>
      </c>
      <c r="B62" s="43">
        <v>43414.0625</v>
      </c>
      <c r="C62" s="23" t="s">
        <v>13</v>
      </c>
      <c r="D62" s="23" t="s">
        <v>43</v>
      </c>
      <c r="E62" s="23">
        <v>0.01</v>
      </c>
      <c r="F62" s="23">
        <v>1.30708</v>
      </c>
      <c r="G62" s="23">
        <v>1.3383799999999999</v>
      </c>
      <c r="H62" s="23">
        <v>1.3199799999999999</v>
      </c>
      <c r="I62" s="23">
        <v>1.3203</v>
      </c>
      <c r="J62" s="23">
        <v>-0.06</v>
      </c>
      <c r="K62" s="23">
        <v>-0.22</v>
      </c>
      <c r="L62" s="23">
        <v>3.2</v>
      </c>
      <c r="M62" s="23" t="s">
        <v>104</v>
      </c>
    </row>
    <row r="63" spans="1:13" s="23" customFormat="1" x14ac:dyDescent="0.25">
      <c r="A63" s="43">
        <v>43383.917361111111</v>
      </c>
      <c r="B63" s="43">
        <v>43414.052083333336</v>
      </c>
      <c r="C63" s="23" t="s">
        <v>13</v>
      </c>
      <c r="D63" s="23" t="s">
        <v>43</v>
      </c>
      <c r="E63" s="23">
        <v>0.01</v>
      </c>
      <c r="F63" s="23">
        <v>1.29077</v>
      </c>
      <c r="G63" s="23">
        <v>1.3401700000000001</v>
      </c>
      <c r="H63" s="23">
        <v>1.3199700000000001</v>
      </c>
      <c r="I63" s="23">
        <v>1.3201400000000001</v>
      </c>
      <c r="J63" s="23">
        <v>-0.06</v>
      </c>
      <c r="K63" s="23">
        <v>-0.22</v>
      </c>
      <c r="L63" s="23">
        <v>1.7</v>
      </c>
      <c r="M63" s="23" t="s">
        <v>104</v>
      </c>
    </row>
    <row r="64" spans="1:13" s="23" customFormat="1" x14ac:dyDescent="0.25">
      <c r="A64" s="43">
        <v>43383.918055555558</v>
      </c>
      <c r="B64" s="43">
        <v>43414.052083333336</v>
      </c>
      <c r="C64" s="23" t="s">
        <v>13</v>
      </c>
      <c r="D64" s="23" t="s">
        <v>43</v>
      </c>
      <c r="E64" s="23">
        <v>0.03</v>
      </c>
      <c r="F64" s="23">
        <v>1.3139400000000001</v>
      </c>
      <c r="G64" s="23">
        <v>1.32924</v>
      </c>
      <c r="H64" s="23">
        <v>1.3196399999999999</v>
      </c>
      <c r="I64" s="23">
        <v>1.3202400000000001</v>
      </c>
      <c r="J64" s="23">
        <v>-0.17</v>
      </c>
      <c r="K64" s="23">
        <v>-0.66</v>
      </c>
      <c r="L64" s="23">
        <v>6</v>
      </c>
      <c r="M64" s="23" t="s">
        <v>104</v>
      </c>
    </row>
    <row r="65" spans="1:13" s="23" customFormat="1" x14ac:dyDescent="0.25">
      <c r="A65" s="43">
        <v>43322.49722222222</v>
      </c>
      <c r="B65" s="43">
        <v>43383.972916666666</v>
      </c>
      <c r="C65" s="23" t="s">
        <v>11</v>
      </c>
      <c r="D65" s="23" t="s">
        <v>41</v>
      </c>
      <c r="E65" s="23">
        <v>0.02</v>
      </c>
      <c r="F65" s="23">
        <v>113.723</v>
      </c>
      <c r="G65" s="23">
        <v>0</v>
      </c>
      <c r="H65" s="23">
        <v>113.26300000000001</v>
      </c>
      <c r="I65" s="23">
        <v>112.33799999999999</v>
      </c>
      <c r="J65" s="23">
        <v>-0.11</v>
      </c>
      <c r="K65" s="23">
        <v>-0.26</v>
      </c>
      <c r="L65" s="23">
        <v>92.5</v>
      </c>
      <c r="M65" s="23" t="s">
        <v>104</v>
      </c>
    </row>
    <row r="66" spans="1:13" s="23" customFormat="1" x14ac:dyDescent="0.25">
      <c r="A66" s="43">
        <v>43322.486111111109</v>
      </c>
      <c r="B66" s="43">
        <v>43383.765972222223</v>
      </c>
      <c r="C66" s="23" t="s">
        <v>11</v>
      </c>
      <c r="D66" s="23" t="s">
        <v>41</v>
      </c>
      <c r="E66" s="23">
        <v>0.01</v>
      </c>
      <c r="F66" s="23">
        <v>114.117</v>
      </c>
      <c r="G66" s="23">
        <v>0</v>
      </c>
      <c r="H66" s="23">
        <v>113.367</v>
      </c>
      <c r="I66" s="23">
        <v>112.617</v>
      </c>
      <c r="J66" s="23">
        <v>-0.06</v>
      </c>
      <c r="K66" s="23">
        <v>-0.14000000000000001</v>
      </c>
      <c r="L66" s="23">
        <v>75</v>
      </c>
      <c r="M66" s="23" t="s">
        <v>104</v>
      </c>
    </row>
    <row r="67" spans="1:13" s="23" customFormat="1" x14ac:dyDescent="0.25">
      <c r="A67" s="43">
        <v>43383.09375</v>
      </c>
      <c r="B67" s="43">
        <v>43383.697916666664</v>
      </c>
      <c r="C67" s="23" t="s">
        <v>11</v>
      </c>
      <c r="D67" s="23" t="s">
        <v>41</v>
      </c>
      <c r="E67" s="23">
        <v>0.01</v>
      </c>
      <c r="F67" s="23">
        <v>114.991</v>
      </c>
      <c r="G67" s="23">
        <v>111.771</v>
      </c>
      <c r="H67" s="23">
        <v>113.03100000000001</v>
      </c>
      <c r="I67" s="23">
        <v>113.03</v>
      </c>
      <c r="J67" s="23">
        <v>-0.06</v>
      </c>
      <c r="K67" s="23">
        <v>0</v>
      </c>
      <c r="L67" s="23">
        <v>0.1</v>
      </c>
      <c r="M67" s="23" t="s">
        <v>104</v>
      </c>
    </row>
    <row r="68" spans="1:13" s="23" customFormat="1" x14ac:dyDescent="0.25">
      <c r="A68" s="43">
        <v>43383.481944444444</v>
      </c>
      <c r="B68" s="43">
        <v>43383.676388888889</v>
      </c>
      <c r="C68" s="23" t="s">
        <v>13</v>
      </c>
      <c r="D68" s="23" t="s">
        <v>43</v>
      </c>
      <c r="E68" s="23">
        <v>0.02</v>
      </c>
      <c r="F68" s="23">
        <v>1.3182400000000001</v>
      </c>
      <c r="G68" s="23">
        <v>0</v>
      </c>
      <c r="H68" s="23">
        <v>1.3154399999999999</v>
      </c>
      <c r="I68" s="23">
        <v>1.3182400000000001</v>
      </c>
      <c r="J68" s="23">
        <v>-0.11</v>
      </c>
      <c r="K68" s="23">
        <v>0</v>
      </c>
      <c r="L68" s="23">
        <v>28</v>
      </c>
      <c r="M68" s="23" t="s">
        <v>104</v>
      </c>
    </row>
    <row r="69" spans="1:13" s="23" customFormat="1" x14ac:dyDescent="0.25">
      <c r="A69" s="43">
        <v>43383.46875</v>
      </c>
      <c r="B69" s="43">
        <v>43383.675000000003</v>
      </c>
      <c r="C69" s="23" t="s">
        <v>13</v>
      </c>
      <c r="D69" s="23" t="s">
        <v>43</v>
      </c>
      <c r="E69" s="23">
        <v>0.03</v>
      </c>
      <c r="F69" s="23">
        <v>1.31734</v>
      </c>
      <c r="G69" s="23">
        <v>1.32636</v>
      </c>
      <c r="H69" s="23">
        <v>1.3155399999999999</v>
      </c>
      <c r="I69" s="23">
        <v>1.3180400000000001</v>
      </c>
      <c r="J69" s="23">
        <v>-0.17</v>
      </c>
      <c r="K69" s="23">
        <v>0</v>
      </c>
      <c r="L69" s="23">
        <v>25</v>
      </c>
      <c r="M69" s="23" t="s">
        <v>104</v>
      </c>
    </row>
    <row r="70" spans="1:13" s="23" customFormat="1" x14ac:dyDescent="0.25">
      <c r="A70" s="43">
        <v>43353.77847222222</v>
      </c>
      <c r="B70" s="43">
        <v>43383.348611111112</v>
      </c>
      <c r="C70" s="23" t="s">
        <v>13</v>
      </c>
      <c r="D70" s="23" t="s">
        <v>43</v>
      </c>
      <c r="E70" s="23">
        <v>0.02</v>
      </c>
      <c r="F70" s="23">
        <v>1.3169900000000001</v>
      </c>
      <c r="G70" s="23">
        <v>0</v>
      </c>
      <c r="H70" s="23">
        <v>1.31369</v>
      </c>
      <c r="I70" s="23">
        <v>1.3169900000000001</v>
      </c>
      <c r="J70" s="23">
        <v>-0.11</v>
      </c>
      <c r="K70" s="23">
        <v>-0.15</v>
      </c>
      <c r="L70" s="23">
        <v>33</v>
      </c>
      <c r="M70" s="23" t="s">
        <v>104</v>
      </c>
    </row>
    <row r="71" spans="1:13" s="23" customFormat="1" x14ac:dyDescent="0.25">
      <c r="A71" s="43">
        <v>43322.938194444447</v>
      </c>
      <c r="B71" s="43">
        <v>43353.95416666667</v>
      </c>
      <c r="C71" s="23" t="s">
        <v>11</v>
      </c>
      <c r="D71" s="23" t="s">
        <v>41</v>
      </c>
      <c r="E71" s="23">
        <v>0.02</v>
      </c>
      <c r="F71" s="23">
        <v>113.836</v>
      </c>
      <c r="G71" s="23">
        <v>112.386</v>
      </c>
      <c r="H71" s="23">
        <v>113.026</v>
      </c>
      <c r="I71" s="23">
        <v>112.937</v>
      </c>
      <c r="J71" s="23">
        <v>-0.11</v>
      </c>
      <c r="K71" s="23">
        <v>-0.13</v>
      </c>
      <c r="L71" s="23">
        <v>8.9</v>
      </c>
      <c r="M71" s="23" t="s">
        <v>104</v>
      </c>
    </row>
    <row r="72" spans="1:13" s="23" customFormat="1" x14ac:dyDescent="0.25">
      <c r="A72" s="43">
        <v>43353.739583333336</v>
      </c>
      <c r="B72" s="43">
        <v>43353.775694444441</v>
      </c>
      <c r="C72" s="23" t="s">
        <v>13</v>
      </c>
      <c r="D72" s="23" t="s">
        <v>43</v>
      </c>
      <c r="E72" s="23">
        <v>0.02</v>
      </c>
      <c r="F72" s="23">
        <v>1.3139799999999999</v>
      </c>
      <c r="G72" s="23">
        <v>0</v>
      </c>
      <c r="H72" s="23">
        <v>1.3106800000000001</v>
      </c>
      <c r="I72" s="23">
        <v>1.3139799999999999</v>
      </c>
      <c r="J72" s="23">
        <v>-0.11</v>
      </c>
      <c r="K72" s="23">
        <v>0</v>
      </c>
      <c r="L72" s="23">
        <v>33</v>
      </c>
      <c r="M72" s="23" t="s">
        <v>104</v>
      </c>
    </row>
    <row r="73" spans="1:13" s="23" customFormat="1" x14ac:dyDescent="0.25">
      <c r="A73" s="43">
        <v>43353.415972222225</v>
      </c>
      <c r="B73" s="43">
        <v>43353.484027777777</v>
      </c>
      <c r="C73" s="23" t="s">
        <v>11</v>
      </c>
      <c r="D73" s="23" t="s">
        <v>41</v>
      </c>
      <c r="E73" s="23">
        <v>0.02</v>
      </c>
      <c r="F73" s="23">
        <v>114.06100000000001</v>
      </c>
      <c r="G73" s="23">
        <v>112.521</v>
      </c>
      <c r="H73" s="23">
        <v>113.271</v>
      </c>
      <c r="I73" s="23">
        <v>113.13800000000001</v>
      </c>
      <c r="J73" s="23">
        <v>-0.11</v>
      </c>
      <c r="K73" s="23">
        <v>0</v>
      </c>
      <c r="L73" s="23">
        <v>13.3</v>
      </c>
      <c r="M73" s="23" t="s">
        <v>104</v>
      </c>
    </row>
    <row r="74" spans="1:13" s="23" customFormat="1" x14ac:dyDescent="0.25">
      <c r="A74" s="43">
        <v>43322.947916666664</v>
      </c>
      <c r="B74" s="43">
        <v>43353.145833333336</v>
      </c>
      <c r="C74" s="23" t="s">
        <v>11</v>
      </c>
      <c r="D74" s="23" t="s">
        <v>41</v>
      </c>
      <c r="E74" s="23">
        <v>0.01</v>
      </c>
      <c r="F74" s="23">
        <v>115.04900000000001</v>
      </c>
      <c r="G74" s="23">
        <v>111.009</v>
      </c>
      <c r="H74" s="23">
        <v>113.089</v>
      </c>
      <c r="I74" s="23">
        <v>113.008</v>
      </c>
      <c r="J74" s="23">
        <v>-0.06</v>
      </c>
      <c r="K74" s="23">
        <v>-7.0000000000000007E-2</v>
      </c>
      <c r="L74" s="23">
        <v>8.1</v>
      </c>
      <c r="M74" s="23" t="s">
        <v>104</v>
      </c>
    </row>
    <row r="75" spans="1:13" s="23" customFormat="1" x14ac:dyDescent="0.25">
      <c r="A75" s="43">
        <v>43353.000694444447</v>
      </c>
      <c r="B75" s="43">
        <v>43353.145833333336</v>
      </c>
      <c r="C75" s="23" t="s">
        <v>11</v>
      </c>
      <c r="D75" s="23" t="s">
        <v>41</v>
      </c>
      <c r="E75" s="23">
        <v>0.01</v>
      </c>
      <c r="F75" s="23">
        <v>114.67</v>
      </c>
      <c r="G75" s="23">
        <v>112.31</v>
      </c>
      <c r="H75" s="23">
        <v>113.19</v>
      </c>
      <c r="I75" s="23">
        <v>113.00700000000001</v>
      </c>
      <c r="J75" s="23">
        <v>-0.06</v>
      </c>
      <c r="K75" s="23">
        <v>0</v>
      </c>
      <c r="L75" s="23">
        <v>18.3</v>
      </c>
      <c r="M75" s="23" t="s">
        <v>104</v>
      </c>
    </row>
    <row r="76" spans="1:13" s="23" customFormat="1" x14ac:dyDescent="0.25">
      <c r="A76" s="43">
        <v>43322.947916666664</v>
      </c>
      <c r="B76" s="43">
        <v>43353.135416666664</v>
      </c>
      <c r="C76" s="23" t="s">
        <v>11</v>
      </c>
      <c r="D76" s="23" t="s">
        <v>41</v>
      </c>
      <c r="E76" s="23">
        <v>0.02</v>
      </c>
      <c r="F76" s="23">
        <v>113.77800000000001</v>
      </c>
      <c r="G76" s="23">
        <v>112.518</v>
      </c>
      <c r="H76" s="23">
        <v>113.08799999999999</v>
      </c>
      <c r="I76" s="23">
        <v>113.04300000000001</v>
      </c>
      <c r="J76" s="23">
        <v>-0.11</v>
      </c>
      <c r="K76" s="23">
        <v>-0.13</v>
      </c>
      <c r="L76" s="23">
        <v>4.5</v>
      </c>
      <c r="M76" s="23" t="s">
        <v>104</v>
      </c>
    </row>
    <row r="77" spans="1:13" s="23" customFormat="1" x14ac:dyDescent="0.25">
      <c r="A77" s="43">
        <v>43322.959722222222</v>
      </c>
      <c r="B77" s="43">
        <v>43353.135416666664</v>
      </c>
      <c r="C77" s="23" t="s">
        <v>11</v>
      </c>
      <c r="D77" s="23" t="s">
        <v>41</v>
      </c>
      <c r="E77" s="23">
        <v>0.01</v>
      </c>
      <c r="F77" s="23">
        <v>114.514</v>
      </c>
      <c r="G77" s="23">
        <v>112.53400000000001</v>
      </c>
      <c r="H77" s="23">
        <v>113.114</v>
      </c>
      <c r="I77" s="23">
        <v>113.042</v>
      </c>
      <c r="J77" s="23">
        <v>-0.06</v>
      </c>
      <c r="K77" s="23">
        <v>-7.0000000000000007E-2</v>
      </c>
      <c r="L77" s="23">
        <v>7.2</v>
      </c>
      <c r="M77" s="23" t="s">
        <v>104</v>
      </c>
    </row>
    <row r="78" spans="1:13" s="23" customFormat="1" x14ac:dyDescent="0.25">
      <c r="A78" s="43">
        <v>43322.979166666664</v>
      </c>
      <c r="B78" s="43">
        <v>43353.088888888888</v>
      </c>
      <c r="C78" s="23" t="s">
        <v>11</v>
      </c>
      <c r="D78" s="23" t="s">
        <v>41</v>
      </c>
      <c r="E78" s="23">
        <v>0.02</v>
      </c>
      <c r="F78" s="23">
        <v>113.639</v>
      </c>
      <c r="G78" s="23">
        <v>111.35899999999999</v>
      </c>
      <c r="H78" s="23">
        <v>113.176</v>
      </c>
      <c r="I78" s="23">
        <v>113.084</v>
      </c>
      <c r="J78" s="23">
        <v>-0.11</v>
      </c>
      <c r="K78" s="23">
        <v>-0.13</v>
      </c>
      <c r="L78" s="23">
        <v>9.1999999999999993</v>
      </c>
      <c r="M78" s="23" t="s">
        <v>104</v>
      </c>
    </row>
    <row r="79" spans="1:13" s="23" customFormat="1" x14ac:dyDescent="0.25">
      <c r="A79" s="43">
        <v>43322.875</v>
      </c>
      <c r="B79" s="43">
        <v>43353.000694444447</v>
      </c>
      <c r="C79" s="23" t="s">
        <v>10</v>
      </c>
      <c r="D79" s="23" t="s">
        <v>41</v>
      </c>
      <c r="E79" s="23">
        <v>0.01</v>
      </c>
      <c r="F79" s="23">
        <v>1.15859</v>
      </c>
      <c r="G79" s="23">
        <v>1.1312899999999999</v>
      </c>
      <c r="H79" s="23">
        <v>1.14889</v>
      </c>
      <c r="I79" s="23">
        <v>1.1492199999999999</v>
      </c>
      <c r="J79" s="23">
        <v>-0.06</v>
      </c>
      <c r="K79" s="23">
        <v>0.06</v>
      </c>
      <c r="L79" s="23">
        <v>-3.3</v>
      </c>
      <c r="M79" s="23" t="s">
        <v>104</v>
      </c>
    </row>
    <row r="80" spans="1:13" s="23" customFormat="1" x14ac:dyDescent="0.25">
      <c r="A80" s="43">
        <v>43169.988194444442</v>
      </c>
      <c r="B80" s="43">
        <v>43322.873611111114</v>
      </c>
      <c r="C80" s="23" t="s">
        <v>13</v>
      </c>
      <c r="D80" s="23" t="s">
        <v>43</v>
      </c>
      <c r="E80" s="23">
        <v>0.01</v>
      </c>
      <c r="F80" s="23">
        <v>1.2718400000000001</v>
      </c>
      <c r="G80" s="23">
        <v>0</v>
      </c>
      <c r="H80" s="23">
        <v>1.2958400000000001</v>
      </c>
      <c r="I80" s="23">
        <v>1.30863</v>
      </c>
      <c r="J80" s="23">
        <v>-0.06</v>
      </c>
      <c r="K80" s="23">
        <v>-0.36</v>
      </c>
      <c r="L80" s="23">
        <v>127.9</v>
      </c>
      <c r="M80" s="23" t="s">
        <v>104</v>
      </c>
    </row>
    <row r="81" spans="1:13" s="23" customFormat="1" x14ac:dyDescent="0.25">
      <c r="A81" s="43">
        <v>43322.22152777778</v>
      </c>
      <c r="B81" s="43">
        <v>43322.865972222222</v>
      </c>
      <c r="C81" s="23" t="s">
        <v>13</v>
      </c>
      <c r="D81" s="23" t="s">
        <v>43</v>
      </c>
      <c r="E81" s="23">
        <v>0.01</v>
      </c>
      <c r="F81" s="23">
        <v>1.2950900000000001</v>
      </c>
      <c r="G81" s="23">
        <v>1.3350900000000001</v>
      </c>
      <c r="H81" s="23">
        <v>1.31169</v>
      </c>
      <c r="I81" s="23">
        <v>1.30813</v>
      </c>
      <c r="J81" s="23">
        <v>-0.06</v>
      </c>
      <c r="K81" s="23">
        <v>0</v>
      </c>
      <c r="L81" s="23">
        <v>-35.6</v>
      </c>
      <c r="M81" s="23" t="s">
        <v>104</v>
      </c>
    </row>
    <row r="82" spans="1:13" s="23" customFormat="1" x14ac:dyDescent="0.25">
      <c r="A82" s="43">
        <v>43200.726388888892</v>
      </c>
      <c r="B82" s="43">
        <v>43322.835416666669</v>
      </c>
      <c r="C82" s="23" t="s">
        <v>11</v>
      </c>
      <c r="D82" s="23" t="s">
        <v>41</v>
      </c>
      <c r="E82" s="23">
        <v>0.01</v>
      </c>
      <c r="F82" s="23">
        <v>112.91800000000001</v>
      </c>
      <c r="G82" s="23">
        <v>0</v>
      </c>
      <c r="H82" s="23">
        <v>113.63800000000001</v>
      </c>
      <c r="I82" s="23">
        <v>112.92</v>
      </c>
      <c r="J82" s="23">
        <v>-0.06</v>
      </c>
      <c r="K82" s="23">
        <v>-0.14000000000000001</v>
      </c>
      <c r="L82" s="23">
        <v>71.8</v>
      </c>
      <c r="M82" s="23" t="s">
        <v>104</v>
      </c>
    </row>
    <row r="83" spans="1:13" s="23" customFormat="1" x14ac:dyDescent="0.25">
      <c r="A83" s="43">
        <v>43322.168055555558</v>
      </c>
      <c r="B83" s="43">
        <v>43322.75</v>
      </c>
      <c r="C83" s="23" t="s">
        <v>13</v>
      </c>
      <c r="D83" s="23" t="s">
        <v>43</v>
      </c>
      <c r="E83" s="23">
        <v>0.01</v>
      </c>
      <c r="F83" s="23">
        <v>1.28278</v>
      </c>
      <c r="G83" s="23">
        <v>1.3321799999999999</v>
      </c>
      <c r="H83" s="23">
        <v>1.3119799999999999</v>
      </c>
      <c r="I83" s="23">
        <v>1.30707</v>
      </c>
      <c r="J83" s="23">
        <v>-0.06</v>
      </c>
      <c r="K83" s="23">
        <v>0</v>
      </c>
      <c r="L83" s="23">
        <v>-49.1</v>
      </c>
      <c r="M83" s="23" t="s">
        <v>104</v>
      </c>
    </row>
    <row r="84" spans="1:13" s="23" customFormat="1" x14ac:dyDescent="0.25">
      <c r="A84" s="43">
        <v>43322.48333333333</v>
      </c>
      <c r="B84" s="43">
        <v>43322.6875</v>
      </c>
      <c r="C84" s="23" t="s">
        <v>11</v>
      </c>
      <c r="D84" s="23" t="s">
        <v>41</v>
      </c>
      <c r="E84" s="23">
        <v>0.01</v>
      </c>
      <c r="F84" s="23">
        <v>114.05</v>
      </c>
      <c r="G84" s="23">
        <v>0</v>
      </c>
      <c r="H84" s="23">
        <v>113.44</v>
      </c>
      <c r="I84" s="23">
        <v>113.12</v>
      </c>
      <c r="J84" s="23">
        <v>-0.06</v>
      </c>
      <c r="K84" s="23">
        <v>0</v>
      </c>
      <c r="L84" s="23">
        <v>32</v>
      </c>
      <c r="M84" s="23" t="s">
        <v>104</v>
      </c>
    </row>
    <row r="85" spans="1:13" s="23" customFormat="1" x14ac:dyDescent="0.25">
      <c r="A85" s="43">
        <v>43322.229166666664</v>
      </c>
      <c r="B85" s="43">
        <v>43322.569444444445</v>
      </c>
      <c r="C85" s="23" t="s">
        <v>13</v>
      </c>
      <c r="D85" s="23" t="s">
        <v>43</v>
      </c>
      <c r="E85" s="23">
        <v>0.03</v>
      </c>
      <c r="F85" s="23">
        <v>1.30331</v>
      </c>
      <c r="G85" s="23">
        <v>1.3222100000000001</v>
      </c>
      <c r="H85" s="23">
        <v>1.31142</v>
      </c>
      <c r="I85" s="23">
        <v>1.30332</v>
      </c>
      <c r="J85" s="23">
        <v>-0.17</v>
      </c>
      <c r="K85" s="23">
        <v>0</v>
      </c>
      <c r="L85" s="23">
        <v>-81</v>
      </c>
      <c r="M85" s="23" t="s">
        <v>104</v>
      </c>
    </row>
    <row r="86" spans="1:13" s="23" customFormat="1" x14ac:dyDescent="0.25">
      <c r="A86" s="43">
        <v>43322.273611111108</v>
      </c>
      <c r="B86" s="43">
        <v>43322.470833333333</v>
      </c>
      <c r="C86" s="23" t="s">
        <v>13</v>
      </c>
      <c r="D86" s="23" t="s">
        <v>43</v>
      </c>
      <c r="E86" s="23">
        <v>0.02</v>
      </c>
      <c r="F86" s="23">
        <v>1.30521</v>
      </c>
      <c r="G86" s="23">
        <v>0</v>
      </c>
      <c r="H86" s="23">
        <v>1.31131</v>
      </c>
      <c r="I86" s="23">
        <v>1.30521</v>
      </c>
      <c r="J86" s="23">
        <v>-0.11</v>
      </c>
      <c r="K86" s="23">
        <v>0</v>
      </c>
      <c r="L86" s="23">
        <v>-61</v>
      </c>
      <c r="M86" s="23" t="s">
        <v>104</v>
      </c>
    </row>
    <row r="87" spans="1:13" s="23" customFormat="1" x14ac:dyDescent="0.25">
      <c r="A87" s="43">
        <v>43322.168055555558</v>
      </c>
      <c r="B87" s="43">
        <v>43322.453472222223</v>
      </c>
      <c r="C87" s="23" t="s">
        <v>13</v>
      </c>
      <c r="D87" s="23" t="s">
        <v>43</v>
      </c>
      <c r="E87" s="23">
        <v>0.03</v>
      </c>
      <c r="F87" s="23">
        <v>1.3062800000000001</v>
      </c>
      <c r="G87" s="23">
        <v>1.32158</v>
      </c>
      <c r="H87" s="23">
        <v>1.3119799999999999</v>
      </c>
      <c r="I87" s="23">
        <v>1.30626</v>
      </c>
      <c r="J87" s="23">
        <v>-0.17</v>
      </c>
      <c r="K87" s="23">
        <v>0</v>
      </c>
      <c r="L87" s="23">
        <v>-57.2</v>
      </c>
      <c r="M87" s="23" t="s">
        <v>104</v>
      </c>
    </row>
    <row r="88" spans="1:13" s="23" customFormat="1" x14ac:dyDescent="0.25">
      <c r="A88" s="43">
        <v>43322.042361111111</v>
      </c>
      <c r="B88" s="43">
        <v>43322.284722222219</v>
      </c>
      <c r="C88" s="23" t="s">
        <v>13</v>
      </c>
      <c r="D88" s="23" t="s">
        <v>41</v>
      </c>
      <c r="E88" s="23">
        <v>0.01</v>
      </c>
      <c r="F88" s="23">
        <v>1.3456900000000001</v>
      </c>
      <c r="G88" s="23">
        <v>0</v>
      </c>
      <c r="H88" s="23">
        <v>1.3123899999999999</v>
      </c>
      <c r="I88" s="23">
        <v>1.3109900000000001</v>
      </c>
      <c r="J88" s="23">
        <v>-0.06</v>
      </c>
      <c r="K88" s="23">
        <v>0</v>
      </c>
      <c r="L88" s="23">
        <v>14</v>
      </c>
      <c r="M88" s="23" t="s">
        <v>104</v>
      </c>
    </row>
    <row r="89" spans="1:13" s="23" customFormat="1" x14ac:dyDescent="0.25">
      <c r="A89" s="43">
        <v>43200.900694444441</v>
      </c>
      <c r="B89" s="43">
        <v>43230.416666666664</v>
      </c>
      <c r="C89" s="23" t="s">
        <v>11</v>
      </c>
      <c r="D89" s="23" t="s">
        <v>41</v>
      </c>
      <c r="E89" s="23">
        <v>0.02</v>
      </c>
      <c r="F89" s="23">
        <v>114.655</v>
      </c>
      <c r="G89" s="23">
        <v>113.205</v>
      </c>
      <c r="H89" s="23">
        <v>113.845</v>
      </c>
      <c r="I89" s="23">
        <v>113.84399999999999</v>
      </c>
      <c r="J89" s="23">
        <v>-0.11</v>
      </c>
      <c r="K89" s="23">
        <v>-0.13</v>
      </c>
      <c r="L89" s="23">
        <v>0.1</v>
      </c>
      <c r="M89" s="23" t="s">
        <v>104</v>
      </c>
    </row>
    <row r="90" spans="1:13" s="23" customFormat="1" x14ac:dyDescent="0.25">
      <c r="A90" s="43">
        <v>43200.927083333336</v>
      </c>
      <c r="B90" s="43">
        <v>43230.229166666664</v>
      </c>
      <c r="C90" s="23" t="s">
        <v>11</v>
      </c>
      <c r="D90" s="23" t="s">
        <v>41</v>
      </c>
      <c r="E90" s="23">
        <v>0.01</v>
      </c>
      <c r="F90" s="23">
        <v>115.833</v>
      </c>
      <c r="G90" s="23">
        <v>111.79300000000001</v>
      </c>
      <c r="H90" s="23">
        <v>113.873</v>
      </c>
      <c r="I90" s="23">
        <v>113.85299999999999</v>
      </c>
      <c r="J90" s="23">
        <v>-0.06</v>
      </c>
      <c r="K90" s="23">
        <v>-7.0000000000000007E-2</v>
      </c>
      <c r="L90" s="23">
        <v>2</v>
      </c>
      <c r="M90" s="23" t="s">
        <v>104</v>
      </c>
    </row>
    <row r="91" spans="1:13" s="23" customFormat="1" x14ac:dyDescent="0.25">
      <c r="A91" s="43">
        <v>43200.917361111111</v>
      </c>
      <c r="B91" s="43">
        <v>43230.229166666664</v>
      </c>
      <c r="C91" s="23" t="s">
        <v>11</v>
      </c>
      <c r="D91" s="23" t="s">
        <v>41</v>
      </c>
      <c r="E91" s="23">
        <v>0.02</v>
      </c>
      <c r="F91" s="23">
        <v>114.53700000000001</v>
      </c>
      <c r="G91" s="23">
        <v>113.277</v>
      </c>
      <c r="H91" s="23">
        <v>113.84699999999999</v>
      </c>
      <c r="I91" s="23">
        <v>113.85299999999999</v>
      </c>
      <c r="J91" s="23">
        <v>-0.11</v>
      </c>
      <c r="K91" s="23">
        <v>-0.13</v>
      </c>
      <c r="L91" s="23">
        <v>-0.6</v>
      </c>
      <c r="M91" s="23" t="s">
        <v>104</v>
      </c>
    </row>
    <row r="92" spans="1:13" s="23" customFormat="1" x14ac:dyDescent="0.25">
      <c r="A92" s="43">
        <v>43230.001388888886</v>
      </c>
      <c r="B92" s="43">
        <v>43230.229166666664</v>
      </c>
      <c r="C92" s="23" t="s">
        <v>11</v>
      </c>
      <c r="D92" s="23" t="s">
        <v>41</v>
      </c>
      <c r="E92" s="23">
        <v>0.01</v>
      </c>
      <c r="F92" s="23">
        <v>115.384</v>
      </c>
      <c r="G92" s="23">
        <v>113.024</v>
      </c>
      <c r="H92" s="23">
        <v>113.904</v>
      </c>
      <c r="I92" s="23">
        <v>113.852</v>
      </c>
      <c r="J92" s="23">
        <v>-0.06</v>
      </c>
      <c r="K92" s="23">
        <v>0</v>
      </c>
      <c r="L92" s="23">
        <v>5.2</v>
      </c>
      <c r="M92" s="23" t="s">
        <v>104</v>
      </c>
    </row>
    <row r="93" spans="1:13" s="23" customFormat="1" x14ac:dyDescent="0.25">
      <c r="A93" s="43">
        <v>43200.959027777775</v>
      </c>
      <c r="B93" s="43">
        <v>43230.21875</v>
      </c>
      <c r="C93" s="23" t="s">
        <v>11</v>
      </c>
      <c r="D93" s="23" t="s">
        <v>41</v>
      </c>
      <c r="E93" s="23">
        <v>0.01</v>
      </c>
      <c r="F93" s="23">
        <v>115.265</v>
      </c>
      <c r="G93" s="23">
        <v>113.285</v>
      </c>
      <c r="H93" s="23">
        <v>113.86499999999999</v>
      </c>
      <c r="I93" s="23">
        <v>113.896</v>
      </c>
      <c r="J93" s="23">
        <v>-0.06</v>
      </c>
      <c r="K93" s="23">
        <v>-7.0000000000000007E-2</v>
      </c>
      <c r="L93" s="23">
        <v>-3.1</v>
      </c>
      <c r="M93" s="23" t="s">
        <v>104</v>
      </c>
    </row>
    <row r="94" spans="1:13" s="23" customFormat="1" x14ac:dyDescent="0.25">
      <c r="A94" s="43">
        <v>43200.646527777775</v>
      </c>
      <c r="B94" s="43">
        <v>43230.130555555559</v>
      </c>
      <c r="C94" s="23" t="s">
        <v>11</v>
      </c>
      <c r="D94" s="23" t="s">
        <v>43</v>
      </c>
      <c r="E94" s="23">
        <v>0.02</v>
      </c>
      <c r="F94" s="23">
        <v>113.31699999999999</v>
      </c>
      <c r="G94" s="23">
        <v>114.857</v>
      </c>
      <c r="H94" s="23">
        <v>114.107</v>
      </c>
      <c r="I94" s="23">
        <v>113.958</v>
      </c>
      <c r="J94" s="23">
        <v>-0.11</v>
      </c>
      <c r="K94" s="23">
        <v>0.11</v>
      </c>
      <c r="L94" s="23">
        <v>-14.9</v>
      </c>
      <c r="M94" s="23" t="s">
        <v>104</v>
      </c>
    </row>
    <row r="95" spans="1:13" s="23" customFormat="1" x14ac:dyDescent="0.25">
      <c r="A95" s="43">
        <v>43230.063194444447</v>
      </c>
      <c r="B95" s="43">
        <v>43230.095138888886</v>
      </c>
      <c r="C95" s="23" t="s">
        <v>11</v>
      </c>
      <c r="D95" s="23" t="s">
        <v>41</v>
      </c>
      <c r="E95" s="23">
        <v>0.01</v>
      </c>
      <c r="F95" s="23">
        <v>115.414</v>
      </c>
      <c r="G95" s="23">
        <v>113.134</v>
      </c>
      <c r="H95" s="23">
        <v>113.934</v>
      </c>
      <c r="I95" s="23">
        <v>113.85899999999999</v>
      </c>
      <c r="J95" s="23">
        <v>-0.06</v>
      </c>
      <c r="K95" s="23">
        <v>0</v>
      </c>
      <c r="L95" s="23">
        <v>7.5</v>
      </c>
      <c r="M95" s="23" t="s">
        <v>104</v>
      </c>
    </row>
    <row r="96" spans="1:13" s="23" customFormat="1" x14ac:dyDescent="0.25">
      <c r="A96" s="43">
        <v>43200.177083333336</v>
      </c>
      <c r="B96" s="43">
        <v>43200.927083333336</v>
      </c>
      <c r="C96" s="23" t="s">
        <v>11</v>
      </c>
      <c r="D96" s="23" t="s">
        <v>43</v>
      </c>
      <c r="E96" s="23">
        <v>0.01</v>
      </c>
      <c r="F96" s="23">
        <v>112.42400000000001</v>
      </c>
      <c r="G96" s="23">
        <v>116.464</v>
      </c>
      <c r="H96" s="23">
        <v>114.384</v>
      </c>
      <c r="I96" s="23">
        <v>113.873</v>
      </c>
      <c r="J96" s="23">
        <v>-0.06</v>
      </c>
      <c r="K96" s="23">
        <v>0</v>
      </c>
      <c r="L96" s="23">
        <v>-51.1</v>
      </c>
      <c r="M96" s="23" t="s">
        <v>104</v>
      </c>
    </row>
    <row r="97" spans="1:13" s="23" customFormat="1" x14ac:dyDescent="0.25">
      <c r="A97" s="43">
        <v>43200.420138888891</v>
      </c>
      <c r="B97" s="43">
        <v>43200.836111111108</v>
      </c>
      <c r="C97" s="23" t="s">
        <v>10</v>
      </c>
      <c r="D97" s="23" t="s">
        <v>41</v>
      </c>
      <c r="E97" s="23">
        <v>0.01</v>
      </c>
      <c r="F97" s="23">
        <v>1.1580600000000001</v>
      </c>
      <c r="G97" s="23">
        <v>1.13076</v>
      </c>
      <c r="H97" s="23">
        <v>1.14836</v>
      </c>
      <c r="I97" s="23">
        <v>1.1496200000000001</v>
      </c>
      <c r="J97" s="23">
        <v>-0.06</v>
      </c>
      <c r="K97" s="23">
        <v>0</v>
      </c>
      <c r="L97" s="23">
        <v>-12.6</v>
      </c>
      <c r="M97" s="23" t="s">
        <v>104</v>
      </c>
    </row>
    <row r="98" spans="1:13" s="23" customFormat="1" x14ac:dyDescent="0.25">
      <c r="A98" s="43">
        <v>43200.365277777775</v>
      </c>
      <c r="B98" s="43">
        <v>43200.724999999999</v>
      </c>
      <c r="C98" s="23" t="s">
        <v>10</v>
      </c>
      <c r="D98" s="23" t="s">
        <v>41</v>
      </c>
      <c r="E98" s="23">
        <v>0.03</v>
      </c>
      <c r="F98" s="23">
        <v>1.1533</v>
      </c>
      <c r="G98" s="23">
        <v>1.1399999999999999</v>
      </c>
      <c r="H98" s="23">
        <v>1.1475</v>
      </c>
      <c r="I98" s="23">
        <v>1.15344</v>
      </c>
      <c r="J98" s="23">
        <v>-0.17</v>
      </c>
      <c r="K98" s="23">
        <v>0</v>
      </c>
      <c r="L98" s="23">
        <v>-59.4</v>
      </c>
      <c r="M98" s="23" t="s">
        <v>104</v>
      </c>
    </row>
    <row r="99" spans="1:13" s="23" customFormat="1" x14ac:dyDescent="0.25">
      <c r="A99" s="43">
        <v>43200.00277777778</v>
      </c>
      <c r="B99" s="43">
        <v>43200.695833333331</v>
      </c>
      <c r="C99" s="23" t="s">
        <v>10</v>
      </c>
      <c r="D99" s="23" t="s">
        <v>43</v>
      </c>
      <c r="E99" s="23">
        <v>0.02</v>
      </c>
      <c r="F99" s="23">
        <v>1.15174</v>
      </c>
      <c r="G99" s="23">
        <v>0</v>
      </c>
      <c r="H99" s="23">
        <v>1.1481399999999999</v>
      </c>
      <c r="I99" s="23">
        <v>1.1517500000000001</v>
      </c>
      <c r="J99" s="23">
        <v>-0.11</v>
      </c>
      <c r="K99" s="23">
        <v>0</v>
      </c>
      <c r="L99" s="23">
        <v>36.1</v>
      </c>
      <c r="M99" s="23" t="s">
        <v>104</v>
      </c>
    </row>
    <row r="100" spans="1:13" s="23" customFormat="1" x14ac:dyDescent="0.25">
      <c r="A100" s="43">
        <v>43200.375</v>
      </c>
      <c r="B100" s="43">
        <v>43200.6875</v>
      </c>
      <c r="C100" s="23" t="s">
        <v>13</v>
      </c>
      <c r="D100" s="23" t="s">
        <v>41</v>
      </c>
      <c r="E100" s="23">
        <v>0.03</v>
      </c>
      <c r="F100" s="23">
        <v>1.3018000000000001</v>
      </c>
      <c r="G100" s="23">
        <v>1.2828999999999999</v>
      </c>
      <c r="H100" s="23">
        <v>1.29366</v>
      </c>
      <c r="I100" s="23">
        <v>1.30159</v>
      </c>
      <c r="J100" s="23">
        <v>-0.17</v>
      </c>
      <c r="K100" s="23">
        <v>0</v>
      </c>
      <c r="L100" s="23">
        <v>-79.3</v>
      </c>
      <c r="M100" s="23" t="s">
        <v>104</v>
      </c>
    </row>
    <row r="101" spans="1:13" s="23" customFormat="1" x14ac:dyDescent="0.25">
      <c r="A101" s="43">
        <v>43200.302083333336</v>
      </c>
      <c r="B101" s="43">
        <v>43200.3125</v>
      </c>
      <c r="C101" s="23" t="s">
        <v>10</v>
      </c>
      <c r="D101" s="23" t="s">
        <v>41</v>
      </c>
      <c r="E101" s="23">
        <v>0.03</v>
      </c>
      <c r="F101" s="23">
        <v>1.15326</v>
      </c>
      <c r="G101" s="23">
        <v>1.1399600000000001</v>
      </c>
      <c r="H101" s="23">
        <v>1.1474599999999999</v>
      </c>
      <c r="I101" s="23">
        <v>1.1464700000000001</v>
      </c>
      <c r="J101" s="23">
        <v>-0.17</v>
      </c>
      <c r="K101" s="23">
        <v>0</v>
      </c>
      <c r="L101" s="23">
        <v>9.9</v>
      </c>
      <c r="M101" s="23" t="s">
        <v>104</v>
      </c>
    </row>
    <row r="102" spans="1:13" s="23" customFormat="1" x14ac:dyDescent="0.25">
      <c r="A102" s="43">
        <v>43110.126388888886</v>
      </c>
      <c r="B102" s="43">
        <v>43169.843055555553</v>
      </c>
      <c r="C102" s="23" t="s">
        <v>11</v>
      </c>
      <c r="D102" s="23" t="s">
        <v>41</v>
      </c>
      <c r="E102" s="23">
        <v>0.01</v>
      </c>
      <c r="F102" s="23">
        <v>114.392</v>
      </c>
      <c r="G102" s="23">
        <v>0</v>
      </c>
      <c r="H102" s="23">
        <v>113.782</v>
      </c>
      <c r="I102" s="23">
        <v>114.392</v>
      </c>
      <c r="J102" s="23">
        <v>-0.06</v>
      </c>
      <c r="K102" s="23">
        <v>-0.13</v>
      </c>
      <c r="L102" s="23">
        <v>-61</v>
      </c>
      <c r="M102" s="23" t="s">
        <v>104</v>
      </c>
    </row>
    <row r="103" spans="1:13" s="23" customFormat="1" x14ac:dyDescent="0.25">
      <c r="A103" s="43">
        <v>43169.211111111108</v>
      </c>
      <c r="B103" s="43">
        <v>43169.378472222219</v>
      </c>
      <c r="C103" s="23" t="s">
        <v>10</v>
      </c>
      <c r="D103" s="23" t="s">
        <v>41</v>
      </c>
      <c r="E103" s="23">
        <v>0.01</v>
      </c>
      <c r="F103" s="23">
        <v>1.1676800000000001</v>
      </c>
      <c r="G103" s="23">
        <v>1.1403799999999999</v>
      </c>
      <c r="H103" s="23">
        <v>1.15798</v>
      </c>
      <c r="I103" s="23">
        <v>1.1578599999999999</v>
      </c>
      <c r="J103" s="23">
        <v>-0.06</v>
      </c>
      <c r="K103" s="23">
        <v>0</v>
      </c>
      <c r="L103" s="23">
        <v>1.2</v>
      </c>
      <c r="M103" s="23" t="s">
        <v>104</v>
      </c>
    </row>
    <row r="104" spans="1:13" s="23" customFormat="1" x14ac:dyDescent="0.25">
      <c r="A104" s="43">
        <v>43141.627083333333</v>
      </c>
      <c r="B104" s="43">
        <v>43141.831944444442</v>
      </c>
      <c r="C104" s="23" t="s">
        <v>10</v>
      </c>
      <c r="D104" s="23" t="s">
        <v>41</v>
      </c>
      <c r="E104" s="23">
        <v>0.01</v>
      </c>
      <c r="F104" s="23">
        <v>1.1635800000000001</v>
      </c>
      <c r="G104" s="23">
        <v>1.13628</v>
      </c>
      <c r="H104" s="23">
        <v>1.15388</v>
      </c>
      <c r="I104" s="23">
        <v>1.15506</v>
      </c>
      <c r="J104" s="23">
        <v>-0.06</v>
      </c>
      <c r="K104" s="23">
        <v>0</v>
      </c>
      <c r="L104" s="23">
        <v>-11.8</v>
      </c>
      <c r="M104" s="23" t="s">
        <v>104</v>
      </c>
    </row>
    <row r="105" spans="1:13" s="23" customFormat="1" x14ac:dyDescent="0.25">
      <c r="A105" s="43">
        <v>43141.385416666664</v>
      </c>
      <c r="B105" s="43">
        <v>43141.821527777778</v>
      </c>
      <c r="C105" s="23" t="s">
        <v>11</v>
      </c>
      <c r="D105" s="23" t="s">
        <v>43</v>
      </c>
      <c r="E105" s="23">
        <v>0.02</v>
      </c>
      <c r="F105" s="23">
        <v>112.98099999999999</v>
      </c>
      <c r="G105" s="23">
        <v>114.521</v>
      </c>
      <c r="H105" s="23">
        <v>113.771</v>
      </c>
      <c r="I105" s="23">
        <v>113.68</v>
      </c>
      <c r="J105" s="23">
        <v>-0.11</v>
      </c>
      <c r="K105" s="23">
        <v>0</v>
      </c>
      <c r="L105" s="23">
        <v>-9.1</v>
      </c>
      <c r="M105" s="23" t="s">
        <v>104</v>
      </c>
    </row>
    <row r="106" spans="1:13" s="23" customFormat="1" x14ac:dyDescent="0.25">
      <c r="A106" s="43">
        <v>43110.943055555559</v>
      </c>
      <c r="B106" s="43">
        <v>43141.334027777775</v>
      </c>
      <c r="C106" s="23" t="s">
        <v>10</v>
      </c>
      <c r="D106" s="23" t="s">
        <v>41</v>
      </c>
      <c r="E106" s="23">
        <v>0.01</v>
      </c>
      <c r="F106" s="23">
        <v>1.1748400000000001</v>
      </c>
      <c r="G106" s="23">
        <v>1.13744</v>
      </c>
      <c r="H106" s="23">
        <v>1.15794</v>
      </c>
      <c r="I106" s="23">
        <v>1.15683</v>
      </c>
      <c r="J106" s="23">
        <v>-0.06</v>
      </c>
      <c r="K106" s="23">
        <v>0.06</v>
      </c>
      <c r="L106" s="23">
        <v>11.1</v>
      </c>
      <c r="M106" s="23" t="s">
        <v>104</v>
      </c>
    </row>
    <row r="107" spans="1:13" s="23" customFormat="1" x14ac:dyDescent="0.25">
      <c r="A107" s="43">
        <v>43141.1875</v>
      </c>
      <c r="B107" s="43">
        <v>43141.229166666664</v>
      </c>
      <c r="C107" s="23" t="s">
        <v>10</v>
      </c>
      <c r="D107" s="23" t="s">
        <v>41</v>
      </c>
      <c r="E107" s="23">
        <v>0.01</v>
      </c>
      <c r="F107" s="23">
        <v>1.1745000000000001</v>
      </c>
      <c r="G107" s="23">
        <v>1.1465000000000001</v>
      </c>
      <c r="H107" s="23">
        <v>1.1578999999999999</v>
      </c>
      <c r="I107" s="23">
        <v>1.15706</v>
      </c>
      <c r="J107" s="23">
        <v>-0.06</v>
      </c>
      <c r="K107" s="23">
        <v>0</v>
      </c>
      <c r="L107" s="23">
        <v>8.4</v>
      </c>
      <c r="M107" s="23" t="s">
        <v>104</v>
      </c>
    </row>
    <row r="108" spans="1:13" s="23" customFormat="1" x14ac:dyDescent="0.25">
      <c r="A108" s="43">
        <v>43110.661805555559</v>
      </c>
      <c r="B108" s="43">
        <v>43110.771527777775</v>
      </c>
      <c r="C108" s="23" t="s">
        <v>13</v>
      </c>
      <c r="D108" s="23" t="s">
        <v>43</v>
      </c>
      <c r="E108" s="23">
        <v>0.02</v>
      </c>
      <c r="F108" s="23">
        <v>1.3039099999999999</v>
      </c>
      <c r="G108" s="23">
        <v>0</v>
      </c>
      <c r="H108" s="23">
        <v>1.30871</v>
      </c>
      <c r="I108" s="23">
        <v>1.3039099999999999</v>
      </c>
      <c r="J108" s="23">
        <v>-0.11</v>
      </c>
      <c r="K108" s="23">
        <v>0</v>
      </c>
      <c r="L108" s="23">
        <v>-48</v>
      </c>
      <c r="M108" s="23" t="s">
        <v>104</v>
      </c>
    </row>
    <row r="109" spans="1:13" s="23" customFormat="1" x14ac:dyDescent="0.25">
      <c r="A109" s="43">
        <v>43110.509722222225</v>
      </c>
      <c r="B109" s="43">
        <v>43110.616666666669</v>
      </c>
      <c r="C109" s="23" t="s">
        <v>10</v>
      </c>
      <c r="D109" s="23" t="s">
        <v>41</v>
      </c>
      <c r="E109" s="23">
        <v>0.01</v>
      </c>
      <c r="F109" s="23">
        <v>1.1706000000000001</v>
      </c>
      <c r="G109" s="23">
        <v>1.1433</v>
      </c>
      <c r="H109" s="23">
        <v>1.1609</v>
      </c>
      <c r="I109" s="23">
        <v>1.1592100000000001</v>
      </c>
      <c r="J109" s="23">
        <v>-0.06</v>
      </c>
      <c r="K109" s="23">
        <v>0</v>
      </c>
      <c r="L109" s="23">
        <v>16.899999999999999</v>
      </c>
      <c r="M109" s="23" t="s">
        <v>104</v>
      </c>
    </row>
  </sheetData>
  <mergeCells count="9">
    <mergeCell ref="I42:M42"/>
    <mergeCell ref="I29:M29"/>
    <mergeCell ref="I30:M30"/>
    <mergeCell ref="H53:H55"/>
    <mergeCell ref="E25:E26"/>
    <mergeCell ref="G53:G54"/>
    <mergeCell ref="E53:E54"/>
    <mergeCell ref="F53:F54"/>
    <mergeCell ref="G25:G26"/>
  </mergeCells>
  <conditionalFormatting sqref="G25 L28 L56:L57 J25:J27 L73:L1048576">
    <cfRule type="cellIs" dxfId="154" priority="84" operator="lessThan">
      <formula>0</formula>
    </cfRule>
    <cfRule type="cellIs" dxfId="153" priority="85" operator="greaterThan">
      <formula>0</formula>
    </cfRule>
  </conditionalFormatting>
  <conditionalFormatting sqref="E2:E22 E25">
    <cfRule type="cellIs" dxfId="152" priority="92" operator="lessThan">
      <formula>0</formula>
    </cfRule>
    <cfRule type="cellIs" dxfId="151" priority="93" operator="greaterThan">
      <formula>0</formula>
    </cfRule>
  </conditionalFormatting>
  <conditionalFormatting sqref="E3:F20 G3:G23 E2:G2 B25:G25 B30:G30 B55:G55 B53:G53 B2:D24 B31:B42 D31:D43 B26:D26 F26 E21:E22 F21:F24">
    <cfRule type="cellIs" dxfId="150" priority="89" operator="equal">
      <formula>0</formula>
    </cfRule>
  </conditionalFormatting>
  <conditionalFormatting sqref="G2:G23 B2:C24">
    <cfRule type="cellIs" dxfId="149" priority="87" operator="lessThan">
      <formula>0</formula>
    </cfRule>
    <cfRule type="cellIs" dxfId="148" priority="88" operator="greaterThan">
      <formula>0</formula>
    </cfRule>
  </conditionalFormatting>
  <conditionalFormatting sqref="B25:C25">
    <cfRule type="cellIs" dxfId="147" priority="82" operator="lessThan">
      <formula>0</formula>
    </cfRule>
    <cfRule type="cellIs" dxfId="146" priority="83" operator="greaterThan">
      <formula>0</formula>
    </cfRule>
  </conditionalFormatting>
  <conditionalFormatting sqref="D2:D24">
    <cfRule type="cellIs" dxfId="145" priority="75" operator="lessThan">
      <formula>0</formula>
    </cfRule>
    <cfRule type="cellIs" dxfId="144" priority="76" operator="greaterThan">
      <formula>0</formula>
    </cfRule>
  </conditionalFormatting>
  <conditionalFormatting sqref="D25">
    <cfRule type="cellIs" dxfId="143" priority="72" operator="lessThan">
      <formula>0</formula>
    </cfRule>
    <cfRule type="cellIs" dxfId="142" priority="73" operator="greaterThan">
      <formula>0</formula>
    </cfRule>
  </conditionalFormatting>
  <conditionalFormatting sqref="J1:J22">
    <cfRule type="cellIs" dxfId="141" priority="70" operator="lessThan">
      <formula>0</formula>
    </cfRule>
    <cfRule type="cellIs" dxfId="140" priority="71" operator="greaterThan">
      <formula>0</formula>
    </cfRule>
  </conditionalFormatting>
  <conditionalFormatting sqref="B27:D27">
    <cfRule type="cellIs" dxfId="139" priority="68" operator="lessThan">
      <formula>0</formula>
    </cfRule>
    <cfRule type="cellIs" dxfId="138" priority="69" operator="greaterThan">
      <formula>0</formula>
    </cfRule>
  </conditionalFormatting>
  <conditionalFormatting sqref="E23">
    <cfRule type="cellIs" dxfId="137" priority="66" operator="lessThan">
      <formula>0</formula>
    </cfRule>
    <cfRule type="cellIs" dxfId="136" priority="67" operator="greaterThan">
      <formula>0</formula>
    </cfRule>
  </conditionalFormatting>
  <conditionalFormatting sqref="E23">
    <cfRule type="cellIs" dxfId="135" priority="65" operator="equal">
      <formula>0</formula>
    </cfRule>
  </conditionalFormatting>
  <conditionalFormatting sqref="J23">
    <cfRule type="cellIs" dxfId="134" priority="59" operator="lessThan">
      <formula>0</formula>
    </cfRule>
    <cfRule type="cellIs" dxfId="133" priority="60" operator="greaterThan">
      <formula>0</formula>
    </cfRule>
  </conditionalFormatting>
  <conditionalFormatting sqref="G53 K53:K55">
    <cfRule type="cellIs" dxfId="132" priority="51" operator="lessThan">
      <formula>0</formula>
    </cfRule>
    <cfRule type="cellIs" dxfId="131" priority="52" operator="greaterThan">
      <formula>0</formula>
    </cfRule>
  </conditionalFormatting>
  <conditionalFormatting sqref="E30:E50 E53">
    <cfRule type="cellIs" dxfId="130" priority="56" operator="lessThan">
      <formula>0</formula>
    </cfRule>
    <cfRule type="cellIs" dxfId="129" priority="57" operator="greaterThan">
      <formula>0</formula>
    </cfRule>
  </conditionalFormatting>
  <conditionalFormatting sqref="B31:F33 G31:G51 D34:F45 B34:C52 E46:F50 D46:D52">
    <cfRule type="cellIs" dxfId="128" priority="55" operator="equal">
      <formula>0</formula>
    </cfRule>
  </conditionalFormatting>
  <conditionalFormatting sqref="G30:G51 B30:C52">
    <cfRule type="cellIs" dxfId="127" priority="53" operator="lessThan">
      <formula>0</formula>
    </cfRule>
    <cfRule type="cellIs" dxfId="126" priority="54" operator="greaterThan">
      <formula>0</formula>
    </cfRule>
  </conditionalFormatting>
  <conditionalFormatting sqref="B53:C53">
    <cfRule type="cellIs" dxfId="125" priority="49" operator="lessThan">
      <formula>0</formula>
    </cfRule>
    <cfRule type="cellIs" dxfId="124" priority="50" operator="greaterThan">
      <formula>0</formula>
    </cfRule>
  </conditionalFormatting>
  <conditionalFormatting sqref="D30:D52">
    <cfRule type="cellIs" dxfId="123" priority="47" operator="lessThan">
      <formula>0</formula>
    </cfRule>
    <cfRule type="cellIs" dxfId="122" priority="48" operator="greaterThan">
      <formula>0</formula>
    </cfRule>
  </conditionalFormatting>
  <conditionalFormatting sqref="D53">
    <cfRule type="cellIs" dxfId="121" priority="45" operator="lessThan">
      <formula>0</formula>
    </cfRule>
    <cfRule type="cellIs" dxfId="120" priority="46" operator="greaterThan">
      <formula>0</formula>
    </cfRule>
  </conditionalFormatting>
  <conditionalFormatting sqref="K43:K50 K31:K41">
    <cfRule type="cellIs" dxfId="119" priority="43" operator="lessThan">
      <formula>0</formula>
    </cfRule>
    <cfRule type="cellIs" dxfId="118" priority="44" operator="greaterThan">
      <formula>0</formula>
    </cfRule>
  </conditionalFormatting>
  <conditionalFormatting sqref="B54:D54">
    <cfRule type="cellIs" dxfId="117" priority="41" operator="lessThan">
      <formula>0</formula>
    </cfRule>
    <cfRule type="cellIs" dxfId="116" priority="42" operator="greaterThan">
      <formula>0</formula>
    </cfRule>
  </conditionalFormatting>
  <conditionalFormatting sqref="E51">
    <cfRule type="cellIs" dxfId="115" priority="39" operator="lessThan">
      <formula>0</formula>
    </cfRule>
    <cfRule type="cellIs" dxfId="114" priority="40" operator="greaterThan">
      <formula>0</formula>
    </cfRule>
  </conditionalFormatting>
  <conditionalFormatting sqref="E51:F51">
    <cfRule type="cellIs" dxfId="113" priority="38" operator="equal">
      <formula>0</formula>
    </cfRule>
  </conditionalFormatting>
  <conditionalFormatting sqref="K51">
    <cfRule type="cellIs" dxfId="112" priority="32" operator="lessThan">
      <formula>0</formula>
    </cfRule>
    <cfRule type="cellIs" dxfId="111" priority="33" operator="greaterThan">
      <formula>0</formula>
    </cfRule>
  </conditionalFormatting>
  <conditionalFormatting sqref="H30:H51 H53">
    <cfRule type="cellIs" dxfId="110" priority="31" operator="lessThan">
      <formula>0</formula>
    </cfRule>
  </conditionalFormatting>
  <conditionalFormatting sqref="G24">
    <cfRule type="cellIs" dxfId="109" priority="30" operator="equal">
      <formula>0</formula>
    </cfRule>
  </conditionalFormatting>
  <conditionalFormatting sqref="G24">
    <cfRule type="cellIs" dxfId="108" priority="28" operator="lessThan">
      <formula>0</formula>
    </cfRule>
    <cfRule type="cellIs" dxfId="107" priority="29" operator="greaterThan">
      <formula>0</formula>
    </cfRule>
  </conditionalFormatting>
  <conditionalFormatting sqref="E24">
    <cfRule type="cellIs" dxfId="106" priority="26" operator="lessThan">
      <formula>0</formula>
    </cfRule>
    <cfRule type="cellIs" dxfId="105" priority="27" operator="greaterThan">
      <formula>0</formula>
    </cfRule>
  </conditionalFormatting>
  <conditionalFormatting sqref="E24">
    <cfRule type="cellIs" dxfId="104" priority="25" operator="equal">
      <formula>0</formula>
    </cfRule>
  </conditionalFormatting>
  <conditionalFormatting sqref="J24">
    <cfRule type="cellIs" dxfId="103" priority="19" operator="lessThan">
      <formula>0</formula>
    </cfRule>
    <cfRule type="cellIs" dxfId="102" priority="20" operator="greaterThan">
      <formula>0</formula>
    </cfRule>
  </conditionalFormatting>
  <conditionalFormatting sqref="G52">
    <cfRule type="cellIs" dxfId="101" priority="18" operator="equal">
      <formula>0</formula>
    </cfRule>
  </conditionalFormatting>
  <conditionalFormatting sqref="G52">
    <cfRule type="cellIs" dxfId="100" priority="16" operator="lessThan">
      <formula>0</formula>
    </cfRule>
    <cfRule type="cellIs" dxfId="99" priority="17" operator="greaterThan">
      <formula>0</formula>
    </cfRule>
  </conditionalFormatting>
  <conditionalFormatting sqref="E52">
    <cfRule type="cellIs" dxfId="98" priority="14" operator="lessThan">
      <formula>0</formula>
    </cfRule>
    <cfRule type="cellIs" dxfId="97" priority="15" operator="greaterThan">
      <formula>0</formula>
    </cfRule>
  </conditionalFormatting>
  <conditionalFormatting sqref="E52:F52">
    <cfRule type="cellIs" dxfId="96" priority="13" operator="equal">
      <formula>0</formula>
    </cfRule>
  </conditionalFormatting>
  <conditionalFormatting sqref="K52">
    <cfRule type="cellIs" dxfId="95" priority="7" operator="lessThan">
      <formula>0</formula>
    </cfRule>
    <cfRule type="cellIs" dxfId="94" priority="8" operator="greaterThan">
      <formula>0</formula>
    </cfRule>
  </conditionalFormatting>
  <conditionalFormatting sqref="H52">
    <cfRule type="cellIs" dxfId="93" priority="6" operator="lessThan">
      <formula>0</formula>
    </cfRule>
  </conditionalFormatting>
  <conditionalFormatting sqref="L59">
    <cfRule type="cellIs" dxfId="92" priority="2" operator="lessThan">
      <formula>0</formula>
    </cfRule>
    <cfRule type="cellIs" dxfId="91" priority="3" operator="greaterThan">
      <formula>0</formula>
    </cfRule>
  </conditionalFormatting>
  <conditionalFormatting sqref="H59">
    <cfRule type="duplicateValues" dxfId="90" priority="1"/>
  </conditionalFormatting>
  <conditionalFormatting sqref="L58:L72">
    <cfRule type="cellIs" dxfId="89" priority="4" operator="greaterThan">
      <formula>0</formula>
    </cfRule>
    <cfRule type="cellIs" dxfId="88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70"/>
  <sheetViews>
    <sheetView topLeftCell="A35" zoomScale="80" zoomScaleNormal="80" workbookViewId="0">
      <selection activeCell="C70" sqref="C70"/>
    </sheetView>
  </sheetViews>
  <sheetFormatPr baseColWidth="10" defaultRowHeight="15" x14ac:dyDescent="0.25"/>
  <cols>
    <col min="1" max="1" width="26.7109375" style="21" customWidth="1"/>
    <col min="2" max="2" width="17.85546875" style="22" customWidth="1"/>
    <col min="3" max="5" width="15.5703125" style="21" customWidth="1"/>
    <col min="6" max="7" width="20.7109375" style="21" customWidth="1"/>
    <col min="8" max="8" width="17.42578125" style="21" customWidth="1"/>
    <col min="9" max="9" width="16.42578125" style="21" customWidth="1"/>
    <col min="10" max="10" width="19.7109375" style="21" customWidth="1"/>
    <col min="11" max="11" width="17.42578125" style="21" bestFit="1" customWidth="1"/>
    <col min="12" max="12" width="16" style="21" customWidth="1"/>
    <col min="13" max="15" width="18.42578125" style="21" bestFit="1" customWidth="1"/>
    <col min="16" max="16384" width="11.42578125" style="21"/>
  </cols>
  <sheetData>
    <row r="1" spans="1:14" ht="15.75" x14ac:dyDescent="0.25">
      <c r="A1" s="33" t="s">
        <v>92</v>
      </c>
      <c r="B1" s="36" t="s">
        <v>10</v>
      </c>
      <c r="C1" s="34" t="s">
        <v>13</v>
      </c>
      <c r="D1" s="32" t="s">
        <v>11</v>
      </c>
      <c r="E1" s="35" t="s">
        <v>15</v>
      </c>
      <c r="F1" s="85" t="s">
        <v>16</v>
      </c>
      <c r="G1" s="196" t="s">
        <v>76</v>
      </c>
      <c r="H1" s="37" t="s">
        <v>9</v>
      </c>
      <c r="I1" s="37" t="s">
        <v>2</v>
      </c>
      <c r="J1" s="37" t="s">
        <v>12</v>
      </c>
      <c r="K1" s="192"/>
      <c r="L1" s="192"/>
      <c r="M1" s="192"/>
      <c r="N1" s="192"/>
    </row>
    <row r="2" spans="1:14" x14ac:dyDescent="0.25">
      <c r="A2" s="44">
        <v>43374</v>
      </c>
      <c r="B2" s="45"/>
      <c r="C2" s="45"/>
      <c r="D2" s="45"/>
      <c r="E2" s="45"/>
      <c r="F2" s="45"/>
      <c r="G2" s="45"/>
      <c r="H2" s="1">
        <f>SUM(B2:G2)</f>
        <v>0</v>
      </c>
      <c r="I2" s="2"/>
      <c r="J2" s="25">
        <f>(B2*8.6)+(C2*8.6)+(D2*7.7)+(E2*7.8)+(F2*8.68)+(G2*7.6)</f>
        <v>0</v>
      </c>
      <c r="K2" s="192"/>
      <c r="L2" s="192"/>
      <c r="M2" s="192"/>
      <c r="N2" s="192"/>
    </row>
    <row r="3" spans="1:14" x14ac:dyDescent="0.25">
      <c r="A3" s="44">
        <v>43375</v>
      </c>
      <c r="B3" s="24"/>
      <c r="C3" s="24"/>
      <c r="D3" s="24"/>
      <c r="E3" s="24"/>
      <c r="F3" s="24"/>
      <c r="G3" s="24"/>
      <c r="H3" s="1">
        <f t="shared" ref="H3:H24" si="0">SUM(B3:G3)</f>
        <v>0</v>
      </c>
      <c r="I3" s="2"/>
      <c r="J3" s="25">
        <f t="shared" ref="J3:J24" si="1">(B3*8.6)+(C3*8.6)+(D3*7.7)+(E3*7.8)+(F3*8.68)+(G3*7.6)</f>
        <v>0</v>
      </c>
      <c r="K3" s="192"/>
      <c r="L3" s="192"/>
      <c r="M3" s="192"/>
      <c r="N3" s="192"/>
    </row>
    <row r="4" spans="1:14" x14ac:dyDescent="0.25">
      <c r="A4" s="44">
        <v>43376</v>
      </c>
      <c r="B4" s="24"/>
      <c r="C4" s="24"/>
      <c r="D4" s="24"/>
      <c r="E4" s="24"/>
      <c r="F4" s="24"/>
      <c r="G4" s="24"/>
      <c r="H4" s="1">
        <f t="shared" si="0"/>
        <v>0</v>
      </c>
      <c r="I4" s="2"/>
      <c r="J4" s="25">
        <f t="shared" si="1"/>
        <v>0</v>
      </c>
      <c r="K4" s="192"/>
      <c r="L4" s="192"/>
      <c r="M4" s="192"/>
      <c r="N4" s="192"/>
    </row>
    <row r="5" spans="1:14" x14ac:dyDescent="0.25">
      <c r="A5" s="44">
        <v>43377</v>
      </c>
      <c r="B5" s="24"/>
      <c r="C5" s="24"/>
      <c r="D5" s="24"/>
      <c r="E5" s="24"/>
      <c r="F5" s="24"/>
      <c r="G5" s="24"/>
      <c r="H5" s="1">
        <f t="shared" si="0"/>
        <v>0</v>
      </c>
      <c r="I5" s="2"/>
      <c r="J5" s="25">
        <f t="shared" si="1"/>
        <v>0</v>
      </c>
      <c r="K5" s="192"/>
      <c r="L5" s="192"/>
      <c r="M5" s="192"/>
      <c r="N5" s="192"/>
    </row>
    <row r="6" spans="1:14" x14ac:dyDescent="0.25">
      <c r="A6" s="44">
        <v>43378</v>
      </c>
      <c r="B6" s="24"/>
      <c r="C6" s="24"/>
      <c r="D6" s="24"/>
      <c r="E6" s="24"/>
      <c r="F6" s="24"/>
      <c r="G6" s="24"/>
      <c r="H6" s="1">
        <f t="shared" si="0"/>
        <v>0</v>
      </c>
      <c r="I6" s="3"/>
      <c r="J6" s="25">
        <f t="shared" si="1"/>
        <v>0</v>
      </c>
      <c r="K6" s="192"/>
      <c r="L6" s="192"/>
      <c r="M6" s="192"/>
      <c r="N6" s="192"/>
    </row>
    <row r="7" spans="1:14" x14ac:dyDescent="0.25">
      <c r="A7" s="44">
        <v>43381</v>
      </c>
      <c r="B7" s="24"/>
      <c r="C7" s="24"/>
      <c r="D7" s="24"/>
      <c r="E7" s="24"/>
      <c r="F7" s="24"/>
      <c r="G7" s="24"/>
      <c r="H7" s="1">
        <f t="shared" si="0"/>
        <v>0</v>
      </c>
      <c r="I7" s="3"/>
      <c r="J7" s="25">
        <f t="shared" si="1"/>
        <v>0</v>
      </c>
      <c r="K7" s="192"/>
      <c r="L7" s="192"/>
      <c r="M7" s="192"/>
      <c r="N7" s="192"/>
    </row>
    <row r="8" spans="1:14" x14ac:dyDescent="0.25">
      <c r="A8" s="44">
        <v>43382</v>
      </c>
      <c r="B8" s="24"/>
      <c r="C8" s="24"/>
      <c r="D8" s="24"/>
      <c r="E8" s="24"/>
      <c r="F8" s="24"/>
      <c r="G8" s="24"/>
      <c r="H8" s="1">
        <f t="shared" si="0"/>
        <v>0</v>
      </c>
      <c r="I8" s="2"/>
      <c r="J8" s="25">
        <f t="shared" si="1"/>
        <v>0</v>
      </c>
      <c r="K8" s="192"/>
      <c r="L8" s="192"/>
      <c r="M8" s="192"/>
      <c r="N8" s="192"/>
    </row>
    <row r="9" spans="1:14" x14ac:dyDescent="0.25">
      <c r="A9" s="44">
        <v>43383</v>
      </c>
      <c r="B9" s="24"/>
      <c r="C9" s="24"/>
      <c r="D9" s="24"/>
      <c r="E9" s="24"/>
      <c r="F9" s="24"/>
      <c r="G9" s="24"/>
      <c r="H9" s="1">
        <f t="shared" si="0"/>
        <v>0</v>
      </c>
      <c r="I9" s="2"/>
      <c r="J9" s="25">
        <f t="shared" si="1"/>
        <v>0</v>
      </c>
      <c r="K9" s="192"/>
      <c r="L9" s="192"/>
      <c r="M9" s="192"/>
      <c r="N9" s="192"/>
    </row>
    <row r="10" spans="1:14" x14ac:dyDescent="0.25">
      <c r="A10" s="44">
        <v>43384</v>
      </c>
      <c r="B10" s="24"/>
      <c r="C10" s="24"/>
      <c r="D10" s="24"/>
      <c r="E10" s="24"/>
      <c r="F10" s="24"/>
      <c r="G10" s="24"/>
      <c r="H10" s="1">
        <f t="shared" si="0"/>
        <v>0</v>
      </c>
      <c r="I10" s="2"/>
      <c r="J10" s="25">
        <f t="shared" si="1"/>
        <v>0</v>
      </c>
      <c r="K10" s="192"/>
      <c r="L10" s="192"/>
      <c r="M10" s="192"/>
      <c r="N10" s="192"/>
    </row>
    <row r="11" spans="1:14" x14ac:dyDescent="0.25">
      <c r="A11" s="44">
        <v>43385</v>
      </c>
      <c r="B11" s="24"/>
      <c r="C11" s="24"/>
      <c r="D11" s="24"/>
      <c r="E11" s="24"/>
      <c r="F11" s="24"/>
      <c r="G11" s="24"/>
      <c r="H11" s="1">
        <f t="shared" si="0"/>
        <v>0</v>
      </c>
      <c r="I11" s="3"/>
      <c r="J11" s="25">
        <f t="shared" si="1"/>
        <v>0</v>
      </c>
      <c r="K11" s="192"/>
      <c r="L11" s="192"/>
      <c r="M11" s="192"/>
      <c r="N11" s="192"/>
    </row>
    <row r="12" spans="1:14" x14ac:dyDescent="0.25">
      <c r="A12" s="44">
        <v>43388</v>
      </c>
      <c r="B12" s="24"/>
      <c r="C12" s="24"/>
      <c r="D12" s="24"/>
      <c r="E12" s="24"/>
      <c r="F12" s="24"/>
      <c r="G12" s="24"/>
      <c r="H12" s="1">
        <f t="shared" si="0"/>
        <v>0</v>
      </c>
      <c r="I12" s="2"/>
      <c r="J12" s="25">
        <f t="shared" si="1"/>
        <v>0</v>
      </c>
      <c r="K12" s="192"/>
      <c r="L12" s="192"/>
      <c r="M12" s="192"/>
      <c r="N12" s="192"/>
    </row>
    <row r="13" spans="1:14" x14ac:dyDescent="0.25">
      <c r="A13" s="44">
        <v>43389</v>
      </c>
      <c r="B13" s="24"/>
      <c r="C13" s="24"/>
      <c r="D13" s="24"/>
      <c r="E13" s="24"/>
      <c r="F13" s="24"/>
      <c r="G13" s="24"/>
      <c r="H13" s="1">
        <f t="shared" si="0"/>
        <v>0</v>
      </c>
      <c r="I13" s="2"/>
      <c r="J13" s="25">
        <f t="shared" si="1"/>
        <v>0</v>
      </c>
      <c r="K13" s="192"/>
      <c r="L13" s="192"/>
      <c r="M13" s="192"/>
      <c r="N13" s="192"/>
    </row>
    <row r="14" spans="1:14" x14ac:dyDescent="0.25">
      <c r="A14" s="44">
        <v>43390</v>
      </c>
      <c r="B14" s="24"/>
      <c r="C14" s="24"/>
      <c r="D14" s="24"/>
      <c r="E14" s="24"/>
      <c r="F14" s="24"/>
      <c r="G14" s="24"/>
      <c r="H14" s="1">
        <f t="shared" si="0"/>
        <v>0</v>
      </c>
      <c r="I14" s="3"/>
      <c r="J14" s="25">
        <f t="shared" si="1"/>
        <v>0</v>
      </c>
      <c r="K14" s="192"/>
      <c r="L14" s="192"/>
      <c r="M14" s="192"/>
      <c r="N14" s="192"/>
    </row>
    <row r="15" spans="1:14" x14ac:dyDescent="0.25">
      <c r="A15" s="44">
        <v>43391</v>
      </c>
      <c r="B15" s="24"/>
      <c r="C15" s="24"/>
      <c r="D15" s="24"/>
      <c r="E15" s="24"/>
      <c r="F15" s="24"/>
      <c r="G15" s="24"/>
      <c r="H15" s="1">
        <f t="shared" si="0"/>
        <v>0</v>
      </c>
      <c r="I15" s="2"/>
      <c r="J15" s="25">
        <f t="shared" si="1"/>
        <v>0</v>
      </c>
      <c r="K15" s="192"/>
      <c r="L15" s="192"/>
      <c r="M15" s="192"/>
      <c r="N15" s="192"/>
    </row>
    <row r="16" spans="1:14" x14ac:dyDescent="0.25">
      <c r="A16" s="44">
        <v>43392</v>
      </c>
      <c r="B16" s="24"/>
      <c r="C16" s="24"/>
      <c r="D16" s="24"/>
      <c r="E16" s="24"/>
      <c r="F16" s="24"/>
      <c r="G16" s="24"/>
      <c r="H16" s="1">
        <f t="shared" si="0"/>
        <v>0</v>
      </c>
      <c r="I16" s="2"/>
      <c r="J16" s="25">
        <f t="shared" si="1"/>
        <v>0</v>
      </c>
      <c r="K16" s="192"/>
      <c r="L16" s="192"/>
      <c r="M16" s="192"/>
      <c r="N16" s="192"/>
    </row>
    <row r="17" spans="1:15" x14ac:dyDescent="0.25">
      <c r="A17" s="44">
        <v>43395</v>
      </c>
      <c r="B17" s="24"/>
      <c r="C17" s="24"/>
      <c r="D17" s="24"/>
      <c r="E17" s="24"/>
      <c r="F17" s="24"/>
      <c r="G17" s="24"/>
      <c r="H17" s="1">
        <f t="shared" si="0"/>
        <v>0</v>
      </c>
      <c r="I17" s="2"/>
      <c r="J17" s="25">
        <f t="shared" si="1"/>
        <v>0</v>
      </c>
      <c r="K17" s="192"/>
      <c r="L17" s="192"/>
      <c r="M17" s="192"/>
      <c r="N17" s="192"/>
    </row>
    <row r="18" spans="1:15" x14ac:dyDescent="0.25">
      <c r="A18" s="44">
        <v>43396</v>
      </c>
      <c r="B18" s="24"/>
      <c r="C18" s="24"/>
      <c r="D18" s="24"/>
      <c r="E18" s="24"/>
      <c r="F18" s="24"/>
      <c r="G18" s="24"/>
      <c r="H18" s="1">
        <f t="shared" si="0"/>
        <v>0</v>
      </c>
      <c r="I18" s="2"/>
      <c r="J18" s="25">
        <f t="shared" si="1"/>
        <v>0</v>
      </c>
      <c r="K18" s="192"/>
      <c r="L18" s="192"/>
      <c r="M18" s="192"/>
      <c r="N18" s="192"/>
    </row>
    <row r="19" spans="1:15" x14ac:dyDescent="0.25">
      <c r="A19" s="44">
        <v>43397</v>
      </c>
      <c r="B19" s="24"/>
      <c r="C19" s="24"/>
      <c r="D19" s="24"/>
      <c r="E19" s="24"/>
      <c r="F19" s="24"/>
      <c r="G19" s="24"/>
      <c r="H19" s="1">
        <f t="shared" si="0"/>
        <v>0</v>
      </c>
      <c r="I19" s="2"/>
      <c r="J19" s="25">
        <f t="shared" si="1"/>
        <v>0</v>
      </c>
      <c r="K19" s="192"/>
      <c r="L19" s="192"/>
      <c r="M19" s="192"/>
      <c r="N19" s="192"/>
    </row>
    <row r="20" spans="1:15" x14ac:dyDescent="0.25">
      <c r="A20" s="44">
        <v>43398</v>
      </c>
      <c r="B20" s="24"/>
      <c r="C20" s="24"/>
      <c r="D20" s="24"/>
      <c r="E20" s="24"/>
      <c r="F20" s="24"/>
      <c r="G20" s="24"/>
      <c r="H20" s="1">
        <f t="shared" si="0"/>
        <v>0</v>
      </c>
      <c r="I20" s="2"/>
      <c r="J20" s="25">
        <f t="shared" si="1"/>
        <v>0</v>
      </c>
      <c r="K20" s="192"/>
      <c r="L20" s="192"/>
      <c r="M20" s="192"/>
      <c r="N20" s="192"/>
    </row>
    <row r="21" spans="1:15" x14ac:dyDescent="0.25">
      <c r="A21" s="44">
        <v>43399</v>
      </c>
      <c r="B21" s="24"/>
      <c r="C21" s="24"/>
      <c r="D21" s="24"/>
      <c r="E21" s="24"/>
      <c r="F21" s="24"/>
      <c r="G21" s="24"/>
      <c r="H21" s="1">
        <f t="shared" si="0"/>
        <v>0</v>
      </c>
      <c r="I21" s="2"/>
      <c r="J21" s="25">
        <f t="shared" si="1"/>
        <v>0</v>
      </c>
      <c r="K21" s="192"/>
      <c r="L21" s="192"/>
      <c r="M21" s="192"/>
      <c r="N21" s="192"/>
    </row>
    <row r="22" spans="1:15" x14ac:dyDescent="0.25">
      <c r="A22" s="44">
        <v>43402</v>
      </c>
      <c r="B22" s="24"/>
      <c r="C22" s="24"/>
      <c r="D22" s="24"/>
      <c r="E22" s="24"/>
      <c r="F22" s="24"/>
      <c r="G22" s="24"/>
      <c r="H22" s="1">
        <f t="shared" si="0"/>
        <v>0</v>
      </c>
      <c r="I22" s="2"/>
      <c r="J22" s="25">
        <f t="shared" si="1"/>
        <v>0</v>
      </c>
      <c r="K22" s="192"/>
      <c r="L22" s="192"/>
      <c r="M22" s="192"/>
      <c r="N22" s="192"/>
    </row>
    <row r="23" spans="1:15" x14ac:dyDescent="0.25">
      <c r="A23" s="44">
        <v>43403</v>
      </c>
      <c r="B23" s="24"/>
      <c r="C23" s="24"/>
      <c r="D23" s="24"/>
      <c r="E23" s="24"/>
      <c r="F23" s="24"/>
      <c r="G23" s="24"/>
      <c r="H23" s="1">
        <f t="shared" si="0"/>
        <v>0</v>
      </c>
      <c r="I23" s="2"/>
      <c r="J23" s="25">
        <f t="shared" si="1"/>
        <v>0</v>
      </c>
      <c r="K23" s="192"/>
      <c r="L23" s="192"/>
      <c r="M23" s="192"/>
      <c r="N23" s="192"/>
    </row>
    <row r="24" spans="1:15" x14ac:dyDescent="0.25">
      <c r="A24" s="44">
        <v>43404</v>
      </c>
      <c r="B24" s="24"/>
      <c r="C24" s="24"/>
      <c r="D24" s="24"/>
      <c r="E24" s="24"/>
      <c r="F24" s="24"/>
      <c r="G24" s="24"/>
      <c r="H24" s="1">
        <f t="shared" si="0"/>
        <v>0</v>
      </c>
      <c r="I24" s="2"/>
      <c r="J24" s="25">
        <f t="shared" si="1"/>
        <v>0</v>
      </c>
      <c r="K24" s="192"/>
      <c r="L24" s="192"/>
      <c r="M24" s="192"/>
      <c r="N24" s="192"/>
    </row>
    <row r="25" spans="1:15" ht="15.75" customHeight="1" x14ac:dyDescent="0.25">
      <c r="A25" s="4" t="s">
        <v>3</v>
      </c>
      <c r="B25" s="58">
        <f t="shared" ref="B25:G25" si="2">SUM(B2:B22)</f>
        <v>0</v>
      </c>
      <c r="C25" s="58">
        <f t="shared" si="2"/>
        <v>0</v>
      </c>
      <c r="D25" s="58">
        <f t="shared" si="2"/>
        <v>0</v>
      </c>
      <c r="E25" s="58">
        <f t="shared" si="2"/>
        <v>0</v>
      </c>
      <c r="F25" s="58">
        <f t="shared" si="2"/>
        <v>0</v>
      </c>
      <c r="G25" s="58">
        <f t="shared" si="2"/>
        <v>0</v>
      </c>
      <c r="H25" s="208">
        <f>SUM(H2:H24)</f>
        <v>0</v>
      </c>
      <c r="I25" s="187">
        <f>SUM(I2:I24)</f>
        <v>0</v>
      </c>
      <c r="J25" s="190">
        <f>SUM(J2:J22)</f>
        <v>0</v>
      </c>
      <c r="K25" s="192"/>
      <c r="L25" s="192"/>
      <c r="M25" s="192"/>
      <c r="N25" s="192"/>
    </row>
    <row r="26" spans="1:15" ht="15.75" x14ac:dyDescent="0.25">
      <c r="A26" s="57" t="s">
        <v>49</v>
      </c>
      <c r="B26" s="60"/>
      <c r="C26" s="60"/>
      <c r="D26" s="60"/>
      <c r="E26" s="60"/>
      <c r="F26" s="60"/>
      <c r="G26" s="60"/>
      <c r="H26" s="209"/>
      <c r="I26" s="61">
        <f>SUM(B26:F26)</f>
        <v>0</v>
      </c>
      <c r="J26" s="60"/>
    </row>
    <row r="27" spans="1:15" ht="15.75" customHeight="1" x14ac:dyDescent="0.25">
      <c r="A27" s="91" t="s">
        <v>12</v>
      </c>
      <c r="B27" s="88">
        <f>(B25*8.6)</f>
        <v>0</v>
      </c>
      <c r="C27" s="88">
        <f>(C25*8.6)</f>
        <v>0</v>
      </c>
      <c r="D27" s="88">
        <f>(D25*6)</f>
        <v>0</v>
      </c>
      <c r="E27" s="88">
        <f>(E25*7.8)</f>
        <v>0</v>
      </c>
      <c r="F27" s="88">
        <f>(F25*11.42)</f>
        <v>0</v>
      </c>
      <c r="G27" s="88">
        <f>(G25*11.42)</f>
        <v>0</v>
      </c>
      <c r="H27" s="189"/>
      <c r="I27" s="188"/>
      <c r="J27" s="191"/>
      <c r="K27" s="192"/>
      <c r="L27" s="192"/>
      <c r="M27" s="192"/>
      <c r="N27" s="192"/>
    </row>
    <row r="28" spans="1:15" ht="15.75" thickBot="1" x14ac:dyDescent="0.3"/>
    <row r="29" spans="1:15" ht="15.75" x14ac:dyDescent="0.25">
      <c r="A29" s="42" t="s">
        <v>93</v>
      </c>
      <c r="B29" s="36" t="s">
        <v>10</v>
      </c>
      <c r="C29" s="34" t="s">
        <v>13</v>
      </c>
      <c r="D29" s="32" t="s">
        <v>14</v>
      </c>
      <c r="E29" s="35" t="s">
        <v>15</v>
      </c>
      <c r="F29" s="85" t="s">
        <v>16</v>
      </c>
      <c r="G29" s="196" t="s">
        <v>76</v>
      </c>
      <c r="H29" s="37" t="s">
        <v>9</v>
      </c>
      <c r="I29" s="37" t="s">
        <v>2</v>
      </c>
      <c r="J29" s="37" t="s">
        <v>12</v>
      </c>
      <c r="K29" s="40" t="s">
        <v>59</v>
      </c>
      <c r="L29" s="192"/>
      <c r="M29" s="192"/>
      <c r="N29" s="192"/>
      <c r="O29" s="192"/>
    </row>
    <row r="30" spans="1:15" x14ac:dyDescent="0.25">
      <c r="A30" s="44">
        <v>43374</v>
      </c>
      <c r="B30" s="45"/>
      <c r="C30" s="45"/>
      <c r="D30" s="45"/>
      <c r="E30" s="45"/>
      <c r="F30" s="45"/>
      <c r="G30" s="45"/>
      <c r="H30" s="1">
        <f t="shared" ref="H30:H52" si="3">SUM(B30:F30)</f>
        <v>0</v>
      </c>
      <c r="I30" s="2"/>
      <c r="J30" s="25">
        <f t="shared" ref="J30:J52" si="4">(B30*8.6)+(C30*8.6)+(D30*6)+(E30*7.8)+(F30*11.42)</f>
        <v>0</v>
      </c>
      <c r="K30" s="103">
        <f t="shared" ref="K30:K52" si="5">H30-H2</f>
        <v>0</v>
      </c>
      <c r="L30" s="192"/>
      <c r="M30" s="192"/>
      <c r="N30" s="192"/>
      <c r="O30" s="192"/>
    </row>
    <row r="31" spans="1:15" x14ac:dyDescent="0.25">
      <c r="A31" s="44">
        <v>43375</v>
      </c>
      <c r="B31" s="45"/>
      <c r="C31" s="45"/>
      <c r="D31" s="45"/>
      <c r="E31" s="45"/>
      <c r="F31" s="45"/>
      <c r="G31" s="45"/>
      <c r="H31" s="1">
        <f t="shared" si="3"/>
        <v>0</v>
      </c>
      <c r="I31" s="2"/>
      <c r="J31" s="25">
        <f t="shared" si="4"/>
        <v>0</v>
      </c>
      <c r="K31" s="103">
        <f t="shared" si="5"/>
        <v>0</v>
      </c>
      <c r="L31" s="192"/>
      <c r="M31" s="192"/>
      <c r="N31" s="192"/>
      <c r="O31" s="192"/>
    </row>
    <row r="32" spans="1:15" x14ac:dyDescent="0.25">
      <c r="A32" s="44">
        <v>43376</v>
      </c>
      <c r="B32" s="45"/>
      <c r="C32" s="45"/>
      <c r="D32" s="45"/>
      <c r="E32" s="45"/>
      <c r="F32" s="45"/>
      <c r="G32" s="45"/>
      <c r="H32" s="1">
        <f t="shared" si="3"/>
        <v>0</v>
      </c>
      <c r="I32" s="2"/>
      <c r="J32" s="25">
        <f t="shared" si="4"/>
        <v>0</v>
      </c>
      <c r="K32" s="103">
        <f t="shared" si="5"/>
        <v>0</v>
      </c>
      <c r="L32" s="192"/>
      <c r="M32" s="192"/>
      <c r="N32" s="192"/>
      <c r="O32" s="192"/>
    </row>
    <row r="33" spans="1:15" x14ac:dyDescent="0.25">
      <c r="A33" s="44">
        <v>43377</v>
      </c>
      <c r="B33" s="45"/>
      <c r="C33" s="45"/>
      <c r="D33" s="45"/>
      <c r="E33" s="45"/>
      <c r="F33" s="45"/>
      <c r="G33" s="45"/>
      <c r="H33" s="1">
        <f t="shared" si="3"/>
        <v>0</v>
      </c>
      <c r="I33" s="2"/>
      <c r="J33" s="25">
        <f t="shared" si="4"/>
        <v>0</v>
      </c>
      <c r="K33" s="103">
        <f t="shared" si="5"/>
        <v>0</v>
      </c>
      <c r="L33" s="192"/>
      <c r="M33" s="192"/>
      <c r="N33" s="192"/>
      <c r="O33" s="192"/>
    </row>
    <row r="34" spans="1:15" x14ac:dyDescent="0.25">
      <c r="A34" s="44">
        <v>43378</v>
      </c>
      <c r="B34" s="45"/>
      <c r="C34" s="45"/>
      <c r="D34" s="45"/>
      <c r="E34" s="45"/>
      <c r="F34" s="45"/>
      <c r="G34" s="45"/>
      <c r="H34" s="1">
        <f t="shared" si="3"/>
        <v>0</v>
      </c>
      <c r="I34" s="2"/>
      <c r="J34" s="25">
        <f t="shared" si="4"/>
        <v>0</v>
      </c>
      <c r="K34" s="103">
        <f t="shared" si="5"/>
        <v>0</v>
      </c>
      <c r="L34" s="192"/>
      <c r="M34" s="192"/>
      <c r="N34" s="192"/>
      <c r="O34" s="192"/>
    </row>
    <row r="35" spans="1:15" x14ac:dyDescent="0.25">
      <c r="A35" s="44">
        <v>43381</v>
      </c>
      <c r="B35" s="45"/>
      <c r="C35" s="45"/>
      <c r="D35" s="45"/>
      <c r="E35" s="45"/>
      <c r="F35" s="45"/>
      <c r="G35" s="45"/>
      <c r="H35" s="1">
        <f t="shared" si="3"/>
        <v>0</v>
      </c>
      <c r="I35" s="2"/>
      <c r="J35" s="25">
        <f t="shared" si="4"/>
        <v>0</v>
      </c>
      <c r="K35" s="103">
        <f t="shared" si="5"/>
        <v>0</v>
      </c>
      <c r="L35" s="192"/>
      <c r="M35" s="192"/>
      <c r="N35" s="192"/>
      <c r="O35" s="192"/>
    </row>
    <row r="36" spans="1:15" x14ac:dyDescent="0.25">
      <c r="A36" s="44">
        <v>43382</v>
      </c>
      <c r="B36" s="45"/>
      <c r="C36" s="45"/>
      <c r="D36" s="45"/>
      <c r="E36" s="45"/>
      <c r="F36" s="45"/>
      <c r="G36" s="45"/>
      <c r="H36" s="1">
        <f t="shared" si="3"/>
        <v>0</v>
      </c>
      <c r="I36" s="2"/>
      <c r="J36" s="25">
        <f t="shared" si="4"/>
        <v>0</v>
      </c>
      <c r="K36" s="103">
        <f t="shared" si="5"/>
        <v>0</v>
      </c>
      <c r="L36" s="192"/>
      <c r="M36" s="192"/>
      <c r="N36" s="192"/>
      <c r="O36" s="192"/>
    </row>
    <row r="37" spans="1:15" x14ac:dyDescent="0.25">
      <c r="A37" s="44">
        <v>43383</v>
      </c>
      <c r="B37" s="45"/>
      <c r="C37" s="45"/>
      <c r="D37" s="45"/>
      <c r="E37" s="45"/>
      <c r="F37" s="45"/>
      <c r="G37" s="45"/>
      <c r="H37" s="1">
        <f t="shared" si="3"/>
        <v>0</v>
      </c>
      <c r="I37" s="2"/>
      <c r="J37" s="25">
        <f t="shared" si="4"/>
        <v>0</v>
      </c>
      <c r="K37" s="103">
        <f t="shared" si="5"/>
        <v>0</v>
      </c>
      <c r="L37" s="192"/>
      <c r="M37" s="192"/>
      <c r="N37" s="192"/>
      <c r="O37" s="192"/>
    </row>
    <row r="38" spans="1:15" x14ac:dyDescent="0.25">
      <c r="A38" s="44">
        <v>43384</v>
      </c>
      <c r="B38" s="45"/>
      <c r="C38" s="45"/>
      <c r="D38" s="45"/>
      <c r="E38" s="45"/>
      <c r="F38" s="45"/>
      <c r="G38" s="45"/>
      <c r="H38" s="1">
        <f t="shared" si="3"/>
        <v>0</v>
      </c>
      <c r="I38" s="2"/>
      <c r="J38" s="25">
        <f t="shared" si="4"/>
        <v>0</v>
      </c>
      <c r="K38" s="103">
        <f t="shared" si="5"/>
        <v>0</v>
      </c>
      <c r="L38" s="192"/>
      <c r="M38" s="192"/>
      <c r="N38" s="192"/>
      <c r="O38" s="192"/>
    </row>
    <row r="39" spans="1:15" x14ac:dyDescent="0.25">
      <c r="A39" s="44">
        <v>43385</v>
      </c>
      <c r="B39" s="45"/>
      <c r="C39" s="45"/>
      <c r="D39" s="45"/>
      <c r="E39" s="45"/>
      <c r="F39" s="45"/>
      <c r="G39" s="45"/>
      <c r="H39" s="1">
        <f t="shared" si="3"/>
        <v>0</v>
      </c>
      <c r="I39" s="2"/>
      <c r="J39" s="25">
        <f t="shared" si="4"/>
        <v>0</v>
      </c>
      <c r="K39" s="103">
        <f t="shared" si="5"/>
        <v>0</v>
      </c>
      <c r="L39" s="192"/>
      <c r="M39" s="192"/>
      <c r="N39" s="192"/>
      <c r="O39" s="192"/>
    </row>
    <row r="40" spans="1:15" x14ac:dyDescent="0.25">
      <c r="A40" s="44">
        <v>43388</v>
      </c>
      <c r="B40" s="45"/>
      <c r="C40" s="45"/>
      <c r="D40" s="45"/>
      <c r="E40" s="45"/>
      <c r="F40" s="45"/>
      <c r="G40" s="45"/>
      <c r="H40" s="1">
        <f t="shared" si="3"/>
        <v>0</v>
      </c>
      <c r="I40" s="2"/>
      <c r="J40" s="25">
        <f t="shared" si="4"/>
        <v>0</v>
      </c>
      <c r="K40" s="103">
        <f t="shared" si="5"/>
        <v>0</v>
      </c>
      <c r="L40" s="192"/>
      <c r="M40" s="192"/>
      <c r="N40" s="192"/>
      <c r="O40" s="192"/>
    </row>
    <row r="41" spans="1:15" x14ac:dyDescent="0.25">
      <c r="A41" s="44">
        <v>43389</v>
      </c>
      <c r="B41" s="45"/>
      <c r="C41" s="45"/>
      <c r="D41" s="45"/>
      <c r="E41" s="45"/>
      <c r="F41" s="45"/>
      <c r="G41" s="45"/>
      <c r="H41" s="1">
        <f t="shared" si="3"/>
        <v>0</v>
      </c>
      <c r="I41" s="2"/>
      <c r="J41" s="25">
        <f t="shared" si="4"/>
        <v>0</v>
      </c>
      <c r="K41" s="103">
        <f t="shared" si="5"/>
        <v>0</v>
      </c>
      <c r="L41" s="192"/>
      <c r="M41" s="192"/>
      <c r="N41" s="192"/>
      <c r="O41" s="192"/>
    </row>
    <row r="42" spans="1:15" x14ac:dyDescent="0.25">
      <c r="A42" s="44">
        <v>43390</v>
      </c>
      <c r="B42" s="24"/>
      <c r="C42" s="45"/>
      <c r="D42" s="45"/>
      <c r="E42" s="45"/>
      <c r="F42" s="45"/>
      <c r="G42" s="45"/>
      <c r="H42" s="1">
        <f t="shared" si="3"/>
        <v>0</v>
      </c>
      <c r="I42" s="3"/>
      <c r="J42" s="25">
        <f t="shared" si="4"/>
        <v>0</v>
      </c>
      <c r="K42" s="103">
        <f t="shared" si="5"/>
        <v>0</v>
      </c>
      <c r="L42" s="192"/>
      <c r="M42" s="192"/>
      <c r="N42" s="192"/>
      <c r="O42" s="192"/>
    </row>
    <row r="43" spans="1:15" x14ac:dyDescent="0.25">
      <c r="A43" s="44">
        <v>43391</v>
      </c>
      <c r="B43" s="24"/>
      <c r="C43" s="45"/>
      <c r="D43" s="45"/>
      <c r="E43" s="45"/>
      <c r="F43" s="45"/>
      <c r="G43" s="45"/>
      <c r="H43" s="1">
        <f t="shared" si="3"/>
        <v>0</v>
      </c>
      <c r="I43" s="2"/>
      <c r="J43" s="25">
        <f t="shared" si="4"/>
        <v>0</v>
      </c>
      <c r="K43" s="103">
        <f t="shared" si="5"/>
        <v>0</v>
      </c>
      <c r="L43" s="192"/>
      <c r="M43" s="192"/>
      <c r="N43" s="192"/>
      <c r="O43" s="192"/>
    </row>
    <row r="44" spans="1:15" x14ac:dyDescent="0.25">
      <c r="A44" s="44">
        <v>43392</v>
      </c>
      <c r="B44" s="24"/>
      <c r="C44" s="45"/>
      <c r="D44" s="45"/>
      <c r="E44" s="45"/>
      <c r="F44" s="45"/>
      <c r="G44" s="45"/>
      <c r="H44" s="1">
        <f t="shared" si="3"/>
        <v>0</v>
      </c>
      <c r="I44" s="2"/>
      <c r="J44" s="25">
        <f t="shared" si="4"/>
        <v>0</v>
      </c>
      <c r="K44" s="103">
        <f t="shared" si="5"/>
        <v>0</v>
      </c>
      <c r="L44" s="192"/>
      <c r="M44" s="192"/>
      <c r="N44" s="192"/>
      <c r="O44" s="192"/>
    </row>
    <row r="45" spans="1:15" x14ac:dyDescent="0.25">
      <c r="A45" s="44">
        <v>43395</v>
      </c>
      <c r="B45" s="24"/>
      <c r="C45" s="45"/>
      <c r="D45" s="45"/>
      <c r="E45" s="45"/>
      <c r="F45" s="45"/>
      <c r="G45" s="45"/>
      <c r="H45" s="1">
        <f t="shared" si="3"/>
        <v>0</v>
      </c>
      <c r="I45" s="2"/>
      <c r="J45" s="25">
        <f t="shared" si="4"/>
        <v>0</v>
      </c>
      <c r="K45" s="103">
        <f t="shared" si="5"/>
        <v>0</v>
      </c>
      <c r="L45" s="192"/>
      <c r="M45" s="192"/>
      <c r="N45" s="192"/>
      <c r="O45" s="192"/>
    </row>
    <row r="46" spans="1:15" x14ac:dyDescent="0.25">
      <c r="A46" s="44">
        <v>43396</v>
      </c>
      <c r="B46" s="24"/>
      <c r="C46" s="45"/>
      <c r="D46" s="45"/>
      <c r="E46" s="45"/>
      <c r="F46" s="45"/>
      <c r="G46" s="45"/>
      <c r="H46" s="1">
        <f t="shared" si="3"/>
        <v>0</v>
      </c>
      <c r="I46" s="2"/>
      <c r="J46" s="25">
        <f t="shared" si="4"/>
        <v>0</v>
      </c>
      <c r="K46" s="103">
        <f t="shared" si="5"/>
        <v>0</v>
      </c>
      <c r="L46" s="192"/>
      <c r="M46" s="192"/>
      <c r="N46" s="192"/>
      <c r="O46" s="192"/>
    </row>
    <row r="47" spans="1:15" x14ac:dyDescent="0.25">
      <c r="A47" s="44">
        <v>43397</v>
      </c>
      <c r="B47" s="24"/>
      <c r="C47" s="45"/>
      <c r="D47" s="45"/>
      <c r="E47" s="45"/>
      <c r="F47" s="45"/>
      <c r="G47" s="45"/>
      <c r="H47" s="1">
        <f t="shared" si="3"/>
        <v>0</v>
      </c>
      <c r="I47" s="2"/>
      <c r="J47" s="25">
        <f t="shared" si="4"/>
        <v>0</v>
      </c>
      <c r="K47" s="103">
        <f t="shared" si="5"/>
        <v>0</v>
      </c>
      <c r="L47" s="192"/>
      <c r="M47" s="192"/>
      <c r="N47" s="192"/>
      <c r="O47" s="192"/>
    </row>
    <row r="48" spans="1:15" x14ac:dyDescent="0.25">
      <c r="A48" s="44">
        <v>43398</v>
      </c>
      <c r="B48" s="24"/>
      <c r="C48" s="45"/>
      <c r="D48" s="45"/>
      <c r="E48" s="45"/>
      <c r="F48" s="45"/>
      <c r="G48" s="45"/>
      <c r="H48" s="1">
        <f t="shared" si="3"/>
        <v>0</v>
      </c>
      <c r="I48" s="2"/>
      <c r="J48" s="25">
        <f t="shared" si="4"/>
        <v>0</v>
      </c>
      <c r="K48" s="103">
        <f t="shared" si="5"/>
        <v>0</v>
      </c>
      <c r="L48" s="192"/>
      <c r="M48" s="192"/>
      <c r="N48" s="192"/>
      <c r="O48" s="192"/>
    </row>
    <row r="49" spans="1:15" x14ac:dyDescent="0.25">
      <c r="A49" s="44">
        <v>43399</v>
      </c>
      <c r="B49" s="24"/>
      <c r="C49" s="45"/>
      <c r="D49" s="45"/>
      <c r="E49" s="45"/>
      <c r="F49" s="45"/>
      <c r="G49" s="45"/>
      <c r="H49" s="1">
        <f t="shared" si="3"/>
        <v>0</v>
      </c>
      <c r="I49" s="2"/>
      <c r="J49" s="25">
        <f t="shared" si="4"/>
        <v>0</v>
      </c>
      <c r="K49" s="103">
        <f t="shared" si="5"/>
        <v>0</v>
      </c>
      <c r="L49" s="192"/>
      <c r="M49" s="192"/>
      <c r="N49" s="192"/>
      <c r="O49" s="192"/>
    </row>
    <row r="50" spans="1:15" x14ac:dyDescent="0.25">
      <c r="A50" s="44">
        <v>43402</v>
      </c>
      <c r="B50" s="24"/>
      <c r="C50" s="45"/>
      <c r="D50" s="45"/>
      <c r="E50" s="45"/>
      <c r="F50" s="45"/>
      <c r="G50" s="45"/>
      <c r="H50" s="1">
        <f t="shared" si="3"/>
        <v>0</v>
      </c>
      <c r="I50" s="2"/>
      <c r="J50" s="25">
        <f t="shared" si="4"/>
        <v>0</v>
      </c>
      <c r="K50" s="103">
        <f t="shared" si="5"/>
        <v>0</v>
      </c>
      <c r="L50" s="192"/>
      <c r="M50" s="192"/>
      <c r="N50" s="192"/>
      <c r="O50" s="192"/>
    </row>
    <row r="51" spans="1:15" x14ac:dyDescent="0.25">
      <c r="A51" s="44">
        <v>43403</v>
      </c>
      <c r="B51" s="24"/>
      <c r="C51" s="45"/>
      <c r="D51" s="45"/>
      <c r="E51" s="45"/>
      <c r="F51" s="45"/>
      <c r="G51" s="45"/>
      <c r="H51" s="1">
        <f t="shared" si="3"/>
        <v>0</v>
      </c>
      <c r="I51" s="2"/>
      <c r="J51" s="25">
        <f t="shared" si="4"/>
        <v>0</v>
      </c>
      <c r="K51" s="103">
        <f t="shared" si="5"/>
        <v>0</v>
      </c>
      <c r="L51" s="192"/>
      <c r="M51" s="192"/>
      <c r="N51" s="192"/>
      <c r="O51" s="192"/>
    </row>
    <row r="52" spans="1:15" x14ac:dyDescent="0.25">
      <c r="A52" s="44">
        <v>43404</v>
      </c>
      <c r="B52" s="24"/>
      <c r="C52" s="45"/>
      <c r="D52" s="45"/>
      <c r="E52" s="45"/>
      <c r="F52" s="45"/>
      <c r="G52" s="45"/>
      <c r="H52" s="1">
        <f t="shared" si="3"/>
        <v>0</v>
      </c>
      <c r="I52" s="2"/>
      <c r="J52" s="25">
        <f t="shared" si="4"/>
        <v>0</v>
      </c>
      <c r="K52" s="103">
        <f t="shared" si="5"/>
        <v>0</v>
      </c>
      <c r="L52" s="192"/>
      <c r="M52" s="192"/>
      <c r="N52" s="192"/>
      <c r="O52" s="192"/>
    </row>
    <row r="53" spans="1:15" ht="15.75" customHeight="1" x14ac:dyDescent="0.25">
      <c r="A53" s="4" t="s">
        <v>3</v>
      </c>
      <c r="B53" s="58">
        <f t="shared" ref="B53:J53" si="6">SUM(B30:B50)</f>
        <v>0</v>
      </c>
      <c r="C53" s="58">
        <f t="shared" si="6"/>
        <v>0</v>
      </c>
      <c r="D53" s="58">
        <f t="shared" si="6"/>
        <v>0</v>
      </c>
      <c r="E53" s="58">
        <f t="shared" si="6"/>
        <v>0</v>
      </c>
      <c r="F53" s="58">
        <f t="shared" si="6"/>
        <v>0</v>
      </c>
      <c r="G53" s="58">
        <f t="shared" ref="G53" si="7">SUM(G30:G50)</f>
        <v>0</v>
      </c>
      <c r="H53" s="208">
        <f t="shared" si="6"/>
        <v>0</v>
      </c>
      <c r="I53" s="206">
        <f t="shared" si="6"/>
        <v>0</v>
      </c>
      <c r="J53" s="214">
        <f t="shared" si="6"/>
        <v>0</v>
      </c>
      <c r="K53" s="208">
        <f>SUM(K30:K51)</f>
        <v>0</v>
      </c>
      <c r="L53" s="192"/>
      <c r="M53" s="192"/>
      <c r="N53" s="192"/>
      <c r="O53" s="192"/>
    </row>
    <row r="54" spans="1:15" ht="15.75" customHeight="1" x14ac:dyDescent="0.25">
      <c r="A54" s="91" t="s">
        <v>12</v>
      </c>
      <c r="B54" s="88">
        <f>(B53*8.6)</f>
        <v>0</v>
      </c>
      <c r="C54" s="88">
        <f>(C53*8.6)</f>
        <v>0</v>
      </c>
      <c r="D54" s="88">
        <f>(D53*6)</f>
        <v>0</v>
      </c>
      <c r="E54" s="88">
        <f>(E53*7.8)</f>
        <v>0</v>
      </c>
      <c r="F54" s="88">
        <f>(F53*11.42)</f>
        <v>0</v>
      </c>
      <c r="G54" s="88">
        <f>(G53*11.42)</f>
        <v>0</v>
      </c>
      <c r="H54" s="209"/>
      <c r="I54" s="207"/>
      <c r="J54" s="215"/>
      <c r="K54" s="213"/>
      <c r="L54" s="192"/>
      <c r="M54" s="192"/>
      <c r="N54" s="192"/>
      <c r="O54" s="192"/>
    </row>
    <row r="55" spans="1:15" ht="15.75" x14ac:dyDescent="0.25">
      <c r="A55" s="57" t="s">
        <v>49</v>
      </c>
      <c r="B55" s="60"/>
      <c r="C55" s="60"/>
      <c r="D55" s="60"/>
      <c r="E55" s="60"/>
      <c r="F55" s="60"/>
      <c r="G55" s="60"/>
      <c r="H55" s="60"/>
      <c r="I55" s="61">
        <f>SUM(B55:E55)</f>
        <v>0</v>
      </c>
      <c r="J55" s="60"/>
      <c r="K55" s="207"/>
    </row>
    <row r="58" spans="1:15" s="197" customFormat="1" x14ac:dyDescent="0.25">
      <c r="A58" s="197" t="s">
        <v>17</v>
      </c>
      <c r="B58" s="197" t="s">
        <v>18</v>
      </c>
      <c r="C58" s="197" t="s">
        <v>19</v>
      </c>
      <c r="D58" s="197" t="s">
        <v>20</v>
      </c>
      <c r="E58" s="197" t="s">
        <v>21</v>
      </c>
      <c r="F58" s="197" t="s">
        <v>22</v>
      </c>
      <c r="G58" s="197" t="s">
        <v>23</v>
      </c>
      <c r="H58" s="197" t="s">
        <v>24</v>
      </c>
      <c r="I58" s="197" t="s">
        <v>25</v>
      </c>
      <c r="J58" s="197" t="s">
        <v>26</v>
      </c>
      <c r="K58" s="197" t="s">
        <v>27</v>
      </c>
      <c r="L58" s="197" t="s">
        <v>28</v>
      </c>
      <c r="M58" s="197" t="s">
        <v>101</v>
      </c>
    </row>
    <row r="59" spans="1:15" s="23" customFormat="1" x14ac:dyDescent="0.25">
      <c r="A59" s="43">
        <v>43353.831944444442</v>
      </c>
      <c r="B59" s="43">
        <v>43353.928472222222</v>
      </c>
      <c r="C59" s="23" t="s">
        <v>10</v>
      </c>
      <c r="D59" s="23" t="s">
        <v>41</v>
      </c>
      <c r="E59" s="23">
        <v>0.09</v>
      </c>
      <c r="F59" s="23">
        <v>1.1463399999999999</v>
      </c>
      <c r="G59" s="23">
        <v>1.1371</v>
      </c>
      <c r="H59" s="23">
        <v>1.1432500000000001</v>
      </c>
      <c r="I59" s="23">
        <v>1.1467400000000001</v>
      </c>
      <c r="J59" s="23">
        <v>-0.72</v>
      </c>
      <c r="K59" s="23">
        <v>0</v>
      </c>
      <c r="L59" s="23">
        <v>-34.9</v>
      </c>
      <c r="M59" s="23" t="s">
        <v>91</v>
      </c>
    </row>
    <row r="60" spans="1:15" s="23" customFormat="1" x14ac:dyDescent="0.25">
      <c r="A60" s="43">
        <v>43322.693055555559</v>
      </c>
      <c r="B60" s="43">
        <v>43353.833333333336</v>
      </c>
      <c r="C60" s="23" t="s">
        <v>11</v>
      </c>
      <c r="D60" s="23" t="s">
        <v>41</v>
      </c>
      <c r="E60" s="23">
        <v>0.11</v>
      </c>
      <c r="F60" s="23">
        <v>113.654</v>
      </c>
      <c r="G60" s="23">
        <v>112.779</v>
      </c>
      <c r="H60" s="23">
        <v>113.34</v>
      </c>
      <c r="I60" s="23">
        <v>113.137</v>
      </c>
      <c r="J60" s="23">
        <v>-0.88</v>
      </c>
      <c r="K60" s="23">
        <v>-0.57999999999999996</v>
      </c>
      <c r="L60" s="23">
        <v>20.3</v>
      </c>
      <c r="M60" s="23" t="s">
        <v>91</v>
      </c>
    </row>
    <row r="61" spans="1:15" s="23" customFormat="1" x14ac:dyDescent="0.25">
      <c r="A61" s="43">
        <v>43322.706250000003</v>
      </c>
      <c r="B61" s="43">
        <v>43353.041666666664</v>
      </c>
      <c r="C61" s="23" t="s">
        <v>10</v>
      </c>
      <c r="D61" s="23" t="s">
        <v>41</v>
      </c>
      <c r="E61" s="23">
        <v>0.09</v>
      </c>
      <c r="F61" s="23">
        <v>1.1502600000000001</v>
      </c>
      <c r="G61" s="23">
        <v>1.1410100000000001</v>
      </c>
      <c r="H61" s="23">
        <v>1.1472199999999999</v>
      </c>
      <c r="I61" s="23">
        <v>1.1479299999999999</v>
      </c>
      <c r="J61" s="23">
        <v>-0.72</v>
      </c>
      <c r="K61" s="23">
        <v>0</v>
      </c>
      <c r="L61" s="23">
        <v>-7.1</v>
      </c>
      <c r="M61" s="23" t="s">
        <v>91</v>
      </c>
    </row>
    <row r="62" spans="1:15" s="23" customFormat="1" x14ac:dyDescent="0.25">
      <c r="A62" s="43">
        <v>43141.7</v>
      </c>
      <c r="B62" s="43">
        <v>43230.375</v>
      </c>
      <c r="C62" s="23" t="s">
        <v>76</v>
      </c>
      <c r="D62" s="23" t="s">
        <v>41</v>
      </c>
      <c r="E62" s="23">
        <v>0.03</v>
      </c>
      <c r="F62" s="23">
        <v>132.178</v>
      </c>
      <c r="G62" s="23">
        <v>129.66499999999999</v>
      </c>
      <c r="H62" s="23">
        <v>130.905</v>
      </c>
      <c r="I62" s="23">
        <v>131.28899999999999</v>
      </c>
      <c r="J62" s="23">
        <v>-0.24</v>
      </c>
      <c r="K62" s="23">
        <v>-0.39</v>
      </c>
      <c r="L62" s="23">
        <v>-38.4</v>
      </c>
      <c r="M62" s="23" t="s">
        <v>91</v>
      </c>
    </row>
    <row r="63" spans="1:15" s="23" customFormat="1" x14ac:dyDescent="0.25">
      <c r="A63" s="43">
        <v>43200.932638888888</v>
      </c>
      <c r="B63" s="43">
        <v>43230.356944444444</v>
      </c>
      <c r="C63" s="23" t="s">
        <v>11</v>
      </c>
      <c r="D63" s="23" t="s">
        <v>41</v>
      </c>
      <c r="E63" s="23">
        <v>0.11</v>
      </c>
      <c r="F63" s="23">
        <v>114.02800000000001</v>
      </c>
      <c r="G63" s="23">
        <v>113.199</v>
      </c>
      <c r="H63" s="23">
        <v>113.724</v>
      </c>
      <c r="I63" s="23">
        <v>114.035</v>
      </c>
      <c r="J63" s="23">
        <v>-0.88</v>
      </c>
      <c r="K63" s="23">
        <v>-0.57999999999999996</v>
      </c>
      <c r="L63" s="23">
        <v>-31.1</v>
      </c>
      <c r="M63" s="23" t="s">
        <v>91</v>
      </c>
    </row>
    <row r="64" spans="1:15" s="23" customFormat="1" x14ac:dyDescent="0.25">
      <c r="A64" s="43">
        <v>43141.602083333331</v>
      </c>
      <c r="B64" s="43">
        <v>43200.75</v>
      </c>
      <c r="C64" s="23" t="s">
        <v>11</v>
      </c>
      <c r="D64" s="23" t="s">
        <v>41</v>
      </c>
      <c r="E64" s="23">
        <v>0.11</v>
      </c>
      <c r="F64" s="23">
        <v>0</v>
      </c>
      <c r="G64" s="23">
        <v>0</v>
      </c>
      <c r="H64" s="23">
        <v>113.747</v>
      </c>
      <c r="I64" s="23">
        <v>114.33499999999999</v>
      </c>
      <c r="J64" s="23">
        <v>-0.88</v>
      </c>
      <c r="K64" s="23">
        <v>-2.31</v>
      </c>
      <c r="L64" s="23">
        <v>-58.8</v>
      </c>
      <c r="M64" s="23" t="s">
        <v>91</v>
      </c>
    </row>
    <row r="65" spans="1:13" s="23" customFormat="1" x14ac:dyDescent="0.25">
      <c r="A65" s="43">
        <v>43200.181944444441</v>
      </c>
      <c r="B65" s="43">
        <v>43200.541666666664</v>
      </c>
      <c r="C65" s="23" t="s">
        <v>10</v>
      </c>
      <c r="D65" s="23" t="s">
        <v>41</v>
      </c>
      <c r="E65" s="23">
        <v>0.1</v>
      </c>
      <c r="F65" s="23">
        <v>1.15364</v>
      </c>
      <c r="G65" s="23">
        <v>1.1445399999999999</v>
      </c>
      <c r="H65" s="23">
        <v>1.1506400000000001</v>
      </c>
      <c r="I65" s="23">
        <v>1.1467799999999999</v>
      </c>
      <c r="J65" s="23">
        <v>-0.8</v>
      </c>
      <c r="K65" s="23">
        <v>0</v>
      </c>
      <c r="L65" s="23">
        <v>38.6</v>
      </c>
      <c r="M65" s="23" t="s">
        <v>91</v>
      </c>
    </row>
    <row r="66" spans="1:13" s="23" customFormat="1" x14ac:dyDescent="0.25">
      <c r="A66" s="43">
        <v>43141.627083333333</v>
      </c>
      <c r="B66" s="43">
        <v>43200.041666666664</v>
      </c>
      <c r="C66" s="23" t="s">
        <v>76</v>
      </c>
      <c r="D66" s="23" t="s">
        <v>41</v>
      </c>
      <c r="E66" s="23">
        <v>0.04</v>
      </c>
      <c r="F66" s="23">
        <v>132.05500000000001</v>
      </c>
      <c r="G66" s="23">
        <v>130.47999999999999</v>
      </c>
      <c r="H66" s="23">
        <v>131.178</v>
      </c>
      <c r="I66" s="23">
        <v>131.691</v>
      </c>
      <c r="J66" s="23">
        <v>-0.32</v>
      </c>
      <c r="K66" s="23">
        <v>-0.1</v>
      </c>
      <c r="L66" s="23">
        <v>-51.3</v>
      </c>
      <c r="M66" s="23" t="s">
        <v>91</v>
      </c>
    </row>
    <row r="67" spans="1:13" s="23" customFormat="1" x14ac:dyDescent="0.25">
      <c r="A67" s="43">
        <v>43141.627083333333</v>
      </c>
      <c r="B67" s="43">
        <v>43169.417361111111</v>
      </c>
      <c r="C67" s="23" t="s">
        <v>76</v>
      </c>
      <c r="D67" s="23" t="s">
        <v>41</v>
      </c>
      <c r="E67" s="23">
        <v>0.06</v>
      </c>
      <c r="F67" s="23">
        <v>131.70699999999999</v>
      </c>
      <c r="G67" s="23">
        <v>130.15199999999999</v>
      </c>
      <c r="H67" s="23">
        <v>131.178</v>
      </c>
      <c r="I67" s="23">
        <v>131.71600000000001</v>
      </c>
      <c r="J67" s="23">
        <v>-0.48</v>
      </c>
      <c r="K67" s="23">
        <v>-0.15</v>
      </c>
      <c r="L67" s="23">
        <v>-53.8</v>
      </c>
      <c r="M67" s="23" t="s">
        <v>91</v>
      </c>
    </row>
    <row r="68" spans="1:13" s="23" customFormat="1" x14ac:dyDescent="0.25">
      <c r="A68" s="43">
        <v>43141.642361111109</v>
      </c>
      <c r="B68" s="43">
        <v>43141.953472222223</v>
      </c>
      <c r="C68" s="23" t="s">
        <v>10</v>
      </c>
      <c r="D68" s="23" t="s">
        <v>41</v>
      </c>
      <c r="E68" s="23">
        <v>0.1</v>
      </c>
      <c r="F68" s="23">
        <v>1.1556</v>
      </c>
      <c r="G68" s="23">
        <v>1.1496</v>
      </c>
      <c r="H68" s="23">
        <v>1.1526000000000001</v>
      </c>
      <c r="I68" s="23">
        <v>1.1556900000000001</v>
      </c>
      <c r="J68" s="23">
        <v>-0.8</v>
      </c>
      <c r="K68" s="23">
        <v>0</v>
      </c>
      <c r="L68" s="23">
        <v>-30.9</v>
      </c>
      <c r="M68" s="23" t="s">
        <v>91</v>
      </c>
    </row>
    <row r="69" spans="1:13" s="23" customFormat="1" x14ac:dyDescent="0.25">
      <c r="A69" s="23" t="s">
        <v>102</v>
      </c>
      <c r="B69" s="43">
        <v>43110.291666666664</v>
      </c>
      <c r="C69" s="23" t="s">
        <v>11</v>
      </c>
      <c r="D69" s="23" t="s">
        <v>41</v>
      </c>
      <c r="E69" s="23">
        <v>0.11</v>
      </c>
      <c r="F69" s="23">
        <v>0</v>
      </c>
      <c r="G69" s="23">
        <v>0</v>
      </c>
      <c r="H69" s="23">
        <v>112.684</v>
      </c>
      <c r="I69" s="23">
        <v>113.768</v>
      </c>
      <c r="J69" s="23">
        <v>-0.88</v>
      </c>
      <c r="K69" s="23">
        <v>-2.92</v>
      </c>
      <c r="L69" s="23">
        <v>-108.4</v>
      </c>
      <c r="M69" s="23" t="s">
        <v>91</v>
      </c>
    </row>
    <row r="70" spans="1:13" s="23" customFormat="1" x14ac:dyDescent="0.25">
      <c r="A70" s="23" t="s">
        <v>103</v>
      </c>
      <c r="B70" s="43">
        <v>43110.211805555555</v>
      </c>
      <c r="C70" s="23" t="s">
        <v>76</v>
      </c>
      <c r="D70" s="23" t="s">
        <v>41</v>
      </c>
      <c r="E70" s="23">
        <v>0.03</v>
      </c>
      <c r="F70" s="23">
        <v>132.15</v>
      </c>
      <c r="G70" s="23">
        <v>130.55799999999999</v>
      </c>
      <c r="H70" s="23">
        <v>131.18899999999999</v>
      </c>
      <c r="I70" s="23">
        <v>132.15</v>
      </c>
      <c r="J70" s="23">
        <v>-0.24</v>
      </c>
      <c r="K70" s="23">
        <v>0</v>
      </c>
      <c r="L70" s="23">
        <v>-96.1</v>
      </c>
      <c r="M70" s="23" t="s">
        <v>91</v>
      </c>
    </row>
  </sheetData>
  <mergeCells count="5">
    <mergeCell ref="H25:H26"/>
    <mergeCell ref="H53:H54"/>
    <mergeCell ref="I53:I54"/>
    <mergeCell ref="J53:J54"/>
    <mergeCell ref="K53:K55"/>
  </mergeCells>
  <conditionalFormatting sqref="F54">
    <cfRule type="cellIs" dxfId="87" priority="44" operator="lessThan">
      <formula>0</formula>
    </cfRule>
    <cfRule type="cellIs" dxfId="86" priority="45" operator="greaterThan">
      <formula>0</formula>
    </cfRule>
  </conditionalFormatting>
  <conditionalFormatting sqref="H51">
    <cfRule type="cellIs" dxfId="85" priority="40" operator="lessThan">
      <formula>0</formula>
    </cfRule>
    <cfRule type="cellIs" dxfId="84" priority="41" operator="greaterThan">
      <formula>0</formula>
    </cfRule>
  </conditionalFormatting>
  <conditionalFormatting sqref="H51:I51">
    <cfRule type="cellIs" dxfId="83" priority="39" operator="equal">
      <formula>0</formula>
    </cfRule>
  </conditionalFormatting>
  <conditionalFormatting sqref="H52">
    <cfRule type="cellIs" dxfId="82" priority="23" operator="lessThan">
      <formula>0</formula>
    </cfRule>
    <cfRule type="cellIs" dxfId="81" priority="24" operator="greaterThan">
      <formula>0</formula>
    </cfRule>
  </conditionalFormatting>
  <conditionalFormatting sqref="J25">
    <cfRule type="cellIs" dxfId="80" priority="96" operator="lessThan">
      <formula>0</formula>
    </cfRule>
    <cfRule type="cellIs" dxfId="79" priority="97" operator="greaterThan">
      <formula>0</formula>
    </cfRule>
  </conditionalFormatting>
  <conditionalFormatting sqref="H2:H25">
    <cfRule type="cellIs" dxfId="78" priority="101" operator="lessThan">
      <formula>0</formula>
    </cfRule>
    <cfRule type="cellIs" dxfId="77" priority="102" operator="greaterThan">
      <formula>0</formula>
    </cfRule>
  </conditionalFormatting>
  <conditionalFormatting sqref="I3:I22 B2:E26 H2:J2 H25:J25 H30:J30 H55:J55 H53:J53 I31:I41 I26:J26 H3:H24 J3:J24">
    <cfRule type="cellIs" dxfId="76" priority="100" operator="equal">
      <formula>0</formula>
    </cfRule>
  </conditionalFormatting>
  <conditionalFormatting sqref="B2:C24 J2:J24">
    <cfRule type="cellIs" dxfId="75" priority="98" operator="lessThan">
      <formula>0</formula>
    </cfRule>
    <cfRule type="cellIs" dxfId="74" priority="99" operator="greaterThan">
      <formula>0</formula>
    </cfRule>
  </conditionalFormatting>
  <conditionalFormatting sqref="B25:C25">
    <cfRule type="cellIs" dxfId="73" priority="94" operator="lessThan">
      <formula>0</formula>
    </cfRule>
    <cfRule type="cellIs" dxfId="72" priority="95" operator="greaterThan">
      <formula>0</formula>
    </cfRule>
  </conditionalFormatting>
  <conditionalFormatting sqref="D2:D24">
    <cfRule type="cellIs" dxfId="71" priority="92" operator="lessThan">
      <formula>0</formula>
    </cfRule>
    <cfRule type="cellIs" dxfId="70" priority="93" operator="greaterThan">
      <formula>0</formula>
    </cfRule>
  </conditionalFormatting>
  <conditionalFormatting sqref="D25">
    <cfRule type="cellIs" dxfId="69" priority="90" operator="lessThan">
      <formula>0</formula>
    </cfRule>
    <cfRule type="cellIs" dxfId="68" priority="91" operator="greaterThan">
      <formula>0</formula>
    </cfRule>
  </conditionalFormatting>
  <conditionalFormatting sqref="E2:E24">
    <cfRule type="cellIs" dxfId="67" priority="88" operator="lessThan">
      <formula>0</formula>
    </cfRule>
    <cfRule type="cellIs" dxfId="66" priority="89" operator="greaterThan">
      <formula>0</formula>
    </cfRule>
  </conditionalFormatting>
  <conditionalFormatting sqref="E25">
    <cfRule type="cellIs" dxfId="65" priority="86" operator="lessThan">
      <formula>0</formula>
    </cfRule>
    <cfRule type="cellIs" dxfId="64" priority="87" operator="greaterThan">
      <formula>0</formula>
    </cfRule>
  </conditionalFormatting>
  <conditionalFormatting sqref="F2:F26">
    <cfRule type="cellIs" dxfId="63" priority="83" operator="equal">
      <formula>0</formula>
    </cfRule>
  </conditionalFormatting>
  <conditionalFormatting sqref="F2:F24">
    <cfRule type="cellIs" dxfId="62" priority="81" operator="lessThan">
      <formula>0</formula>
    </cfRule>
    <cfRule type="cellIs" dxfId="61" priority="82" operator="greaterThan">
      <formula>0</formula>
    </cfRule>
  </conditionalFormatting>
  <conditionalFormatting sqref="F25">
    <cfRule type="cellIs" dxfId="60" priority="79" operator="lessThan">
      <formula>0</formula>
    </cfRule>
    <cfRule type="cellIs" dxfId="59" priority="80" operator="greaterThan">
      <formula>0</formula>
    </cfRule>
  </conditionalFormatting>
  <conditionalFormatting sqref="F27">
    <cfRule type="cellIs" dxfId="58" priority="77" operator="lessThan">
      <formula>0</formula>
    </cfRule>
    <cfRule type="cellIs" dxfId="57" priority="78" operator="greaterThan">
      <formula>0</formula>
    </cfRule>
  </conditionalFormatting>
  <conditionalFormatting sqref="B27:E27">
    <cfRule type="cellIs" dxfId="56" priority="75" operator="lessThan">
      <formula>0</formula>
    </cfRule>
    <cfRule type="cellIs" dxfId="55" priority="76" operator="greaterThan">
      <formula>0</formula>
    </cfRule>
  </conditionalFormatting>
  <conditionalFormatting sqref="I23">
    <cfRule type="cellIs" dxfId="54" priority="72" operator="equal">
      <formula>0</formula>
    </cfRule>
  </conditionalFormatting>
  <conditionalFormatting sqref="L23">
    <cfRule type="cellIs" dxfId="53" priority="70" operator="greaterThan">
      <formula>0</formula>
    </cfRule>
    <cfRule type="cellIs" dxfId="52" priority="71" operator="lessThan">
      <formula>0</formula>
    </cfRule>
  </conditionalFormatting>
  <conditionalFormatting sqref="J53">
    <cfRule type="cellIs" dxfId="51" priority="63" operator="lessThan">
      <formula>0</formula>
    </cfRule>
    <cfRule type="cellIs" dxfId="50" priority="64" operator="greaterThan">
      <formula>0</formula>
    </cfRule>
  </conditionalFormatting>
  <conditionalFormatting sqref="H30:H50 H53">
    <cfRule type="cellIs" dxfId="49" priority="68" operator="lessThan">
      <formula>0</formula>
    </cfRule>
    <cfRule type="cellIs" dxfId="48" priority="69" operator="greaterThan">
      <formula>0</formula>
    </cfRule>
  </conditionalFormatting>
  <conditionalFormatting sqref="B55:E55 H42:I50 J31:J51 B30:E53 H31:H41">
    <cfRule type="cellIs" dxfId="47" priority="67" operator="equal">
      <formula>0</formula>
    </cfRule>
  </conditionalFormatting>
  <conditionalFormatting sqref="J30:J51 B30:C52">
    <cfRule type="cellIs" dxfId="46" priority="65" operator="lessThan">
      <formula>0</formula>
    </cfRule>
    <cfRule type="cellIs" dxfId="45" priority="66" operator="greaterThan">
      <formula>0</formula>
    </cfRule>
  </conditionalFormatting>
  <conditionalFormatting sqref="B53:C53">
    <cfRule type="cellIs" dxfId="44" priority="61" operator="lessThan">
      <formula>0</formula>
    </cfRule>
    <cfRule type="cellIs" dxfId="43" priority="62" operator="greaterThan">
      <formula>0</formula>
    </cfRule>
  </conditionalFormatting>
  <conditionalFormatting sqref="D30:D52">
    <cfRule type="cellIs" dxfId="42" priority="59" operator="lessThan">
      <formula>0</formula>
    </cfRule>
    <cfRule type="cellIs" dxfId="41" priority="60" operator="greaterThan">
      <formula>0</formula>
    </cfRule>
  </conditionalFormatting>
  <conditionalFormatting sqref="D53">
    <cfRule type="cellIs" dxfId="40" priority="57" operator="lessThan">
      <formula>0</formula>
    </cfRule>
    <cfRule type="cellIs" dxfId="39" priority="58" operator="greaterThan">
      <formula>0</formula>
    </cfRule>
  </conditionalFormatting>
  <conditionalFormatting sqref="E30:E52">
    <cfRule type="cellIs" dxfId="38" priority="55" operator="lessThan">
      <formula>0</formula>
    </cfRule>
    <cfRule type="cellIs" dxfId="37" priority="56" operator="greaterThan">
      <formula>0</formula>
    </cfRule>
  </conditionalFormatting>
  <conditionalFormatting sqref="E53">
    <cfRule type="cellIs" dxfId="36" priority="53" operator="lessThan">
      <formula>0</formula>
    </cfRule>
    <cfRule type="cellIs" dxfId="35" priority="54" operator="greaterThan">
      <formula>0</formula>
    </cfRule>
  </conditionalFormatting>
  <conditionalFormatting sqref="F55 F30:F53">
    <cfRule type="cellIs" dxfId="34" priority="50" operator="equal">
      <formula>0</formula>
    </cfRule>
  </conditionalFormatting>
  <conditionalFormatting sqref="F30:F52">
    <cfRule type="cellIs" dxfId="33" priority="48" operator="lessThan">
      <formula>0</formula>
    </cfRule>
    <cfRule type="cellIs" dxfId="32" priority="49" operator="greaterThan">
      <formula>0</formula>
    </cfRule>
  </conditionalFormatting>
  <conditionalFormatting sqref="F53">
    <cfRule type="cellIs" dxfId="31" priority="46" operator="lessThan">
      <formula>0</formula>
    </cfRule>
    <cfRule type="cellIs" dxfId="30" priority="47" operator="greaterThan">
      <formula>0</formula>
    </cfRule>
  </conditionalFormatting>
  <conditionalFormatting sqref="B54:E54">
    <cfRule type="cellIs" dxfId="29" priority="42" operator="lessThan">
      <formula>0</formula>
    </cfRule>
    <cfRule type="cellIs" dxfId="28" priority="43" operator="greaterThan">
      <formula>0</formula>
    </cfRule>
  </conditionalFormatting>
  <conditionalFormatting sqref="K30:K51 K53">
    <cfRule type="cellIs" dxfId="27" priority="36" operator="lessThan">
      <formula>0</formula>
    </cfRule>
  </conditionalFormatting>
  <conditionalFormatting sqref="I24">
    <cfRule type="cellIs" dxfId="26" priority="30" operator="equal">
      <formula>0</formula>
    </cfRule>
  </conditionalFormatting>
  <conditionalFormatting sqref="L24">
    <cfRule type="cellIs" dxfId="25" priority="28" operator="greaterThan">
      <formula>0</formula>
    </cfRule>
    <cfRule type="cellIs" dxfId="24" priority="29" operator="lessThan">
      <formula>0</formula>
    </cfRule>
  </conditionalFormatting>
  <conditionalFormatting sqref="J52">
    <cfRule type="cellIs" dxfId="23" priority="27" operator="equal">
      <formula>0</formula>
    </cfRule>
  </conditionalFormatting>
  <conditionalFormatting sqref="J52">
    <cfRule type="cellIs" dxfId="22" priority="25" operator="lessThan">
      <formula>0</formula>
    </cfRule>
    <cfRule type="cellIs" dxfId="21" priority="26" operator="greaterThan">
      <formula>0</formula>
    </cfRule>
  </conditionalFormatting>
  <conditionalFormatting sqref="H52:I52">
    <cfRule type="cellIs" dxfId="20" priority="22" operator="equal">
      <formula>0</formula>
    </cfRule>
  </conditionalFormatting>
  <conditionalFormatting sqref="K52">
    <cfRule type="cellIs" dxfId="19" priority="19" operator="lessThan">
      <formula>0</formula>
    </cfRule>
  </conditionalFormatting>
  <conditionalFormatting sqref="G54">
    <cfRule type="cellIs" dxfId="18" priority="5" operator="lessThan">
      <formula>0</formula>
    </cfRule>
    <cfRule type="cellIs" dxfId="17" priority="6" operator="greaterThan">
      <formula>0</formula>
    </cfRule>
  </conditionalFormatting>
  <conditionalFormatting sqref="G2:G26">
    <cfRule type="cellIs" dxfId="16" priority="18" operator="equal">
      <formula>0</formula>
    </cfRule>
  </conditionalFormatting>
  <conditionalFormatting sqref="G2:G24">
    <cfRule type="cellIs" dxfId="15" priority="16" operator="lessThan">
      <formula>0</formula>
    </cfRule>
    <cfRule type="cellIs" dxfId="14" priority="17" operator="greaterThan">
      <formula>0</formula>
    </cfRule>
  </conditionalFormatting>
  <conditionalFormatting sqref="G25">
    <cfRule type="cellIs" dxfId="13" priority="14" operator="lessThan">
      <formula>0</formula>
    </cfRule>
    <cfRule type="cellIs" dxfId="12" priority="15" operator="greaterThan">
      <formula>0</formula>
    </cfRule>
  </conditionalFormatting>
  <conditionalFormatting sqref="G27">
    <cfRule type="cellIs" dxfId="11" priority="12" operator="lessThan">
      <formula>0</formula>
    </cfRule>
    <cfRule type="cellIs" dxfId="10" priority="13" operator="greaterThan">
      <formula>0</formula>
    </cfRule>
  </conditionalFormatting>
  <conditionalFormatting sqref="G55 G30:G53">
    <cfRule type="cellIs" dxfId="9" priority="11" operator="equal">
      <formula>0</formula>
    </cfRule>
  </conditionalFormatting>
  <conditionalFormatting sqref="G30:G52">
    <cfRule type="cellIs" dxfId="8" priority="9" operator="lessThan">
      <formula>0</formula>
    </cfRule>
    <cfRule type="cellIs" dxfId="7" priority="10" operator="greaterThan">
      <formula>0</formula>
    </cfRule>
  </conditionalFormatting>
  <conditionalFormatting sqref="G53">
    <cfRule type="cellIs" dxfId="6" priority="7" operator="lessThan">
      <formula>0</formula>
    </cfRule>
    <cfRule type="cellIs" dxfId="5" priority="8" operator="greaterThan">
      <formula>0</formula>
    </cfRule>
  </conditionalFormatting>
  <conditionalFormatting sqref="L58">
    <cfRule type="cellIs" dxfId="4" priority="3" operator="lessThan">
      <formula>0</formula>
    </cfRule>
    <cfRule type="cellIs" dxfId="3" priority="4" operator="greaterThan">
      <formula>0</formula>
    </cfRule>
  </conditionalFormatting>
  <conditionalFormatting sqref="H58">
    <cfRule type="duplicateValues" dxfId="2" priority="2"/>
  </conditionalFormatting>
  <conditionalFormatting sqref="L1:L1048576">
    <cfRule type="cellIs" dxfId="1" priority="221" operator="greaterThan">
      <formula>0</formula>
    </cfRule>
    <cfRule type="cellIs" dxfId="0" priority="222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TOTAL</vt:lpstr>
      <vt:lpstr>YRL CAPITAL_ICM</vt:lpstr>
      <vt:lpstr>SC GAM_ICM</vt:lpstr>
      <vt:lpstr>SC GAM_FXPRO</vt:lpstr>
      <vt:lpstr>A </vt:lpstr>
      <vt:lpstr>B</vt:lpstr>
      <vt:lpstr>C</vt:lpstr>
      <vt:lpstr>D</vt:lpstr>
      <vt:lpstr>E</vt:lpstr>
      <vt:lpstr>F</vt:lpstr>
      <vt:lpstr>G</vt:lpstr>
      <vt:lpstr>H</vt:lpstr>
      <vt:lpstr>I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BCHIRI</dc:creator>
  <cp:lastModifiedBy>Bchiri</cp:lastModifiedBy>
  <cp:lastPrinted>2018-07-17T10:30:53Z</cp:lastPrinted>
  <dcterms:created xsi:type="dcterms:W3CDTF">2018-05-30T14:57:47Z</dcterms:created>
  <dcterms:modified xsi:type="dcterms:W3CDTF">2018-10-14T08:42:25Z</dcterms:modified>
</cp:coreProperties>
</file>