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HIRI\Dropbox\Gestion\MyFxBook\2018\"/>
    </mc:Choice>
  </mc:AlternateContent>
  <bookViews>
    <workbookView xWindow="0" yWindow="0" windowWidth="28800" windowHeight="13020" tabRatio="660" activeTab="7"/>
  </bookViews>
  <sheets>
    <sheet name="TOTAL" sheetId="1" r:id="rId1"/>
    <sheet name="A 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  <sheet name="H" sheetId="9" r:id="rId9"/>
    <sheet name="I " sheetId="14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8" l="1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" i="8"/>
  <c r="B26" i="5" l="1"/>
  <c r="B26" i="14"/>
  <c r="I3" i="14" l="1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" i="14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" i="9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" i="8"/>
  <c r="E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" i="5"/>
  <c r="E3" i="5" l="1"/>
  <c r="E4" i="5"/>
  <c r="E5" i="5"/>
  <c r="E6" i="5"/>
  <c r="E7" i="5"/>
  <c r="E8" i="5"/>
  <c r="E9" i="5"/>
  <c r="E10" i="5"/>
  <c r="E11" i="5"/>
  <c r="E25" i="6" l="1"/>
  <c r="C25" i="6"/>
  <c r="B3" i="6"/>
  <c r="B4" i="6"/>
  <c r="B5" i="6"/>
  <c r="B6" i="6"/>
  <c r="B7" i="6"/>
  <c r="B8" i="6"/>
  <c r="B9" i="6"/>
  <c r="B10" i="6"/>
  <c r="B11" i="6"/>
  <c r="B2" i="6"/>
  <c r="B25" i="6" s="1"/>
  <c r="B2" i="7"/>
  <c r="B2" i="5"/>
  <c r="B2" i="14"/>
  <c r="C3" i="5" l="1"/>
  <c r="C4" i="5"/>
  <c r="C5" i="5"/>
  <c r="C6" i="5"/>
  <c r="C7" i="5"/>
  <c r="C8" i="5"/>
  <c r="C9" i="5"/>
  <c r="C10" i="5"/>
  <c r="C11" i="5"/>
  <c r="C2" i="5"/>
  <c r="B3" i="5"/>
  <c r="B4" i="5"/>
  <c r="B5" i="5"/>
  <c r="B6" i="5"/>
  <c r="B7" i="5"/>
  <c r="B8" i="5"/>
  <c r="B9" i="5"/>
  <c r="B10" i="5"/>
  <c r="B11" i="5"/>
  <c r="F3" i="4"/>
  <c r="F4" i="4"/>
  <c r="F5" i="4"/>
  <c r="F6" i="4"/>
  <c r="F7" i="4"/>
  <c r="F8" i="4"/>
  <c r="F9" i="4"/>
  <c r="F10" i="4"/>
  <c r="F11" i="4"/>
  <c r="F2" i="4"/>
  <c r="F25" i="4" s="1"/>
  <c r="E2" i="4"/>
  <c r="E25" i="4" s="1"/>
  <c r="E3" i="4"/>
  <c r="E4" i="4"/>
  <c r="E5" i="4"/>
  <c r="E6" i="4"/>
  <c r="E7" i="4"/>
  <c r="E8" i="4"/>
  <c r="E9" i="4"/>
  <c r="E10" i="4"/>
  <c r="E11" i="4"/>
  <c r="D2" i="4"/>
  <c r="D3" i="4"/>
  <c r="D25" i="4" s="1"/>
  <c r="D4" i="4"/>
  <c r="D5" i="4"/>
  <c r="D6" i="4"/>
  <c r="D7" i="4"/>
  <c r="D8" i="4"/>
  <c r="D9" i="4"/>
  <c r="D10" i="4"/>
  <c r="D11" i="4"/>
  <c r="C2" i="4"/>
  <c r="C25" i="4" s="1"/>
  <c r="C3" i="4"/>
  <c r="C4" i="4"/>
  <c r="C5" i="4"/>
  <c r="C6" i="4"/>
  <c r="C7" i="4"/>
  <c r="C8" i="4"/>
  <c r="C9" i="4"/>
  <c r="C10" i="4"/>
  <c r="C11" i="4"/>
  <c r="B2" i="4"/>
  <c r="B25" i="4" s="1"/>
  <c r="B3" i="4"/>
  <c r="B4" i="4"/>
  <c r="B5" i="4"/>
  <c r="B6" i="4"/>
  <c r="B7" i="4"/>
  <c r="B8" i="4"/>
  <c r="B9" i="4"/>
  <c r="B10" i="4"/>
  <c r="B11" i="4"/>
  <c r="E25" i="5"/>
  <c r="G3" i="14" l="1"/>
  <c r="G4" i="14"/>
  <c r="G5" i="14"/>
  <c r="G6" i="14"/>
  <c r="G7" i="14"/>
  <c r="G8" i="14"/>
  <c r="G9" i="14"/>
  <c r="G10" i="14"/>
  <c r="G11" i="14"/>
  <c r="F3" i="14"/>
  <c r="F4" i="14"/>
  <c r="F5" i="14"/>
  <c r="F6" i="14"/>
  <c r="F7" i="14"/>
  <c r="F8" i="14"/>
  <c r="F9" i="14"/>
  <c r="F10" i="14"/>
  <c r="F11" i="14"/>
  <c r="E3" i="14"/>
  <c r="E4" i="14"/>
  <c r="E5" i="14"/>
  <c r="E6" i="14"/>
  <c r="E7" i="14"/>
  <c r="E8" i="14"/>
  <c r="E9" i="14"/>
  <c r="E10" i="14"/>
  <c r="E11" i="14"/>
  <c r="D3" i="14"/>
  <c r="D4" i="14"/>
  <c r="D5" i="14"/>
  <c r="D6" i="14"/>
  <c r="D7" i="14"/>
  <c r="D8" i="14"/>
  <c r="D9" i="14"/>
  <c r="D10" i="14"/>
  <c r="D11" i="14"/>
  <c r="C3" i="14"/>
  <c r="C4" i="14"/>
  <c r="C25" i="14" s="1"/>
  <c r="C5" i="14"/>
  <c r="C6" i="14"/>
  <c r="C7" i="14"/>
  <c r="C8" i="14"/>
  <c r="C9" i="14"/>
  <c r="C10" i="14"/>
  <c r="C11" i="14"/>
  <c r="B3" i="14"/>
  <c r="B4" i="14"/>
  <c r="B25" i="14" s="1"/>
  <c r="B5" i="14"/>
  <c r="B6" i="14"/>
  <c r="B7" i="14"/>
  <c r="B8" i="14"/>
  <c r="B9" i="14"/>
  <c r="B10" i="14"/>
  <c r="B11" i="14"/>
  <c r="G2" i="14"/>
  <c r="G25" i="14" s="1"/>
  <c r="F2" i="14"/>
  <c r="F25" i="14" s="1"/>
  <c r="E2" i="14"/>
  <c r="E25" i="14" s="1"/>
  <c r="D2" i="14"/>
  <c r="D25" i="14" s="1"/>
  <c r="C2" i="14"/>
  <c r="B2" i="9"/>
  <c r="B10" i="9"/>
  <c r="B11" i="9"/>
  <c r="C3" i="9"/>
  <c r="C4" i="9"/>
  <c r="C5" i="9"/>
  <c r="C6" i="9"/>
  <c r="C7" i="9"/>
  <c r="C8" i="9"/>
  <c r="C9" i="9"/>
  <c r="C10" i="9"/>
  <c r="C11" i="9"/>
  <c r="D3" i="9"/>
  <c r="D4" i="9"/>
  <c r="D5" i="9"/>
  <c r="D6" i="9"/>
  <c r="D7" i="9"/>
  <c r="D8" i="9"/>
  <c r="D9" i="9"/>
  <c r="D10" i="9"/>
  <c r="D11" i="9"/>
  <c r="D2" i="9"/>
  <c r="D25" i="9" s="1"/>
  <c r="C2" i="9"/>
  <c r="B3" i="9"/>
  <c r="B4" i="9"/>
  <c r="B5" i="9"/>
  <c r="B6" i="9"/>
  <c r="B7" i="9"/>
  <c r="B8" i="9"/>
  <c r="B9" i="9"/>
  <c r="E3" i="8"/>
  <c r="E4" i="8"/>
  <c r="E5" i="8"/>
  <c r="E6" i="8"/>
  <c r="E7" i="8"/>
  <c r="E8" i="8"/>
  <c r="E9" i="8"/>
  <c r="E10" i="8"/>
  <c r="E11" i="8"/>
  <c r="E2" i="8"/>
  <c r="D2" i="8"/>
  <c r="D3" i="8"/>
  <c r="D4" i="8"/>
  <c r="D5" i="8"/>
  <c r="D6" i="8"/>
  <c r="D7" i="8"/>
  <c r="D8" i="8"/>
  <c r="D9" i="8"/>
  <c r="D10" i="8"/>
  <c r="D11" i="8"/>
  <c r="C2" i="8"/>
  <c r="C3" i="8"/>
  <c r="C4" i="8"/>
  <c r="C5" i="8"/>
  <c r="C6" i="8"/>
  <c r="C7" i="8"/>
  <c r="C8" i="8"/>
  <c r="C9" i="8"/>
  <c r="C10" i="8"/>
  <c r="C11" i="8"/>
  <c r="B25" i="9" l="1"/>
  <c r="C25" i="9"/>
  <c r="C3" i="7"/>
  <c r="C4" i="7"/>
  <c r="C5" i="7"/>
  <c r="C6" i="7"/>
  <c r="C7" i="7"/>
  <c r="C8" i="7"/>
  <c r="C9" i="7"/>
  <c r="C10" i="7"/>
  <c r="C11" i="7"/>
  <c r="C2" i="7"/>
  <c r="B3" i="7"/>
  <c r="B4" i="7"/>
  <c r="B5" i="7"/>
  <c r="B6" i="7"/>
  <c r="B7" i="7"/>
  <c r="B8" i="7"/>
  <c r="B9" i="7"/>
  <c r="B10" i="7"/>
  <c r="B11" i="7"/>
  <c r="C25" i="5" l="1"/>
  <c r="J3" i="14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" i="14"/>
  <c r="H3" i="14"/>
  <c r="J4" i="1" s="1"/>
  <c r="H4" i="14"/>
  <c r="J5" i="1" s="1"/>
  <c r="H5" i="14"/>
  <c r="J6" i="1" s="1"/>
  <c r="H6" i="14"/>
  <c r="J7" i="1" s="1"/>
  <c r="H7" i="14"/>
  <c r="J8" i="1" s="1"/>
  <c r="H8" i="14"/>
  <c r="J9" i="1" s="1"/>
  <c r="H9" i="14"/>
  <c r="J10" i="1" s="1"/>
  <c r="H10" i="14"/>
  <c r="J11" i="1" s="1"/>
  <c r="H11" i="14"/>
  <c r="J12" i="1" s="1"/>
  <c r="H12" i="14"/>
  <c r="J13" i="1" s="1"/>
  <c r="H13" i="14"/>
  <c r="J14" i="1" s="1"/>
  <c r="H14" i="14"/>
  <c r="J15" i="1" s="1"/>
  <c r="H15" i="14"/>
  <c r="J16" i="1" s="1"/>
  <c r="H16" i="14"/>
  <c r="J17" i="1" s="1"/>
  <c r="H17" i="14"/>
  <c r="J18" i="1" s="1"/>
  <c r="H18" i="14"/>
  <c r="J19" i="1" s="1"/>
  <c r="H19" i="14"/>
  <c r="J20" i="1" s="1"/>
  <c r="H20" i="14"/>
  <c r="J21" i="1" s="1"/>
  <c r="H21" i="14"/>
  <c r="J22" i="1" s="1"/>
  <c r="H22" i="14"/>
  <c r="J23" i="1" s="1"/>
  <c r="H23" i="14"/>
  <c r="J24" i="1" s="1"/>
  <c r="H24" i="14"/>
  <c r="J25" i="1" s="1"/>
  <c r="H2" i="14"/>
  <c r="J3" i="1" s="1"/>
  <c r="G27" i="14"/>
  <c r="J25" i="14" l="1"/>
  <c r="J28" i="1" s="1"/>
  <c r="J26" i="1"/>
  <c r="D27" i="14"/>
  <c r="I26" i="14"/>
  <c r="I25" i="14"/>
  <c r="H25" i="14"/>
  <c r="F27" i="14"/>
  <c r="E27" i="14"/>
  <c r="C27" i="14"/>
  <c r="B27" i="14"/>
  <c r="L17" i="1" l="1"/>
  <c r="L18" i="1"/>
  <c r="L19" i="1"/>
  <c r="L20" i="1"/>
  <c r="L21" i="1"/>
  <c r="L22" i="1"/>
  <c r="L23" i="1"/>
  <c r="L24" i="1"/>
  <c r="L25" i="1"/>
  <c r="E25" i="7"/>
  <c r="C25" i="7"/>
  <c r="B25" i="7"/>
  <c r="F26" i="3"/>
  <c r="H26" i="4"/>
  <c r="F25" i="3"/>
  <c r="F18" i="8"/>
  <c r="H18" i="8"/>
  <c r="C113" i="1" l="1"/>
  <c r="B113" i="1"/>
  <c r="D113" i="1"/>
  <c r="J27" i="1" l="1"/>
  <c r="D23" i="5"/>
  <c r="E24" i="1" s="1"/>
  <c r="H25" i="4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C25" i="1" l="1"/>
  <c r="E2" i="3"/>
  <c r="D25" i="3" l="1"/>
  <c r="D27" i="3" s="1"/>
  <c r="C25" i="3"/>
  <c r="B25" i="3"/>
  <c r="E25" i="2"/>
  <c r="C25" i="2"/>
  <c r="B25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" i="2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" i="3"/>
  <c r="F25" i="2" l="1"/>
  <c r="G25" i="3"/>
  <c r="E24" i="9"/>
  <c r="I25" i="1" s="1"/>
  <c r="G24" i="9"/>
  <c r="F24" i="8"/>
  <c r="H25" i="1" s="1"/>
  <c r="H24" i="8"/>
  <c r="D24" i="7"/>
  <c r="G25" i="1" s="1"/>
  <c r="F24" i="7"/>
  <c r="D24" i="6"/>
  <c r="F25" i="1" s="1"/>
  <c r="F24" i="6"/>
  <c r="D24" i="5"/>
  <c r="E25" i="1" s="1"/>
  <c r="F24" i="5"/>
  <c r="G24" i="4"/>
  <c r="D25" i="1" s="1"/>
  <c r="I24" i="4"/>
  <c r="M25" i="1" l="1"/>
  <c r="D24" i="2"/>
  <c r="B25" i="1" l="1"/>
  <c r="K25" i="1" s="1"/>
  <c r="H82" i="1"/>
  <c r="E82" i="1"/>
  <c r="D82" i="1"/>
  <c r="B54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3" i="1"/>
  <c r="L26" i="1" l="1"/>
  <c r="G25" i="8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" i="7"/>
  <c r="I74" i="1"/>
  <c r="I75" i="1"/>
  <c r="I76" i="1"/>
  <c r="I77" i="1"/>
  <c r="I78" i="1"/>
  <c r="I79" i="1"/>
  <c r="I80" i="1"/>
  <c r="I81" i="1"/>
  <c r="H74" i="1"/>
  <c r="H75" i="1"/>
  <c r="H76" i="1"/>
  <c r="H77" i="1"/>
  <c r="H78" i="1"/>
  <c r="H79" i="1"/>
  <c r="H80" i="1"/>
  <c r="H81" i="1"/>
  <c r="G74" i="1"/>
  <c r="G75" i="1"/>
  <c r="G76" i="1"/>
  <c r="G77" i="1"/>
  <c r="G78" i="1"/>
  <c r="G79" i="1"/>
  <c r="G80" i="1"/>
  <c r="G81" i="1"/>
  <c r="F74" i="1"/>
  <c r="F75" i="1"/>
  <c r="F76" i="1"/>
  <c r="F77" i="1"/>
  <c r="F78" i="1"/>
  <c r="F79" i="1"/>
  <c r="F80" i="1"/>
  <c r="F81" i="1"/>
  <c r="E74" i="1"/>
  <c r="E75" i="1"/>
  <c r="E76" i="1"/>
  <c r="E77" i="1"/>
  <c r="E78" i="1"/>
  <c r="E79" i="1"/>
  <c r="E80" i="1"/>
  <c r="E81" i="1"/>
  <c r="D74" i="1"/>
  <c r="D75" i="1"/>
  <c r="D76" i="1"/>
  <c r="D77" i="1"/>
  <c r="D78" i="1"/>
  <c r="D79" i="1"/>
  <c r="D80" i="1"/>
  <c r="D81" i="1"/>
  <c r="C74" i="1"/>
  <c r="C75" i="1"/>
  <c r="C76" i="1"/>
  <c r="C77" i="1"/>
  <c r="C78" i="1"/>
  <c r="C79" i="1"/>
  <c r="C80" i="1"/>
  <c r="C81" i="1"/>
  <c r="B74" i="1"/>
  <c r="B75" i="1"/>
  <c r="B76" i="1"/>
  <c r="B77" i="1"/>
  <c r="B78" i="1"/>
  <c r="B79" i="1"/>
  <c r="B80" i="1"/>
  <c r="B81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I73" i="1"/>
  <c r="H73" i="1"/>
  <c r="G73" i="1"/>
  <c r="F73" i="1"/>
  <c r="E73" i="1"/>
  <c r="D73" i="1"/>
  <c r="C73" i="1"/>
  <c r="B73" i="1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9" i="8"/>
  <c r="H20" i="8"/>
  <c r="H21" i="8"/>
  <c r="H22" i="8"/>
  <c r="H23" i="8"/>
  <c r="H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" i="4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" i="9"/>
  <c r="I25" i="4" l="1"/>
  <c r="G25" i="9"/>
  <c r="D83" i="1"/>
  <c r="E83" i="1"/>
  <c r="B83" i="1"/>
  <c r="H83" i="1"/>
  <c r="C83" i="1"/>
  <c r="G83" i="1"/>
  <c r="F83" i="1"/>
  <c r="I83" i="1"/>
  <c r="J61" i="1" l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60" i="1" l="1"/>
  <c r="L83" i="1" l="1"/>
  <c r="J83" i="1" l="1"/>
  <c r="F33" i="1" l="1"/>
  <c r="F41" i="1"/>
  <c r="F49" i="1"/>
  <c r="F52" i="1"/>
  <c r="B53" i="1"/>
  <c r="B33" i="1"/>
  <c r="B34" i="1"/>
  <c r="B35" i="1"/>
  <c r="B43" i="1"/>
  <c r="B44" i="1"/>
  <c r="B45" i="1"/>
  <c r="B46" i="1"/>
  <c r="B47" i="1"/>
  <c r="B48" i="1"/>
  <c r="B49" i="1"/>
  <c r="B50" i="1"/>
  <c r="B51" i="1"/>
  <c r="B52" i="1"/>
  <c r="B32" i="1"/>
  <c r="E33" i="1"/>
  <c r="E34" i="1"/>
  <c r="E35" i="1"/>
  <c r="E41" i="1"/>
  <c r="E42" i="1"/>
  <c r="E43" i="1"/>
  <c r="E44" i="1"/>
  <c r="E46" i="1"/>
  <c r="E47" i="1"/>
  <c r="E48" i="1"/>
  <c r="E49" i="1"/>
  <c r="E50" i="1"/>
  <c r="E51" i="1"/>
  <c r="E52" i="1"/>
  <c r="E53" i="1"/>
  <c r="E32" i="1"/>
  <c r="E36" i="1"/>
  <c r="G51" i="1"/>
  <c r="G50" i="1"/>
  <c r="G48" i="1"/>
  <c r="G47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D53" i="1"/>
  <c r="D52" i="1"/>
  <c r="D49" i="1"/>
  <c r="D48" i="1"/>
  <c r="D47" i="1"/>
  <c r="D46" i="1"/>
  <c r="D44" i="1"/>
  <c r="D43" i="1"/>
  <c r="D38" i="1"/>
  <c r="D37" i="1"/>
  <c r="D36" i="1"/>
  <c r="D35" i="1"/>
  <c r="D34" i="1"/>
  <c r="D33" i="1"/>
  <c r="D32" i="1"/>
  <c r="G52" i="1" l="1"/>
  <c r="G54" i="1"/>
  <c r="G46" i="1"/>
  <c r="I54" i="1"/>
  <c r="D39" i="1"/>
  <c r="I49" i="1"/>
  <c r="I47" i="1"/>
  <c r="I53" i="1"/>
  <c r="I34" i="1"/>
  <c r="I35" i="1"/>
  <c r="I52" i="1"/>
  <c r="I33" i="1"/>
  <c r="I51" i="1"/>
  <c r="I50" i="1"/>
  <c r="I48" i="1"/>
  <c r="H40" i="1"/>
  <c r="H51" i="1"/>
  <c r="G53" i="1"/>
  <c r="F40" i="1"/>
  <c r="F32" i="1"/>
  <c r="F53" i="1"/>
  <c r="F50" i="1"/>
  <c r="F44" i="1"/>
  <c r="D50" i="1"/>
  <c r="D42" i="1"/>
  <c r="D51" i="1"/>
  <c r="K32" i="1"/>
  <c r="C49" i="1"/>
  <c r="C42" i="1"/>
  <c r="C53" i="1"/>
  <c r="C32" i="1"/>
  <c r="C52" i="1"/>
  <c r="C51" i="1"/>
  <c r="C50" i="1"/>
  <c r="L32" i="1"/>
  <c r="L53" i="1"/>
  <c r="L52" i="1"/>
  <c r="L50" i="1"/>
  <c r="L34" i="1"/>
  <c r="L46" i="1"/>
  <c r="L42" i="1"/>
  <c r="C48" i="1"/>
  <c r="C40" i="1"/>
  <c r="C47" i="1"/>
  <c r="C38" i="1"/>
  <c r="C46" i="1"/>
  <c r="C36" i="1"/>
  <c r="C41" i="1"/>
  <c r="C45" i="1"/>
  <c r="C35" i="1"/>
  <c r="C44" i="1"/>
  <c r="C34" i="1"/>
  <c r="C43" i="1"/>
  <c r="C33" i="1"/>
  <c r="B42" i="1"/>
  <c r="B41" i="1"/>
  <c r="B40" i="1"/>
  <c r="B39" i="1"/>
  <c r="B38" i="1"/>
  <c r="B37" i="1"/>
  <c r="B36" i="1"/>
  <c r="I38" i="1"/>
  <c r="I32" i="1"/>
  <c r="I46" i="1"/>
  <c r="I41" i="1"/>
  <c r="I36" i="1"/>
  <c r="I40" i="1"/>
  <c r="L48" i="1"/>
  <c r="L40" i="1"/>
  <c r="L47" i="1"/>
  <c r="L44" i="1"/>
  <c r="L36" i="1"/>
  <c r="L51" i="1"/>
  <c r="L43" i="1"/>
  <c r="L35" i="1"/>
  <c r="L49" i="1"/>
  <c r="L33" i="1"/>
  <c r="G49" i="1"/>
  <c r="G32" i="1"/>
  <c r="F35" i="1"/>
  <c r="F51" i="1"/>
  <c r="F42" i="1"/>
  <c r="F34" i="1"/>
  <c r="F48" i="1"/>
  <c r="F39" i="1"/>
  <c r="F47" i="1"/>
  <c r="F38" i="1"/>
  <c r="F46" i="1"/>
  <c r="F37" i="1"/>
  <c r="F45" i="1"/>
  <c r="F36" i="1"/>
  <c r="H50" i="1"/>
  <c r="H39" i="1"/>
  <c r="H49" i="1"/>
  <c r="H35" i="1"/>
  <c r="H48" i="1"/>
  <c r="H34" i="1"/>
  <c r="H47" i="1"/>
  <c r="H33" i="1"/>
  <c r="H32" i="1"/>
  <c r="H46" i="1"/>
  <c r="H36" i="1"/>
  <c r="H53" i="1"/>
  <c r="H43" i="1"/>
  <c r="H52" i="1"/>
  <c r="H42" i="1"/>
  <c r="I44" i="1"/>
  <c r="I43" i="1"/>
  <c r="I42" i="1"/>
  <c r="H44" i="1"/>
  <c r="F54" i="1"/>
  <c r="F43" i="1"/>
  <c r="D45" i="1"/>
  <c r="K53" i="1"/>
  <c r="L45" i="1"/>
  <c r="I45" i="1"/>
  <c r="H45" i="1"/>
  <c r="E45" i="1"/>
  <c r="H41" i="1"/>
  <c r="D41" i="1"/>
  <c r="L41" i="1"/>
  <c r="D40" i="1"/>
  <c r="E40" i="1"/>
  <c r="L39" i="1"/>
  <c r="E39" i="1"/>
  <c r="I39" i="1"/>
  <c r="C39" i="1"/>
  <c r="E38" i="1"/>
  <c r="H38" i="1"/>
  <c r="L38" i="1"/>
  <c r="L37" i="1"/>
  <c r="I37" i="1"/>
  <c r="H37" i="1"/>
  <c r="C37" i="1"/>
  <c r="E37" i="1"/>
  <c r="H54" i="1"/>
  <c r="E54" i="1"/>
  <c r="D54" i="1"/>
  <c r="C54" i="1" l="1"/>
  <c r="J54" i="1" s="1"/>
  <c r="L54" i="1"/>
  <c r="J33" i="1"/>
  <c r="L55" i="1"/>
  <c r="C27" i="1" l="1"/>
  <c r="C27" i="3"/>
  <c r="B27" i="3"/>
  <c r="B27" i="1"/>
  <c r="F82" i="1"/>
  <c r="K81" i="1"/>
  <c r="B82" i="1" l="1"/>
  <c r="C82" i="1"/>
  <c r="I82" i="1"/>
  <c r="G82" i="1"/>
  <c r="F84" i="1"/>
  <c r="J53" i="1"/>
  <c r="E23" i="9"/>
  <c r="F23" i="8"/>
  <c r="D23" i="7"/>
  <c r="D23" i="6"/>
  <c r="F23" i="6"/>
  <c r="F23" i="5"/>
  <c r="M24" i="1" s="1"/>
  <c r="G23" i="4"/>
  <c r="D2" i="2"/>
  <c r="D3" i="2"/>
  <c r="D4" i="2"/>
  <c r="D5" i="2"/>
  <c r="D6" i="2"/>
  <c r="D7" i="2"/>
  <c r="D8" i="2"/>
  <c r="B9" i="1" s="1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F24" i="1" l="1"/>
  <c r="B24" i="1"/>
  <c r="K38" i="1"/>
  <c r="D25" i="2"/>
  <c r="K39" i="1"/>
  <c r="K43" i="1"/>
  <c r="K45" i="1"/>
  <c r="K34" i="1"/>
  <c r="K47" i="1"/>
  <c r="K46" i="1"/>
  <c r="K37" i="1"/>
  <c r="K52" i="1"/>
  <c r="K44" i="1"/>
  <c r="K36" i="1"/>
  <c r="K51" i="1"/>
  <c r="K35" i="1"/>
  <c r="K50" i="1"/>
  <c r="K42" i="1"/>
  <c r="K49" i="1"/>
  <c r="K41" i="1"/>
  <c r="K48" i="1"/>
  <c r="K40" i="1"/>
  <c r="I24" i="1"/>
  <c r="C24" i="1"/>
  <c r="G24" i="1"/>
  <c r="D24" i="1"/>
  <c r="H24" i="1"/>
  <c r="K24" i="1" l="1"/>
  <c r="K33" i="1"/>
  <c r="K54" i="1"/>
  <c r="B28" i="1"/>
  <c r="H27" i="1"/>
  <c r="D25" i="8"/>
  <c r="D27" i="8" s="1"/>
  <c r="B25" i="8"/>
  <c r="B27" i="8" s="1"/>
  <c r="E26" i="7"/>
  <c r="C27" i="7"/>
  <c r="B27" i="7"/>
  <c r="H84" i="1" l="1"/>
  <c r="G84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32" i="1"/>
  <c r="K55" i="1" l="1"/>
  <c r="G17" i="4"/>
  <c r="G18" i="4"/>
  <c r="G19" i="4"/>
  <c r="G20" i="4"/>
  <c r="G21" i="4"/>
  <c r="G22" i="4"/>
  <c r="G2" i="4"/>
  <c r="G3" i="4"/>
  <c r="G5" i="4"/>
  <c r="G7" i="4"/>
  <c r="G8" i="4"/>
  <c r="G9" i="4"/>
  <c r="G10" i="4"/>
  <c r="G11" i="4"/>
  <c r="G12" i="4"/>
  <c r="G13" i="4"/>
  <c r="G14" i="4"/>
  <c r="G15" i="4"/>
  <c r="G16" i="4"/>
  <c r="F27" i="4"/>
  <c r="K73" i="1" l="1"/>
  <c r="K74" i="1"/>
  <c r="K75" i="1"/>
  <c r="K76" i="1"/>
  <c r="K77" i="1"/>
  <c r="K78" i="1"/>
  <c r="K79" i="1"/>
  <c r="K80" i="1"/>
  <c r="K61" i="1"/>
  <c r="K62" i="1"/>
  <c r="K63" i="1"/>
  <c r="K64" i="1"/>
  <c r="K65" i="1"/>
  <c r="K66" i="1"/>
  <c r="K67" i="1"/>
  <c r="K68" i="1"/>
  <c r="K69" i="1"/>
  <c r="K70" i="1"/>
  <c r="K71" i="1"/>
  <c r="K72" i="1"/>
  <c r="K82" i="1" l="1"/>
  <c r="K60" i="1"/>
  <c r="K83" i="1" s="1"/>
  <c r="D27" i="1"/>
  <c r="L56" i="1" l="1"/>
  <c r="F55" i="1"/>
  <c r="I55" i="1"/>
  <c r="H55" i="1"/>
  <c r="G55" i="1"/>
  <c r="E55" i="1"/>
  <c r="D55" i="1"/>
  <c r="C55" i="1"/>
  <c r="J55" i="1" l="1"/>
  <c r="B55" i="1"/>
  <c r="F26" i="9" l="1"/>
  <c r="G26" i="8"/>
  <c r="E27" i="6"/>
  <c r="E26" i="5"/>
  <c r="E26" i="2"/>
  <c r="F25" i="9" l="1"/>
  <c r="I27" i="1" s="1"/>
  <c r="D27" i="9"/>
  <c r="C27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E2" i="9"/>
  <c r="G27" i="1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3" i="7"/>
  <c r="D2" i="7"/>
  <c r="F27" i="1"/>
  <c r="C26" i="6"/>
  <c r="B26" i="6"/>
  <c r="D22" i="6"/>
  <c r="F22" i="6"/>
  <c r="D21" i="6"/>
  <c r="F21" i="6"/>
  <c r="D20" i="6"/>
  <c r="F20" i="6"/>
  <c r="D19" i="6"/>
  <c r="F19" i="6"/>
  <c r="D18" i="6"/>
  <c r="F18" i="6"/>
  <c r="D17" i="6"/>
  <c r="F17" i="6"/>
  <c r="D16" i="6"/>
  <c r="F16" i="6"/>
  <c r="D15" i="6"/>
  <c r="F15" i="6"/>
  <c r="D14" i="6"/>
  <c r="F14" i="6"/>
  <c r="D13" i="6"/>
  <c r="F13" i="6"/>
  <c r="D12" i="6"/>
  <c r="F12" i="6"/>
  <c r="D11" i="6"/>
  <c r="F11" i="6"/>
  <c r="D10" i="6"/>
  <c r="F10" i="6"/>
  <c r="D9" i="6"/>
  <c r="F9" i="6"/>
  <c r="D8" i="6"/>
  <c r="F8" i="6"/>
  <c r="D7" i="6"/>
  <c r="F7" i="6"/>
  <c r="D6" i="6"/>
  <c r="F6" i="6"/>
  <c r="D5" i="6"/>
  <c r="F5" i="6"/>
  <c r="D4" i="6"/>
  <c r="F4" i="6"/>
  <c r="D3" i="6"/>
  <c r="F3" i="6"/>
  <c r="D2" i="6"/>
  <c r="F2" i="6"/>
  <c r="F25" i="6" s="1"/>
  <c r="D25" i="6" l="1"/>
  <c r="E25" i="9"/>
  <c r="F3" i="1"/>
  <c r="F23" i="1"/>
  <c r="E27" i="1"/>
  <c r="L27" i="1" s="1"/>
  <c r="F5" i="1"/>
  <c r="F6" i="1"/>
  <c r="F20" i="1"/>
  <c r="F8" i="1"/>
  <c r="F7" i="1"/>
  <c r="F4" i="1"/>
  <c r="F17" i="1"/>
  <c r="F10" i="1"/>
  <c r="F18" i="1"/>
  <c r="F22" i="1"/>
  <c r="F21" i="1"/>
  <c r="F19" i="1"/>
  <c r="F16" i="1"/>
  <c r="F12" i="1"/>
  <c r="F15" i="1"/>
  <c r="F11" i="1"/>
  <c r="F13" i="1"/>
  <c r="F9" i="1"/>
  <c r="I84" i="1"/>
  <c r="C84" i="1"/>
  <c r="B84" i="1"/>
  <c r="D84" i="1"/>
  <c r="E84" i="1"/>
  <c r="I7" i="1"/>
  <c r="I4" i="1"/>
  <c r="I12" i="1"/>
  <c r="I20" i="1"/>
  <c r="I5" i="1"/>
  <c r="I13" i="1"/>
  <c r="I21" i="1"/>
  <c r="I6" i="1"/>
  <c r="I8" i="1"/>
  <c r="I16" i="1"/>
  <c r="I15" i="1"/>
  <c r="I17" i="1"/>
  <c r="I14" i="1"/>
  <c r="I10" i="1"/>
  <c r="I18" i="1"/>
  <c r="I22" i="1"/>
  <c r="I23" i="1"/>
  <c r="I11" i="1"/>
  <c r="I19" i="1"/>
  <c r="G16" i="1"/>
  <c r="G18" i="1"/>
  <c r="G11" i="1"/>
  <c r="G19" i="1"/>
  <c r="G12" i="1"/>
  <c r="G20" i="1"/>
  <c r="G4" i="1"/>
  <c r="G13" i="1"/>
  <c r="G21" i="1"/>
  <c r="G8" i="1"/>
  <c r="G10" i="1"/>
  <c r="G6" i="1"/>
  <c r="G14" i="1"/>
  <c r="G22" i="1"/>
  <c r="G7" i="1"/>
  <c r="G15" i="1"/>
  <c r="G23" i="1"/>
  <c r="G9" i="1"/>
  <c r="G17" i="1"/>
  <c r="I3" i="1"/>
  <c r="F14" i="1"/>
  <c r="G3" i="1"/>
  <c r="I9" i="1"/>
  <c r="J82" i="1"/>
  <c r="B27" i="9"/>
  <c r="D4" i="7"/>
  <c r="D25" i="7" s="1"/>
  <c r="F25" i="7"/>
  <c r="F26" i="1" l="1"/>
  <c r="I26" i="1"/>
  <c r="J84" i="1"/>
  <c r="I28" i="1"/>
  <c r="G28" i="1"/>
  <c r="G5" i="1"/>
  <c r="G26" i="1" s="1"/>
  <c r="F28" i="1"/>
  <c r="E25" i="8" l="1"/>
  <c r="E27" i="8" s="1"/>
  <c r="F22" i="8"/>
  <c r="F21" i="8"/>
  <c r="F20" i="8"/>
  <c r="F19" i="8"/>
  <c r="F17" i="8"/>
  <c r="F16" i="8"/>
  <c r="F15" i="8"/>
  <c r="F14" i="8"/>
  <c r="F13" i="8"/>
  <c r="F12" i="8"/>
  <c r="F11" i="8"/>
  <c r="F10" i="8"/>
  <c r="F9" i="8"/>
  <c r="F8" i="8"/>
  <c r="F7" i="8"/>
  <c r="F5" i="8"/>
  <c r="F4" i="8"/>
  <c r="F3" i="8"/>
  <c r="F2" i="8"/>
  <c r="D19" i="1"/>
  <c r="D22" i="1"/>
  <c r="B4" i="1"/>
  <c r="B5" i="1"/>
  <c r="B6" i="1"/>
  <c r="B7" i="1"/>
  <c r="B8" i="1"/>
  <c r="B10" i="1"/>
  <c r="B11" i="1"/>
  <c r="B13" i="1"/>
  <c r="B14" i="1"/>
  <c r="B15" i="1"/>
  <c r="B16" i="1"/>
  <c r="B17" i="1"/>
  <c r="B19" i="1"/>
  <c r="B20" i="1"/>
  <c r="B21" i="1"/>
  <c r="B22" i="1"/>
  <c r="B23" i="1"/>
  <c r="B3" i="1"/>
  <c r="C27" i="2"/>
  <c r="B27" i="2"/>
  <c r="B18" i="1"/>
  <c r="B12" i="1"/>
  <c r="D4" i="1"/>
  <c r="D6" i="1"/>
  <c r="D9" i="1"/>
  <c r="D10" i="1"/>
  <c r="D11" i="1"/>
  <c r="D12" i="1"/>
  <c r="D13" i="1"/>
  <c r="D14" i="1"/>
  <c r="D15" i="1"/>
  <c r="D16" i="1"/>
  <c r="D17" i="1"/>
  <c r="D18" i="1"/>
  <c r="D20" i="1"/>
  <c r="D21" i="1"/>
  <c r="D23" i="1"/>
  <c r="D3" i="1"/>
  <c r="E27" i="4"/>
  <c r="D27" i="4"/>
  <c r="B27" i="4"/>
  <c r="B26" i="1" l="1"/>
  <c r="E25" i="3"/>
  <c r="C16" i="1"/>
  <c r="C9" i="1"/>
  <c r="C13" i="1"/>
  <c r="C21" i="1"/>
  <c r="C12" i="1"/>
  <c r="C5" i="1"/>
  <c r="C17" i="1"/>
  <c r="C10" i="1"/>
  <c r="C14" i="1"/>
  <c r="C18" i="1"/>
  <c r="C22" i="1"/>
  <c r="C4" i="1"/>
  <c r="C20" i="1"/>
  <c r="C7" i="1"/>
  <c r="C15" i="1"/>
  <c r="C23" i="1"/>
  <c r="C8" i="1"/>
  <c r="C3" i="1"/>
  <c r="C11" i="1"/>
  <c r="H18" i="1"/>
  <c r="H11" i="1"/>
  <c r="H19" i="1"/>
  <c r="H4" i="1"/>
  <c r="H12" i="1"/>
  <c r="H20" i="1"/>
  <c r="H17" i="1"/>
  <c r="H10" i="1"/>
  <c r="H13" i="1"/>
  <c r="H21" i="1"/>
  <c r="H5" i="1"/>
  <c r="H14" i="1"/>
  <c r="H22" i="1"/>
  <c r="H6" i="1"/>
  <c r="H15" i="1"/>
  <c r="H23" i="1"/>
  <c r="H8" i="1"/>
  <c r="H16" i="1"/>
  <c r="C6" i="1"/>
  <c r="H3" i="1"/>
  <c r="C19" i="1"/>
  <c r="G4" i="4"/>
  <c r="C27" i="4"/>
  <c r="G6" i="4"/>
  <c r="H9" i="1"/>
  <c r="D8" i="1"/>
  <c r="H25" i="8"/>
  <c r="C25" i="8"/>
  <c r="C27" i="8" s="1"/>
  <c r="F27" i="8" s="1"/>
  <c r="F6" i="8"/>
  <c r="C26" i="1" l="1"/>
  <c r="G25" i="4"/>
  <c r="D7" i="1"/>
  <c r="D5" i="1"/>
  <c r="D26" i="1" s="1"/>
  <c r="H28" i="1"/>
  <c r="F25" i="8"/>
  <c r="H7" i="1"/>
  <c r="H26" i="1" s="1"/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C27" i="5"/>
  <c r="F3" i="5"/>
  <c r="F4" i="5"/>
  <c r="M5" i="1" s="1"/>
  <c r="F5" i="5"/>
  <c r="M6" i="1" s="1"/>
  <c r="F6" i="5"/>
  <c r="M7" i="1" s="1"/>
  <c r="F7" i="5"/>
  <c r="M8" i="1" s="1"/>
  <c r="F8" i="5"/>
  <c r="M9" i="1" s="1"/>
  <c r="F9" i="5"/>
  <c r="M10" i="1" s="1"/>
  <c r="F10" i="5"/>
  <c r="M11" i="1" s="1"/>
  <c r="F11" i="5"/>
  <c r="M12" i="1" s="1"/>
  <c r="F12" i="5"/>
  <c r="M13" i="1" s="1"/>
  <c r="F13" i="5"/>
  <c r="M14" i="1" s="1"/>
  <c r="F14" i="5"/>
  <c r="M15" i="1" s="1"/>
  <c r="F15" i="5"/>
  <c r="M16" i="1" s="1"/>
  <c r="F16" i="5"/>
  <c r="M17" i="1" s="1"/>
  <c r="F17" i="5"/>
  <c r="M18" i="1" s="1"/>
  <c r="F18" i="5"/>
  <c r="M19" i="1" s="1"/>
  <c r="F19" i="5"/>
  <c r="M20" i="1" s="1"/>
  <c r="F20" i="5"/>
  <c r="M21" i="1" s="1"/>
  <c r="F21" i="5"/>
  <c r="M22" i="1" s="1"/>
  <c r="F22" i="5"/>
  <c r="M23" i="1" s="1"/>
  <c r="M4" i="1" l="1"/>
  <c r="E19" i="1"/>
  <c r="K19" i="1" s="1"/>
  <c r="E18" i="1"/>
  <c r="K18" i="1" s="1"/>
  <c r="E22" i="1"/>
  <c r="K22" i="1" s="1"/>
  <c r="E21" i="1"/>
  <c r="K21" i="1" s="1"/>
  <c r="E17" i="1"/>
  <c r="K17" i="1" s="1"/>
  <c r="E23" i="1"/>
  <c r="K23" i="1" s="1"/>
  <c r="E20" i="1"/>
  <c r="K20" i="1" s="1"/>
  <c r="M53" i="1" l="1"/>
  <c r="E111" i="1"/>
  <c r="E4" i="1"/>
  <c r="K4" i="1" s="1"/>
  <c r="E5" i="1"/>
  <c r="K5" i="1" s="1"/>
  <c r="E6" i="1"/>
  <c r="K6" i="1" s="1"/>
  <c r="E7" i="1"/>
  <c r="K7" i="1" s="1"/>
  <c r="E8" i="1"/>
  <c r="K8" i="1" s="1"/>
  <c r="E9" i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96" i="1" l="1"/>
  <c r="E91" i="1" l="1"/>
  <c r="M47" i="1"/>
  <c r="E105" i="1"/>
  <c r="M42" i="1"/>
  <c r="E100" i="1"/>
  <c r="M50" i="1"/>
  <c r="E108" i="1"/>
  <c r="M48" i="1"/>
  <c r="E106" i="1"/>
  <c r="M35" i="1"/>
  <c r="E93" i="1"/>
  <c r="M44" i="1"/>
  <c r="E102" i="1"/>
  <c r="M43" i="1"/>
  <c r="E101" i="1"/>
  <c r="M45" i="1"/>
  <c r="E103" i="1"/>
  <c r="M51" i="1"/>
  <c r="E109" i="1"/>
  <c r="M36" i="1"/>
  <c r="E94" i="1"/>
  <c r="M46" i="1"/>
  <c r="E104" i="1"/>
  <c r="M49" i="1"/>
  <c r="E107" i="1"/>
  <c r="M52" i="1"/>
  <c r="E110" i="1"/>
  <c r="M34" i="1"/>
  <c r="E92" i="1"/>
  <c r="M41" i="1"/>
  <c r="E99" i="1"/>
  <c r="M40" i="1"/>
  <c r="E98" i="1"/>
  <c r="M39" i="1"/>
  <c r="E97" i="1"/>
  <c r="M38" i="1"/>
  <c r="M37" i="1"/>
  <c r="E95" i="1"/>
  <c r="M33" i="1"/>
  <c r="B25" i="5" l="1"/>
  <c r="B27" i="5" s="1"/>
  <c r="F2" i="5"/>
  <c r="F25" i="5" s="1"/>
  <c r="E28" i="1" s="1"/>
  <c r="K28" i="1" s="1"/>
  <c r="M3" i="1"/>
  <c r="M28" i="1" s="1"/>
  <c r="D2" i="5" l="1"/>
  <c r="E3" i="1" l="1"/>
  <c r="D25" i="5"/>
  <c r="E26" i="1" l="1"/>
  <c r="K3" i="1"/>
  <c r="M32" i="1" l="1"/>
  <c r="M55" i="1" s="1"/>
  <c r="K26" i="1"/>
  <c r="E90" i="1"/>
  <c r="E113" i="1" l="1"/>
  <c r="E114" i="1"/>
  <c r="E112" i="1"/>
  <c r="M54" i="1"/>
</calcChain>
</file>

<file path=xl/sharedStrings.xml><?xml version="1.0" encoding="utf-8"?>
<sst xmlns="http://schemas.openxmlformats.org/spreadsheetml/2006/main" count="1160" uniqueCount="296">
  <si>
    <t>G - Atlas</t>
  </si>
  <si>
    <t>PIPS</t>
  </si>
  <si>
    <t>TRADES</t>
  </si>
  <si>
    <t>TOTAL</t>
  </si>
  <si>
    <t>C - SFE</t>
  </si>
  <si>
    <t>D - Strive</t>
  </si>
  <si>
    <t>E - Pepperstone</t>
  </si>
  <si>
    <t>F - VOL Portfolio</t>
  </si>
  <si>
    <t>TOTAL ACCOUNTS</t>
  </si>
  <si>
    <t>TOTAL PIPS</t>
  </si>
  <si>
    <t>EURUSD</t>
  </si>
  <si>
    <t>USDJPY</t>
  </si>
  <si>
    <t>TOTAL MONTANT</t>
  </si>
  <si>
    <t>GBPUSD</t>
  </si>
  <si>
    <t>EURAUD</t>
  </si>
  <si>
    <t>GBPJPY</t>
  </si>
  <si>
    <t>AUDUSD</t>
  </si>
  <si>
    <t>Open Date</t>
  </si>
  <si>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</si>
  <si>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</si>
  <si>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</si>
  <si>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</si>
  <si>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</si>
  <si>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</si>
  <si>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</si>
  <si>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</si>
  <si>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Commission</t>
  </si>
  <si>
    <t>Swap</t>
  </si>
  <si>
    <t>Pips</t>
  </si>
  <si>
    <t>Profit</t>
  </si>
  <si>
    <t>Gain</t>
  </si>
  <si>
    <t>Duration (DD:HH:MM:SS)</t>
  </si>
  <si>
    <t>Sell</t>
  </si>
  <si>
    <t>0s</t>
  </si>
  <si>
    <t>Buy</t>
  </si>
  <si>
    <t>H - Scorpion</t>
  </si>
  <si>
    <t>Magic Number</t>
  </si>
  <si>
    <t>TOTAL TRADES</t>
  </si>
  <si>
    <t>USDCAD</t>
  </si>
  <si>
    <t>EURGBP</t>
  </si>
  <si>
    <t>YRL_CAPITAL / SC GAM</t>
  </si>
  <si>
    <t>SC GAM_FXPRO</t>
  </si>
  <si>
    <t>SLIPAGE ICM</t>
  </si>
  <si>
    <t>SLIPAGE FxPRO</t>
  </si>
  <si>
    <t>MOYENNE</t>
  </si>
  <si>
    <t>3h 34m</t>
  </si>
  <si>
    <t>1m</t>
  </si>
  <si>
    <t>00:00:45:00</t>
  </si>
  <si>
    <t>EURJPY</t>
  </si>
  <si>
    <t>VOLUME</t>
  </si>
  <si>
    <t>B - SLINGHSOT</t>
  </si>
  <si>
    <t>A - PM Swing Trading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</si>
  <si>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</si>
  <si>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</si>
  <si>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</si>
  <si>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</si>
  <si>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</si>
  <si>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</si>
  <si>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</si>
  <si>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</si>
  <si>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</si>
  <si>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C - Scrptx Portfolio</t>
  </si>
  <si>
    <t xml:space="preserve">B </t>
  </si>
  <si>
    <t xml:space="preserve">C </t>
  </si>
  <si>
    <t xml:space="preserve">D </t>
  </si>
  <si>
    <t xml:space="preserve">E </t>
  </si>
  <si>
    <t xml:space="preserve">F </t>
  </si>
  <si>
    <t xml:space="preserve">G </t>
  </si>
  <si>
    <t xml:space="preserve">H </t>
  </si>
  <si>
    <t>Comptes</t>
  </si>
  <si>
    <t>09/27/2018 03:48</t>
  </si>
  <si>
    <t>09/28/2018 20:17</t>
  </si>
  <si>
    <t>Scorpion</t>
  </si>
  <si>
    <t>00:00:47:55</t>
  </si>
  <si>
    <t>00:00:35:11</t>
  </si>
  <si>
    <t>00:02:25:53</t>
  </si>
  <si>
    <t>00:02:24:58</t>
  </si>
  <si>
    <t>03:23:33:02</t>
  </si>
  <si>
    <t xml:space="preserve">1d 11h </t>
  </si>
  <si>
    <t>00:01:04:56</t>
  </si>
  <si>
    <t>03:21:00:18</t>
  </si>
  <si>
    <t xml:space="preserve">1d 9h </t>
  </si>
  <si>
    <t>03:21:06:36</t>
  </si>
  <si>
    <t>03:19:08:12</t>
  </si>
  <si>
    <t>00:22:32:20</t>
  </si>
  <si>
    <t>19h 27m</t>
  </si>
  <si>
    <t>00:03:34:01</t>
  </si>
  <si>
    <t>00:02:30:00</t>
  </si>
  <si>
    <t>02:19:45:18</t>
  </si>
  <si>
    <t>7h 55m</t>
  </si>
  <si>
    <t>00:01:48:32</t>
  </si>
  <si>
    <t>00:01:29:55</t>
  </si>
  <si>
    <t>00:01:14:57</t>
  </si>
  <si>
    <t>00:00:30:02</t>
  </si>
  <si>
    <t>02:18:08:16</t>
  </si>
  <si>
    <t>8h 16m</t>
  </si>
  <si>
    <t>02:16:08:42</t>
  </si>
  <si>
    <t>6h 13m</t>
  </si>
  <si>
    <t>02:16:01:48</t>
  </si>
  <si>
    <t>4h 25m</t>
  </si>
  <si>
    <t>02:16:08:41</t>
  </si>
  <si>
    <t>02:16:01:20</t>
  </si>
  <si>
    <t>02:10:01:20</t>
  </si>
  <si>
    <t>02:08:45:24</t>
  </si>
  <si>
    <t>00:01:18:29</t>
  </si>
  <si>
    <t>00:21:50:11</t>
  </si>
  <si>
    <t>21h 50m</t>
  </si>
  <si>
    <t>00:18:20:08</t>
  </si>
  <si>
    <t>18h 20m</t>
  </si>
  <si>
    <t>00:01:05:08</t>
  </si>
  <si>
    <t>00:03:15:00</t>
  </si>
  <si>
    <t>00:02:45:00</t>
  </si>
  <si>
    <t>00:00:57:17</t>
  </si>
  <si>
    <t>00:02:13:28</t>
  </si>
  <si>
    <t>00:02:13:29</t>
  </si>
  <si>
    <t>00:00:55:00</t>
  </si>
  <si>
    <t>00:00:44:59</t>
  </si>
  <si>
    <t>Slingshot</t>
  </si>
  <si>
    <t>10/15/2018  00:00:00</t>
  </si>
  <si>
    <t>10/16/2018  00:00:00</t>
  </si>
  <si>
    <t>10/17/2018  00:00:00</t>
  </si>
  <si>
    <t>10/18/2018  00:00:00</t>
  </si>
  <si>
    <t>10/19/2018  00:00:00</t>
  </si>
  <si>
    <t>10/22/2018  00:00:00</t>
  </si>
  <si>
    <t>00:02:14:59</t>
  </si>
  <si>
    <t>00:12:35:01</t>
  </si>
  <si>
    <t>11h 22m</t>
  </si>
  <si>
    <t>00:12:34:48</t>
  </si>
  <si>
    <t>12h 34m</t>
  </si>
  <si>
    <t>00:13:40:00</t>
  </si>
  <si>
    <t>13h 22m</t>
  </si>
  <si>
    <t>00:13:40:01</t>
  </si>
  <si>
    <t>13h 31m</t>
  </si>
  <si>
    <t>00:10:35:00</t>
  </si>
  <si>
    <t>10h 35m</t>
  </si>
  <si>
    <t>00:10:34:59</t>
  </si>
  <si>
    <t>10h 34m</t>
  </si>
  <si>
    <t>00:04:00:00</t>
  </si>
  <si>
    <t>4h 0m</t>
  </si>
  <si>
    <t>00:01:00:01</t>
  </si>
  <si>
    <t>00:00:55:01</t>
  </si>
  <si>
    <t>00:00:55:03</t>
  </si>
  <si>
    <t>59s</t>
  </si>
  <si>
    <t>00:01:00:03</t>
  </si>
  <si>
    <t>00:01:15:00</t>
  </si>
  <si>
    <t>00:02:40:00</t>
  </si>
  <si>
    <t>00:01:30:01</t>
  </si>
  <si>
    <t>00:01:50:00</t>
  </si>
  <si>
    <t>00:01:25:00</t>
  </si>
  <si>
    <t>00:01:54:58</t>
  </si>
  <si>
    <t>00:01:35:00</t>
  </si>
  <si>
    <t>00:01:00:00</t>
  </si>
  <si>
    <t>00:01:14:58</t>
  </si>
  <si>
    <t>00:14:29:27</t>
  </si>
  <si>
    <t>4h 56m</t>
  </si>
  <si>
    <t>00:11:04:27</t>
  </si>
  <si>
    <t>4h 55m</t>
  </si>
  <si>
    <t>00:11:05:00</t>
  </si>
  <si>
    <t>5h 31m</t>
  </si>
  <si>
    <t>00:07:00:00</t>
  </si>
  <si>
    <t>1h 17m</t>
  </si>
  <si>
    <t>00:06:55:01</t>
  </si>
  <si>
    <t>31m</t>
  </si>
  <si>
    <t>00:06:40:00</t>
  </si>
  <si>
    <t>9m</t>
  </si>
  <si>
    <t>00:06:05:00</t>
  </si>
  <si>
    <t>2h 32m</t>
  </si>
  <si>
    <t>00:05:14:59</t>
  </si>
  <si>
    <t>00:05:30:00</t>
  </si>
  <si>
    <t>2h 17m</t>
  </si>
  <si>
    <t>00:04:40:00</t>
  </si>
  <si>
    <t>4h 40m</t>
  </si>
  <si>
    <t>00:02:30:01</t>
  </si>
  <si>
    <t>00:02:00:00</t>
  </si>
  <si>
    <t>00:15:05:00</t>
  </si>
  <si>
    <t>7h 29m</t>
  </si>
  <si>
    <t>00:00:29:04</t>
  </si>
  <si>
    <t>00:01:04:31</t>
  </si>
  <si>
    <t>00:02:00:13</t>
  </si>
  <si>
    <t>2h 0m</t>
  </si>
  <si>
    <t>00:00:36:27</t>
  </si>
  <si>
    <t>00:15:36:22</t>
  </si>
  <si>
    <t>7h 39m</t>
  </si>
  <si>
    <t>00:01:21:52</t>
  </si>
  <si>
    <t>00:14:59:55</t>
  </si>
  <si>
    <t>6h 5m</t>
  </si>
  <si>
    <t>00:05:10:57</t>
  </si>
  <si>
    <t>00:05:32:26</t>
  </si>
  <si>
    <t>00:04:35:00</t>
  </si>
  <si>
    <t>00:00:50:49</t>
  </si>
  <si>
    <t>00:00:11:59</t>
  </si>
  <si>
    <t>00:08:51:17</t>
  </si>
  <si>
    <t>7h 41m</t>
  </si>
  <si>
    <t>00:08:01:51</t>
  </si>
  <si>
    <t>7h 4m</t>
  </si>
  <si>
    <t>00:04:21:21</t>
  </si>
  <si>
    <t>02:08:30:40</t>
  </si>
  <si>
    <t xml:space="preserve">2d 8h </t>
  </si>
  <si>
    <t>00:01:29:58</t>
  </si>
  <si>
    <t>00:01:44:58</t>
  </si>
  <si>
    <t>00:05:24:27</t>
  </si>
  <si>
    <t>00:05:21:55</t>
  </si>
  <si>
    <t>00:00:06:00</t>
  </si>
  <si>
    <t>00:00:10:12</t>
  </si>
  <si>
    <t>55s</t>
  </si>
  <si>
    <t>00:04:55:55</t>
  </si>
  <si>
    <t>00:05:48:58</t>
  </si>
  <si>
    <t>00:02:15:00</t>
  </si>
  <si>
    <t>00:02:00:02</t>
  </si>
  <si>
    <t>00:00:52:20</t>
  </si>
  <si>
    <t>00:02:42:23</t>
  </si>
  <si>
    <t>00:02:19:00</t>
  </si>
  <si>
    <t>01:03:21:23</t>
  </si>
  <si>
    <t xml:space="preserve">1d 2h </t>
  </si>
  <si>
    <t>00:08:02:39</t>
  </si>
  <si>
    <t>02:16:11:18</t>
  </si>
  <si>
    <t>1h 32m</t>
  </si>
  <si>
    <t>00:10:11:00</t>
  </si>
  <si>
    <t>02:03:33:02</t>
  </si>
  <si>
    <t>10h 12m</t>
  </si>
  <si>
    <t>00:08:38:04</t>
  </si>
  <si>
    <t>01:09:56:53</t>
  </si>
  <si>
    <t>1h 31m</t>
  </si>
  <si>
    <t>00:18:57:49</t>
  </si>
  <si>
    <t>1h 26m</t>
  </si>
  <si>
    <t>00:07:27:24</t>
  </si>
  <si>
    <t>04:03:12:12</t>
  </si>
  <si>
    <t>02:08:47:53</t>
  </si>
  <si>
    <t>10/23/2018  00:00:00</t>
  </si>
  <si>
    <t>10/24/2018  00:00:00</t>
  </si>
  <si>
    <t>10/25/2018  00:00:00</t>
  </si>
  <si>
    <t>10/26/2018  00:00:00</t>
  </si>
  <si>
    <t>10/29/2018  00:00:00</t>
  </si>
  <si>
    <t>10/30/2018  00:00:00</t>
  </si>
  <si>
    <t>10/31/2018  00:00:00</t>
  </si>
  <si>
    <t>00:03:29:14</t>
  </si>
  <si>
    <t>2h 3m</t>
  </si>
  <si>
    <t>00:00:39:41</t>
  </si>
  <si>
    <t>00:04:15:54</t>
  </si>
  <si>
    <t>00:07:27:54</t>
  </si>
  <si>
    <t>7h 27m</t>
  </si>
  <si>
    <t>00:14:05:15</t>
  </si>
  <si>
    <t>9h 21m</t>
  </si>
  <si>
    <t>00:06:40:19</t>
  </si>
  <si>
    <t>6h 30m</t>
  </si>
  <si>
    <t>00:08:37:24</t>
  </si>
  <si>
    <t>1h 24m</t>
  </si>
  <si>
    <t>00:04:58:18</t>
  </si>
  <si>
    <t>00:01:30:56</t>
  </si>
  <si>
    <t>00:02:22:15</t>
  </si>
  <si>
    <t>00:12:39:28</t>
  </si>
  <si>
    <t>6h 6m</t>
  </si>
  <si>
    <t>00:03:44:26</t>
  </si>
  <si>
    <t>00:13:13:20</t>
  </si>
  <si>
    <t>00:00:57:16</t>
  </si>
  <si>
    <t>00:05:13:51</t>
  </si>
  <si>
    <t>1h 57m</t>
  </si>
  <si>
    <t>00:01:12:06</t>
  </si>
  <si>
    <t>00:07:10:53</t>
  </si>
  <si>
    <t>7h 10m</t>
  </si>
  <si>
    <t>00:07:28:51</t>
  </si>
  <si>
    <t>7h 28m</t>
  </si>
  <si>
    <t>00:07:15:57</t>
  </si>
  <si>
    <t>21m</t>
  </si>
  <si>
    <t>00:13:17:08</t>
  </si>
  <si>
    <t>9h 35m</t>
  </si>
  <si>
    <t>00:00:05:24</t>
  </si>
  <si>
    <t>00:04:19:55</t>
  </si>
  <si>
    <t>00:13:55:09</t>
  </si>
  <si>
    <t>12h 30m</t>
  </si>
  <si>
    <t>00:07:28:18</t>
  </si>
  <si>
    <t>7h 17m</t>
  </si>
  <si>
    <t>00:07:20:32</t>
  </si>
  <si>
    <t>7h 20m</t>
  </si>
  <si>
    <t>00:13:32:44</t>
  </si>
  <si>
    <t>13h 32m</t>
  </si>
  <si>
    <t>00:00:36:46</t>
  </si>
  <si>
    <t>00:14:26:56</t>
  </si>
  <si>
    <t>13h 10m</t>
  </si>
  <si>
    <t>00:00:39:00</t>
  </si>
  <si>
    <t>00:06:18:31</t>
  </si>
  <si>
    <t>7m</t>
  </si>
  <si>
    <t>00:00:42:17</t>
  </si>
  <si>
    <t>00:14:14:08</t>
  </si>
  <si>
    <t>12h 47m</t>
  </si>
  <si>
    <t>00:06:44:52</t>
  </si>
  <si>
    <t>2h 49m</t>
  </si>
  <si>
    <t>00:02:07:33</t>
  </si>
  <si>
    <t>00:03:26:32</t>
  </si>
  <si>
    <t>3m</t>
  </si>
  <si>
    <t>10/15/2018 16:00</t>
  </si>
  <si>
    <t>10/15/2018 16:10</t>
  </si>
  <si>
    <t>00:00:10:42</t>
  </si>
  <si>
    <t>10/15/2018 09:00</t>
  </si>
  <si>
    <t>10/15/2018 14:00</t>
  </si>
  <si>
    <t>00:05:00:03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</si>
</sst>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3">
    <xf numFmtId="0" fontId="0" fillId="0" borderId="0" xfId="0"/>
    <xf numFmtId="2" fontId="4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9" borderId="1" xfId="0" applyNumberFormat="1" applyFont="1" applyFill="1" applyBorder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7" fillId="10" borderId="1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9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1" xfId="0" applyBorder="1"/>
    <xf numFmtId="0" fontId="0" fillId="0" borderId="0" xfId="0" applyBorder="1"/>
    <xf numFmtId="0" fontId="2" fillId="2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2" fontId="7" fillId="14" borderId="1" xfId="0" applyNumberFormat="1" applyFont="1" applyFill="1" applyBorder="1" applyAlignment="1">
      <alignment horizontal="center" vertical="center"/>
    </xf>
    <xf numFmtId="0" fontId="2" fillId="14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2" fontId="2" fillId="7" borderId="11" xfId="0" applyNumberFormat="1" applyFon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/>
    </xf>
    <xf numFmtId="0" fontId="6" fillId="0" borderId="3" xfId="0" applyNumberFormat="1" applyFont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2" fontId="2" fillId="4" borderId="3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2" fillId="16" borderId="11" xfId="0" applyFont="1" applyFill="1" applyBorder="1" applyAlignment="1">
      <alignment horizontal="center" vertical="center"/>
    </xf>
    <xf numFmtId="2" fontId="4" fillId="4" borderId="5" xfId="0" applyNumberFormat="1" applyFont="1" applyFill="1" applyBorder="1" applyAlignment="1">
      <alignment horizontal="center" vertical="center"/>
    </xf>
    <xf numFmtId="165" fontId="4" fillId="4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8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" fontId="8" fillId="4" borderId="9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19" borderId="3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vertical="center"/>
    </xf>
    <xf numFmtId="2" fontId="6" fillId="0" borderId="5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2" fontId="0" fillId="0" borderId="3" xfId="0" applyNumberFormat="1" applyFont="1" applyFill="1" applyBorder="1" applyAlignment="1">
      <alignment horizontal="center"/>
    </xf>
    <xf numFmtId="2" fontId="9" fillId="3" borderId="3" xfId="0" applyNumberFormat="1" applyFont="1" applyFill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2" fontId="4" fillId="4" borderId="3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4" fillId="4" borderId="5" xfId="0" applyNumberFormat="1" applyFont="1" applyFill="1" applyBorder="1" applyAlignment="1">
      <alignment horizontal="center"/>
    </xf>
    <xf numFmtId="2" fontId="6" fillId="0" borderId="5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  <xf numFmtId="0" fontId="0" fillId="0" borderId="3" xfId="0" applyNumberFormat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7" fontId="8" fillId="0" borderId="0" xfId="0" applyNumberFormat="1" applyFont="1" applyFill="1" applyBorder="1" applyAlignment="1">
      <alignment horizontal="center" vertical="center"/>
    </xf>
    <xf numFmtId="0" fontId="2" fillId="17" borderId="1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3" fillId="3" borderId="3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7" fontId="8" fillId="5" borderId="9" xfId="0" applyNumberFormat="1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24"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8"/>
  <sheetViews>
    <sheetView zoomScale="80" zoomScaleNormal="80" workbookViewId="0">
      <selection activeCell="C23" sqref="C23"/>
    </sheetView>
  </sheetViews>
  <sheetFormatPr baseColWidth="10" defaultRowHeight="15" x14ac:dyDescent="0.25"/>
  <cols>
    <col min="1" max="1" width="28" style="122" bestFit="1" customWidth="1"/>
    <col min="2" max="2" width="23.85546875" style="11" customWidth="1"/>
    <col min="3" max="3" width="17.5703125" style="11" customWidth="1"/>
    <col min="4" max="4" width="18.42578125" style="11" bestFit="1" customWidth="1"/>
    <col min="5" max="5" width="19.140625" style="11" customWidth="1"/>
    <col min="6" max="6" width="20.28515625" style="11" customWidth="1"/>
    <col min="7" max="7" width="19" style="11" customWidth="1"/>
    <col min="8" max="8" width="13.140625" style="11" customWidth="1"/>
    <col min="9" max="9" width="14.85546875" style="11" customWidth="1"/>
    <col min="10" max="10" width="21.28515625" style="11" customWidth="1"/>
    <col min="11" max="11" width="18.42578125" style="11" bestFit="1" customWidth="1"/>
    <col min="12" max="13" width="18.42578125" style="122" bestFit="1" customWidth="1"/>
    <col min="14" max="14" width="17.42578125" style="91" customWidth="1"/>
    <col min="15" max="15" width="22.5703125" style="122" customWidth="1"/>
    <col min="16" max="16" width="19.140625" style="11" customWidth="1"/>
    <col min="17" max="17" width="22" style="122" customWidth="1"/>
    <col min="18" max="18" width="18.5703125" style="122" customWidth="1"/>
    <col min="19" max="19" width="22.140625" style="122" customWidth="1"/>
    <col min="20" max="20" width="15" style="122" customWidth="1"/>
    <col min="21" max="21" width="19.42578125" style="122" customWidth="1"/>
    <col min="22" max="22" width="19" style="23" customWidth="1"/>
    <col min="23" max="23" width="17.85546875" style="23" customWidth="1"/>
    <col min="24" max="24" width="13.7109375" style="23" customWidth="1"/>
    <col min="25" max="25" width="23.85546875" style="23" customWidth="1"/>
    <col min="26" max="16384" width="11.42578125" style="23"/>
  </cols>
  <sheetData>
    <row r="1" spans="1:25" ht="18.75" x14ac:dyDescent="0.25">
      <c r="A1" s="160">
        <v>43374</v>
      </c>
      <c r="B1" s="160"/>
      <c r="C1" s="160"/>
      <c r="D1" s="160"/>
      <c r="E1" s="160"/>
      <c r="F1" s="160"/>
      <c r="G1" s="160"/>
      <c r="H1" s="160"/>
      <c r="I1" s="160"/>
      <c r="J1" s="161"/>
      <c r="K1" s="161"/>
      <c r="L1" s="161"/>
      <c r="M1" s="161"/>
      <c r="N1" s="122"/>
      <c r="O1" s="11"/>
      <c r="P1" s="122"/>
      <c r="U1" s="23"/>
    </row>
    <row r="2" spans="1:25" ht="15.75" x14ac:dyDescent="0.25">
      <c r="A2" s="13" t="s">
        <v>8</v>
      </c>
      <c r="B2" s="12" t="s">
        <v>52</v>
      </c>
      <c r="C2" s="14" t="s">
        <v>53</v>
      </c>
      <c r="D2" s="15" t="s">
        <v>54</v>
      </c>
      <c r="E2" s="16" t="s">
        <v>55</v>
      </c>
      <c r="F2" s="18" t="s">
        <v>56</v>
      </c>
      <c r="G2" s="17" t="s">
        <v>57</v>
      </c>
      <c r="H2" s="19" t="s">
        <v>58</v>
      </c>
      <c r="I2" s="45" t="s">
        <v>59</v>
      </c>
      <c r="J2" s="14" t="s">
        <v>60</v>
      </c>
      <c r="K2" s="143" t="s">
        <v>9</v>
      </c>
      <c r="L2" s="144" t="s">
        <v>2</v>
      </c>
      <c r="M2" s="143" t="s">
        <v>12</v>
      </c>
      <c r="N2" s="10"/>
      <c r="W2" s="122"/>
      <c r="X2" s="122"/>
      <c r="Y2" s="122"/>
    </row>
    <row r="3" spans="1:25" ht="15.75" x14ac:dyDescent="0.25">
      <c r="A3" s="43">
        <v>43374</v>
      </c>
      <c r="B3" s="24">
        <f>'A '!D2</f>
        <v>0</v>
      </c>
      <c r="C3" s="24">
        <f>B!E2</f>
        <v>0</v>
      </c>
      <c r="D3" s="24">
        <f>'C'!G2</f>
        <v>-16.399999999999999</v>
      </c>
      <c r="E3" s="24">
        <f>D!D2</f>
        <v>-22.099999999999998</v>
      </c>
      <c r="F3" s="24">
        <f>E!D2</f>
        <v>0</v>
      </c>
      <c r="G3" s="24">
        <f>F!D2</f>
        <v>0</v>
      </c>
      <c r="H3" s="24" t="e">
        <f>G!F2</f>
        <v>#VALUE!</v>
      </c>
      <c r="I3" s="24">
        <f>H!E2</f>
        <v>-31.1</v>
      </c>
      <c r="J3" s="24">
        <f>'I '!H2</f>
        <v>-204.5</v>
      </c>
      <c r="K3" s="80" t="e">
        <f t="shared" ref="K3:K25" si="0">SUM(B3:J3)</f>
        <v>#VALUE!</v>
      </c>
      <c r="L3" s="2" t="e">
        <f>'A '!E2+B!F2+'C'!H2+D!E2+E!E2+F!E2+G!G2+H!F2</f>
        <v>#VALUE!</v>
      </c>
      <c r="M3" s="81" t="e">
        <f>'A '!F2+B!G2+'C'!I2+D!F2+E!F2+F!F2+G!H2+H!G2</f>
        <v>#VALUE!</v>
      </c>
      <c r="N3" s="7"/>
      <c r="W3" s="122"/>
      <c r="X3" s="122"/>
      <c r="Y3" s="122"/>
    </row>
    <row r="4" spans="1:25" ht="15.75" x14ac:dyDescent="0.25">
      <c r="A4" s="43">
        <v>43375</v>
      </c>
      <c r="B4" s="24">
        <f>'A '!D3</f>
        <v>0</v>
      </c>
      <c r="C4" s="24">
        <f>B!E3</f>
        <v>0</v>
      </c>
      <c r="D4" s="24">
        <f>'C'!G3</f>
        <v>0</v>
      </c>
      <c r="E4" s="24">
        <f>D!D3</f>
        <v>28.699999999999996</v>
      </c>
      <c r="F4" s="24">
        <f>E!D3</f>
        <v>0</v>
      </c>
      <c r="G4" s="24">
        <f>F!D3</f>
        <v>4.1999999999999993</v>
      </c>
      <c r="H4" s="24" t="e">
        <f>G!F3</f>
        <v>#VALUE!</v>
      </c>
      <c r="I4" s="24">
        <f>H!E3</f>
        <v>-1.4000000000000004</v>
      </c>
      <c r="J4" s="24">
        <f>'I '!H3</f>
        <v>-30.9</v>
      </c>
      <c r="K4" s="80" t="e">
        <f t="shared" si="0"/>
        <v>#VALUE!</v>
      </c>
      <c r="L4" s="2" t="e">
        <f>'A '!E3+B!F3+'C'!H3+D!E3+E!E3+F!E3+G!G3+H!F3</f>
        <v>#VALUE!</v>
      </c>
      <c r="M4" s="81" t="e">
        <f>'A '!F3+B!G3+'C'!I3+D!F3+E!F3+F!F3+G!H3+H!G3</f>
        <v>#VALUE!</v>
      </c>
      <c r="N4" s="7"/>
      <c r="W4" s="122"/>
      <c r="X4" s="122"/>
      <c r="Y4" s="122"/>
    </row>
    <row r="5" spans="1:25" ht="15.75" x14ac:dyDescent="0.25">
      <c r="A5" s="43">
        <v>43376</v>
      </c>
      <c r="B5" s="24">
        <f>'A '!D4</f>
        <v>0</v>
      </c>
      <c r="C5" s="24">
        <f>B!E4</f>
        <v>0</v>
      </c>
      <c r="D5" s="24">
        <f>'C'!G4</f>
        <v>-3.4000000000000004</v>
      </c>
      <c r="E5" s="24">
        <f>D!D4</f>
        <v>90.2</v>
      </c>
      <c r="F5" s="24">
        <f>E!D4</f>
        <v>0</v>
      </c>
      <c r="G5" s="24">
        <f>F!D4</f>
        <v>-114</v>
      </c>
      <c r="H5" s="24" t="e">
        <f>G!F4</f>
        <v>#VALUE!</v>
      </c>
      <c r="I5" s="24">
        <f>H!E4</f>
        <v>-59.8</v>
      </c>
      <c r="J5" s="24">
        <f>'I '!H4</f>
        <v>-53.8</v>
      </c>
      <c r="K5" s="80" t="e">
        <f t="shared" si="0"/>
        <v>#VALUE!</v>
      </c>
      <c r="L5" s="2" t="e">
        <f>'A '!E4+B!F4+'C'!H4+D!E4+E!E4+F!E4+G!G4+H!F4</f>
        <v>#VALUE!</v>
      </c>
      <c r="M5" s="81" t="e">
        <f>'A '!F4+B!G4+'C'!I4+D!F4+E!F4+F!F4+G!H4+H!G4</f>
        <v>#VALUE!</v>
      </c>
      <c r="N5" s="7"/>
      <c r="W5" s="122"/>
      <c r="X5" s="122"/>
      <c r="Y5" s="122"/>
    </row>
    <row r="6" spans="1:25" ht="15.75" x14ac:dyDescent="0.25">
      <c r="A6" s="43">
        <v>43377</v>
      </c>
      <c r="B6" s="24">
        <f>'A '!D5</f>
        <v>0</v>
      </c>
      <c r="C6" s="24">
        <f>B!E5</f>
        <v>0</v>
      </c>
      <c r="D6" s="24">
        <f>'C'!G5</f>
        <v>57.7</v>
      </c>
      <c r="E6" s="24">
        <f>D!D5</f>
        <v>72.2</v>
      </c>
      <c r="F6" s="24">
        <f>E!D5</f>
        <v>0</v>
      </c>
      <c r="G6" s="24">
        <f>F!D5</f>
        <v>-66.699999999999989</v>
      </c>
      <c r="H6" s="24" t="e">
        <f>G!F5</f>
        <v>#VALUE!</v>
      </c>
      <c r="I6" s="24">
        <f>H!E5</f>
        <v>-156.4</v>
      </c>
      <c r="J6" s="24">
        <f>'I '!H5</f>
        <v>-71.5</v>
      </c>
      <c r="K6" s="80" t="e">
        <f t="shared" si="0"/>
        <v>#VALUE!</v>
      </c>
      <c r="L6" s="2" t="e">
        <f>'A '!E5+B!F5+'C'!H5+D!E5+E!E5+F!E5+G!G5+H!F5</f>
        <v>#VALUE!</v>
      </c>
      <c r="M6" s="81" t="e">
        <f>'A '!F5+B!G5+'C'!I5+D!F5+E!F5+F!F5+G!H5+H!G5</f>
        <v>#VALUE!</v>
      </c>
      <c r="N6" s="7"/>
      <c r="W6" s="122"/>
      <c r="X6" s="122"/>
      <c r="Y6" s="122"/>
    </row>
    <row r="7" spans="1:25" ht="15.75" x14ac:dyDescent="0.25">
      <c r="A7" s="43">
        <v>43378</v>
      </c>
      <c r="B7" s="24">
        <f>'A '!D6</f>
        <v>0</v>
      </c>
      <c r="C7" s="24">
        <f>B!E6</f>
        <v>0</v>
      </c>
      <c r="D7" s="24">
        <f>'C'!G6</f>
        <v>319.29999999999995</v>
      </c>
      <c r="E7" s="24">
        <f>D!D6</f>
        <v>-11.700000000000003</v>
      </c>
      <c r="F7" s="24">
        <f>E!D6</f>
        <v>0</v>
      </c>
      <c r="G7" s="24">
        <f>F!D6</f>
        <v>-111.2</v>
      </c>
      <c r="H7" s="24" t="e">
        <f>G!F6</f>
        <v>#VALUE!</v>
      </c>
      <c r="I7" s="24">
        <f>H!E6</f>
        <v>-3.8000000000000007</v>
      </c>
      <c r="J7" s="24">
        <f>'I '!H6</f>
        <v>-69.5</v>
      </c>
      <c r="K7" s="80" t="e">
        <f t="shared" si="0"/>
        <v>#VALUE!</v>
      </c>
      <c r="L7" s="2" t="e">
        <f>'A '!E6+B!F6+'C'!H6+D!E6+E!E6+F!E6+G!G6+H!F6</f>
        <v>#VALUE!</v>
      </c>
      <c r="M7" s="81" t="e">
        <f>'A '!F6+B!G6+'C'!I6+D!F6+E!F6+F!F6+G!H6+H!G6</f>
        <v>#VALUE!</v>
      </c>
      <c r="N7" s="7"/>
      <c r="W7" s="122"/>
      <c r="X7" s="122"/>
      <c r="Y7" s="122"/>
    </row>
    <row r="8" spans="1:25" ht="15.75" x14ac:dyDescent="0.25">
      <c r="A8" s="43">
        <v>43381</v>
      </c>
      <c r="B8" s="24">
        <f>'A '!D7</f>
        <v>0</v>
      </c>
      <c r="C8" s="24">
        <f>B!E7</f>
        <v>0</v>
      </c>
      <c r="D8" s="24">
        <f>'C'!G7</f>
        <v>93.200000000000017</v>
      </c>
      <c r="E8" s="24">
        <f>D!D7</f>
        <v>54.800000000000004</v>
      </c>
      <c r="F8" s="24">
        <f>E!D7</f>
        <v>0</v>
      </c>
      <c r="G8" s="24">
        <f>F!D7</f>
        <v>0</v>
      </c>
      <c r="H8" s="24" t="e">
        <f>G!F7</f>
        <v>#VALUE!</v>
      </c>
      <c r="I8" s="24">
        <f>H!E7</f>
        <v>-38.200000000000003</v>
      </c>
      <c r="J8" s="24">
        <f>'I '!H7</f>
        <v>0</v>
      </c>
      <c r="K8" s="80" t="e">
        <f t="shared" si="0"/>
        <v>#VALUE!</v>
      </c>
      <c r="L8" s="2" t="e">
        <f>'A '!E7+B!F7+'C'!H7+D!E7+E!E7+F!E7+G!G7+H!F7</f>
        <v>#VALUE!</v>
      </c>
      <c r="M8" s="81" t="e">
        <f>'A '!F7+B!G7+'C'!I7+D!F7+E!F7+F!F7+G!H7+H!G7</f>
        <v>#VALUE!</v>
      </c>
      <c r="N8" s="7"/>
      <c r="W8" s="122"/>
      <c r="X8" s="122"/>
      <c r="Y8" s="122"/>
    </row>
    <row r="9" spans="1:25" ht="15.75" x14ac:dyDescent="0.25">
      <c r="A9" s="43">
        <v>43382</v>
      </c>
      <c r="B9" s="24">
        <f>'A '!D8</f>
        <v>0</v>
      </c>
      <c r="C9" s="24">
        <f>B!E8</f>
        <v>0</v>
      </c>
      <c r="D9" s="24">
        <f>'C'!G8</f>
        <v>72</v>
      </c>
      <c r="E9" s="24">
        <f>D!D8</f>
        <v>-53.400000000000006</v>
      </c>
      <c r="F9" s="24">
        <f>E!D8</f>
        <v>-35.299999999999997</v>
      </c>
      <c r="G9" s="24">
        <f>F!D8</f>
        <v>91.2</v>
      </c>
      <c r="H9" s="24" t="e">
        <f>G!F8</f>
        <v>#VALUE!</v>
      </c>
      <c r="I9" s="24">
        <f>H!E8</f>
        <v>99.200000000000017</v>
      </c>
      <c r="J9" s="24">
        <f>'I '!H8</f>
        <v>-21.7</v>
      </c>
      <c r="K9" s="80" t="e">
        <f t="shared" si="0"/>
        <v>#VALUE!</v>
      </c>
      <c r="L9" s="2" t="e">
        <f>'A '!E8+B!F8+'C'!H8+D!E8+E!E8+F!E8+G!G8+H!F8</f>
        <v>#VALUE!</v>
      </c>
      <c r="M9" s="81" t="e">
        <f>'A '!F8+B!G8+'C'!I8+D!F8+E!F8+F!F8+G!H8+H!G8</f>
        <v>#VALUE!</v>
      </c>
      <c r="N9" s="7"/>
      <c r="W9" s="122"/>
      <c r="X9" s="122"/>
      <c r="Y9" s="122"/>
    </row>
    <row r="10" spans="1:25" ht="15.75" x14ac:dyDescent="0.25">
      <c r="A10" s="43">
        <v>43383</v>
      </c>
      <c r="B10" s="24">
        <f>'A '!D9</f>
        <v>0</v>
      </c>
      <c r="C10" s="24">
        <f>B!E9</f>
        <v>0</v>
      </c>
      <c r="D10" s="24">
        <f>'C'!G9</f>
        <v>0</v>
      </c>
      <c r="E10" s="24">
        <f>D!D9</f>
        <v>1.3999999999999968</v>
      </c>
      <c r="F10" s="24">
        <f>E!D9</f>
        <v>0</v>
      </c>
      <c r="G10" s="24">
        <f>F!D9</f>
        <v>198.60000000000002</v>
      </c>
      <c r="H10" s="24" t="e">
        <f>G!F9</f>
        <v>#VALUE!</v>
      </c>
      <c r="I10" s="24">
        <f>H!E9</f>
        <v>253.6</v>
      </c>
      <c r="J10" s="24">
        <f>'I '!H9</f>
        <v>0</v>
      </c>
      <c r="K10" s="80" t="e">
        <f t="shared" si="0"/>
        <v>#VALUE!</v>
      </c>
      <c r="L10" s="2" t="e">
        <f>'A '!E9+B!F9+'C'!H9+D!E9+E!E9+F!E9+G!G9+H!F9</f>
        <v>#VALUE!</v>
      </c>
      <c r="M10" s="81" t="e">
        <f>'A '!F9+B!G9+'C'!I9+D!F9+E!F9+F!F9+G!H9+H!G9</f>
        <v>#VALUE!</v>
      </c>
      <c r="N10" s="7"/>
      <c r="W10" s="122"/>
      <c r="X10" s="122"/>
      <c r="Y10" s="122"/>
    </row>
    <row r="11" spans="1:25" ht="15.75" x14ac:dyDescent="0.25">
      <c r="A11" s="43">
        <v>43384</v>
      </c>
      <c r="B11" s="24">
        <f>'A '!D10</f>
        <v>0</v>
      </c>
      <c r="C11" s="24">
        <f>B!E10</f>
        <v>0</v>
      </c>
      <c r="D11" s="24">
        <f>'C'!G10</f>
        <v>-6.4999999999999964</v>
      </c>
      <c r="E11" s="24">
        <f>D!D10</f>
        <v>-35.4</v>
      </c>
      <c r="F11" s="24">
        <f>E!D10</f>
        <v>0</v>
      </c>
      <c r="G11" s="24">
        <f>F!D10</f>
        <v>30.900000000000002</v>
      </c>
      <c r="H11" s="24" t="e">
        <f>G!F10</f>
        <v>#VALUE!</v>
      </c>
      <c r="I11" s="24">
        <f>H!E10</f>
        <v>41.8</v>
      </c>
      <c r="J11" s="24">
        <f>'I '!H10</f>
        <v>-62.400000000000006</v>
      </c>
      <c r="K11" s="80" t="e">
        <f t="shared" si="0"/>
        <v>#VALUE!</v>
      </c>
      <c r="L11" s="2" t="e">
        <f>'A '!E10+B!F10+'C'!H10+D!E10+E!E10+F!E10+G!G10+H!F10</f>
        <v>#VALUE!</v>
      </c>
      <c r="M11" s="81" t="e">
        <f>'A '!F10+B!G10+'C'!I10+D!F10+E!F10+F!F10+G!H10+H!G10</f>
        <v>#VALUE!</v>
      </c>
      <c r="N11" s="7"/>
      <c r="W11" s="122"/>
      <c r="X11" s="122"/>
      <c r="Y11" s="122"/>
    </row>
    <row r="12" spans="1:25" ht="15.75" x14ac:dyDescent="0.25">
      <c r="A12" s="43">
        <v>43385</v>
      </c>
      <c r="B12" s="24">
        <f>'A '!D11</f>
        <v>0</v>
      </c>
      <c r="C12" s="24">
        <f>B!E11</f>
        <v>0</v>
      </c>
      <c r="D12" s="24">
        <f>'C'!G11</f>
        <v>0</v>
      </c>
      <c r="E12" s="24">
        <f>D!D11</f>
        <v>22.7</v>
      </c>
      <c r="F12" s="24">
        <f>E!D11</f>
        <v>-6.9</v>
      </c>
      <c r="G12" s="24">
        <f>F!D11</f>
        <v>0</v>
      </c>
      <c r="H12" s="24" t="e">
        <f>G!F11</f>
        <v>#VALUE!</v>
      </c>
      <c r="I12" s="24">
        <f>H!E11</f>
        <v>0</v>
      </c>
      <c r="J12" s="24">
        <f>'I '!H11</f>
        <v>0</v>
      </c>
      <c r="K12" s="80" t="e">
        <f t="shared" si="0"/>
        <v>#VALUE!</v>
      </c>
      <c r="L12" s="2" t="e">
        <f>'A '!E11+B!F11+'C'!H11+D!E11+E!E11+F!E11+G!G11+H!F11</f>
        <v>#VALUE!</v>
      </c>
      <c r="M12" s="81" t="e">
        <f>'A '!F11+B!G11+'C'!I11+D!F11+E!F11+F!F11+G!H11+H!G11</f>
        <v>#VALUE!</v>
      </c>
      <c r="N12" s="7"/>
      <c r="W12" s="122"/>
      <c r="X12" s="122"/>
      <c r="Y12" s="122"/>
    </row>
    <row r="13" spans="1:25" ht="15.75" x14ac:dyDescent="0.25">
      <c r="A13" s="43">
        <v>43388</v>
      </c>
      <c r="B13" s="24">
        <f>'A '!D12</f>
        <v>0</v>
      </c>
      <c r="C13" s="24">
        <f>B!E12</f>
        <v>0</v>
      </c>
      <c r="D13" s="24">
        <f>'C'!G12</f>
        <v>0</v>
      </c>
      <c r="E13" s="24">
        <f>D!D12</f>
        <v>0</v>
      </c>
      <c r="F13" s="24">
        <f>E!D12</f>
        <v>0</v>
      </c>
      <c r="G13" s="24">
        <f>F!D12</f>
        <v>0</v>
      </c>
      <c r="H13" s="24" t="e">
        <f>G!F12</f>
        <v>#VALUE!</v>
      </c>
      <c r="I13" s="24">
        <f>H!E12</f>
        <v>0</v>
      </c>
      <c r="J13" s="24">
        <f>'I '!H12</f>
        <v>0</v>
      </c>
      <c r="K13" s="80" t="e">
        <f t="shared" si="0"/>
        <v>#VALUE!</v>
      </c>
      <c r="L13" s="2" t="e">
        <f>'A '!E12+B!F12+'C'!H12+D!E12+E!E12+F!E12+G!G12+H!F12</f>
        <v>#VALUE!</v>
      </c>
      <c r="M13" s="81" t="e">
        <f>'A '!F12+B!G12+'C'!I12+D!F12+E!F12+F!F12+G!H12+H!G12</f>
        <v>#VALUE!</v>
      </c>
      <c r="N13" s="7"/>
      <c r="W13" s="122"/>
      <c r="X13" s="122"/>
      <c r="Y13" s="122"/>
    </row>
    <row r="14" spans="1:25" ht="15.75" x14ac:dyDescent="0.25">
      <c r="A14" s="43">
        <v>43389</v>
      </c>
      <c r="B14" s="24">
        <f>'A '!D13</f>
        <v>0</v>
      </c>
      <c r="C14" s="24">
        <f>B!E13</f>
        <v>0</v>
      </c>
      <c r="D14" s="24">
        <f>'C'!G13</f>
        <v>0</v>
      </c>
      <c r="E14" s="24">
        <f>D!D13</f>
        <v>0</v>
      </c>
      <c r="F14" s="24">
        <f>E!D13</f>
        <v>0</v>
      </c>
      <c r="G14" s="24">
        <f>F!D13</f>
        <v>0</v>
      </c>
      <c r="H14" s="24" t="e">
        <f>G!F13</f>
        <v>#VALUE!</v>
      </c>
      <c r="I14" s="24">
        <f>H!E13</f>
        <v>0</v>
      </c>
      <c r="J14" s="24">
        <f>'I '!H13</f>
        <v>0</v>
      </c>
      <c r="K14" s="80" t="e">
        <f t="shared" si="0"/>
        <v>#VALUE!</v>
      </c>
      <c r="L14" s="2" t="e">
        <f>'A '!E13+B!F13+'C'!H13+D!E13+E!E13+F!E13+G!G13+H!F13</f>
        <v>#VALUE!</v>
      </c>
      <c r="M14" s="81" t="e">
        <f>'A '!F13+B!G13+'C'!I13+D!F13+E!F13+F!F13+G!H13+H!G13</f>
        <v>#VALUE!</v>
      </c>
      <c r="N14" s="7"/>
      <c r="W14" s="122"/>
      <c r="X14" s="122"/>
      <c r="Y14" s="122"/>
    </row>
    <row r="15" spans="1:25" ht="15.75" x14ac:dyDescent="0.25">
      <c r="A15" s="43">
        <v>43390</v>
      </c>
      <c r="B15" s="24">
        <f>'A '!D14</f>
        <v>0</v>
      </c>
      <c r="C15" s="24">
        <f>B!E14</f>
        <v>0</v>
      </c>
      <c r="D15" s="24">
        <f>'C'!G14</f>
        <v>0</v>
      </c>
      <c r="E15" s="24">
        <f>D!D14</f>
        <v>0</v>
      </c>
      <c r="F15" s="24">
        <f>E!D14</f>
        <v>0</v>
      </c>
      <c r="G15" s="24">
        <f>F!D14</f>
        <v>0</v>
      </c>
      <c r="H15" s="24" t="e">
        <f>G!F14</f>
        <v>#VALUE!</v>
      </c>
      <c r="I15" s="24">
        <f>H!E14</f>
        <v>0</v>
      </c>
      <c r="J15" s="24">
        <f>'I '!H14</f>
        <v>0</v>
      </c>
      <c r="K15" s="80" t="e">
        <f t="shared" si="0"/>
        <v>#VALUE!</v>
      </c>
      <c r="L15" s="2" t="e">
        <f>'A '!E14+B!F14+'C'!H14+D!E14+E!E14+F!E14+G!G14+H!F14</f>
        <v>#VALUE!</v>
      </c>
      <c r="M15" s="81" t="e">
        <f>'A '!F14+B!G14+'C'!I14+D!F14+E!F14+F!F14+G!H14+H!G14</f>
        <v>#VALUE!</v>
      </c>
      <c r="N15" s="7"/>
      <c r="W15" s="122"/>
      <c r="X15" s="122"/>
      <c r="Y15" s="122"/>
    </row>
    <row r="16" spans="1:25" ht="15.75" x14ac:dyDescent="0.25">
      <c r="A16" s="43">
        <v>43391</v>
      </c>
      <c r="B16" s="24">
        <f>'A '!D15</f>
        <v>0</v>
      </c>
      <c r="C16" s="24">
        <f>B!E15</f>
        <v>0</v>
      </c>
      <c r="D16" s="24">
        <f>'C'!G15</f>
        <v>0</v>
      </c>
      <c r="E16" s="24">
        <f>D!D15</f>
        <v>0</v>
      </c>
      <c r="F16" s="24">
        <f>E!D15</f>
        <v>0</v>
      </c>
      <c r="G16" s="24">
        <f>F!D15</f>
        <v>0</v>
      </c>
      <c r="H16" s="24" t="e">
        <f>G!F15</f>
        <v>#VALUE!</v>
      </c>
      <c r="I16" s="24">
        <f>H!E15</f>
        <v>0</v>
      </c>
      <c r="J16" s="24">
        <f>'I '!H15</f>
        <v>0</v>
      </c>
      <c r="K16" s="80" t="e">
        <f t="shared" si="0"/>
        <v>#VALUE!</v>
      </c>
      <c r="L16" s="2" t="e">
        <f>'A '!E15+B!F15+'C'!H15+D!E15+E!E15+F!E15+G!G15+H!F15</f>
        <v>#VALUE!</v>
      </c>
      <c r="M16" s="81" t="e">
        <f>'A '!F15+B!G15+'C'!I15+D!F15+E!F15+F!F15+G!H15+H!G15</f>
        <v>#VALUE!</v>
      </c>
      <c r="N16" s="7"/>
      <c r="W16" s="122"/>
      <c r="X16" s="122"/>
      <c r="Y16" s="122"/>
    </row>
    <row r="17" spans="1:25" ht="15.75" x14ac:dyDescent="0.25">
      <c r="A17" s="43">
        <v>43392</v>
      </c>
      <c r="B17" s="24">
        <f>'A '!D16</f>
        <v>0</v>
      </c>
      <c r="C17" s="24">
        <f>B!E16</f>
        <v>0</v>
      </c>
      <c r="D17" s="24">
        <f>'C'!G16</f>
        <v>0</v>
      </c>
      <c r="E17" s="24">
        <f>D!D16</f>
        <v>0</v>
      </c>
      <c r="F17" s="24">
        <f>E!D16</f>
        <v>0</v>
      </c>
      <c r="G17" s="24">
        <f>F!D16</f>
        <v>0</v>
      </c>
      <c r="H17" s="24" t="e">
        <f>G!F16</f>
        <v>#VALUE!</v>
      </c>
      <c r="I17" s="24">
        <f>H!E16</f>
        <v>0</v>
      </c>
      <c r="J17" s="24">
        <f>'I '!H16</f>
        <v>0</v>
      </c>
      <c r="K17" s="80" t="e">
        <f t="shared" si="0"/>
        <v>#VALUE!</v>
      </c>
      <c r="L17" s="2" t="e">
        <f>'A '!E16+B!F16+'C'!H16+D!E16+E!E16+F!E16+G!G16+H!F16</f>
        <v>#VALUE!</v>
      </c>
      <c r="M17" s="81" t="e">
        <f>'A '!F16+B!G16+'C'!I16+D!F16+E!F16+F!F16+G!H16+H!G16</f>
        <v>#VALUE!</v>
      </c>
      <c r="N17" s="7"/>
      <c r="W17" s="122"/>
      <c r="X17" s="122"/>
      <c r="Y17" s="122"/>
    </row>
    <row r="18" spans="1:25" ht="15.75" x14ac:dyDescent="0.25">
      <c r="A18" s="43">
        <v>43395</v>
      </c>
      <c r="B18" s="24">
        <f>'A '!D17</f>
        <v>0</v>
      </c>
      <c r="C18" s="24">
        <f>B!E17</f>
        <v>0</v>
      </c>
      <c r="D18" s="24">
        <f>'C'!G17</f>
        <v>0</v>
      </c>
      <c r="E18" s="24">
        <f>D!D17</f>
        <v>0</v>
      </c>
      <c r="F18" s="24">
        <f>E!D17</f>
        <v>0</v>
      </c>
      <c r="G18" s="24">
        <f>F!D17</f>
        <v>0</v>
      </c>
      <c r="H18" s="24" t="e">
        <f>G!F17</f>
        <v>#VALUE!</v>
      </c>
      <c r="I18" s="24">
        <f>H!E17</f>
        <v>0</v>
      </c>
      <c r="J18" s="24">
        <f>'I '!H17</f>
        <v>0</v>
      </c>
      <c r="K18" s="80" t="e">
        <f>SUM(B18:J18)</f>
        <v>#VALUE!</v>
      </c>
      <c r="L18" s="2" t="e">
        <f>'A '!E17+B!F17+'C'!H17+D!E17+E!E17+F!E17+G!G17+H!F17</f>
        <v>#VALUE!</v>
      </c>
      <c r="M18" s="81" t="e">
        <f>'A '!F17+B!G17+'C'!I17+D!F17+E!F17+F!F17+G!H17+H!G17+'I '!O25</f>
        <v>#VALUE!</v>
      </c>
      <c r="N18" s="7"/>
      <c r="W18" s="122"/>
      <c r="X18" s="122"/>
      <c r="Y18" s="122"/>
    </row>
    <row r="19" spans="1:25" ht="15.75" x14ac:dyDescent="0.25">
      <c r="A19" s="43">
        <v>43396</v>
      </c>
      <c r="B19" s="24">
        <f>'A '!D18</f>
        <v>0</v>
      </c>
      <c r="C19" s="24">
        <f>B!E18</f>
        <v>0</v>
      </c>
      <c r="D19" s="24">
        <f>'C'!G18</f>
        <v>0</v>
      </c>
      <c r="E19" s="24">
        <f>D!D18</f>
        <v>0</v>
      </c>
      <c r="F19" s="24">
        <f>E!D18</f>
        <v>0</v>
      </c>
      <c r="G19" s="24">
        <f>F!D18</f>
        <v>0</v>
      </c>
      <c r="H19" s="24" t="e">
        <f>G!F18</f>
        <v>#VALUE!</v>
      </c>
      <c r="I19" s="24">
        <f>H!E18</f>
        <v>0</v>
      </c>
      <c r="J19" s="24">
        <f>'I '!H18</f>
        <v>0</v>
      </c>
      <c r="K19" s="80" t="e">
        <f t="shared" si="0"/>
        <v>#VALUE!</v>
      </c>
      <c r="L19" s="2" t="e">
        <f>'A '!E18+B!F18+'C'!H18+D!E18+E!E18+F!E18+G!G18+H!F18</f>
        <v>#VALUE!</v>
      </c>
      <c r="M19" s="81" t="e">
        <f>'A '!F18+B!G18+'C'!I18+D!F18+E!F18+F!F18+G!H18+H!G18</f>
        <v>#VALUE!</v>
      </c>
      <c r="N19" s="7"/>
      <c r="W19" s="122"/>
      <c r="X19" s="122"/>
      <c r="Y19" s="122"/>
    </row>
    <row r="20" spans="1:25" ht="15.75" x14ac:dyDescent="0.25">
      <c r="A20" s="43">
        <v>43397</v>
      </c>
      <c r="B20" s="24">
        <f>'A '!D19</f>
        <v>0</v>
      </c>
      <c r="C20" s="24">
        <f>B!E19</f>
        <v>0</v>
      </c>
      <c r="D20" s="24">
        <f>'C'!G19</f>
        <v>0</v>
      </c>
      <c r="E20" s="24">
        <f>D!D19</f>
        <v>0</v>
      </c>
      <c r="F20" s="24">
        <f>E!D19</f>
        <v>0</v>
      </c>
      <c r="G20" s="24">
        <f>F!D19</f>
        <v>0</v>
      </c>
      <c r="H20" s="24" t="e">
        <f>G!F19</f>
        <v>#VALUE!</v>
      </c>
      <c r="I20" s="24">
        <f>H!E19</f>
        <v>0</v>
      </c>
      <c r="J20" s="24">
        <f>'I '!H19</f>
        <v>0</v>
      </c>
      <c r="K20" s="80" t="e">
        <f t="shared" si="0"/>
        <v>#VALUE!</v>
      </c>
      <c r="L20" s="2" t="e">
        <f>'A '!E19+B!F19+'C'!H19+D!E19+E!E19+F!E19+G!G19+H!F19</f>
        <v>#VALUE!</v>
      </c>
      <c r="M20" s="81" t="e">
        <f>'A '!F19+B!G19+'C'!I19+D!F19+E!F19+F!F19+G!H19+H!G19</f>
        <v>#VALUE!</v>
      </c>
      <c r="N20" s="7"/>
      <c r="W20" s="122"/>
      <c r="X20" s="122"/>
      <c r="Y20" s="122"/>
    </row>
    <row r="21" spans="1:25" ht="15.75" x14ac:dyDescent="0.25">
      <c r="A21" s="43">
        <v>43398</v>
      </c>
      <c r="B21" s="24">
        <f>'A '!D20</f>
        <v>0</v>
      </c>
      <c r="C21" s="24">
        <f>B!E20</f>
        <v>0</v>
      </c>
      <c r="D21" s="24">
        <f>'C'!G20</f>
        <v>0</v>
      </c>
      <c r="E21" s="24">
        <f>D!D20</f>
        <v>0</v>
      </c>
      <c r="F21" s="24">
        <f>E!D20</f>
        <v>0</v>
      </c>
      <c r="G21" s="24">
        <f>F!D20</f>
        <v>0</v>
      </c>
      <c r="H21" s="24" t="e">
        <f>G!F20</f>
        <v>#VALUE!</v>
      </c>
      <c r="I21" s="24">
        <f>H!E20</f>
        <v>0</v>
      </c>
      <c r="J21" s="24">
        <f>'I '!H20</f>
        <v>0</v>
      </c>
      <c r="K21" s="80" t="e">
        <f t="shared" si="0"/>
        <v>#VALUE!</v>
      </c>
      <c r="L21" s="2" t="e">
        <f>'A '!E20+B!F20+'C'!H20+D!E20+E!E20+F!E20+G!G20+H!F20</f>
        <v>#VALUE!</v>
      </c>
      <c r="M21" s="81" t="e">
        <f>'A '!F20+B!G20+'C'!I20+D!F20+E!F20+F!F20+G!H20+H!G20</f>
        <v>#VALUE!</v>
      </c>
      <c r="N21" s="7"/>
      <c r="W21" s="122"/>
      <c r="X21" s="122"/>
      <c r="Y21" s="122"/>
    </row>
    <row r="22" spans="1:25" ht="15.75" x14ac:dyDescent="0.25">
      <c r="A22" s="43">
        <v>43399</v>
      </c>
      <c r="B22" s="24">
        <f>'A '!D21</f>
        <v>0</v>
      </c>
      <c r="C22" s="24">
        <f>B!E21</f>
        <v>0</v>
      </c>
      <c r="D22" s="24">
        <f>'C'!G21</f>
        <v>0</v>
      </c>
      <c r="E22" s="24">
        <f>D!D21</f>
        <v>0</v>
      </c>
      <c r="F22" s="24">
        <f>E!D21</f>
        <v>0</v>
      </c>
      <c r="G22" s="24">
        <f>F!D21</f>
        <v>0</v>
      </c>
      <c r="H22" s="24" t="e">
        <f>G!F21</f>
        <v>#VALUE!</v>
      </c>
      <c r="I22" s="24">
        <f>H!E21</f>
        <v>0</v>
      </c>
      <c r="J22" s="24">
        <f>'I '!H21</f>
        <v>0</v>
      </c>
      <c r="K22" s="80" t="e">
        <f t="shared" si="0"/>
        <v>#VALUE!</v>
      </c>
      <c r="L22" s="2" t="e">
        <f>'A '!E21+B!F21+'C'!H21+D!E21+E!E21+F!E21+G!G21+H!F21</f>
        <v>#VALUE!</v>
      </c>
      <c r="M22" s="81" t="e">
        <f>'A '!F21+B!G21+'C'!I21+D!F21+E!F21+F!F21+G!H21+H!G21</f>
        <v>#VALUE!</v>
      </c>
      <c r="N22" s="7"/>
      <c r="W22" s="122"/>
      <c r="X22" s="122"/>
      <c r="Y22" s="122"/>
    </row>
    <row r="23" spans="1:25" ht="15.75" x14ac:dyDescent="0.25">
      <c r="A23" s="43">
        <v>43402</v>
      </c>
      <c r="B23" s="24">
        <f>'A '!D22</f>
        <v>0</v>
      </c>
      <c r="C23" s="24">
        <f>B!E22</f>
        <v>0</v>
      </c>
      <c r="D23" s="24">
        <f>'C'!G22</f>
        <v>0</v>
      </c>
      <c r="E23" s="24">
        <f>D!D22</f>
        <v>0</v>
      </c>
      <c r="F23" s="24">
        <f>E!D22</f>
        <v>0</v>
      </c>
      <c r="G23" s="24">
        <f>F!D22</f>
        <v>0</v>
      </c>
      <c r="H23" s="24" t="e">
        <f>G!F22</f>
        <v>#VALUE!</v>
      </c>
      <c r="I23" s="24">
        <f>H!E22</f>
        <v>0</v>
      </c>
      <c r="J23" s="24">
        <f>'I '!H22</f>
        <v>0</v>
      </c>
      <c r="K23" s="80" t="e">
        <f t="shared" si="0"/>
        <v>#VALUE!</v>
      </c>
      <c r="L23" s="2" t="e">
        <f>'A '!E22+B!F22+'C'!H22+D!E22+E!E22+F!E22+G!G22+H!F22</f>
        <v>#VALUE!</v>
      </c>
      <c r="M23" s="81" t="e">
        <f>'A '!F22+B!G22+'C'!I22+D!F22+E!F22+F!F22+G!H22+H!G22</f>
        <v>#VALUE!</v>
      </c>
      <c r="N23" s="7"/>
      <c r="W23" s="122"/>
      <c r="X23" s="122"/>
      <c r="Y23" s="122"/>
    </row>
    <row r="24" spans="1:25" ht="15.75" x14ac:dyDescent="0.25">
      <c r="A24" s="43">
        <v>43403</v>
      </c>
      <c r="B24" s="24">
        <f>'A '!D23</f>
        <v>0</v>
      </c>
      <c r="C24" s="24">
        <f>B!E23</f>
        <v>0</v>
      </c>
      <c r="D24" s="24">
        <f>'C'!G23</f>
        <v>0</v>
      </c>
      <c r="E24" s="24">
        <f>D!D23</f>
        <v>0</v>
      </c>
      <c r="F24" s="24">
        <f>E!D23</f>
        <v>0</v>
      </c>
      <c r="G24" s="24">
        <f>F!D23</f>
        <v>0</v>
      </c>
      <c r="H24" s="24" t="e">
        <f>G!F23</f>
        <v>#VALUE!</v>
      </c>
      <c r="I24" s="24">
        <f>H!E23</f>
        <v>0</v>
      </c>
      <c r="J24" s="24">
        <f>'I '!H23</f>
        <v>0</v>
      </c>
      <c r="K24" s="80" t="e">
        <f t="shared" si="0"/>
        <v>#VALUE!</v>
      </c>
      <c r="L24" s="2" t="e">
        <f>'A '!E23+B!F23+'C'!H23+D!E23+E!E23+F!E23+G!G23+H!F23</f>
        <v>#VALUE!</v>
      </c>
      <c r="M24" s="81" t="e">
        <f>'A '!F23+B!G23+'C'!I23+D!F23+E!F23+F!F23+G!H23+H!G23</f>
        <v>#VALUE!</v>
      </c>
      <c r="N24" s="7"/>
      <c r="W24" s="122"/>
      <c r="X24" s="122"/>
      <c r="Y24" s="122"/>
    </row>
    <row r="25" spans="1:25" ht="15.75" x14ac:dyDescent="0.25">
      <c r="A25" s="43">
        <v>43404</v>
      </c>
      <c r="B25" s="24">
        <f>'A '!D24</f>
        <v>0</v>
      </c>
      <c r="C25" s="24">
        <f>B!E24</f>
        <v>0</v>
      </c>
      <c r="D25" s="24">
        <f>'C'!G24</f>
        <v>0</v>
      </c>
      <c r="E25" s="24">
        <f>D!D24</f>
        <v>0</v>
      </c>
      <c r="F25" s="24">
        <f>E!D24</f>
        <v>0</v>
      </c>
      <c r="G25" s="24">
        <f>F!D24</f>
        <v>0</v>
      </c>
      <c r="H25" s="24">
        <f>G!F24</f>
        <v>0</v>
      </c>
      <c r="I25" s="24">
        <f>H!E24</f>
        <v>0</v>
      </c>
      <c r="J25" s="24">
        <f>'I '!H24</f>
        <v>0</v>
      </c>
      <c r="K25" s="80">
        <f t="shared" si="0"/>
        <v>0</v>
      </c>
      <c r="L25" s="2" t="e">
        <f>'A '!E24+B!F24+'C'!H24+D!E24+E!E24+F!E24+G!G24+H!F24</f>
        <v>#VALUE!</v>
      </c>
      <c r="M25" s="81">
        <f>'A '!F24+B!G24+'C'!I24+D!F24+E!F24+F!F24+G!H24+H!G24</f>
        <v>0</v>
      </c>
      <c r="N25" s="7"/>
      <c r="W25" s="122"/>
      <c r="X25" s="122"/>
      <c r="Y25" s="122"/>
    </row>
    <row r="26" spans="1:25" ht="15.75" x14ac:dyDescent="0.25">
      <c r="A26" s="20" t="s">
        <v>3</v>
      </c>
      <c r="B26" s="24">
        <f>SUM(B3:B25)</f>
        <v>0</v>
      </c>
      <c r="C26" s="24">
        <f t="shared" ref="C26:I26" si="1">SUM(C3:C25)</f>
        <v>0</v>
      </c>
      <c r="D26" s="24">
        <f t="shared" si="1"/>
        <v>515.9</v>
      </c>
      <c r="E26" s="24">
        <f t="shared" si="1"/>
        <v>147.4</v>
      </c>
      <c r="F26" s="24">
        <f t="shared" si="1"/>
        <v>-42.199999999999996</v>
      </c>
      <c r="G26" s="24">
        <f t="shared" si="1"/>
        <v>33.000000000000028</v>
      </c>
      <c r="H26" s="24" t="e">
        <f t="shared" si="1"/>
        <v>#VALUE!</v>
      </c>
      <c r="I26" s="24">
        <f t="shared" si="1"/>
        <v>103.90000000000002</v>
      </c>
      <c r="J26" s="24">
        <f>SUM(J3:J25)</f>
        <v>-514.29999999999995</v>
      </c>
      <c r="K26" s="162" t="e">
        <f>SUM(K3:K25)</f>
        <v>#VALUE!</v>
      </c>
      <c r="L26" s="117" t="e">
        <f>SUM(L3:L25)</f>
        <v>#VALUE!</v>
      </c>
      <c r="M26" s="81"/>
      <c r="W26" s="122"/>
      <c r="X26" s="122"/>
      <c r="Y26" s="122"/>
    </row>
    <row r="27" spans="1:25" ht="15" customHeight="1" x14ac:dyDescent="0.25">
      <c r="A27" s="55" t="s">
        <v>37</v>
      </c>
      <c r="B27" s="75">
        <f>'A '!E25</f>
        <v>0</v>
      </c>
      <c r="C27" s="75">
        <f>B!F25</f>
        <v>0</v>
      </c>
      <c r="D27" s="75">
        <f>'C'!H25</f>
        <v>0</v>
      </c>
      <c r="E27" s="75">
        <f>D!E25</f>
        <v>28</v>
      </c>
      <c r="F27" s="75">
        <f>E!E25</f>
        <v>0</v>
      </c>
      <c r="G27" s="75" t="e">
        <f>F!E25</f>
        <v>#VALUE!</v>
      </c>
      <c r="H27" s="75" t="e">
        <f>G!G25</f>
        <v>#VALUE!</v>
      </c>
      <c r="I27" s="75" t="e">
        <f>H!F25</f>
        <v>#VALUE!</v>
      </c>
      <c r="J27" s="75">
        <f>'I '!N25</f>
        <v>0</v>
      </c>
      <c r="K27" s="163"/>
      <c r="L27" s="138" t="e">
        <f>SUM(B27:J27)</f>
        <v>#VALUE!</v>
      </c>
      <c r="M27" s="152"/>
    </row>
    <row r="28" spans="1:25" ht="15.75" x14ac:dyDescent="0.25">
      <c r="A28" s="85" t="s">
        <v>12</v>
      </c>
      <c r="B28" s="87">
        <f>'A '!F25</f>
        <v>0</v>
      </c>
      <c r="C28" s="87"/>
      <c r="D28" s="106"/>
      <c r="E28" s="87">
        <f>D!F25</f>
        <v>1163.9500000000003</v>
      </c>
      <c r="F28" s="87">
        <f>E!F25</f>
        <v>-360.38799999999992</v>
      </c>
      <c r="G28" s="87">
        <f>F!F25</f>
        <v>283.80000000000018</v>
      </c>
      <c r="H28" s="87" t="e">
        <f>G!H25</f>
        <v>#VALUE!</v>
      </c>
      <c r="I28" s="87">
        <f>H!G25</f>
        <v>733.7740000000008</v>
      </c>
      <c r="J28" s="87">
        <f>'I '!J25</f>
        <v>-4025.9879999999994</v>
      </c>
      <c r="K28" s="115" t="e">
        <f>SUM(B28:J28)</f>
        <v>#VALUE!</v>
      </c>
      <c r="L28" s="118"/>
      <c r="M28" s="153" t="e">
        <f>SUM(M3:M25)</f>
        <v>#VALUE!</v>
      </c>
      <c r="W28" s="122"/>
      <c r="X28" s="122"/>
      <c r="Y28" s="122"/>
    </row>
    <row r="29" spans="1:25" ht="15.75" x14ac:dyDescent="0.25">
      <c r="J29" s="75"/>
      <c r="K29" s="75"/>
      <c r="L29" s="76"/>
      <c r="N29" s="122"/>
      <c r="O29" s="11"/>
      <c r="P29" s="122"/>
      <c r="U29" s="23"/>
    </row>
    <row r="30" spans="1:25" ht="18.75" x14ac:dyDescent="0.25">
      <c r="A30" s="120" t="s">
        <v>40</v>
      </c>
      <c r="B30" s="120"/>
      <c r="C30" s="120"/>
      <c r="D30" s="120"/>
      <c r="E30" s="120"/>
      <c r="F30" s="120"/>
      <c r="G30" s="120"/>
      <c r="H30" s="120"/>
      <c r="I30" s="120"/>
      <c r="J30" s="121"/>
      <c r="K30" s="121"/>
      <c r="L30" s="121"/>
      <c r="M30" s="121"/>
      <c r="N30" s="122"/>
      <c r="O30" s="11"/>
      <c r="P30" s="122"/>
      <c r="U30" s="23"/>
    </row>
    <row r="31" spans="1:25" ht="15.75" x14ac:dyDescent="0.25">
      <c r="A31" s="13" t="s">
        <v>8</v>
      </c>
      <c r="B31" s="12" t="s">
        <v>52</v>
      </c>
      <c r="C31" s="14" t="s">
        <v>62</v>
      </c>
      <c r="D31" s="15" t="s">
        <v>63</v>
      </c>
      <c r="E31" s="16" t="s">
        <v>64</v>
      </c>
      <c r="F31" s="18" t="s">
        <v>65</v>
      </c>
      <c r="G31" s="17" t="s">
        <v>66</v>
      </c>
      <c r="H31" s="19" t="s">
        <v>67</v>
      </c>
      <c r="I31" s="45" t="s">
        <v>68</v>
      </c>
      <c r="J31" s="143" t="s">
        <v>9</v>
      </c>
      <c r="K31" s="143" t="s">
        <v>12</v>
      </c>
      <c r="L31" s="144" t="s">
        <v>2</v>
      </c>
      <c r="M31" s="145" t="s">
        <v>42</v>
      </c>
      <c r="N31" s="11"/>
      <c r="P31" s="122"/>
      <c r="T31" s="23"/>
      <c r="U31" s="23"/>
    </row>
    <row r="32" spans="1:25" x14ac:dyDescent="0.25">
      <c r="A32" s="43">
        <v>43374</v>
      </c>
      <c r="B32" s="24" t="e">
        <f>'A '!#REF!</f>
        <v>#REF!</v>
      </c>
      <c r="C32" s="24" t="e">
        <f>B!#REF!</f>
        <v>#REF!</v>
      </c>
      <c r="D32" s="24" t="e">
        <f>'C'!#REF!</f>
        <v>#REF!</v>
      </c>
      <c r="E32" s="24" t="e">
        <f>D!#REF!</f>
        <v>#REF!</v>
      </c>
      <c r="F32" s="24" t="e">
        <f>E!#REF!</f>
        <v>#REF!</v>
      </c>
      <c r="G32" s="24" t="e">
        <f>F!#REF!</f>
        <v>#REF!</v>
      </c>
      <c r="H32" s="24" t="e">
        <f>G!#REF!</f>
        <v>#REF!</v>
      </c>
      <c r="I32" s="24" t="e">
        <f>H!#REF!</f>
        <v>#REF!</v>
      </c>
      <c r="J32" s="1" t="e">
        <f t="shared" ref="J32:J54" si="2">SUM(B32:I32)</f>
        <v>#REF!</v>
      </c>
      <c r="K32" s="53" t="e">
        <f>#REF!+#REF!</f>
        <v>#REF!</v>
      </c>
      <c r="L32" s="2" t="e">
        <f>#REF!+#REF!</f>
        <v>#REF!</v>
      </c>
      <c r="M32" s="90" t="e">
        <f t="shared" ref="M32:M53" si="3">J32-K3</f>
        <v>#REF!</v>
      </c>
      <c r="N32" s="11"/>
      <c r="P32" s="122"/>
      <c r="T32" s="23"/>
      <c r="U32" s="23"/>
    </row>
    <row r="33" spans="1:21" x14ac:dyDescent="0.25">
      <c r="A33" s="43">
        <v>43375</v>
      </c>
      <c r="B33" s="24" t="e">
        <f>'A '!#REF!</f>
        <v>#REF!</v>
      </c>
      <c r="C33" s="24" t="e">
        <f>B!#REF!</f>
        <v>#REF!</v>
      </c>
      <c r="D33" s="24" t="e">
        <f>'C'!#REF!</f>
        <v>#REF!</v>
      </c>
      <c r="E33" s="24" t="e">
        <f>D!#REF!</f>
        <v>#REF!</v>
      </c>
      <c r="F33" s="24" t="e">
        <f>E!#REF!</f>
        <v>#REF!</v>
      </c>
      <c r="G33" s="24" t="e">
        <f>F!#REF!</f>
        <v>#REF!</v>
      </c>
      <c r="H33" s="24" t="e">
        <f>G!#REF!</f>
        <v>#REF!</v>
      </c>
      <c r="I33" s="24" t="e">
        <f>H!#REF!</f>
        <v>#REF!</v>
      </c>
      <c r="J33" s="1" t="e">
        <f t="shared" si="2"/>
        <v>#REF!</v>
      </c>
      <c r="K33" s="53" t="e">
        <f>#REF!+#REF!</f>
        <v>#REF!</v>
      </c>
      <c r="L33" s="2" t="e">
        <f>#REF!+#REF!</f>
        <v>#REF!</v>
      </c>
      <c r="M33" s="90" t="e">
        <f t="shared" si="3"/>
        <v>#REF!</v>
      </c>
      <c r="N33" s="11"/>
      <c r="P33" s="122"/>
      <c r="T33" s="23"/>
      <c r="U33" s="23"/>
    </row>
    <row r="34" spans="1:21" x14ac:dyDescent="0.25">
      <c r="A34" s="43">
        <v>43376</v>
      </c>
      <c r="B34" s="24" t="e">
        <f>'A '!#REF!</f>
        <v>#REF!</v>
      </c>
      <c r="C34" s="24" t="e">
        <f>B!#REF!</f>
        <v>#REF!</v>
      </c>
      <c r="D34" s="24" t="e">
        <f>'C'!#REF!</f>
        <v>#REF!</v>
      </c>
      <c r="E34" s="24" t="e">
        <f>D!#REF!</f>
        <v>#REF!</v>
      </c>
      <c r="F34" s="24" t="e">
        <f>E!#REF!</f>
        <v>#REF!</v>
      </c>
      <c r="G34" s="24" t="e">
        <f>F!#REF!</f>
        <v>#REF!</v>
      </c>
      <c r="H34" s="24" t="e">
        <f>G!#REF!</f>
        <v>#REF!</v>
      </c>
      <c r="I34" s="24" t="e">
        <f>H!#REF!</f>
        <v>#REF!</v>
      </c>
      <c r="J34" s="1" t="e">
        <f t="shared" si="2"/>
        <v>#REF!</v>
      </c>
      <c r="K34" s="53" t="e">
        <f>#REF!+#REF!</f>
        <v>#REF!</v>
      </c>
      <c r="L34" s="2" t="e">
        <f>#REF!+#REF!</f>
        <v>#REF!</v>
      </c>
      <c r="M34" s="90" t="e">
        <f t="shared" si="3"/>
        <v>#REF!</v>
      </c>
      <c r="N34" s="11"/>
      <c r="P34" s="122"/>
      <c r="T34" s="23"/>
      <c r="U34" s="23"/>
    </row>
    <row r="35" spans="1:21" x14ac:dyDescent="0.25">
      <c r="A35" s="43">
        <v>43377</v>
      </c>
      <c r="B35" s="24" t="e">
        <f>'A '!#REF!</f>
        <v>#REF!</v>
      </c>
      <c r="C35" s="24" t="e">
        <f>B!#REF!</f>
        <v>#REF!</v>
      </c>
      <c r="D35" s="24" t="e">
        <f>'C'!#REF!</f>
        <v>#REF!</v>
      </c>
      <c r="E35" s="24" t="e">
        <f>D!#REF!</f>
        <v>#REF!</v>
      </c>
      <c r="F35" s="24" t="e">
        <f>E!#REF!</f>
        <v>#REF!</v>
      </c>
      <c r="G35" s="24" t="e">
        <f>F!#REF!</f>
        <v>#REF!</v>
      </c>
      <c r="H35" s="24" t="e">
        <f>G!#REF!</f>
        <v>#REF!</v>
      </c>
      <c r="I35" s="24" t="e">
        <f>H!#REF!</f>
        <v>#REF!</v>
      </c>
      <c r="J35" s="1" t="e">
        <f t="shared" si="2"/>
        <v>#REF!</v>
      </c>
      <c r="K35" s="53" t="e">
        <f>#REF!+#REF!</f>
        <v>#REF!</v>
      </c>
      <c r="L35" s="2" t="e">
        <f>#REF!+#REF!</f>
        <v>#REF!</v>
      </c>
      <c r="M35" s="90" t="e">
        <f t="shared" si="3"/>
        <v>#REF!</v>
      </c>
      <c r="N35" s="11"/>
      <c r="P35" s="122"/>
      <c r="T35" s="23"/>
      <c r="U35" s="23"/>
    </row>
    <row r="36" spans="1:21" x14ac:dyDescent="0.25">
      <c r="A36" s="43">
        <v>43378</v>
      </c>
      <c r="B36" s="24" t="e">
        <f>'A '!#REF!</f>
        <v>#REF!</v>
      </c>
      <c r="C36" s="24" t="e">
        <f>B!#REF!</f>
        <v>#REF!</v>
      </c>
      <c r="D36" s="24" t="e">
        <f>'C'!#REF!</f>
        <v>#REF!</v>
      </c>
      <c r="E36" s="24" t="e">
        <f>D!#REF!</f>
        <v>#REF!</v>
      </c>
      <c r="F36" s="24" t="e">
        <f>E!#REF!</f>
        <v>#REF!</v>
      </c>
      <c r="G36" s="24" t="e">
        <f>F!#REF!</f>
        <v>#REF!</v>
      </c>
      <c r="H36" s="24" t="e">
        <f>G!#REF!</f>
        <v>#REF!</v>
      </c>
      <c r="I36" s="24" t="e">
        <f>H!#REF!</f>
        <v>#REF!</v>
      </c>
      <c r="J36" s="1" t="e">
        <f t="shared" si="2"/>
        <v>#REF!</v>
      </c>
      <c r="K36" s="53" t="e">
        <f>#REF!+#REF!</f>
        <v>#REF!</v>
      </c>
      <c r="L36" s="2" t="e">
        <f>#REF!+#REF!</f>
        <v>#REF!</v>
      </c>
      <c r="M36" s="90" t="e">
        <f t="shared" si="3"/>
        <v>#REF!</v>
      </c>
      <c r="N36" s="11"/>
      <c r="P36" s="122"/>
      <c r="T36" s="23"/>
      <c r="U36" s="23"/>
    </row>
    <row r="37" spans="1:21" x14ac:dyDescent="0.25">
      <c r="A37" s="43">
        <v>43381</v>
      </c>
      <c r="B37" s="24" t="e">
        <f>'A '!#REF!</f>
        <v>#REF!</v>
      </c>
      <c r="C37" s="24" t="e">
        <f>B!#REF!</f>
        <v>#REF!</v>
      </c>
      <c r="D37" s="24" t="e">
        <f>'C'!#REF!</f>
        <v>#REF!</v>
      </c>
      <c r="E37" s="24" t="e">
        <f>D!#REF!</f>
        <v>#REF!</v>
      </c>
      <c r="F37" s="24" t="e">
        <f>E!#REF!</f>
        <v>#REF!</v>
      </c>
      <c r="G37" s="24" t="e">
        <f>F!#REF!</f>
        <v>#REF!</v>
      </c>
      <c r="H37" s="24" t="e">
        <f>G!#REF!</f>
        <v>#REF!</v>
      </c>
      <c r="I37" s="24" t="e">
        <f>H!#REF!</f>
        <v>#REF!</v>
      </c>
      <c r="J37" s="1" t="e">
        <f t="shared" si="2"/>
        <v>#REF!</v>
      </c>
      <c r="K37" s="53" t="e">
        <f>#REF!+#REF!</f>
        <v>#REF!</v>
      </c>
      <c r="L37" s="2" t="e">
        <f>#REF!+#REF!</f>
        <v>#REF!</v>
      </c>
      <c r="M37" s="90" t="e">
        <f t="shared" si="3"/>
        <v>#REF!</v>
      </c>
      <c r="N37" s="11"/>
      <c r="P37" s="122"/>
      <c r="T37" s="23"/>
      <c r="U37" s="23"/>
    </row>
    <row r="38" spans="1:21" x14ac:dyDescent="0.25">
      <c r="A38" s="43">
        <v>43382</v>
      </c>
      <c r="B38" s="24" t="e">
        <f>'A '!#REF!</f>
        <v>#REF!</v>
      </c>
      <c r="C38" s="24" t="e">
        <f>B!#REF!</f>
        <v>#REF!</v>
      </c>
      <c r="D38" s="24" t="e">
        <f>'C'!#REF!</f>
        <v>#REF!</v>
      </c>
      <c r="E38" s="24" t="e">
        <f>D!#REF!</f>
        <v>#REF!</v>
      </c>
      <c r="F38" s="24" t="e">
        <f>E!#REF!</f>
        <v>#REF!</v>
      </c>
      <c r="G38" s="24" t="e">
        <f>F!#REF!</f>
        <v>#REF!</v>
      </c>
      <c r="H38" s="24" t="e">
        <f>G!#REF!</f>
        <v>#REF!</v>
      </c>
      <c r="I38" s="24" t="e">
        <f>H!#REF!</f>
        <v>#REF!</v>
      </c>
      <c r="J38" s="1" t="e">
        <f t="shared" si="2"/>
        <v>#REF!</v>
      </c>
      <c r="K38" s="53" t="e">
        <f>#REF!+#REF!</f>
        <v>#REF!</v>
      </c>
      <c r="L38" s="2" t="e">
        <f>#REF!+#REF!</f>
        <v>#REF!</v>
      </c>
      <c r="M38" s="90" t="e">
        <f t="shared" si="3"/>
        <v>#REF!</v>
      </c>
      <c r="N38" s="11"/>
      <c r="P38" s="122"/>
      <c r="T38" s="23"/>
      <c r="U38" s="23"/>
    </row>
    <row r="39" spans="1:21" x14ac:dyDescent="0.25">
      <c r="A39" s="43">
        <v>43383</v>
      </c>
      <c r="B39" s="24" t="e">
        <f>'A '!#REF!</f>
        <v>#REF!</v>
      </c>
      <c r="C39" s="24" t="e">
        <f>B!#REF!</f>
        <v>#REF!</v>
      </c>
      <c r="D39" s="24" t="e">
        <f>'C'!#REF!</f>
        <v>#REF!</v>
      </c>
      <c r="E39" s="24" t="e">
        <f>D!#REF!</f>
        <v>#REF!</v>
      </c>
      <c r="F39" s="24" t="e">
        <f>E!#REF!</f>
        <v>#REF!</v>
      </c>
      <c r="G39" s="24" t="e">
        <f>F!#REF!</f>
        <v>#REF!</v>
      </c>
      <c r="H39" s="24" t="e">
        <f>G!#REF!</f>
        <v>#REF!</v>
      </c>
      <c r="I39" s="24" t="e">
        <f>H!#REF!</f>
        <v>#REF!</v>
      </c>
      <c r="J39" s="1" t="e">
        <f t="shared" si="2"/>
        <v>#REF!</v>
      </c>
      <c r="K39" s="53" t="e">
        <f>#REF!+#REF!</f>
        <v>#REF!</v>
      </c>
      <c r="L39" s="2" t="e">
        <f>#REF!+#REF!</f>
        <v>#REF!</v>
      </c>
      <c r="M39" s="90" t="e">
        <f t="shared" si="3"/>
        <v>#REF!</v>
      </c>
      <c r="N39" s="11"/>
      <c r="P39" s="122"/>
      <c r="T39" s="23"/>
      <c r="U39" s="23"/>
    </row>
    <row r="40" spans="1:21" x14ac:dyDescent="0.25">
      <c r="A40" s="43">
        <v>43384</v>
      </c>
      <c r="B40" s="24" t="e">
        <f>'A '!#REF!</f>
        <v>#REF!</v>
      </c>
      <c r="C40" s="24" t="e">
        <f>B!#REF!</f>
        <v>#REF!</v>
      </c>
      <c r="D40" s="24" t="e">
        <f>'C'!#REF!</f>
        <v>#REF!</v>
      </c>
      <c r="E40" s="24" t="e">
        <f>D!#REF!</f>
        <v>#REF!</v>
      </c>
      <c r="F40" s="24" t="e">
        <f>E!#REF!</f>
        <v>#REF!</v>
      </c>
      <c r="G40" s="24" t="e">
        <f>F!#REF!</f>
        <v>#REF!</v>
      </c>
      <c r="H40" s="24" t="e">
        <f>G!#REF!</f>
        <v>#REF!</v>
      </c>
      <c r="I40" s="24" t="e">
        <f>H!#REF!</f>
        <v>#REF!</v>
      </c>
      <c r="J40" s="1" t="e">
        <f t="shared" si="2"/>
        <v>#REF!</v>
      </c>
      <c r="K40" s="53" t="e">
        <f>#REF!+#REF!</f>
        <v>#REF!</v>
      </c>
      <c r="L40" s="2" t="e">
        <f>#REF!+#REF!</f>
        <v>#REF!</v>
      </c>
      <c r="M40" s="90" t="e">
        <f t="shared" si="3"/>
        <v>#REF!</v>
      </c>
      <c r="N40" s="11"/>
      <c r="P40" s="122"/>
      <c r="T40" s="23"/>
      <c r="U40" s="23"/>
    </row>
    <row r="41" spans="1:21" x14ac:dyDescent="0.25">
      <c r="A41" s="43">
        <v>43385</v>
      </c>
      <c r="B41" s="24" t="e">
        <f>'A '!#REF!</f>
        <v>#REF!</v>
      </c>
      <c r="C41" s="24" t="e">
        <f>B!#REF!</f>
        <v>#REF!</v>
      </c>
      <c r="D41" s="24" t="e">
        <f>'C'!#REF!</f>
        <v>#REF!</v>
      </c>
      <c r="E41" s="24" t="e">
        <f>D!#REF!</f>
        <v>#REF!</v>
      </c>
      <c r="F41" s="24" t="e">
        <f>E!#REF!</f>
        <v>#REF!</v>
      </c>
      <c r="G41" s="24" t="e">
        <f>F!#REF!</f>
        <v>#REF!</v>
      </c>
      <c r="H41" s="24" t="e">
        <f>G!#REF!</f>
        <v>#REF!</v>
      </c>
      <c r="I41" s="24" t="e">
        <f>H!#REF!</f>
        <v>#REF!</v>
      </c>
      <c r="J41" s="1" t="e">
        <f t="shared" si="2"/>
        <v>#REF!</v>
      </c>
      <c r="K41" s="53" t="e">
        <f>#REF!+#REF!</f>
        <v>#REF!</v>
      </c>
      <c r="L41" s="2" t="e">
        <f>#REF!+#REF!</f>
        <v>#REF!</v>
      </c>
      <c r="M41" s="90" t="e">
        <f t="shared" si="3"/>
        <v>#REF!</v>
      </c>
      <c r="N41" s="11"/>
      <c r="P41" s="122"/>
      <c r="T41" s="23"/>
      <c r="U41" s="23"/>
    </row>
    <row r="42" spans="1:21" x14ac:dyDescent="0.25">
      <c r="A42" s="43">
        <v>43388</v>
      </c>
      <c r="B42" s="24" t="e">
        <f>'A '!#REF!</f>
        <v>#REF!</v>
      </c>
      <c r="C42" s="24" t="e">
        <f>B!#REF!</f>
        <v>#REF!</v>
      </c>
      <c r="D42" s="24" t="e">
        <f>'C'!#REF!</f>
        <v>#REF!</v>
      </c>
      <c r="E42" s="24" t="e">
        <f>D!#REF!</f>
        <v>#REF!</v>
      </c>
      <c r="F42" s="24" t="e">
        <f>E!#REF!</f>
        <v>#REF!</v>
      </c>
      <c r="G42" s="24" t="e">
        <f>F!#REF!</f>
        <v>#REF!</v>
      </c>
      <c r="H42" s="24" t="e">
        <f>G!#REF!</f>
        <v>#REF!</v>
      </c>
      <c r="I42" s="24" t="e">
        <f>H!#REF!</f>
        <v>#REF!</v>
      </c>
      <c r="J42" s="1" t="e">
        <f t="shared" si="2"/>
        <v>#REF!</v>
      </c>
      <c r="K42" s="53" t="e">
        <f>#REF!+#REF!</f>
        <v>#REF!</v>
      </c>
      <c r="L42" s="2" t="e">
        <f>#REF!+#REF!</f>
        <v>#REF!</v>
      </c>
      <c r="M42" s="90" t="e">
        <f t="shared" si="3"/>
        <v>#REF!</v>
      </c>
      <c r="N42" s="11"/>
      <c r="P42" s="122"/>
      <c r="T42" s="23"/>
      <c r="U42" s="23"/>
    </row>
    <row r="43" spans="1:21" x14ac:dyDescent="0.25">
      <c r="A43" s="43">
        <v>43389</v>
      </c>
      <c r="B43" s="24" t="e">
        <f>'A '!#REF!</f>
        <v>#REF!</v>
      </c>
      <c r="C43" s="24" t="e">
        <f>B!#REF!</f>
        <v>#REF!</v>
      </c>
      <c r="D43" s="24" t="e">
        <f>'C'!#REF!</f>
        <v>#REF!</v>
      </c>
      <c r="E43" s="24" t="e">
        <f>D!#REF!</f>
        <v>#REF!</v>
      </c>
      <c r="F43" s="24" t="e">
        <f>E!#REF!</f>
        <v>#REF!</v>
      </c>
      <c r="G43" s="24" t="e">
        <f>F!#REF!</f>
        <v>#REF!</v>
      </c>
      <c r="H43" s="24" t="e">
        <f>G!#REF!</f>
        <v>#REF!</v>
      </c>
      <c r="I43" s="24" t="e">
        <f>H!#REF!</f>
        <v>#REF!</v>
      </c>
      <c r="J43" s="1" t="e">
        <f t="shared" si="2"/>
        <v>#REF!</v>
      </c>
      <c r="K43" s="53" t="e">
        <f>#REF!+#REF!</f>
        <v>#REF!</v>
      </c>
      <c r="L43" s="2" t="e">
        <f>#REF!+#REF!</f>
        <v>#REF!</v>
      </c>
      <c r="M43" s="90" t="e">
        <f t="shared" si="3"/>
        <v>#REF!</v>
      </c>
      <c r="N43" s="11"/>
      <c r="P43" s="122"/>
      <c r="T43" s="23"/>
      <c r="U43" s="23"/>
    </row>
    <row r="44" spans="1:21" x14ac:dyDescent="0.25">
      <c r="A44" s="43">
        <v>43390</v>
      </c>
      <c r="B44" s="24" t="e">
        <f>'A '!#REF!</f>
        <v>#REF!</v>
      </c>
      <c r="C44" s="24" t="e">
        <f>B!#REF!</f>
        <v>#REF!</v>
      </c>
      <c r="D44" s="24" t="e">
        <f>'C'!#REF!</f>
        <v>#REF!</v>
      </c>
      <c r="E44" s="24" t="e">
        <f>D!#REF!</f>
        <v>#REF!</v>
      </c>
      <c r="F44" s="24" t="e">
        <f>E!#REF!</f>
        <v>#REF!</v>
      </c>
      <c r="G44" s="24" t="e">
        <f>F!#REF!</f>
        <v>#REF!</v>
      </c>
      <c r="H44" s="24" t="e">
        <f>G!#REF!</f>
        <v>#REF!</v>
      </c>
      <c r="I44" s="24" t="e">
        <f>H!#REF!</f>
        <v>#REF!</v>
      </c>
      <c r="J44" s="1" t="e">
        <f t="shared" si="2"/>
        <v>#REF!</v>
      </c>
      <c r="K44" s="53" t="e">
        <f>#REF!+#REF!</f>
        <v>#REF!</v>
      </c>
      <c r="L44" s="2" t="e">
        <f>#REF!+#REF!</f>
        <v>#REF!</v>
      </c>
      <c r="M44" s="90" t="e">
        <f t="shared" si="3"/>
        <v>#REF!</v>
      </c>
      <c r="N44" s="11"/>
      <c r="P44" s="122"/>
      <c r="T44" s="23"/>
      <c r="U44" s="23"/>
    </row>
    <row r="45" spans="1:21" x14ac:dyDescent="0.25">
      <c r="A45" s="43">
        <v>43391</v>
      </c>
      <c r="B45" s="24" t="e">
        <f>'A '!#REF!</f>
        <v>#REF!</v>
      </c>
      <c r="C45" s="24" t="e">
        <f>B!#REF!</f>
        <v>#REF!</v>
      </c>
      <c r="D45" s="24" t="e">
        <f>'C'!#REF!</f>
        <v>#REF!</v>
      </c>
      <c r="E45" s="24" t="e">
        <f>D!#REF!</f>
        <v>#REF!</v>
      </c>
      <c r="F45" s="24" t="e">
        <f>E!#REF!</f>
        <v>#REF!</v>
      </c>
      <c r="G45" s="24" t="e">
        <f>F!#REF!</f>
        <v>#REF!</v>
      </c>
      <c r="H45" s="24" t="e">
        <f>G!#REF!</f>
        <v>#REF!</v>
      </c>
      <c r="I45" s="24" t="e">
        <f>H!#REF!</f>
        <v>#REF!</v>
      </c>
      <c r="J45" s="1" t="e">
        <f t="shared" si="2"/>
        <v>#REF!</v>
      </c>
      <c r="K45" s="53" t="e">
        <f>#REF!+#REF!</f>
        <v>#REF!</v>
      </c>
      <c r="L45" s="2" t="e">
        <f>#REF!+#REF!</f>
        <v>#REF!</v>
      </c>
      <c r="M45" s="90" t="e">
        <f t="shared" si="3"/>
        <v>#REF!</v>
      </c>
      <c r="N45" s="11"/>
      <c r="P45" s="122"/>
      <c r="T45" s="23"/>
      <c r="U45" s="23"/>
    </row>
    <row r="46" spans="1:21" x14ac:dyDescent="0.25">
      <c r="A46" s="43">
        <v>43392</v>
      </c>
      <c r="B46" s="24" t="e">
        <f>'A '!#REF!</f>
        <v>#REF!</v>
      </c>
      <c r="C46" s="24" t="e">
        <f>B!#REF!</f>
        <v>#REF!</v>
      </c>
      <c r="D46" s="24" t="e">
        <f>'C'!#REF!</f>
        <v>#REF!</v>
      </c>
      <c r="E46" s="24" t="e">
        <f>D!#REF!</f>
        <v>#REF!</v>
      </c>
      <c r="F46" s="24" t="e">
        <f>E!#REF!</f>
        <v>#REF!</v>
      </c>
      <c r="G46" s="24" t="e">
        <f>F!#REF!</f>
        <v>#REF!</v>
      </c>
      <c r="H46" s="24" t="e">
        <f>G!#REF!</f>
        <v>#REF!</v>
      </c>
      <c r="I46" s="24" t="e">
        <f>H!#REF!</f>
        <v>#REF!</v>
      </c>
      <c r="J46" s="1" t="e">
        <f t="shared" si="2"/>
        <v>#REF!</v>
      </c>
      <c r="K46" s="53" t="e">
        <f>#REF!+#REF!</f>
        <v>#REF!</v>
      </c>
      <c r="L46" s="2" t="e">
        <f>#REF!+#REF!</f>
        <v>#REF!</v>
      </c>
      <c r="M46" s="90" t="e">
        <f t="shared" si="3"/>
        <v>#REF!</v>
      </c>
      <c r="N46" s="11"/>
      <c r="P46" s="122"/>
      <c r="T46" s="23"/>
      <c r="U46" s="23"/>
    </row>
    <row r="47" spans="1:21" x14ac:dyDescent="0.25">
      <c r="A47" s="43">
        <v>43395</v>
      </c>
      <c r="B47" s="24" t="e">
        <f>'A '!#REF!</f>
        <v>#REF!</v>
      </c>
      <c r="C47" s="24" t="e">
        <f>B!#REF!</f>
        <v>#REF!</v>
      </c>
      <c r="D47" s="24" t="e">
        <f>'C'!#REF!</f>
        <v>#REF!</v>
      </c>
      <c r="E47" s="24" t="e">
        <f>D!#REF!</f>
        <v>#REF!</v>
      </c>
      <c r="F47" s="24" t="e">
        <f>E!#REF!</f>
        <v>#REF!</v>
      </c>
      <c r="G47" s="24" t="e">
        <f>F!#REF!</f>
        <v>#REF!</v>
      </c>
      <c r="H47" s="24" t="e">
        <f>G!#REF!</f>
        <v>#REF!</v>
      </c>
      <c r="I47" s="24" t="e">
        <f>H!#REF!</f>
        <v>#REF!</v>
      </c>
      <c r="J47" s="1" t="e">
        <f t="shared" si="2"/>
        <v>#REF!</v>
      </c>
      <c r="K47" s="53" t="e">
        <f>#REF!+#REF!</f>
        <v>#REF!</v>
      </c>
      <c r="L47" s="2" t="e">
        <f>#REF!+#REF!</f>
        <v>#REF!</v>
      </c>
      <c r="M47" s="90" t="e">
        <f t="shared" si="3"/>
        <v>#REF!</v>
      </c>
      <c r="N47" s="11"/>
      <c r="P47" s="122"/>
      <c r="T47" s="23"/>
      <c r="U47" s="23"/>
    </row>
    <row r="48" spans="1:21" x14ac:dyDescent="0.25">
      <c r="A48" s="43">
        <v>43396</v>
      </c>
      <c r="B48" s="24" t="e">
        <f>'A '!#REF!</f>
        <v>#REF!</v>
      </c>
      <c r="C48" s="24" t="e">
        <f>B!#REF!</f>
        <v>#REF!</v>
      </c>
      <c r="D48" s="24" t="e">
        <f>'C'!#REF!</f>
        <v>#REF!</v>
      </c>
      <c r="E48" s="24" t="e">
        <f>D!#REF!</f>
        <v>#REF!</v>
      </c>
      <c r="F48" s="24" t="e">
        <f>E!#REF!</f>
        <v>#REF!</v>
      </c>
      <c r="G48" s="24" t="e">
        <f>F!#REF!</f>
        <v>#REF!</v>
      </c>
      <c r="H48" s="24" t="e">
        <f>G!#REF!</f>
        <v>#REF!</v>
      </c>
      <c r="I48" s="24" t="e">
        <f>H!#REF!</f>
        <v>#REF!</v>
      </c>
      <c r="J48" s="1" t="e">
        <f t="shared" si="2"/>
        <v>#REF!</v>
      </c>
      <c r="K48" s="53" t="e">
        <f>#REF!+#REF!</f>
        <v>#REF!</v>
      </c>
      <c r="L48" s="2" t="e">
        <f>#REF!+#REF!</f>
        <v>#REF!</v>
      </c>
      <c r="M48" s="90" t="e">
        <f t="shared" si="3"/>
        <v>#REF!</v>
      </c>
      <c r="N48" s="11"/>
      <c r="P48" s="122"/>
      <c r="T48" s="23"/>
      <c r="U48" s="23"/>
    </row>
    <row r="49" spans="1:21" x14ac:dyDescent="0.25">
      <c r="A49" s="43">
        <v>43397</v>
      </c>
      <c r="B49" s="24" t="e">
        <f>'A '!#REF!</f>
        <v>#REF!</v>
      </c>
      <c r="C49" s="24" t="e">
        <f>B!#REF!</f>
        <v>#REF!</v>
      </c>
      <c r="D49" s="24" t="e">
        <f>'C'!#REF!</f>
        <v>#REF!</v>
      </c>
      <c r="E49" s="24" t="e">
        <f>D!#REF!</f>
        <v>#REF!</v>
      </c>
      <c r="F49" s="24" t="e">
        <f>E!#REF!</f>
        <v>#REF!</v>
      </c>
      <c r="G49" s="24" t="e">
        <f>F!#REF!</f>
        <v>#REF!</v>
      </c>
      <c r="H49" s="24" t="e">
        <f>G!#REF!</f>
        <v>#REF!</v>
      </c>
      <c r="I49" s="24" t="e">
        <f>H!#REF!</f>
        <v>#REF!</v>
      </c>
      <c r="J49" s="1" t="e">
        <f t="shared" si="2"/>
        <v>#REF!</v>
      </c>
      <c r="K49" s="53" t="e">
        <f>#REF!+#REF!</f>
        <v>#REF!</v>
      </c>
      <c r="L49" s="2" t="e">
        <f>#REF!+#REF!</f>
        <v>#REF!</v>
      </c>
      <c r="M49" s="90" t="e">
        <f t="shared" si="3"/>
        <v>#REF!</v>
      </c>
      <c r="N49" s="11"/>
      <c r="P49" s="122"/>
      <c r="T49" s="23"/>
      <c r="U49" s="23"/>
    </row>
    <row r="50" spans="1:21" x14ac:dyDescent="0.25">
      <c r="A50" s="43">
        <v>43398</v>
      </c>
      <c r="B50" s="24" t="e">
        <f>'A '!#REF!</f>
        <v>#REF!</v>
      </c>
      <c r="C50" s="24" t="e">
        <f>B!#REF!</f>
        <v>#REF!</v>
      </c>
      <c r="D50" s="24" t="e">
        <f>'C'!#REF!</f>
        <v>#REF!</v>
      </c>
      <c r="E50" s="24" t="e">
        <f>D!#REF!</f>
        <v>#REF!</v>
      </c>
      <c r="F50" s="24" t="e">
        <f>E!#REF!</f>
        <v>#REF!</v>
      </c>
      <c r="G50" s="24" t="e">
        <f>F!#REF!</f>
        <v>#REF!</v>
      </c>
      <c r="H50" s="24" t="e">
        <f>G!#REF!</f>
        <v>#REF!</v>
      </c>
      <c r="I50" s="24" t="e">
        <f>H!#REF!</f>
        <v>#REF!</v>
      </c>
      <c r="J50" s="1" t="e">
        <f t="shared" si="2"/>
        <v>#REF!</v>
      </c>
      <c r="K50" s="53" t="e">
        <f>#REF!+#REF!</f>
        <v>#REF!</v>
      </c>
      <c r="L50" s="2" t="e">
        <f>#REF!+#REF!</f>
        <v>#REF!</v>
      </c>
      <c r="M50" s="90" t="e">
        <f t="shared" si="3"/>
        <v>#REF!</v>
      </c>
      <c r="N50" s="11"/>
      <c r="P50" s="122"/>
      <c r="T50" s="23"/>
      <c r="U50" s="23"/>
    </row>
    <row r="51" spans="1:21" x14ac:dyDescent="0.25">
      <c r="A51" s="43">
        <v>43399</v>
      </c>
      <c r="B51" s="24" t="e">
        <f>'A '!#REF!</f>
        <v>#REF!</v>
      </c>
      <c r="C51" s="24" t="e">
        <f>B!#REF!</f>
        <v>#REF!</v>
      </c>
      <c r="D51" s="24" t="e">
        <f>'C'!#REF!</f>
        <v>#REF!</v>
      </c>
      <c r="E51" s="24" t="e">
        <f>D!#REF!</f>
        <v>#REF!</v>
      </c>
      <c r="F51" s="24" t="e">
        <f>E!#REF!</f>
        <v>#REF!</v>
      </c>
      <c r="G51" s="24" t="e">
        <f>F!#REF!</f>
        <v>#REF!</v>
      </c>
      <c r="H51" s="24" t="e">
        <f>G!#REF!</f>
        <v>#REF!</v>
      </c>
      <c r="I51" s="24" t="e">
        <f>H!#REF!</f>
        <v>#REF!</v>
      </c>
      <c r="J51" s="1" t="e">
        <f t="shared" si="2"/>
        <v>#REF!</v>
      </c>
      <c r="K51" s="53" t="e">
        <f>#REF!+#REF!</f>
        <v>#REF!</v>
      </c>
      <c r="L51" s="2" t="e">
        <f>#REF!+#REF!</f>
        <v>#REF!</v>
      </c>
      <c r="M51" s="90" t="e">
        <f t="shared" si="3"/>
        <v>#REF!</v>
      </c>
      <c r="N51" s="11"/>
      <c r="P51" s="122"/>
      <c r="T51" s="23"/>
      <c r="U51" s="23"/>
    </row>
    <row r="52" spans="1:21" x14ac:dyDescent="0.25">
      <c r="A52" s="43">
        <v>43402</v>
      </c>
      <c r="B52" s="24" t="e">
        <f>'A '!#REF!</f>
        <v>#REF!</v>
      </c>
      <c r="C52" s="24" t="e">
        <f>B!#REF!</f>
        <v>#REF!</v>
      </c>
      <c r="D52" s="24" t="e">
        <f>'C'!#REF!</f>
        <v>#REF!</v>
      </c>
      <c r="E52" s="24" t="e">
        <f>D!#REF!</f>
        <v>#REF!</v>
      </c>
      <c r="F52" s="24" t="e">
        <f>E!#REF!</f>
        <v>#REF!</v>
      </c>
      <c r="G52" s="24" t="e">
        <f>F!#REF!</f>
        <v>#REF!</v>
      </c>
      <c r="H52" s="24" t="e">
        <f>G!#REF!</f>
        <v>#REF!</v>
      </c>
      <c r="I52" s="24" t="e">
        <f>H!#REF!</f>
        <v>#REF!</v>
      </c>
      <c r="J52" s="1" t="e">
        <f t="shared" si="2"/>
        <v>#REF!</v>
      </c>
      <c r="K52" s="53" t="e">
        <f>#REF!+#REF!</f>
        <v>#REF!</v>
      </c>
      <c r="L52" s="2" t="e">
        <f>#REF!+#REF!</f>
        <v>#REF!</v>
      </c>
      <c r="M52" s="90" t="e">
        <f t="shared" si="3"/>
        <v>#REF!</v>
      </c>
      <c r="N52" s="11"/>
      <c r="P52" s="122"/>
      <c r="T52" s="23"/>
      <c r="U52" s="23"/>
    </row>
    <row r="53" spans="1:21" x14ac:dyDescent="0.25">
      <c r="A53" s="43">
        <v>43403</v>
      </c>
      <c r="B53" s="24" t="e">
        <f>'A '!#REF!</f>
        <v>#REF!</v>
      </c>
      <c r="C53" s="24" t="e">
        <f>B!#REF!</f>
        <v>#REF!</v>
      </c>
      <c r="D53" s="24" t="e">
        <f>'C'!#REF!</f>
        <v>#REF!</v>
      </c>
      <c r="E53" s="24" t="e">
        <f>D!#REF!</f>
        <v>#REF!</v>
      </c>
      <c r="F53" s="24" t="e">
        <f>E!#REF!</f>
        <v>#REF!</v>
      </c>
      <c r="G53" s="24" t="e">
        <f>F!#REF!</f>
        <v>#REF!</v>
      </c>
      <c r="H53" s="24" t="e">
        <f>G!#REF!</f>
        <v>#REF!</v>
      </c>
      <c r="I53" s="24" t="e">
        <f>H!#REF!</f>
        <v>#REF!</v>
      </c>
      <c r="J53" s="1" t="e">
        <f t="shared" si="2"/>
        <v>#REF!</v>
      </c>
      <c r="K53" s="53" t="e">
        <f>#REF!+#REF!</f>
        <v>#REF!</v>
      </c>
      <c r="L53" s="2" t="e">
        <f>#REF!+#REF!</f>
        <v>#REF!</v>
      </c>
      <c r="M53" s="90" t="e">
        <f t="shared" si="3"/>
        <v>#REF!</v>
      </c>
      <c r="N53" s="11"/>
      <c r="P53" s="122"/>
      <c r="T53" s="23"/>
      <c r="U53" s="23"/>
    </row>
    <row r="54" spans="1:21" x14ac:dyDescent="0.25">
      <c r="A54" s="43">
        <v>43404</v>
      </c>
      <c r="B54" s="24" t="e">
        <f>'A '!#REF!</f>
        <v>#REF!</v>
      </c>
      <c r="C54" s="24" t="e">
        <f>B!#REF!</f>
        <v>#REF!</v>
      </c>
      <c r="D54" s="24" t="e">
        <f>'C'!#REF!</f>
        <v>#REF!</v>
      </c>
      <c r="E54" s="24" t="e">
        <f>D!#REF!</f>
        <v>#REF!</v>
      </c>
      <c r="F54" s="24" t="e">
        <f>E!#REF!</f>
        <v>#REF!</v>
      </c>
      <c r="G54" s="24" t="e">
        <f>F!#REF!</f>
        <v>#REF!</v>
      </c>
      <c r="H54" s="24" t="e">
        <f>G!#REF!</f>
        <v>#REF!</v>
      </c>
      <c r="I54" s="24" t="e">
        <f>H!#REF!</f>
        <v>#REF!</v>
      </c>
      <c r="J54" s="1" t="e">
        <f t="shared" si="2"/>
        <v>#REF!</v>
      </c>
      <c r="K54" s="53" t="e">
        <f>#REF!+#REF!</f>
        <v>#REF!</v>
      </c>
      <c r="L54" s="2" t="e">
        <f>#REF!+#REF!</f>
        <v>#REF!</v>
      </c>
      <c r="M54" s="90" t="e">
        <f>J54-K26</f>
        <v>#REF!</v>
      </c>
      <c r="N54" s="11"/>
      <c r="P54" s="122"/>
      <c r="T54" s="23"/>
      <c r="U54" s="23"/>
    </row>
    <row r="55" spans="1:21" ht="15.75" x14ac:dyDescent="0.25">
      <c r="A55" s="20" t="s">
        <v>3</v>
      </c>
      <c r="B55" s="73" t="e">
        <f t="shared" ref="B55:H55" si="4">SUM(B32:B52)</f>
        <v>#REF!</v>
      </c>
      <c r="C55" s="73" t="e">
        <f t="shared" si="4"/>
        <v>#REF!</v>
      </c>
      <c r="D55" s="73" t="e">
        <f t="shared" si="4"/>
        <v>#REF!</v>
      </c>
      <c r="E55" s="73" t="e">
        <f t="shared" si="4"/>
        <v>#REF!</v>
      </c>
      <c r="F55" s="73" t="e">
        <f t="shared" si="4"/>
        <v>#REF!</v>
      </c>
      <c r="G55" s="73" t="e">
        <f t="shared" si="4"/>
        <v>#REF!</v>
      </c>
      <c r="H55" s="73" t="e">
        <f t="shared" si="4"/>
        <v>#REF!</v>
      </c>
      <c r="I55" s="73" t="e">
        <f>SUM(I32:I52)</f>
        <v>#REF!</v>
      </c>
      <c r="J55" s="142" t="e">
        <f>SUM(J32:J52)</f>
        <v>#REF!</v>
      </c>
      <c r="K55" s="74" t="e">
        <f>SUM(K32:K53)</f>
        <v>#REF!</v>
      </c>
      <c r="L55" s="72" t="e">
        <f>SUM(L32:L53)</f>
        <v>#REF!</v>
      </c>
      <c r="M55" s="142" t="e">
        <f>SUM(M32:M53)</f>
        <v>#REF!</v>
      </c>
      <c r="N55" s="11"/>
      <c r="P55" s="122"/>
      <c r="T55" s="23"/>
      <c r="U55" s="23"/>
    </row>
    <row r="56" spans="1:21" ht="15.75" x14ac:dyDescent="0.25">
      <c r="A56" s="55" t="s">
        <v>37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6">
        <f>SUM(B56:I56)</f>
        <v>0</v>
      </c>
      <c r="M56" s="91"/>
      <c r="N56" s="122"/>
      <c r="O56" s="11"/>
      <c r="P56" s="122"/>
      <c r="U56" s="23"/>
    </row>
    <row r="57" spans="1:21" x14ac:dyDescent="0.25">
      <c r="N57" s="122"/>
      <c r="O57" s="11"/>
      <c r="P57" s="122"/>
      <c r="U57" s="23"/>
    </row>
    <row r="58" spans="1:21" ht="18.75" x14ac:dyDescent="0.25">
      <c r="A58" s="120" t="s">
        <v>40</v>
      </c>
      <c r="B58" s="120"/>
      <c r="C58" s="120"/>
      <c r="D58" s="120"/>
      <c r="E58" s="120"/>
      <c r="F58" s="120"/>
      <c r="G58" s="120"/>
      <c r="H58" s="120"/>
      <c r="I58" s="120"/>
      <c r="J58" s="121"/>
      <c r="K58" s="121"/>
      <c r="L58" s="121"/>
      <c r="M58" s="121"/>
      <c r="N58" s="122"/>
      <c r="O58" s="11"/>
      <c r="P58" s="122"/>
      <c r="U58" s="23"/>
    </row>
    <row r="59" spans="1:21" s="21" customFormat="1" ht="15.75" x14ac:dyDescent="0.25">
      <c r="A59" s="13" t="s">
        <v>8</v>
      </c>
      <c r="B59" s="63" t="s">
        <v>10</v>
      </c>
      <c r="C59" s="66" t="s">
        <v>13</v>
      </c>
      <c r="D59" s="64" t="s">
        <v>11</v>
      </c>
      <c r="E59" s="70" t="s">
        <v>16</v>
      </c>
      <c r="F59" s="69" t="s">
        <v>14</v>
      </c>
      <c r="G59" s="96" t="s">
        <v>39</v>
      </c>
      <c r="H59" s="67" t="s">
        <v>38</v>
      </c>
      <c r="I59" s="70" t="s">
        <v>15</v>
      </c>
      <c r="J59" s="67" t="s">
        <v>12</v>
      </c>
      <c r="K59" s="67" t="s">
        <v>9</v>
      </c>
      <c r="L59" s="67" t="s">
        <v>2</v>
      </c>
      <c r="M59" s="122"/>
      <c r="N59" s="122"/>
    </row>
    <row r="60" spans="1:21" s="21" customFormat="1" x14ac:dyDescent="0.25">
      <c r="A60" s="43">
        <v>43374</v>
      </c>
      <c r="B60" s="24" t="e">
        <f>#REF!+#REF!</f>
        <v>#REF!</v>
      </c>
      <c r="C60" s="24" t="e">
        <f>#REF!+#REF!</f>
        <v>#REF!</v>
      </c>
      <c r="D60" s="24" t="e">
        <f>#REF!</f>
        <v>#REF!</v>
      </c>
      <c r="E60" s="24" t="e">
        <f>#REF!</f>
        <v>#REF!</v>
      </c>
      <c r="F60" s="24" t="e">
        <f>#REF!+#REF!</f>
        <v>#REF!</v>
      </c>
      <c r="G60" s="24" t="e">
        <f>#REF!+#REF!</f>
        <v>#REF!</v>
      </c>
      <c r="H60" s="24" t="e">
        <f>#REF!</f>
        <v>#REF!</v>
      </c>
      <c r="I60" s="24" t="e">
        <f>#REF!+#REF!</f>
        <v>#REF!</v>
      </c>
      <c r="J60" s="25" t="e">
        <f>#REF!+#REF!</f>
        <v>#REF!</v>
      </c>
      <c r="K60" s="1" t="e">
        <f>#REF!+#REF!</f>
        <v>#REF!</v>
      </c>
      <c r="L60" s="2"/>
      <c r="M60" s="122"/>
      <c r="N60" s="122"/>
    </row>
    <row r="61" spans="1:21" s="21" customFormat="1" x14ac:dyDescent="0.25">
      <c r="A61" s="43">
        <v>43375</v>
      </c>
      <c r="B61" s="24" t="e">
        <f>#REF!+#REF!</f>
        <v>#REF!</v>
      </c>
      <c r="C61" s="24" t="e">
        <f>#REF!+#REF!</f>
        <v>#REF!</v>
      </c>
      <c r="D61" s="24" t="e">
        <f>#REF!</f>
        <v>#REF!</v>
      </c>
      <c r="E61" s="24" t="e">
        <f>#REF!</f>
        <v>#REF!</v>
      </c>
      <c r="F61" s="24" t="e">
        <f>#REF!+#REF!</f>
        <v>#REF!</v>
      </c>
      <c r="G61" s="24" t="e">
        <f>#REF!+#REF!</f>
        <v>#REF!</v>
      </c>
      <c r="H61" s="24" t="e">
        <f>#REF!</f>
        <v>#REF!</v>
      </c>
      <c r="I61" s="24" t="e">
        <f>#REF!+#REF!</f>
        <v>#REF!</v>
      </c>
      <c r="J61" s="25" t="e">
        <f>#REF!+#REF!</f>
        <v>#REF!</v>
      </c>
      <c r="K61" s="1" t="e">
        <f>#REF!+#REF!</f>
        <v>#REF!</v>
      </c>
      <c r="L61" s="2"/>
      <c r="M61" s="122"/>
      <c r="N61" s="122"/>
    </row>
    <row r="62" spans="1:21" s="21" customFormat="1" x14ac:dyDescent="0.25">
      <c r="A62" s="43">
        <v>43376</v>
      </c>
      <c r="B62" s="24" t="e">
        <f>#REF!+#REF!</f>
        <v>#REF!</v>
      </c>
      <c r="C62" s="24" t="e">
        <f>#REF!+#REF!</f>
        <v>#REF!</v>
      </c>
      <c r="D62" s="24" t="e">
        <f>#REF!</f>
        <v>#REF!</v>
      </c>
      <c r="E62" s="24" t="e">
        <f>#REF!</f>
        <v>#REF!</v>
      </c>
      <c r="F62" s="24" t="e">
        <f>#REF!+#REF!</f>
        <v>#REF!</v>
      </c>
      <c r="G62" s="24" t="e">
        <f>#REF!+#REF!</f>
        <v>#REF!</v>
      </c>
      <c r="H62" s="24" t="e">
        <f>#REF!</f>
        <v>#REF!</v>
      </c>
      <c r="I62" s="24" t="e">
        <f>#REF!+#REF!</f>
        <v>#REF!</v>
      </c>
      <c r="J62" s="25" t="e">
        <f>#REF!+#REF!</f>
        <v>#REF!</v>
      </c>
      <c r="K62" s="1" t="e">
        <f>#REF!+#REF!</f>
        <v>#REF!</v>
      </c>
      <c r="L62" s="2"/>
      <c r="M62" s="122"/>
      <c r="N62" s="122"/>
    </row>
    <row r="63" spans="1:21" s="21" customFormat="1" x14ac:dyDescent="0.25">
      <c r="A63" s="43">
        <v>43377</v>
      </c>
      <c r="B63" s="24" t="e">
        <f>#REF!+#REF!</f>
        <v>#REF!</v>
      </c>
      <c r="C63" s="24" t="e">
        <f>#REF!+#REF!</f>
        <v>#REF!</v>
      </c>
      <c r="D63" s="24" t="e">
        <f>#REF!</f>
        <v>#REF!</v>
      </c>
      <c r="E63" s="24" t="e">
        <f>#REF!</f>
        <v>#REF!</v>
      </c>
      <c r="F63" s="24" t="e">
        <f>#REF!+#REF!</f>
        <v>#REF!</v>
      </c>
      <c r="G63" s="24" t="e">
        <f>#REF!+#REF!</f>
        <v>#REF!</v>
      </c>
      <c r="H63" s="24" t="e">
        <f>#REF!</f>
        <v>#REF!</v>
      </c>
      <c r="I63" s="24" t="e">
        <f>#REF!+#REF!</f>
        <v>#REF!</v>
      </c>
      <c r="J63" s="25" t="e">
        <f>#REF!+#REF!</f>
        <v>#REF!</v>
      </c>
      <c r="K63" s="1" t="e">
        <f>#REF!+#REF!</f>
        <v>#REF!</v>
      </c>
      <c r="L63" s="2"/>
      <c r="M63" s="122"/>
      <c r="N63" s="122"/>
    </row>
    <row r="64" spans="1:21" s="21" customFormat="1" x14ac:dyDescent="0.25">
      <c r="A64" s="43">
        <v>43378</v>
      </c>
      <c r="B64" s="24" t="e">
        <f>#REF!+#REF!</f>
        <v>#REF!</v>
      </c>
      <c r="C64" s="24" t="e">
        <f>#REF!+#REF!</f>
        <v>#REF!</v>
      </c>
      <c r="D64" s="24" t="e">
        <f>#REF!</f>
        <v>#REF!</v>
      </c>
      <c r="E64" s="24" t="e">
        <f>#REF!</f>
        <v>#REF!</v>
      </c>
      <c r="F64" s="24" t="e">
        <f>#REF!+#REF!</f>
        <v>#REF!</v>
      </c>
      <c r="G64" s="24" t="e">
        <f>#REF!+#REF!</f>
        <v>#REF!</v>
      </c>
      <c r="H64" s="24" t="e">
        <f>#REF!</f>
        <v>#REF!</v>
      </c>
      <c r="I64" s="24" t="e">
        <f>#REF!+#REF!</f>
        <v>#REF!</v>
      </c>
      <c r="J64" s="25" t="e">
        <f>#REF!+#REF!</f>
        <v>#REF!</v>
      </c>
      <c r="K64" s="1" t="e">
        <f>#REF!+#REF!</f>
        <v>#REF!</v>
      </c>
      <c r="L64" s="3"/>
      <c r="M64" s="122"/>
      <c r="N64" s="122"/>
    </row>
    <row r="65" spans="1:14" s="21" customFormat="1" x14ac:dyDescent="0.25">
      <c r="A65" s="43">
        <v>43381</v>
      </c>
      <c r="B65" s="24" t="e">
        <f>#REF!+#REF!</f>
        <v>#REF!</v>
      </c>
      <c r="C65" s="24" t="e">
        <f>#REF!+#REF!</f>
        <v>#REF!</v>
      </c>
      <c r="D65" s="24" t="e">
        <f>#REF!</f>
        <v>#REF!</v>
      </c>
      <c r="E65" s="24" t="e">
        <f>#REF!</f>
        <v>#REF!</v>
      </c>
      <c r="F65" s="24" t="e">
        <f>#REF!+#REF!</f>
        <v>#REF!</v>
      </c>
      <c r="G65" s="24" t="e">
        <f>#REF!+#REF!</f>
        <v>#REF!</v>
      </c>
      <c r="H65" s="24" t="e">
        <f>#REF!</f>
        <v>#REF!</v>
      </c>
      <c r="I65" s="24" t="e">
        <f>#REF!+#REF!</f>
        <v>#REF!</v>
      </c>
      <c r="J65" s="25" t="e">
        <f>#REF!+#REF!</f>
        <v>#REF!</v>
      </c>
      <c r="K65" s="1" t="e">
        <f>#REF!+#REF!</f>
        <v>#REF!</v>
      </c>
      <c r="L65" s="3"/>
      <c r="M65" s="122"/>
      <c r="N65" s="122"/>
    </row>
    <row r="66" spans="1:14" s="21" customFormat="1" x14ac:dyDescent="0.25">
      <c r="A66" s="43">
        <v>43382</v>
      </c>
      <c r="B66" s="24" t="e">
        <f>#REF!+#REF!</f>
        <v>#REF!</v>
      </c>
      <c r="C66" s="24" t="e">
        <f>#REF!+#REF!</f>
        <v>#REF!</v>
      </c>
      <c r="D66" s="24" t="e">
        <f>#REF!</f>
        <v>#REF!</v>
      </c>
      <c r="E66" s="24" t="e">
        <f>#REF!</f>
        <v>#REF!</v>
      </c>
      <c r="F66" s="24" t="e">
        <f>#REF!+#REF!</f>
        <v>#REF!</v>
      </c>
      <c r="G66" s="24" t="e">
        <f>#REF!+#REF!</f>
        <v>#REF!</v>
      </c>
      <c r="H66" s="24" t="e">
        <f>#REF!</f>
        <v>#REF!</v>
      </c>
      <c r="I66" s="24" t="e">
        <f>#REF!+#REF!</f>
        <v>#REF!</v>
      </c>
      <c r="J66" s="25" t="e">
        <f>#REF!+#REF!</f>
        <v>#REF!</v>
      </c>
      <c r="K66" s="1" t="e">
        <f>#REF!+#REF!</f>
        <v>#REF!</v>
      </c>
      <c r="L66" s="2"/>
      <c r="M66" s="122"/>
      <c r="N66" s="122"/>
    </row>
    <row r="67" spans="1:14" s="21" customFormat="1" x14ac:dyDescent="0.25">
      <c r="A67" s="43">
        <v>43383</v>
      </c>
      <c r="B67" s="24" t="e">
        <f>#REF!+#REF!</f>
        <v>#REF!</v>
      </c>
      <c r="C67" s="24" t="e">
        <f>#REF!+#REF!</f>
        <v>#REF!</v>
      </c>
      <c r="D67" s="24" t="e">
        <f>#REF!</f>
        <v>#REF!</v>
      </c>
      <c r="E67" s="24" t="e">
        <f>#REF!</f>
        <v>#REF!</v>
      </c>
      <c r="F67" s="24" t="e">
        <f>#REF!+#REF!</f>
        <v>#REF!</v>
      </c>
      <c r="G67" s="24" t="e">
        <f>#REF!+#REF!</f>
        <v>#REF!</v>
      </c>
      <c r="H67" s="24" t="e">
        <f>#REF!</f>
        <v>#REF!</v>
      </c>
      <c r="I67" s="24" t="e">
        <f>#REF!+#REF!</f>
        <v>#REF!</v>
      </c>
      <c r="J67" s="25" t="e">
        <f>#REF!+#REF!</f>
        <v>#REF!</v>
      </c>
      <c r="K67" s="1" t="e">
        <f>#REF!+#REF!</f>
        <v>#REF!</v>
      </c>
      <c r="L67" s="2"/>
      <c r="M67" s="122"/>
      <c r="N67" s="122"/>
    </row>
    <row r="68" spans="1:14" s="21" customFormat="1" x14ac:dyDescent="0.25">
      <c r="A68" s="43">
        <v>43384</v>
      </c>
      <c r="B68" s="24" t="e">
        <f>#REF!+#REF!</f>
        <v>#REF!</v>
      </c>
      <c r="C68" s="24" t="e">
        <f>#REF!+#REF!</f>
        <v>#REF!</v>
      </c>
      <c r="D68" s="24" t="e">
        <f>#REF!</f>
        <v>#REF!</v>
      </c>
      <c r="E68" s="24" t="e">
        <f>#REF!</f>
        <v>#REF!</v>
      </c>
      <c r="F68" s="24" t="e">
        <f>#REF!+#REF!</f>
        <v>#REF!</v>
      </c>
      <c r="G68" s="24" t="e">
        <f>#REF!+#REF!</f>
        <v>#REF!</v>
      </c>
      <c r="H68" s="24" t="e">
        <f>#REF!</f>
        <v>#REF!</v>
      </c>
      <c r="I68" s="24" t="e">
        <f>#REF!+#REF!</f>
        <v>#REF!</v>
      </c>
      <c r="J68" s="25" t="e">
        <f>#REF!+#REF!</f>
        <v>#REF!</v>
      </c>
      <c r="K68" s="1" t="e">
        <f>#REF!+#REF!</f>
        <v>#REF!</v>
      </c>
      <c r="L68" s="2"/>
      <c r="M68" s="122"/>
      <c r="N68" s="122"/>
    </row>
    <row r="69" spans="1:14" s="21" customFormat="1" x14ac:dyDescent="0.25">
      <c r="A69" s="43">
        <v>43385</v>
      </c>
      <c r="B69" s="24" t="e">
        <f>#REF!+#REF!</f>
        <v>#REF!</v>
      </c>
      <c r="C69" s="24" t="e">
        <f>#REF!+#REF!</f>
        <v>#REF!</v>
      </c>
      <c r="D69" s="24" t="e">
        <f>#REF!</f>
        <v>#REF!</v>
      </c>
      <c r="E69" s="24" t="e">
        <f>#REF!</f>
        <v>#REF!</v>
      </c>
      <c r="F69" s="24" t="e">
        <f>#REF!+#REF!</f>
        <v>#REF!</v>
      </c>
      <c r="G69" s="24" t="e">
        <f>#REF!+#REF!</f>
        <v>#REF!</v>
      </c>
      <c r="H69" s="24" t="e">
        <f>#REF!</f>
        <v>#REF!</v>
      </c>
      <c r="I69" s="24" t="e">
        <f>#REF!+#REF!</f>
        <v>#REF!</v>
      </c>
      <c r="J69" s="25" t="e">
        <f>#REF!+#REF!</f>
        <v>#REF!</v>
      </c>
      <c r="K69" s="1" t="e">
        <f>#REF!+#REF!</f>
        <v>#REF!</v>
      </c>
      <c r="L69" s="3"/>
      <c r="M69" s="122"/>
      <c r="N69" s="122"/>
    </row>
    <row r="70" spans="1:14" s="21" customFormat="1" x14ac:dyDescent="0.25">
      <c r="A70" s="43">
        <v>43388</v>
      </c>
      <c r="B70" s="24" t="e">
        <f>#REF!+#REF!</f>
        <v>#REF!</v>
      </c>
      <c r="C70" s="24" t="e">
        <f>#REF!+#REF!</f>
        <v>#REF!</v>
      </c>
      <c r="D70" s="24" t="e">
        <f>#REF!</f>
        <v>#REF!</v>
      </c>
      <c r="E70" s="24" t="e">
        <f>#REF!</f>
        <v>#REF!</v>
      </c>
      <c r="F70" s="24" t="e">
        <f>#REF!+#REF!</f>
        <v>#REF!</v>
      </c>
      <c r="G70" s="24" t="e">
        <f>#REF!+#REF!</f>
        <v>#REF!</v>
      </c>
      <c r="H70" s="24" t="e">
        <f>#REF!</f>
        <v>#REF!</v>
      </c>
      <c r="I70" s="24" t="e">
        <f>#REF!+#REF!</f>
        <v>#REF!</v>
      </c>
      <c r="J70" s="25" t="e">
        <f>#REF!+#REF!</f>
        <v>#REF!</v>
      </c>
      <c r="K70" s="1" t="e">
        <f>#REF!+#REF!</f>
        <v>#REF!</v>
      </c>
      <c r="L70" s="2"/>
      <c r="M70" s="122"/>
      <c r="N70" s="122"/>
    </row>
    <row r="71" spans="1:14" s="21" customFormat="1" x14ac:dyDescent="0.25">
      <c r="A71" s="43">
        <v>43389</v>
      </c>
      <c r="B71" s="24" t="e">
        <f>#REF!+#REF!</f>
        <v>#REF!</v>
      </c>
      <c r="C71" s="24" t="e">
        <f>#REF!+#REF!</f>
        <v>#REF!</v>
      </c>
      <c r="D71" s="24" t="e">
        <f>#REF!</f>
        <v>#REF!</v>
      </c>
      <c r="E71" s="24" t="e">
        <f>#REF!</f>
        <v>#REF!</v>
      </c>
      <c r="F71" s="24" t="e">
        <f>#REF!+#REF!</f>
        <v>#REF!</v>
      </c>
      <c r="G71" s="24" t="e">
        <f>#REF!+#REF!</f>
        <v>#REF!</v>
      </c>
      <c r="H71" s="24" t="e">
        <f>#REF!</f>
        <v>#REF!</v>
      </c>
      <c r="I71" s="24" t="e">
        <f>#REF!+#REF!</f>
        <v>#REF!</v>
      </c>
      <c r="J71" s="25" t="e">
        <f>#REF!+#REF!</f>
        <v>#REF!</v>
      </c>
      <c r="K71" s="1" t="e">
        <f>#REF!+#REF!</f>
        <v>#REF!</v>
      </c>
      <c r="L71" s="2"/>
      <c r="M71" s="122"/>
      <c r="N71" s="122"/>
    </row>
    <row r="72" spans="1:14" s="21" customFormat="1" x14ac:dyDescent="0.25">
      <c r="A72" s="43">
        <v>43390</v>
      </c>
      <c r="B72" s="24" t="e">
        <f>#REF!+#REF!</f>
        <v>#REF!</v>
      </c>
      <c r="C72" s="24" t="e">
        <f>#REF!+#REF!</f>
        <v>#REF!</v>
      </c>
      <c r="D72" s="24" t="e">
        <f>#REF!</f>
        <v>#REF!</v>
      </c>
      <c r="E72" s="24" t="e">
        <f>#REF!</f>
        <v>#REF!</v>
      </c>
      <c r="F72" s="24" t="e">
        <f>#REF!+#REF!</f>
        <v>#REF!</v>
      </c>
      <c r="G72" s="24" t="e">
        <f>#REF!+#REF!</f>
        <v>#REF!</v>
      </c>
      <c r="H72" s="24" t="e">
        <f>#REF!</f>
        <v>#REF!</v>
      </c>
      <c r="I72" s="24" t="e">
        <f>#REF!+#REF!</f>
        <v>#REF!</v>
      </c>
      <c r="J72" s="25" t="e">
        <f>#REF!+#REF!</f>
        <v>#REF!</v>
      </c>
      <c r="K72" s="1" t="e">
        <f>#REF!+#REF!</f>
        <v>#REF!</v>
      </c>
      <c r="L72" s="3"/>
      <c r="M72" s="122"/>
      <c r="N72" s="122"/>
    </row>
    <row r="73" spans="1:14" s="21" customFormat="1" x14ac:dyDescent="0.25">
      <c r="A73" s="43">
        <v>43391</v>
      </c>
      <c r="B73" s="24" t="e">
        <f>#REF!+#REF!</f>
        <v>#REF!</v>
      </c>
      <c r="C73" s="24" t="e">
        <f>#REF!+#REF!</f>
        <v>#REF!</v>
      </c>
      <c r="D73" s="24" t="e">
        <f>#REF!</f>
        <v>#REF!</v>
      </c>
      <c r="E73" s="24" t="e">
        <f>#REF!</f>
        <v>#REF!</v>
      </c>
      <c r="F73" s="24" t="e">
        <f>#REF!+#REF!</f>
        <v>#REF!</v>
      </c>
      <c r="G73" s="24" t="e">
        <f>#REF!+#REF!</f>
        <v>#REF!</v>
      </c>
      <c r="H73" s="24" t="e">
        <f>#REF!</f>
        <v>#REF!</v>
      </c>
      <c r="I73" s="24" t="e">
        <f>#REF!+#REF!</f>
        <v>#REF!</v>
      </c>
      <c r="J73" s="25" t="e">
        <f>#REF!+#REF!</f>
        <v>#REF!</v>
      </c>
      <c r="K73" s="1" t="e">
        <f>#REF!+#REF!</f>
        <v>#REF!</v>
      </c>
      <c r="L73" s="2"/>
      <c r="M73" s="122"/>
      <c r="N73" s="122"/>
    </row>
    <row r="74" spans="1:14" s="21" customFormat="1" x14ac:dyDescent="0.25">
      <c r="A74" s="43">
        <v>43392</v>
      </c>
      <c r="B74" s="24" t="e">
        <f>#REF!+#REF!</f>
        <v>#REF!</v>
      </c>
      <c r="C74" s="24" t="e">
        <f>#REF!+#REF!</f>
        <v>#REF!</v>
      </c>
      <c r="D74" s="24" t="e">
        <f>#REF!</f>
        <v>#REF!</v>
      </c>
      <c r="E74" s="24" t="e">
        <f>#REF!</f>
        <v>#REF!</v>
      </c>
      <c r="F74" s="24" t="e">
        <f>#REF!+#REF!</f>
        <v>#REF!</v>
      </c>
      <c r="G74" s="24" t="e">
        <f>#REF!+#REF!</f>
        <v>#REF!</v>
      </c>
      <c r="H74" s="24" t="e">
        <f>#REF!</f>
        <v>#REF!</v>
      </c>
      <c r="I74" s="24" t="e">
        <f>#REF!+#REF!</f>
        <v>#REF!</v>
      </c>
      <c r="J74" s="25" t="e">
        <f>#REF!+#REF!</f>
        <v>#REF!</v>
      </c>
      <c r="K74" s="1" t="e">
        <f>#REF!+#REF!</f>
        <v>#REF!</v>
      </c>
      <c r="L74" s="2"/>
      <c r="M74" s="122"/>
      <c r="N74" s="122"/>
    </row>
    <row r="75" spans="1:14" s="21" customFormat="1" x14ac:dyDescent="0.25">
      <c r="A75" s="43">
        <v>43395</v>
      </c>
      <c r="B75" s="24" t="e">
        <f>#REF!+#REF!</f>
        <v>#REF!</v>
      </c>
      <c r="C75" s="24" t="e">
        <f>#REF!+#REF!</f>
        <v>#REF!</v>
      </c>
      <c r="D75" s="24" t="e">
        <f>#REF!</f>
        <v>#REF!</v>
      </c>
      <c r="E75" s="24" t="e">
        <f>#REF!</f>
        <v>#REF!</v>
      </c>
      <c r="F75" s="24" t="e">
        <f>#REF!+#REF!</f>
        <v>#REF!</v>
      </c>
      <c r="G75" s="24" t="e">
        <f>#REF!+#REF!</f>
        <v>#REF!</v>
      </c>
      <c r="H75" s="24" t="e">
        <f>#REF!</f>
        <v>#REF!</v>
      </c>
      <c r="I75" s="24" t="e">
        <f>#REF!+#REF!</f>
        <v>#REF!</v>
      </c>
      <c r="J75" s="25" t="e">
        <f>#REF!+#REF!</f>
        <v>#REF!</v>
      </c>
      <c r="K75" s="1" t="e">
        <f>#REF!+#REF!</f>
        <v>#REF!</v>
      </c>
      <c r="L75" s="2"/>
      <c r="M75" s="122"/>
      <c r="N75" s="122"/>
    </row>
    <row r="76" spans="1:14" s="21" customFormat="1" x14ac:dyDescent="0.25">
      <c r="A76" s="43">
        <v>43396</v>
      </c>
      <c r="B76" s="24" t="e">
        <f>#REF!+#REF!</f>
        <v>#REF!</v>
      </c>
      <c r="C76" s="24" t="e">
        <f>#REF!+#REF!</f>
        <v>#REF!</v>
      </c>
      <c r="D76" s="24" t="e">
        <f>#REF!</f>
        <v>#REF!</v>
      </c>
      <c r="E76" s="24" t="e">
        <f>#REF!</f>
        <v>#REF!</v>
      </c>
      <c r="F76" s="24" t="e">
        <f>#REF!+#REF!</f>
        <v>#REF!</v>
      </c>
      <c r="G76" s="24" t="e">
        <f>#REF!+#REF!</f>
        <v>#REF!</v>
      </c>
      <c r="H76" s="24" t="e">
        <f>#REF!</f>
        <v>#REF!</v>
      </c>
      <c r="I76" s="24" t="e">
        <f>#REF!+#REF!</f>
        <v>#REF!</v>
      </c>
      <c r="J76" s="25" t="e">
        <f>#REF!+#REF!</f>
        <v>#REF!</v>
      </c>
      <c r="K76" s="1" t="e">
        <f>#REF!+#REF!</f>
        <v>#REF!</v>
      </c>
      <c r="L76" s="2"/>
      <c r="M76" s="122"/>
      <c r="N76" s="122"/>
    </row>
    <row r="77" spans="1:14" s="21" customFormat="1" x14ac:dyDescent="0.25">
      <c r="A77" s="43">
        <v>43397</v>
      </c>
      <c r="B77" s="24" t="e">
        <f>#REF!+#REF!</f>
        <v>#REF!</v>
      </c>
      <c r="C77" s="24" t="e">
        <f>#REF!+#REF!</f>
        <v>#REF!</v>
      </c>
      <c r="D77" s="24" t="e">
        <f>#REF!</f>
        <v>#REF!</v>
      </c>
      <c r="E77" s="24" t="e">
        <f>#REF!</f>
        <v>#REF!</v>
      </c>
      <c r="F77" s="24" t="e">
        <f>#REF!+#REF!</f>
        <v>#REF!</v>
      </c>
      <c r="G77" s="24" t="e">
        <f>#REF!+#REF!</f>
        <v>#REF!</v>
      </c>
      <c r="H77" s="24" t="e">
        <f>#REF!</f>
        <v>#REF!</v>
      </c>
      <c r="I77" s="24" t="e">
        <f>#REF!+#REF!</f>
        <v>#REF!</v>
      </c>
      <c r="J77" s="25" t="e">
        <f>#REF!+#REF!</f>
        <v>#REF!</v>
      </c>
      <c r="K77" s="1" t="e">
        <f>#REF!+#REF!</f>
        <v>#REF!</v>
      </c>
      <c r="L77" s="2"/>
      <c r="M77" s="122"/>
      <c r="N77" s="122"/>
    </row>
    <row r="78" spans="1:14" s="21" customFormat="1" x14ac:dyDescent="0.25">
      <c r="A78" s="43">
        <v>43398</v>
      </c>
      <c r="B78" s="24" t="e">
        <f>#REF!+#REF!</f>
        <v>#REF!</v>
      </c>
      <c r="C78" s="24" t="e">
        <f>#REF!+#REF!</f>
        <v>#REF!</v>
      </c>
      <c r="D78" s="24" t="e">
        <f>#REF!</f>
        <v>#REF!</v>
      </c>
      <c r="E78" s="24" t="e">
        <f>#REF!</f>
        <v>#REF!</v>
      </c>
      <c r="F78" s="24" t="e">
        <f>#REF!+#REF!</f>
        <v>#REF!</v>
      </c>
      <c r="G78" s="24" t="e">
        <f>#REF!+#REF!</f>
        <v>#REF!</v>
      </c>
      <c r="H78" s="24" t="e">
        <f>#REF!</f>
        <v>#REF!</v>
      </c>
      <c r="I78" s="24" t="e">
        <f>#REF!+#REF!</f>
        <v>#REF!</v>
      </c>
      <c r="J78" s="25" t="e">
        <f>#REF!+#REF!</f>
        <v>#REF!</v>
      </c>
      <c r="K78" s="1" t="e">
        <f>#REF!+#REF!</f>
        <v>#REF!</v>
      </c>
      <c r="L78" s="2"/>
      <c r="M78" s="122"/>
      <c r="N78" s="122"/>
    </row>
    <row r="79" spans="1:14" s="21" customFormat="1" x14ac:dyDescent="0.25">
      <c r="A79" s="43">
        <v>43399</v>
      </c>
      <c r="B79" s="24" t="e">
        <f>#REF!+#REF!</f>
        <v>#REF!</v>
      </c>
      <c r="C79" s="24" t="e">
        <f>#REF!+#REF!</f>
        <v>#REF!</v>
      </c>
      <c r="D79" s="24" t="e">
        <f>#REF!</f>
        <v>#REF!</v>
      </c>
      <c r="E79" s="24" t="e">
        <f>#REF!</f>
        <v>#REF!</v>
      </c>
      <c r="F79" s="24" t="e">
        <f>#REF!+#REF!</f>
        <v>#REF!</v>
      </c>
      <c r="G79" s="24" t="e">
        <f>#REF!+#REF!</f>
        <v>#REF!</v>
      </c>
      <c r="H79" s="24" t="e">
        <f>#REF!</f>
        <v>#REF!</v>
      </c>
      <c r="I79" s="24" t="e">
        <f>#REF!+#REF!</f>
        <v>#REF!</v>
      </c>
      <c r="J79" s="25" t="e">
        <f>#REF!+#REF!</f>
        <v>#REF!</v>
      </c>
      <c r="K79" s="1" t="e">
        <f>#REF!+#REF!</f>
        <v>#REF!</v>
      </c>
      <c r="L79" s="2"/>
      <c r="M79" s="122"/>
      <c r="N79" s="122"/>
    </row>
    <row r="80" spans="1:14" s="21" customFormat="1" x14ac:dyDescent="0.25">
      <c r="A80" s="43">
        <v>43402</v>
      </c>
      <c r="B80" s="24" t="e">
        <f>#REF!+#REF!</f>
        <v>#REF!</v>
      </c>
      <c r="C80" s="24" t="e">
        <f>#REF!+#REF!</f>
        <v>#REF!</v>
      </c>
      <c r="D80" s="24" t="e">
        <f>#REF!</f>
        <v>#REF!</v>
      </c>
      <c r="E80" s="24" t="e">
        <f>#REF!</f>
        <v>#REF!</v>
      </c>
      <c r="F80" s="24" t="e">
        <f>#REF!+#REF!</f>
        <v>#REF!</v>
      </c>
      <c r="G80" s="24" t="e">
        <f>#REF!+#REF!</f>
        <v>#REF!</v>
      </c>
      <c r="H80" s="24" t="e">
        <f>#REF!</f>
        <v>#REF!</v>
      </c>
      <c r="I80" s="24" t="e">
        <f>#REF!+#REF!</f>
        <v>#REF!</v>
      </c>
      <c r="J80" s="25" t="e">
        <f>#REF!+#REF!</f>
        <v>#REF!</v>
      </c>
      <c r="K80" s="1" t="e">
        <f>#REF!+#REF!</f>
        <v>#REF!</v>
      </c>
      <c r="L80" s="2"/>
      <c r="M80" s="122"/>
      <c r="N80" s="122"/>
    </row>
    <row r="81" spans="1:21" s="21" customFormat="1" x14ac:dyDescent="0.25">
      <c r="A81" s="43">
        <v>43403</v>
      </c>
      <c r="B81" s="24" t="e">
        <f>#REF!+#REF!</f>
        <v>#REF!</v>
      </c>
      <c r="C81" s="24" t="e">
        <f>#REF!+#REF!</f>
        <v>#REF!</v>
      </c>
      <c r="D81" s="24" t="e">
        <f>#REF!</f>
        <v>#REF!</v>
      </c>
      <c r="E81" s="24" t="e">
        <f>#REF!</f>
        <v>#REF!</v>
      </c>
      <c r="F81" s="24" t="e">
        <f>#REF!+#REF!</f>
        <v>#REF!</v>
      </c>
      <c r="G81" s="24" t="e">
        <f>#REF!+#REF!</f>
        <v>#REF!</v>
      </c>
      <c r="H81" s="24" t="e">
        <f>#REF!</f>
        <v>#REF!</v>
      </c>
      <c r="I81" s="24" t="e">
        <f>#REF!+#REF!</f>
        <v>#REF!</v>
      </c>
      <c r="J81" s="25" t="e">
        <f>#REF!+#REF!</f>
        <v>#REF!</v>
      </c>
      <c r="K81" s="1" t="e">
        <f>#REF!+#REF!</f>
        <v>#REF!</v>
      </c>
      <c r="L81" s="2"/>
      <c r="M81" s="122"/>
      <c r="N81" s="122"/>
    </row>
    <row r="82" spans="1:21" s="21" customFormat="1" x14ac:dyDescent="0.25">
      <c r="A82" s="43">
        <v>43404</v>
      </c>
      <c r="B82" s="24" t="e">
        <f>#REF!+#REF!</f>
        <v>#REF!</v>
      </c>
      <c r="C82" s="24" t="e">
        <f>#REF!+#REF!</f>
        <v>#REF!</v>
      </c>
      <c r="D82" s="24" t="e">
        <f>#REF!</f>
        <v>#REF!</v>
      </c>
      <c r="E82" s="24" t="e">
        <f>#REF!</f>
        <v>#REF!</v>
      </c>
      <c r="F82" s="24" t="e">
        <f>#REF!+#REF!</f>
        <v>#REF!</v>
      </c>
      <c r="G82" s="24" t="e">
        <f>#REF!+#REF!</f>
        <v>#REF!</v>
      </c>
      <c r="H82" s="24" t="e">
        <f>#REF!</f>
        <v>#REF!</v>
      </c>
      <c r="I82" s="24" t="e">
        <f>#REF!+#REF!</f>
        <v>#REF!</v>
      </c>
      <c r="J82" s="25" t="e">
        <f>#REF!+#REF!</f>
        <v>#REF!</v>
      </c>
      <c r="K82" s="1" t="e">
        <f>#REF!+#REF!</f>
        <v>#REF!</v>
      </c>
      <c r="L82" s="2"/>
      <c r="M82" s="122"/>
      <c r="N82" s="122"/>
    </row>
    <row r="83" spans="1:21" s="21" customFormat="1" ht="15.75" x14ac:dyDescent="0.25">
      <c r="A83" s="4" t="s">
        <v>3</v>
      </c>
      <c r="B83" s="83" t="e">
        <f t="shared" ref="B83:L83" si="5">SUM(B60:B81)</f>
        <v>#REF!</v>
      </c>
      <c r="C83" s="83" t="e">
        <f t="shared" si="5"/>
        <v>#REF!</v>
      </c>
      <c r="D83" s="83" t="e">
        <f t="shared" si="5"/>
        <v>#REF!</v>
      </c>
      <c r="E83" s="83" t="e">
        <f t="shared" si="5"/>
        <v>#REF!</v>
      </c>
      <c r="F83" s="83" t="e">
        <f t="shared" si="5"/>
        <v>#REF!</v>
      </c>
      <c r="G83" s="83" t="e">
        <f t="shared" si="5"/>
        <v>#REF!</v>
      </c>
      <c r="H83" s="83" t="e">
        <f t="shared" si="5"/>
        <v>#REF!</v>
      </c>
      <c r="I83" s="83" t="e">
        <f t="shared" si="5"/>
        <v>#REF!</v>
      </c>
      <c r="J83" s="84" t="e">
        <f t="shared" si="5"/>
        <v>#REF!</v>
      </c>
      <c r="K83" s="116" t="e">
        <f t="shared" si="5"/>
        <v>#REF!</v>
      </c>
      <c r="L83" s="119">
        <f t="shared" si="5"/>
        <v>0</v>
      </c>
      <c r="M83" s="122"/>
      <c r="N83" s="122"/>
      <c r="O83" s="122"/>
      <c r="P83" s="122"/>
      <c r="Q83" s="122"/>
      <c r="R83" s="122"/>
    </row>
    <row r="84" spans="1:21" s="21" customFormat="1" ht="15.75" x14ac:dyDescent="0.25">
      <c r="A84" s="85" t="s">
        <v>12</v>
      </c>
      <c r="B84" s="84" t="e">
        <f>(B83*8.54)</f>
        <v>#REF!</v>
      </c>
      <c r="C84" s="84" t="e">
        <f>(C83*8.5)</f>
        <v>#REF!</v>
      </c>
      <c r="D84" s="84" t="e">
        <f>(D83*7.86)</f>
        <v>#REF!</v>
      </c>
      <c r="E84" s="84" t="e">
        <f>(E83*8.55)</f>
        <v>#REF!</v>
      </c>
      <c r="F84" s="84" t="e">
        <f>(F83*6)</f>
        <v>#REF!</v>
      </c>
      <c r="G84" s="84" t="e">
        <f>(G83*11.42)</f>
        <v>#REF!</v>
      </c>
      <c r="H84" s="84" t="e">
        <f>H83*6.3</f>
        <v>#REF!</v>
      </c>
      <c r="I84" s="84" t="e">
        <f>I83*7.8</f>
        <v>#REF!</v>
      </c>
      <c r="J84" s="84" t="e">
        <f>SUM(B84:I84)</f>
        <v>#REF!</v>
      </c>
      <c r="K84" s="116"/>
      <c r="L84" s="119"/>
      <c r="M84" s="122"/>
      <c r="N84" s="122"/>
      <c r="O84" s="122"/>
      <c r="P84" s="122"/>
      <c r="Q84" s="122"/>
      <c r="R84" s="122"/>
    </row>
    <row r="85" spans="1:21" s="21" customFormat="1" ht="15.75" x14ac:dyDescent="0.25">
      <c r="A85" s="55" t="s">
        <v>37</v>
      </c>
      <c r="B85" s="58"/>
      <c r="C85" s="58"/>
      <c r="D85" s="58"/>
      <c r="E85" s="58"/>
      <c r="F85" s="58"/>
      <c r="G85" s="58"/>
      <c r="H85" s="58"/>
      <c r="I85" s="58"/>
      <c r="J85" s="58"/>
      <c r="K85" s="59"/>
    </row>
    <row r="86" spans="1:21" s="6" customFormat="1" ht="15.75" x14ac:dyDescent="0.25">
      <c r="A86" s="97"/>
      <c r="B86" s="98"/>
      <c r="C86" s="98"/>
      <c r="D86" s="98"/>
      <c r="E86" s="98"/>
      <c r="F86" s="99"/>
      <c r="G86" s="99"/>
      <c r="H86" s="99"/>
      <c r="I86" s="99"/>
      <c r="J86" s="99"/>
      <c r="K86" s="99"/>
      <c r="L86" s="100"/>
    </row>
    <row r="87" spans="1:21" s="6" customFormat="1" ht="15.75" x14ac:dyDescent="0.25">
      <c r="A87" s="97"/>
      <c r="B87" s="98"/>
      <c r="C87" s="98"/>
      <c r="D87" s="98"/>
      <c r="E87" s="98"/>
      <c r="F87" s="99"/>
      <c r="G87" s="99"/>
      <c r="H87" s="99"/>
      <c r="I87" s="99"/>
      <c r="J87" s="99"/>
      <c r="K87" s="99"/>
      <c r="L87" s="100"/>
    </row>
    <row r="88" spans="1:21" ht="18.75" x14ac:dyDescent="0.25">
      <c r="A88" s="105">
        <v>43374</v>
      </c>
      <c r="B88" s="105"/>
      <c r="C88" s="105"/>
      <c r="D88" s="105"/>
      <c r="E88" s="105"/>
      <c r="F88" s="154"/>
      <c r="G88" s="154"/>
      <c r="H88" s="154"/>
      <c r="I88" s="154"/>
      <c r="J88" s="154"/>
      <c r="K88" s="95"/>
      <c r="N88" s="122"/>
      <c r="O88" s="11"/>
      <c r="P88" s="122"/>
      <c r="U88" s="23"/>
    </row>
    <row r="89" spans="1:21" ht="15.75" x14ac:dyDescent="0.25">
      <c r="A89" s="77" t="s">
        <v>41</v>
      </c>
      <c r="B89" s="70" t="s">
        <v>1</v>
      </c>
      <c r="C89" s="70" t="s">
        <v>2</v>
      </c>
      <c r="D89" s="70" t="s">
        <v>12</v>
      </c>
      <c r="E89" s="89" t="s">
        <v>43</v>
      </c>
      <c r="F89" s="91"/>
      <c r="G89" s="91"/>
      <c r="H89" s="91"/>
      <c r="I89" s="91"/>
      <c r="J89" s="95"/>
      <c r="K89" s="91"/>
      <c r="N89" s="122"/>
      <c r="O89" s="23"/>
      <c r="P89" s="23"/>
      <c r="Q89" s="23"/>
      <c r="R89" s="23"/>
      <c r="S89" s="23"/>
      <c r="T89" s="23"/>
      <c r="U89" s="23"/>
    </row>
    <row r="90" spans="1:21" x14ac:dyDescent="0.25">
      <c r="A90" s="43">
        <v>43374</v>
      </c>
      <c r="B90" s="78"/>
      <c r="C90" s="78"/>
      <c r="D90" s="79"/>
      <c r="E90" s="90" t="e">
        <f t="shared" ref="E90:E111" si="6">B90-K3</f>
        <v>#VALUE!</v>
      </c>
      <c r="F90" s="91"/>
      <c r="G90" s="91"/>
      <c r="H90" s="91"/>
      <c r="I90" s="91"/>
      <c r="J90" s="95"/>
      <c r="K90" s="91"/>
      <c r="N90" s="122"/>
      <c r="O90" s="23"/>
      <c r="P90" s="23"/>
      <c r="Q90" s="23"/>
      <c r="R90" s="23"/>
      <c r="S90" s="23"/>
      <c r="T90" s="23"/>
      <c r="U90" s="23"/>
    </row>
    <row r="91" spans="1:21" ht="15.75" x14ac:dyDescent="0.25">
      <c r="A91" s="43">
        <v>43375</v>
      </c>
      <c r="B91" s="90"/>
      <c r="C91" s="78"/>
      <c r="D91" s="74"/>
      <c r="E91" s="90" t="e">
        <f t="shared" si="6"/>
        <v>#VALUE!</v>
      </c>
      <c r="F91" s="122"/>
      <c r="G91" s="122"/>
      <c r="H91" s="91"/>
      <c r="I91" s="122"/>
      <c r="K91" s="122"/>
      <c r="N91" s="122"/>
      <c r="P91" s="23"/>
      <c r="Q91" s="23"/>
      <c r="R91" s="23"/>
      <c r="S91" s="23"/>
      <c r="T91" s="23"/>
      <c r="U91" s="23"/>
    </row>
    <row r="92" spans="1:21" ht="15.75" x14ac:dyDescent="0.25">
      <c r="A92" s="43">
        <v>43376</v>
      </c>
      <c r="B92" s="1"/>
      <c r="C92" s="78"/>
      <c r="D92" s="74"/>
      <c r="E92" s="90" t="e">
        <f t="shared" si="6"/>
        <v>#VALUE!</v>
      </c>
      <c r="F92" s="122"/>
      <c r="G92" s="122"/>
      <c r="H92" s="91"/>
      <c r="I92" s="122"/>
      <c r="K92" s="122"/>
      <c r="N92" s="122"/>
      <c r="P92" s="23"/>
      <c r="Q92" s="23"/>
      <c r="R92" s="23"/>
      <c r="S92" s="23"/>
      <c r="T92" s="23"/>
      <c r="U92" s="23"/>
    </row>
    <row r="93" spans="1:21" ht="15.75" x14ac:dyDescent="0.25">
      <c r="A93" s="43">
        <v>43377</v>
      </c>
      <c r="B93" s="1"/>
      <c r="C93" s="78"/>
      <c r="D93" s="74"/>
      <c r="E93" s="90" t="e">
        <f t="shared" si="6"/>
        <v>#VALUE!</v>
      </c>
      <c r="F93" s="122"/>
      <c r="G93" s="122"/>
      <c r="H93" s="91"/>
      <c r="I93" s="122"/>
      <c r="K93" s="122"/>
      <c r="N93" s="122"/>
      <c r="P93" s="23"/>
      <c r="Q93" s="23"/>
      <c r="R93" s="23"/>
      <c r="S93" s="23"/>
      <c r="T93" s="23"/>
      <c r="U93" s="23"/>
    </row>
    <row r="94" spans="1:21" ht="15.75" x14ac:dyDescent="0.25">
      <c r="A94" s="43">
        <v>43378</v>
      </c>
      <c r="B94" s="1"/>
      <c r="C94" s="86"/>
      <c r="D94" s="74"/>
      <c r="E94" s="90" t="e">
        <f t="shared" si="6"/>
        <v>#VALUE!</v>
      </c>
      <c r="F94" s="122"/>
      <c r="G94" s="122"/>
      <c r="H94" s="91"/>
      <c r="I94" s="122"/>
      <c r="K94" s="122"/>
      <c r="N94" s="122"/>
      <c r="P94" s="23"/>
      <c r="Q94" s="23"/>
      <c r="R94" s="23"/>
      <c r="S94" s="23"/>
      <c r="T94" s="23"/>
      <c r="U94" s="23"/>
    </row>
    <row r="95" spans="1:21" ht="15.75" x14ac:dyDescent="0.25">
      <c r="A95" s="43">
        <v>43381</v>
      </c>
      <c r="B95" s="1"/>
      <c r="C95" s="86"/>
      <c r="D95" s="74"/>
      <c r="E95" s="90" t="e">
        <f t="shared" si="6"/>
        <v>#VALUE!</v>
      </c>
      <c r="F95" s="122"/>
      <c r="G95" s="122"/>
      <c r="H95" s="91"/>
      <c r="I95" s="122"/>
      <c r="K95" s="122"/>
      <c r="N95" s="122"/>
      <c r="P95" s="23"/>
      <c r="Q95" s="23"/>
      <c r="R95" s="23"/>
      <c r="S95" s="23"/>
      <c r="T95" s="23"/>
      <c r="U95" s="23"/>
    </row>
    <row r="96" spans="1:21" ht="15.75" x14ac:dyDescent="0.25">
      <c r="A96" s="43">
        <v>43382</v>
      </c>
      <c r="B96" s="1"/>
      <c r="C96" s="78"/>
      <c r="D96" s="74"/>
      <c r="E96" s="90" t="e">
        <f t="shared" si="6"/>
        <v>#VALUE!</v>
      </c>
      <c r="F96" s="122"/>
      <c r="G96" s="122"/>
      <c r="H96" s="91"/>
      <c r="I96" s="122"/>
      <c r="K96" s="122"/>
      <c r="N96" s="122"/>
      <c r="P96" s="23"/>
      <c r="Q96" s="23"/>
      <c r="R96" s="23"/>
      <c r="S96" s="23"/>
      <c r="T96" s="23"/>
      <c r="U96" s="23"/>
    </row>
    <row r="97" spans="1:21" ht="15.75" x14ac:dyDescent="0.25">
      <c r="A97" s="43">
        <v>43383</v>
      </c>
      <c r="B97" s="1"/>
      <c r="C97" s="78"/>
      <c r="D97" s="74"/>
      <c r="E97" s="90" t="e">
        <f t="shared" si="6"/>
        <v>#VALUE!</v>
      </c>
      <c r="F97" s="122"/>
      <c r="G97" s="122"/>
      <c r="H97" s="91"/>
      <c r="I97" s="122"/>
      <c r="K97" s="122"/>
      <c r="N97" s="122"/>
      <c r="P97" s="23"/>
      <c r="Q97" s="23"/>
      <c r="R97" s="23"/>
      <c r="S97" s="23"/>
      <c r="T97" s="23"/>
      <c r="U97" s="23"/>
    </row>
    <row r="98" spans="1:21" ht="15.75" x14ac:dyDescent="0.25">
      <c r="A98" s="43">
        <v>43384</v>
      </c>
      <c r="B98" s="1"/>
      <c r="C98" s="78"/>
      <c r="D98" s="74"/>
      <c r="E98" s="90" t="e">
        <f t="shared" si="6"/>
        <v>#VALUE!</v>
      </c>
      <c r="F98" s="122"/>
      <c r="G98" s="122"/>
      <c r="H98" s="91"/>
      <c r="I98" s="122"/>
      <c r="K98" s="122"/>
      <c r="N98" s="122"/>
      <c r="P98" s="23"/>
      <c r="Q98" s="23"/>
      <c r="R98" s="23"/>
      <c r="S98" s="23"/>
      <c r="T98" s="23"/>
      <c r="U98" s="23"/>
    </row>
    <row r="99" spans="1:21" ht="15.75" x14ac:dyDescent="0.25">
      <c r="A99" s="43">
        <v>43385</v>
      </c>
      <c r="B99" s="54"/>
      <c r="C99" s="86"/>
      <c r="D99" s="74"/>
      <c r="E99" s="90" t="e">
        <f t="shared" si="6"/>
        <v>#VALUE!</v>
      </c>
      <c r="F99" s="122"/>
      <c r="G99" s="122"/>
      <c r="H99" s="91"/>
      <c r="I99" s="122"/>
      <c r="K99" s="122"/>
      <c r="N99" s="122"/>
      <c r="P99" s="23"/>
      <c r="Q99" s="23"/>
      <c r="R99" s="23"/>
      <c r="S99" s="23"/>
      <c r="T99" s="23"/>
      <c r="U99" s="23"/>
    </row>
    <row r="100" spans="1:21" ht="15.75" x14ac:dyDescent="0.25">
      <c r="A100" s="43">
        <v>43388</v>
      </c>
      <c r="B100" s="1"/>
      <c r="C100" s="78"/>
      <c r="D100" s="74"/>
      <c r="E100" s="90" t="e">
        <f t="shared" si="6"/>
        <v>#VALUE!</v>
      </c>
      <c r="F100" s="122"/>
      <c r="G100" s="122"/>
      <c r="H100" s="91"/>
      <c r="I100" s="122"/>
      <c r="K100" s="122"/>
      <c r="N100" s="122"/>
      <c r="P100" s="23"/>
      <c r="Q100" s="23"/>
      <c r="R100" s="23"/>
      <c r="S100" s="23"/>
      <c r="T100" s="23"/>
      <c r="U100" s="23"/>
    </row>
    <row r="101" spans="1:21" ht="15.75" x14ac:dyDescent="0.25">
      <c r="A101" s="43">
        <v>43389</v>
      </c>
      <c r="B101" s="1"/>
      <c r="C101" s="78"/>
      <c r="D101" s="74"/>
      <c r="E101" s="90" t="e">
        <f t="shared" si="6"/>
        <v>#VALUE!</v>
      </c>
      <c r="F101" s="122"/>
      <c r="G101" s="122"/>
      <c r="H101" s="91"/>
      <c r="I101" s="122"/>
      <c r="K101" s="122"/>
      <c r="N101" s="122"/>
      <c r="P101" s="23"/>
      <c r="Q101" s="23"/>
      <c r="R101" s="23"/>
      <c r="S101" s="23"/>
      <c r="T101" s="23"/>
      <c r="U101" s="23"/>
    </row>
    <row r="102" spans="1:21" ht="15.75" x14ac:dyDescent="0.25">
      <c r="A102" s="43">
        <v>43390</v>
      </c>
      <c r="B102" s="54"/>
      <c r="C102" s="86"/>
      <c r="D102" s="74"/>
      <c r="E102" s="90" t="e">
        <f t="shared" si="6"/>
        <v>#VALUE!</v>
      </c>
      <c r="F102" s="122"/>
      <c r="G102" s="122"/>
      <c r="H102" s="91"/>
      <c r="I102" s="122"/>
      <c r="K102" s="122"/>
      <c r="N102" s="122"/>
      <c r="P102" s="23"/>
      <c r="Q102" s="23"/>
      <c r="R102" s="23"/>
      <c r="S102" s="23"/>
      <c r="T102" s="23"/>
      <c r="U102" s="23"/>
    </row>
    <row r="103" spans="1:21" ht="15.75" x14ac:dyDescent="0.25">
      <c r="A103" s="43">
        <v>43391</v>
      </c>
      <c r="B103" s="1"/>
      <c r="C103" s="78"/>
      <c r="D103" s="74"/>
      <c r="E103" s="90" t="e">
        <f t="shared" si="6"/>
        <v>#VALUE!</v>
      </c>
      <c r="F103" s="122"/>
      <c r="G103" s="122"/>
      <c r="H103" s="91"/>
      <c r="I103" s="122"/>
      <c r="K103" s="122"/>
      <c r="N103" s="122"/>
      <c r="P103" s="23"/>
      <c r="Q103" s="23"/>
      <c r="R103" s="23"/>
      <c r="S103" s="23"/>
      <c r="T103" s="23"/>
      <c r="U103" s="23"/>
    </row>
    <row r="104" spans="1:21" ht="15.75" x14ac:dyDescent="0.25">
      <c r="A104" s="43">
        <v>43392</v>
      </c>
      <c r="B104" s="1"/>
      <c r="C104" s="78"/>
      <c r="D104" s="74"/>
      <c r="E104" s="90" t="e">
        <f t="shared" si="6"/>
        <v>#VALUE!</v>
      </c>
      <c r="F104" s="122"/>
      <c r="G104" s="122"/>
      <c r="H104" s="91"/>
      <c r="I104" s="122"/>
      <c r="K104" s="122"/>
      <c r="N104" s="122"/>
      <c r="P104" s="23"/>
      <c r="Q104" s="23"/>
      <c r="R104" s="23"/>
      <c r="S104" s="23"/>
      <c r="T104" s="23"/>
      <c r="U104" s="23"/>
    </row>
    <row r="105" spans="1:21" ht="15.75" x14ac:dyDescent="0.25">
      <c r="A105" s="43">
        <v>43395</v>
      </c>
      <c r="B105" s="1"/>
      <c r="C105" s="78"/>
      <c r="D105" s="74"/>
      <c r="E105" s="90" t="e">
        <f t="shared" si="6"/>
        <v>#VALUE!</v>
      </c>
      <c r="F105" s="122"/>
      <c r="G105" s="122"/>
      <c r="H105" s="91"/>
      <c r="I105" s="122"/>
      <c r="K105" s="122"/>
      <c r="N105" s="122"/>
      <c r="P105" s="23"/>
      <c r="Q105" s="23"/>
      <c r="R105" s="23"/>
      <c r="S105" s="23"/>
      <c r="T105" s="23"/>
      <c r="U105" s="23"/>
    </row>
    <row r="106" spans="1:21" ht="15.75" x14ac:dyDescent="0.25">
      <c r="A106" s="43">
        <v>43396</v>
      </c>
      <c r="B106" s="1"/>
      <c r="C106" s="78"/>
      <c r="D106" s="74"/>
      <c r="E106" s="90" t="e">
        <f t="shared" si="6"/>
        <v>#VALUE!</v>
      </c>
      <c r="F106" s="122"/>
      <c r="G106" s="122"/>
      <c r="H106" s="91"/>
      <c r="I106" s="122"/>
      <c r="K106" s="122"/>
      <c r="N106" s="122"/>
      <c r="P106" s="23"/>
      <c r="Q106" s="23"/>
      <c r="R106" s="23"/>
      <c r="S106" s="23"/>
      <c r="T106" s="23"/>
      <c r="U106" s="23"/>
    </row>
    <row r="107" spans="1:21" ht="15.75" x14ac:dyDescent="0.25">
      <c r="A107" s="43">
        <v>43397</v>
      </c>
      <c r="B107" s="1"/>
      <c r="C107" s="78"/>
      <c r="D107" s="74"/>
      <c r="E107" s="90" t="e">
        <f t="shared" si="6"/>
        <v>#VALUE!</v>
      </c>
      <c r="F107" s="122"/>
      <c r="G107" s="122"/>
      <c r="H107" s="91"/>
      <c r="I107" s="122"/>
      <c r="K107" s="122"/>
      <c r="N107" s="122"/>
      <c r="P107" s="23"/>
      <c r="Q107" s="23"/>
      <c r="R107" s="23"/>
      <c r="S107" s="23"/>
      <c r="T107" s="23"/>
      <c r="U107" s="23"/>
    </row>
    <row r="108" spans="1:21" ht="15.75" x14ac:dyDescent="0.25">
      <c r="A108" s="43">
        <v>43398</v>
      </c>
      <c r="B108" s="1"/>
      <c r="C108" s="78"/>
      <c r="D108" s="74"/>
      <c r="E108" s="90" t="e">
        <f t="shared" si="6"/>
        <v>#VALUE!</v>
      </c>
      <c r="F108" s="122"/>
      <c r="G108" s="122"/>
      <c r="H108" s="91"/>
      <c r="I108" s="122"/>
      <c r="K108" s="122"/>
      <c r="N108" s="122"/>
      <c r="P108" s="23"/>
      <c r="Q108" s="23"/>
      <c r="R108" s="23"/>
      <c r="S108" s="23"/>
      <c r="T108" s="23"/>
      <c r="U108" s="23"/>
    </row>
    <row r="109" spans="1:21" ht="15.75" x14ac:dyDescent="0.25">
      <c r="A109" s="43">
        <v>43399</v>
      </c>
      <c r="B109" s="1"/>
      <c r="C109" s="78"/>
      <c r="D109" s="74"/>
      <c r="E109" s="90" t="e">
        <f t="shared" si="6"/>
        <v>#VALUE!</v>
      </c>
      <c r="F109" s="122"/>
      <c r="G109" s="122"/>
      <c r="H109" s="91"/>
      <c r="I109" s="122"/>
      <c r="K109" s="122"/>
      <c r="N109" s="122"/>
      <c r="P109" s="23"/>
      <c r="Q109" s="23"/>
      <c r="R109" s="23"/>
      <c r="S109" s="23"/>
      <c r="T109" s="23"/>
      <c r="U109" s="23"/>
    </row>
    <row r="110" spans="1:21" ht="15.75" x14ac:dyDescent="0.25">
      <c r="A110" s="43">
        <v>43402</v>
      </c>
      <c r="B110" s="1"/>
      <c r="C110" s="78"/>
      <c r="D110" s="74"/>
      <c r="E110" s="90" t="e">
        <f t="shared" si="6"/>
        <v>#VALUE!</v>
      </c>
      <c r="F110" s="122"/>
      <c r="G110" s="122"/>
      <c r="H110" s="91"/>
      <c r="I110" s="122"/>
      <c r="K110" s="122"/>
      <c r="N110" s="122"/>
      <c r="P110" s="23"/>
      <c r="Q110" s="23"/>
      <c r="R110" s="23"/>
      <c r="S110" s="23"/>
      <c r="T110" s="23"/>
      <c r="U110" s="23"/>
    </row>
    <row r="111" spans="1:21" ht="15.75" x14ac:dyDescent="0.25">
      <c r="A111" s="43">
        <v>43403</v>
      </c>
      <c r="B111" s="1"/>
      <c r="C111" s="78"/>
      <c r="D111" s="74"/>
      <c r="E111" s="90" t="e">
        <f t="shared" si="6"/>
        <v>#VALUE!</v>
      </c>
      <c r="F111" s="122"/>
      <c r="G111" s="122"/>
      <c r="H111" s="91"/>
      <c r="I111" s="122"/>
      <c r="K111" s="122"/>
      <c r="N111" s="122"/>
      <c r="P111" s="23"/>
      <c r="Q111" s="23"/>
      <c r="R111" s="23"/>
      <c r="S111" s="23"/>
      <c r="T111" s="23"/>
      <c r="U111" s="23"/>
    </row>
    <row r="112" spans="1:21" ht="15.75" x14ac:dyDescent="0.25">
      <c r="A112" s="43">
        <v>43404</v>
      </c>
      <c r="B112" s="1"/>
      <c r="C112" s="78"/>
      <c r="D112" s="74"/>
      <c r="E112" s="90" t="e">
        <f>B112-K26</f>
        <v>#VALUE!</v>
      </c>
      <c r="F112" s="122"/>
      <c r="G112" s="122"/>
      <c r="H112" s="91"/>
      <c r="I112" s="122"/>
      <c r="K112" s="122"/>
      <c r="N112" s="122"/>
      <c r="P112" s="23"/>
      <c r="Q112" s="23"/>
      <c r="R112" s="23"/>
      <c r="S112" s="23"/>
      <c r="T112" s="23"/>
      <c r="U112" s="23"/>
    </row>
    <row r="113" spans="1:30" ht="15.75" x14ac:dyDescent="0.25">
      <c r="A113" s="60" t="s">
        <v>3</v>
      </c>
      <c r="B113" s="57">
        <f>SUM(B90:B112)</f>
        <v>0</v>
      </c>
      <c r="C113" s="57">
        <f>SUM(C90:C112)</f>
        <v>0</v>
      </c>
      <c r="D113" s="74">
        <f>SUM(D90:D112)</f>
        <v>0</v>
      </c>
      <c r="E113" s="142" t="e">
        <f>SUM(E90:E111)</f>
        <v>#VALUE!</v>
      </c>
      <c r="F113" s="122"/>
      <c r="G113" s="122"/>
      <c r="H113" s="91"/>
      <c r="I113" s="122"/>
      <c r="K113" s="122"/>
      <c r="N113" s="122"/>
      <c r="P113" s="23"/>
      <c r="Q113" s="23"/>
      <c r="R113" s="23"/>
      <c r="S113" s="23"/>
      <c r="T113" s="23"/>
      <c r="U113" s="23"/>
    </row>
    <row r="114" spans="1:30" x14ac:dyDescent="0.25">
      <c r="A114" s="60" t="s">
        <v>44</v>
      </c>
      <c r="C114" s="122"/>
      <c r="D114" s="122"/>
      <c r="E114" s="11" t="e">
        <f>AVERAGE(E90:E97)</f>
        <v>#VALUE!</v>
      </c>
      <c r="F114" s="122"/>
      <c r="G114" s="122"/>
      <c r="H114" s="23"/>
      <c r="I114" s="23"/>
    </row>
    <row r="118" spans="1:30" x14ac:dyDescent="0.25">
      <c r="A118" s="101" t="s">
        <v>17</v>
      </c>
      <c r="B118" s="101" t="s">
        <v>18</v>
      </c>
      <c r="C118" s="101" t="s">
        <v>19</v>
      </c>
      <c r="D118" s="101" t="s">
        <v>20</v>
      </c>
      <c r="E118" s="101" t="s">
        <v>21</v>
      </c>
      <c r="F118" s="101" t="s">
        <v>22</v>
      </c>
      <c r="G118" s="101" t="s">
        <v>23</v>
      </c>
      <c r="H118" s="101" t="s">
        <v>24</v>
      </c>
      <c r="I118" s="101" t="s">
        <v>25</v>
      </c>
      <c r="J118" s="101" t="s">
        <v>26</v>
      </c>
      <c r="K118" s="101" t="s">
        <v>27</v>
      </c>
      <c r="L118" s="101" t="s">
        <v>28</v>
      </c>
      <c r="M118" s="101" t="s">
        <v>29</v>
      </c>
      <c r="N118" s="101" t="s">
        <v>30</v>
      </c>
      <c r="O118" s="101" t="s">
        <v>36</v>
      </c>
      <c r="P118" s="101" t="s">
        <v>31</v>
      </c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</row>
  </sheetData>
  <mergeCells count="2">
    <mergeCell ref="A1:M1"/>
    <mergeCell ref="K26:K27"/>
  </mergeCells>
  <conditionalFormatting sqref="J29:K29 J32:K32 J33:J52 B32:I53 K33:K53 B55:K55 B18:D23 M3:M25 K3:K26 M28 K28 B28:I28 B3:I17 E18:I25 B26:I26">
    <cfRule type="cellIs" dxfId="423" priority="220" operator="lessThan">
      <formula>0</formula>
    </cfRule>
    <cfRule type="cellIs" dxfId="422" priority="221" operator="greaterThan">
      <formula>0</formula>
    </cfRule>
  </conditionalFormatting>
  <conditionalFormatting sqref="J33:J52 J32:L32 B32:I53 K33:L53 L32:L53 B55:L55 J60:J81 J82:K82 I60:I82 B18:D23 M3:M25 L3:M3 M28 K3:L26 K28 B28:I28 B3:I17 E18:I25 B26:I26">
    <cfRule type="cellIs" dxfId="421" priority="215" operator="equal">
      <formula>0</formula>
    </cfRule>
  </conditionalFormatting>
  <conditionalFormatting sqref="B114">
    <cfRule type="cellIs" dxfId="420" priority="206" operator="lessThan">
      <formula>0</formula>
    </cfRule>
    <cfRule type="cellIs" dxfId="419" priority="207" operator="greaterThan">
      <formula>0</formula>
    </cfRule>
  </conditionalFormatting>
  <conditionalFormatting sqref="N4:N7 N9:N12 N14:N17 N19:N24">
    <cfRule type="cellIs" dxfId="418" priority="178" operator="lessThan">
      <formula>0</formula>
    </cfRule>
  </conditionalFormatting>
  <conditionalFormatting sqref="J56:K56">
    <cfRule type="cellIs" dxfId="417" priority="169" operator="lessThan">
      <formula>0</formula>
    </cfRule>
    <cfRule type="cellIs" dxfId="416" priority="170" operator="greaterThan">
      <formula>0</formula>
    </cfRule>
  </conditionalFormatting>
  <conditionalFormatting sqref="L32:L53">
    <cfRule type="cellIs" dxfId="415" priority="166" operator="equal">
      <formula>0</formula>
    </cfRule>
  </conditionalFormatting>
  <conditionalFormatting sqref="J32:K32 J33:J52 K33:K53">
    <cfRule type="cellIs" dxfId="414" priority="165" operator="equal">
      <formula>0</formula>
    </cfRule>
  </conditionalFormatting>
  <conditionalFormatting sqref="J32:K32 J55:K55 J33:J52 K33:K53">
    <cfRule type="cellIs" dxfId="413" priority="167" operator="lessThan">
      <formula>0</formula>
    </cfRule>
  </conditionalFormatting>
  <conditionalFormatting sqref="B24:D25">
    <cfRule type="cellIs" dxfId="412" priority="154" operator="lessThan">
      <formula>0</formula>
    </cfRule>
    <cfRule type="cellIs" dxfId="411" priority="155" operator="greaterThan">
      <formula>0</formula>
    </cfRule>
  </conditionalFormatting>
  <conditionalFormatting sqref="B24:D25">
    <cfRule type="cellIs" dxfId="410" priority="153" operator="equal">
      <formula>0</formula>
    </cfRule>
  </conditionalFormatting>
  <conditionalFormatting sqref="N24 F114 B90:B113">
    <cfRule type="cellIs" dxfId="409" priority="152" operator="greaterThan">
      <formula>0</formula>
    </cfRule>
  </conditionalFormatting>
  <conditionalFormatting sqref="K24:K25">
    <cfRule type="cellIs" dxfId="408" priority="149" operator="equal">
      <formula>0</formula>
    </cfRule>
  </conditionalFormatting>
  <conditionalFormatting sqref="K24:K25">
    <cfRule type="cellIs" dxfId="407" priority="145" operator="lessThan">
      <formula>0</formula>
    </cfRule>
  </conditionalFormatting>
  <conditionalFormatting sqref="J53">
    <cfRule type="cellIs" dxfId="406" priority="140" operator="lessThan">
      <formula>0</formula>
    </cfRule>
    <cfRule type="cellIs" dxfId="405" priority="141" operator="greaterThan">
      <formula>0</formula>
    </cfRule>
  </conditionalFormatting>
  <conditionalFormatting sqref="J53">
    <cfRule type="cellIs" dxfId="404" priority="139" operator="equal">
      <formula>0</formula>
    </cfRule>
  </conditionalFormatting>
  <conditionalFormatting sqref="J53">
    <cfRule type="cellIs" dxfId="403" priority="136" operator="equal">
      <formula>0</formula>
    </cfRule>
  </conditionalFormatting>
  <conditionalFormatting sqref="J53">
    <cfRule type="cellIs" dxfId="402" priority="138" operator="lessThan">
      <formula>0</formula>
    </cfRule>
  </conditionalFormatting>
  <conditionalFormatting sqref="K60:K81 K83:K84">
    <cfRule type="cellIs" dxfId="401" priority="119" operator="lessThan">
      <formula>0</formula>
    </cfRule>
    <cfRule type="cellIs" dxfId="400" priority="120" operator="greaterThan">
      <formula>0</formula>
    </cfRule>
  </conditionalFormatting>
  <conditionalFormatting sqref="K70:L73 J60:L69 B60:F81 K60:K72 L74:L80 J74:K81">
    <cfRule type="cellIs" dxfId="399" priority="118" operator="equal">
      <formula>0</formula>
    </cfRule>
  </conditionalFormatting>
  <conditionalFormatting sqref="B90:B113 D90:D113">
    <cfRule type="cellIs" dxfId="398" priority="125" operator="lessThan">
      <formula>0</formula>
    </cfRule>
  </conditionalFormatting>
  <conditionalFormatting sqref="D90:D113">
    <cfRule type="cellIs" dxfId="397" priority="124" operator="greaterThan">
      <formula>0</formula>
    </cfRule>
  </conditionalFormatting>
  <conditionalFormatting sqref="M32:M53 M55">
    <cfRule type="cellIs" dxfId="396" priority="123" operator="lessThan">
      <formula>0</formula>
    </cfRule>
  </conditionalFormatting>
  <conditionalFormatting sqref="E90:E111 E113">
    <cfRule type="cellIs" dxfId="395" priority="122" operator="lessThan">
      <formula>0</formula>
    </cfRule>
  </conditionalFormatting>
  <conditionalFormatting sqref="E90:E111">
    <cfRule type="cellIs" dxfId="394" priority="121" operator="greaterThan">
      <formula>0</formula>
    </cfRule>
  </conditionalFormatting>
  <conditionalFormatting sqref="J83:J84">
    <cfRule type="cellIs" dxfId="393" priority="114" operator="lessThan">
      <formula>0</formula>
    </cfRule>
    <cfRule type="cellIs" dxfId="392" priority="115" operator="greaterThan">
      <formula>0</formula>
    </cfRule>
  </conditionalFormatting>
  <conditionalFormatting sqref="G60:G81">
    <cfRule type="cellIs" dxfId="391" priority="78" operator="lessThan">
      <formula>0</formula>
    </cfRule>
    <cfRule type="cellIs" dxfId="390" priority="79" operator="greaterThan">
      <formula>0</formula>
    </cfRule>
  </conditionalFormatting>
  <conditionalFormatting sqref="B60:E81 J60:J81">
    <cfRule type="cellIs" dxfId="389" priority="116" operator="lessThan">
      <formula>0</formula>
    </cfRule>
    <cfRule type="cellIs" dxfId="388" priority="117" operator="greaterThan">
      <formula>0</formula>
    </cfRule>
  </conditionalFormatting>
  <conditionalFormatting sqref="B83:E83">
    <cfRule type="cellIs" dxfId="387" priority="112" operator="lessThan">
      <formula>0</formula>
    </cfRule>
    <cfRule type="cellIs" dxfId="386" priority="113" operator="greaterThan">
      <formula>0</formula>
    </cfRule>
  </conditionalFormatting>
  <conditionalFormatting sqref="F60:F81">
    <cfRule type="cellIs" dxfId="385" priority="110" operator="lessThan">
      <formula>0</formula>
    </cfRule>
    <cfRule type="cellIs" dxfId="384" priority="111" operator="greaterThan">
      <formula>0</formula>
    </cfRule>
  </conditionalFormatting>
  <conditionalFormatting sqref="F83">
    <cfRule type="cellIs" dxfId="383" priority="108" operator="lessThan">
      <formula>0</formula>
    </cfRule>
    <cfRule type="cellIs" dxfId="382" priority="109" operator="greaterThan">
      <formula>0</formula>
    </cfRule>
  </conditionalFormatting>
  <conditionalFormatting sqref="I60:I81">
    <cfRule type="cellIs" dxfId="381" priority="106" operator="lessThan">
      <formula>0</formula>
    </cfRule>
    <cfRule type="cellIs" dxfId="380" priority="107" operator="greaterThan">
      <formula>0</formula>
    </cfRule>
  </conditionalFormatting>
  <conditionalFormatting sqref="I83:I84">
    <cfRule type="cellIs" dxfId="379" priority="104" operator="lessThan">
      <formula>0</formula>
    </cfRule>
    <cfRule type="cellIs" dxfId="378" priority="105" operator="greaterThan">
      <formula>0</formula>
    </cfRule>
  </conditionalFormatting>
  <conditionalFormatting sqref="L81">
    <cfRule type="cellIs" dxfId="377" priority="101" operator="equal">
      <formula>0</formula>
    </cfRule>
  </conditionalFormatting>
  <conditionalFormatting sqref="B81:E81">
    <cfRule type="cellIs" dxfId="376" priority="99" operator="lessThan">
      <formula>0</formula>
    </cfRule>
    <cfRule type="cellIs" dxfId="375" priority="100" operator="greaterThan">
      <formula>0</formula>
    </cfRule>
  </conditionalFormatting>
  <conditionalFormatting sqref="F81">
    <cfRule type="cellIs" dxfId="374" priority="97" operator="lessThan">
      <formula>0</formula>
    </cfRule>
    <cfRule type="cellIs" dxfId="373" priority="98" operator="greaterThan">
      <formula>0</formula>
    </cfRule>
  </conditionalFormatting>
  <conditionalFormatting sqref="I81">
    <cfRule type="cellIs" dxfId="372" priority="95" operator="lessThan">
      <formula>0</formula>
    </cfRule>
    <cfRule type="cellIs" dxfId="371" priority="96" operator="greaterThan">
      <formula>0</formula>
    </cfRule>
  </conditionalFormatting>
  <conditionalFormatting sqref="H60:H81">
    <cfRule type="cellIs" dxfId="370" priority="94" operator="equal">
      <formula>0</formula>
    </cfRule>
  </conditionalFormatting>
  <conditionalFormatting sqref="H60:H81">
    <cfRule type="cellIs" dxfId="369" priority="92" operator="lessThan">
      <formula>0</formula>
    </cfRule>
    <cfRule type="cellIs" dxfId="368" priority="93" operator="greaterThan">
      <formula>0</formula>
    </cfRule>
  </conditionalFormatting>
  <conditionalFormatting sqref="H83:H84">
    <cfRule type="cellIs" dxfId="367" priority="90" operator="lessThan">
      <formula>0</formula>
    </cfRule>
    <cfRule type="cellIs" dxfId="366" priority="91" operator="greaterThan">
      <formula>0</formula>
    </cfRule>
  </conditionalFormatting>
  <conditionalFormatting sqref="H81">
    <cfRule type="cellIs" dxfId="365" priority="88" operator="lessThan">
      <formula>0</formula>
    </cfRule>
    <cfRule type="cellIs" dxfId="364" priority="89" operator="greaterThan">
      <formula>0</formula>
    </cfRule>
  </conditionalFormatting>
  <conditionalFormatting sqref="G60:G81">
    <cfRule type="cellIs" dxfId="363" priority="80" operator="equal">
      <formula>0</formula>
    </cfRule>
  </conditionalFormatting>
  <conditionalFormatting sqref="G83">
    <cfRule type="cellIs" dxfId="362" priority="76" operator="lessThan">
      <formula>0</formula>
    </cfRule>
    <cfRule type="cellIs" dxfId="361" priority="77" operator="greaterThan">
      <formula>0</formula>
    </cfRule>
  </conditionalFormatting>
  <conditionalFormatting sqref="G81">
    <cfRule type="cellIs" dxfId="360" priority="74" operator="lessThan">
      <formula>0</formula>
    </cfRule>
    <cfRule type="cellIs" dxfId="359" priority="75" operator="greaterThan">
      <formula>0</formula>
    </cfRule>
  </conditionalFormatting>
  <conditionalFormatting sqref="B84:D84">
    <cfRule type="cellIs" dxfId="358" priority="72" operator="lessThan">
      <formula>0</formula>
    </cfRule>
    <cfRule type="cellIs" dxfId="357" priority="73" operator="greaterThan">
      <formula>0</formula>
    </cfRule>
  </conditionalFormatting>
  <conditionalFormatting sqref="E84">
    <cfRule type="cellIs" dxfId="356" priority="70" operator="lessThan">
      <formula>0</formula>
    </cfRule>
    <cfRule type="cellIs" dxfId="355" priority="71" operator="greaterThan">
      <formula>0</formula>
    </cfRule>
  </conditionalFormatting>
  <conditionalFormatting sqref="F84">
    <cfRule type="cellIs" dxfId="354" priority="68" operator="lessThan">
      <formula>0</formula>
    </cfRule>
    <cfRule type="cellIs" dxfId="353" priority="69" operator="greaterThan">
      <formula>0</formula>
    </cfRule>
  </conditionalFormatting>
  <conditionalFormatting sqref="G84">
    <cfRule type="cellIs" dxfId="352" priority="66" operator="lessThan">
      <formula>0</formula>
    </cfRule>
    <cfRule type="cellIs" dxfId="351" priority="67" operator="greaterThan">
      <formula>0</formula>
    </cfRule>
  </conditionalFormatting>
  <conditionalFormatting sqref="L118">
    <cfRule type="cellIs" dxfId="350" priority="62" operator="lessThan">
      <formula>0</formula>
    </cfRule>
    <cfRule type="cellIs" dxfId="349" priority="63" operator="greaterThan">
      <formula>0</formula>
    </cfRule>
  </conditionalFormatting>
  <conditionalFormatting sqref="M26">
    <cfRule type="cellIs" dxfId="348" priority="60" operator="lessThan">
      <formula>0</formula>
    </cfRule>
    <cfRule type="cellIs" dxfId="347" priority="61" operator="greaterThan">
      <formula>0</formula>
    </cfRule>
  </conditionalFormatting>
  <conditionalFormatting sqref="M26">
    <cfRule type="cellIs" dxfId="346" priority="59" operator="equal">
      <formula>0</formula>
    </cfRule>
  </conditionalFormatting>
  <conditionalFormatting sqref="M26">
    <cfRule type="cellIs" dxfId="345" priority="57" operator="equal">
      <formula>0</formula>
    </cfRule>
  </conditionalFormatting>
  <conditionalFormatting sqref="N25">
    <cfRule type="cellIs" dxfId="344" priority="58" operator="lessThan">
      <formula>0</formula>
    </cfRule>
  </conditionalFormatting>
  <conditionalFormatting sqref="N25">
    <cfRule type="cellIs" dxfId="343" priority="53" operator="greaterThan">
      <formula>0</formula>
    </cfRule>
  </conditionalFormatting>
  <conditionalFormatting sqref="K26">
    <cfRule type="cellIs" dxfId="342" priority="51" operator="equal">
      <formula>0</formula>
    </cfRule>
  </conditionalFormatting>
  <conditionalFormatting sqref="K26">
    <cfRule type="cellIs" dxfId="341" priority="50" operator="lessThan">
      <formula>0</formula>
    </cfRule>
  </conditionalFormatting>
  <conditionalFormatting sqref="B54:I54 K54">
    <cfRule type="cellIs" dxfId="340" priority="48" operator="lessThan">
      <formula>0</formula>
    </cfRule>
    <cfRule type="cellIs" dxfId="339" priority="49" operator="greaterThan">
      <formula>0</formula>
    </cfRule>
  </conditionalFormatting>
  <conditionalFormatting sqref="B54:I54 K54:L54">
    <cfRule type="cellIs" dxfId="338" priority="47" operator="equal">
      <formula>0</formula>
    </cfRule>
  </conditionalFormatting>
  <conditionalFormatting sqref="L54">
    <cfRule type="cellIs" dxfId="337" priority="45" operator="equal">
      <formula>0</formula>
    </cfRule>
  </conditionalFormatting>
  <conditionalFormatting sqref="K54">
    <cfRule type="cellIs" dxfId="336" priority="44" operator="equal">
      <formula>0</formula>
    </cfRule>
  </conditionalFormatting>
  <conditionalFormatting sqref="K54">
    <cfRule type="cellIs" dxfId="335" priority="46" operator="lessThan">
      <formula>0</formula>
    </cfRule>
  </conditionalFormatting>
  <conditionalFormatting sqref="J54">
    <cfRule type="cellIs" dxfId="334" priority="42" operator="lessThan">
      <formula>0</formula>
    </cfRule>
    <cfRule type="cellIs" dxfId="333" priority="43" operator="greaterThan">
      <formula>0</formula>
    </cfRule>
  </conditionalFormatting>
  <conditionalFormatting sqref="J54">
    <cfRule type="cellIs" dxfId="332" priority="41" operator="equal">
      <formula>0</formula>
    </cfRule>
  </conditionalFormatting>
  <conditionalFormatting sqref="J54">
    <cfRule type="cellIs" dxfId="331" priority="39" operator="equal">
      <formula>0</formula>
    </cfRule>
  </conditionalFormatting>
  <conditionalFormatting sqref="J54">
    <cfRule type="cellIs" dxfId="330" priority="40" operator="lessThan">
      <formula>0</formula>
    </cfRule>
  </conditionalFormatting>
  <conditionalFormatting sqref="M54">
    <cfRule type="cellIs" dxfId="329" priority="38" operator="lessThan">
      <formula>0</formula>
    </cfRule>
  </conditionalFormatting>
  <conditionalFormatting sqref="K82">
    <cfRule type="cellIs" dxfId="328" priority="36" operator="lessThan">
      <formula>0</formula>
    </cfRule>
    <cfRule type="cellIs" dxfId="327" priority="37" operator="greaterThan">
      <formula>0</formula>
    </cfRule>
  </conditionalFormatting>
  <conditionalFormatting sqref="B82:F82">
    <cfRule type="cellIs" dxfId="326" priority="35" operator="equal">
      <formula>0</formula>
    </cfRule>
  </conditionalFormatting>
  <conditionalFormatting sqref="B82:E82 J82">
    <cfRule type="cellIs" dxfId="325" priority="33" operator="lessThan">
      <formula>0</formula>
    </cfRule>
    <cfRule type="cellIs" dxfId="324" priority="34" operator="greaterThan">
      <formula>0</formula>
    </cfRule>
  </conditionalFormatting>
  <conditionalFormatting sqref="F82">
    <cfRule type="cellIs" dxfId="323" priority="31" operator="lessThan">
      <formula>0</formula>
    </cfRule>
    <cfRule type="cellIs" dxfId="322" priority="32" operator="greaterThan">
      <formula>0</formula>
    </cfRule>
  </conditionalFormatting>
  <conditionalFormatting sqref="I82">
    <cfRule type="cellIs" dxfId="321" priority="29" operator="lessThan">
      <formula>0</formula>
    </cfRule>
    <cfRule type="cellIs" dxfId="320" priority="30" operator="greaterThan">
      <formula>0</formula>
    </cfRule>
  </conditionalFormatting>
  <conditionalFormatting sqref="L82">
    <cfRule type="cellIs" dxfId="319" priority="28" operator="equal">
      <formula>0</formula>
    </cfRule>
  </conditionalFormatting>
  <conditionalFormatting sqref="B82:E82">
    <cfRule type="cellIs" dxfId="318" priority="26" operator="lessThan">
      <formula>0</formula>
    </cfRule>
    <cfRule type="cellIs" dxfId="317" priority="27" operator="greaterThan">
      <formula>0</formula>
    </cfRule>
  </conditionalFormatting>
  <conditionalFormatting sqref="F82">
    <cfRule type="cellIs" dxfId="316" priority="24" operator="lessThan">
      <formula>0</formula>
    </cfRule>
    <cfRule type="cellIs" dxfId="315" priority="25" operator="greaterThan">
      <formula>0</formula>
    </cfRule>
  </conditionalFormatting>
  <conditionalFormatting sqref="I82">
    <cfRule type="cellIs" dxfId="314" priority="22" operator="lessThan">
      <formula>0</formula>
    </cfRule>
    <cfRule type="cellIs" dxfId="313" priority="23" operator="greaterThan">
      <formula>0</formula>
    </cfRule>
  </conditionalFormatting>
  <conditionalFormatting sqref="H82">
    <cfRule type="cellIs" dxfId="312" priority="21" operator="equal">
      <formula>0</formula>
    </cfRule>
  </conditionalFormatting>
  <conditionalFormatting sqref="H82">
    <cfRule type="cellIs" dxfId="311" priority="19" operator="lessThan">
      <formula>0</formula>
    </cfRule>
    <cfRule type="cellIs" dxfId="310" priority="20" operator="greaterThan">
      <formula>0</formula>
    </cfRule>
  </conditionalFormatting>
  <conditionalFormatting sqref="H82">
    <cfRule type="cellIs" dxfId="309" priority="17" operator="lessThan">
      <formula>0</formula>
    </cfRule>
    <cfRule type="cellIs" dxfId="308" priority="18" operator="greaterThan">
      <formula>0</formula>
    </cfRule>
  </conditionalFormatting>
  <conditionalFormatting sqref="G82">
    <cfRule type="cellIs" dxfId="307" priority="13" operator="equal">
      <formula>0</formula>
    </cfRule>
  </conditionalFormatting>
  <conditionalFormatting sqref="G82">
    <cfRule type="cellIs" dxfId="306" priority="11" operator="lessThan">
      <formula>0</formula>
    </cfRule>
    <cfRule type="cellIs" dxfId="305" priority="12" operator="greaterThan">
      <formula>0</formula>
    </cfRule>
  </conditionalFormatting>
  <conditionalFormatting sqref="G82">
    <cfRule type="cellIs" dxfId="304" priority="9" operator="lessThan">
      <formula>0</formula>
    </cfRule>
    <cfRule type="cellIs" dxfId="303" priority="10" operator="greaterThan">
      <formula>0</formula>
    </cfRule>
  </conditionalFormatting>
  <conditionalFormatting sqref="E112">
    <cfRule type="cellIs" dxfId="302" priority="5" operator="lessThan">
      <formula>0</formula>
    </cfRule>
  </conditionalFormatting>
  <conditionalFormatting sqref="E112">
    <cfRule type="cellIs" dxfId="301" priority="4" operator="greaterThan">
      <formula>0</formula>
    </cfRule>
  </conditionalFormatting>
  <conditionalFormatting sqref="J28 J3:J26">
    <cfRule type="cellIs" dxfId="300" priority="2" operator="lessThan">
      <formula>0</formula>
    </cfRule>
    <cfRule type="cellIs" dxfId="299" priority="3" operator="greaterThan">
      <formula>0</formula>
    </cfRule>
  </conditionalFormatting>
  <conditionalFormatting sqref="J28 J3:J26">
    <cfRule type="cellIs" dxfId="298" priority="1" operator="equal">
      <formula>0</formula>
    </cfRule>
  </conditionalFormatting>
  <pageMargins left="0.25" right="0.25" top="0.75" bottom="0.75" header="0.3" footer="0.3"/>
  <pageSetup paperSize="9" scale="19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7"/>
  <sheetViews>
    <sheetView zoomScale="80" zoomScaleNormal="80" workbookViewId="0">
      <selection activeCell="C27" sqref="C27"/>
    </sheetView>
  </sheetViews>
  <sheetFormatPr baseColWidth="10" defaultRowHeight="15" x14ac:dyDescent="0.25"/>
  <cols>
    <col min="1" max="1" width="33.42578125" style="21" bestFit="1" customWidth="1"/>
    <col min="2" max="2" width="17.7109375" style="21" customWidth="1"/>
    <col min="3" max="3" width="18.42578125" style="21" customWidth="1"/>
    <col min="4" max="4" width="19.7109375" style="21" customWidth="1"/>
    <col min="5" max="5" width="14.28515625" style="21" customWidth="1"/>
    <col min="6" max="6" width="27.140625" style="21" customWidth="1"/>
    <col min="7" max="7" width="26.140625" style="21" customWidth="1"/>
    <col min="8" max="8" width="15" style="21" customWidth="1"/>
    <col min="9" max="11" width="11.42578125" style="21"/>
    <col min="12" max="12" width="11.42578125" style="23"/>
    <col min="13" max="16384" width="11.42578125" style="21"/>
  </cols>
  <sheetData>
    <row r="1" spans="1:12" ht="15.75" x14ac:dyDescent="0.25">
      <c r="A1" s="40" t="s">
        <v>51</v>
      </c>
      <c r="B1" s="39" t="s">
        <v>48</v>
      </c>
      <c r="C1" s="35" t="s">
        <v>38</v>
      </c>
      <c r="D1" s="38" t="s">
        <v>9</v>
      </c>
      <c r="E1" s="38" t="s">
        <v>2</v>
      </c>
      <c r="F1" s="38" t="s">
        <v>12</v>
      </c>
      <c r="G1" s="104" t="s">
        <v>49</v>
      </c>
      <c r="H1" s="6"/>
      <c r="I1" s="6"/>
      <c r="J1" s="5"/>
      <c r="L1" s="21"/>
    </row>
    <row r="2" spans="1:12" x14ac:dyDescent="0.25">
      <c r="A2" s="157">
        <v>43110</v>
      </c>
      <c r="B2" s="44"/>
      <c r="C2" s="44"/>
      <c r="D2" s="1">
        <f t="shared" ref="D2:D24" si="0">SUM(B2:C2)</f>
        <v>0</v>
      </c>
      <c r="E2" s="2"/>
      <c r="F2" s="25">
        <f t="shared" ref="F2:F24" si="1">G2*((B2*7.75)+(C2*6.62))</f>
        <v>0</v>
      </c>
      <c r="G2" s="103">
        <v>1</v>
      </c>
      <c r="H2" s="6"/>
      <c r="I2" s="6"/>
      <c r="J2" s="5"/>
      <c r="L2" s="21"/>
    </row>
    <row r="3" spans="1:12" x14ac:dyDescent="0.25">
      <c r="A3" s="157">
        <v>43141</v>
      </c>
      <c r="B3" s="44"/>
      <c r="C3" s="44"/>
      <c r="D3" s="1">
        <f t="shared" si="0"/>
        <v>0</v>
      </c>
      <c r="E3" s="2"/>
      <c r="F3" s="25">
        <f t="shared" si="1"/>
        <v>0</v>
      </c>
      <c r="G3" s="103">
        <v>1</v>
      </c>
      <c r="H3" s="6"/>
      <c r="I3" s="6"/>
      <c r="J3" s="5"/>
      <c r="L3" s="21"/>
    </row>
    <row r="4" spans="1:12" x14ac:dyDescent="0.25">
      <c r="A4" s="157">
        <v>43169</v>
      </c>
      <c r="B4" s="44"/>
      <c r="C4" s="44"/>
      <c r="D4" s="1">
        <f t="shared" si="0"/>
        <v>0</v>
      </c>
      <c r="E4" s="2"/>
      <c r="F4" s="25">
        <f t="shared" si="1"/>
        <v>0</v>
      </c>
      <c r="G4" s="103">
        <v>1</v>
      </c>
      <c r="H4" s="6"/>
      <c r="I4" s="6"/>
      <c r="J4" s="5"/>
      <c r="L4" s="21"/>
    </row>
    <row r="5" spans="1:12" x14ac:dyDescent="0.25">
      <c r="A5" s="157">
        <v>43200</v>
      </c>
      <c r="B5" s="44"/>
      <c r="C5" s="44"/>
      <c r="D5" s="1">
        <f t="shared" si="0"/>
        <v>0</v>
      </c>
      <c r="E5" s="2"/>
      <c r="F5" s="25">
        <f t="shared" si="1"/>
        <v>0</v>
      </c>
      <c r="G5" s="103">
        <v>1</v>
      </c>
      <c r="H5" s="6"/>
      <c r="I5" s="6"/>
      <c r="J5" s="5"/>
      <c r="L5" s="21"/>
    </row>
    <row r="6" spans="1:12" x14ac:dyDescent="0.25">
      <c r="A6" s="157">
        <v>43230</v>
      </c>
      <c r="B6" s="44"/>
      <c r="C6" s="44"/>
      <c r="D6" s="1">
        <f t="shared" si="0"/>
        <v>0</v>
      </c>
      <c r="E6" s="2"/>
      <c r="F6" s="25">
        <f t="shared" si="1"/>
        <v>0</v>
      </c>
      <c r="G6" s="103">
        <v>1</v>
      </c>
      <c r="H6" s="6"/>
      <c r="I6" s="6"/>
      <c r="J6" s="5"/>
      <c r="L6" s="21"/>
    </row>
    <row r="7" spans="1:12" x14ac:dyDescent="0.25">
      <c r="A7" s="157">
        <v>43322</v>
      </c>
      <c r="B7" s="44"/>
      <c r="C7" s="44"/>
      <c r="D7" s="1">
        <f t="shared" si="0"/>
        <v>0</v>
      </c>
      <c r="E7" s="2"/>
      <c r="F7" s="25">
        <f t="shared" si="1"/>
        <v>0</v>
      </c>
      <c r="G7" s="103">
        <v>1</v>
      </c>
      <c r="H7" s="6"/>
      <c r="I7" s="6"/>
      <c r="J7" s="5"/>
      <c r="L7" s="21"/>
    </row>
    <row r="8" spans="1:12" x14ac:dyDescent="0.25">
      <c r="A8" s="157">
        <v>43353</v>
      </c>
      <c r="B8" s="44"/>
      <c r="C8" s="24"/>
      <c r="D8" s="1">
        <f t="shared" si="0"/>
        <v>0</v>
      </c>
      <c r="E8" s="2"/>
      <c r="F8" s="25">
        <f t="shared" si="1"/>
        <v>0</v>
      </c>
      <c r="G8" s="103">
        <v>1</v>
      </c>
      <c r="H8" s="6"/>
      <c r="I8" s="6"/>
      <c r="J8" s="5"/>
      <c r="L8" s="21"/>
    </row>
    <row r="9" spans="1:12" x14ac:dyDescent="0.25">
      <c r="A9" s="157">
        <v>43383</v>
      </c>
      <c r="B9" s="44"/>
      <c r="C9" s="24"/>
      <c r="D9" s="1">
        <f t="shared" si="0"/>
        <v>0</v>
      </c>
      <c r="E9" s="2"/>
      <c r="F9" s="25">
        <f t="shared" si="1"/>
        <v>0</v>
      </c>
      <c r="G9" s="103">
        <v>1</v>
      </c>
      <c r="H9" s="6"/>
      <c r="I9" s="6"/>
      <c r="J9" s="5"/>
      <c r="L9" s="21"/>
    </row>
    <row r="10" spans="1:12" x14ac:dyDescent="0.25">
      <c r="A10" s="157">
        <v>43414</v>
      </c>
      <c r="B10" s="44"/>
      <c r="C10" s="24"/>
      <c r="D10" s="1">
        <f t="shared" si="0"/>
        <v>0</v>
      </c>
      <c r="E10" s="2"/>
      <c r="F10" s="25">
        <f t="shared" si="1"/>
        <v>0</v>
      </c>
      <c r="G10" s="103">
        <v>1</v>
      </c>
      <c r="H10" s="6"/>
      <c r="I10" s="6"/>
      <c r="J10" s="5"/>
      <c r="L10" s="21"/>
    </row>
    <row r="11" spans="1:12" x14ac:dyDescent="0.25">
      <c r="A11" s="157">
        <v>43444</v>
      </c>
      <c r="B11" s="44"/>
      <c r="C11" s="24"/>
      <c r="D11" s="1">
        <f t="shared" si="0"/>
        <v>0</v>
      </c>
      <c r="E11" s="3"/>
      <c r="F11" s="25">
        <f t="shared" si="1"/>
        <v>0</v>
      </c>
      <c r="G11" s="103">
        <v>1</v>
      </c>
      <c r="H11" s="6"/>
      <c r="I11" s="6"/>
      <c r="J11" s="5"/>
      <c r="L11" s="21"/>
    </row>
    <row r="12" spans="1:12" x14ac:dyDescent="0.25">
      <c r="A12" s="157" t="s">
        <v>118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103">
        <v>1</v>
      </c>
      <c r="H12" s="6"/>
      <c r="I12" s="6"/>
      <c r="J12" s="5"/>
      <c r="L12" s="21"/>
    </row>
    <row r="13" spans="1:12" x14ac:dyDescent="0.25">
      <c r="A13" s="157" t="s">
        <v>119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103">
        <v>1</v>
      </c>
      <c r="H13" s="6"/>
      <c r="I13" s="6"/>
      <c r="J13" s="5"/>
      <c r="L13" s="21"/>
    </row>
    <row r="14" spans="1:12" x14ac:dyDescent="0.25">
      <c r="A14" s="157" t="s">
        <v>120</v>
      </c>
      <c r="B14" s="24"/>
      <c r="C14" s="24"/>
      <c r="D14" s="1">
        <f t="shared" si="0"/>
        <v>0</v>
      </c>
      <c r="E14" s="2"/>
      <c r="F14" s="25">
        <f t="shared" si="1"/>
        <v>0</v>
      </c>
      <c r="G14" s="103">
        <v>1</v>
      </c>
      <c r="H14" s="6"/>
      <c r="I14" s="6"/>
      <c r="J14" s="5"/>
      <c r="L14" s="21"/>
    </row>
    <row r="15" spans="1:12" x14ac:dyDescent="0.25">
      <c r="A15" s="157" t="s">
        <v>121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103">
        <v>1</v>
      </c>
      <c r="H15" s="6"/>
      <c r="I15" s="6"/>
      <c r="J15" s="5"/>
      <c r="L15" s="21"/>
    </row>
    <row r="16" spans="1:12" x14ac:dyDescent="0.25">
      <c r="A16" s="157" t="s">
        <v>122</v>
      </c>
      <c r="B16" s="24"/>
      <c r="C16" s="24"/>
      <c r="D16" s="1">
        <f t="shared" si="0"/>
        <v>0</v>
      </c>
      <c r="E16" s="2"/>
      <c r="F16" s="25">
        <f t="shared" si="1"/>
        <v>0</v>
      </c>
      <c r="G16" s="103">
        <v>1</v>
      </c>
      <c r="H16" s="6"/>
      <c r="I16" s="6"/>
      <c r="J16" s="5"/>
      <c r="L16" s="21"/>
    </row>
    <row r="17" spans="1:12" x14ac:dyDescent="0.25">
      <c r="A17" s="157" t="s">
        <v>123</v>
      </c>
      <c r="B17" s="24"/>
      <c r="C17" s="24"/>
      <c r="D17" s="1">
        <f t="shared" si="0"/>
        <v>0</v>
      </c>
      <c r="E17" s="2"/>
      <c r="F17" s="25">
        <f t="shared" si="1"/>
        <v>0</v>
      </c>
      <c r="G17" s="103">
        <v>1</v>
      </c>
      <c r="H17" s="6"/>
      <c r="I17" s="6"/>
      <c r="J17" s="5"/>
      <c r="L17" s="21"/>
    </row>
    <row r="18" spans="1:12" x14ac:dyDescent="0.25">
      <c r="A18" s="157" t="s">
        <v>228</v>
      </c>
      <c r="B18" s="24"/>
      <c r="C18" s="24"/>
      <c r="D18" s="1">
        <f t="shared" si="0"/>
        <v>0</v>
      </c>
      <c r="E18" s="2"/>
      <c r="F18" s="25">
        <f t="shared" si="1"/>
        <v>0</v>
      </c>
      <c r="G18" s="103">
        <v>1</v>
      </c>
      <c r="H18" s="6"/>
      <c r="I18" s="6"/>
      <c r="J18" s="5"/>
      <c r="L18" s="21"/>
    </row>
    <row r="19" spans="1:12" x14ac:dyDescent="0.25">
      <c r="A19" s="157" t="s">
        <v>229</v>
      </c>
      <c r="B19" s="24"/>
      <c r="C19" s="24"/>
      <c r="D19" s="1">
        <f t="shared" si="0"/>
        <v>0</v>
      </c>
      <c r="E19" s="2"/>
      <c r="F19" s="25">
        <f t="shared" si="1"/>
        <v>0</v>
      </c>
      <c r="G19" s="103">
        <v>1</v>
      </c>
      <c r="H19" s="6"/>
      <c r="I19" s="6"/>
      <c r="J19" s="5"/>
      <c r="L19" s="21"/>
    </row>
    <row r="20" spans="1:12" x14ac:dyDescent="0.25">
      <c r="A20" s="157" t="s">
        <v>230</v>
      </c>
      <c r="B20" s="24"/>
      <c r="C20" s="24"/>
      <c r="D20" s="1">
        <f t="shared" si="0"/>
        <v>0</v>
      </c>
      <c r="E20" s="2"/>
      <c r="F20" s="25">
        <f t="shared" si="1"/>
        <v>0</v>
      </c>
      <c r="G20" s="103">
        <v>1</v>
      </c>
      <c r="H20" s="6"/>
      <c r="I20" s="6"/>
      <c r="J20" s="5"/>
      <c r="L20" s="21"/>
    </row>
    <row r="21" spans="1:12" x14ac:dyDescent="0.25">
      <c r="A21" s="157" t="s">
        <v>231</v>
      </c>
      <c r="B21" s="24"/>
      <c r="C21" s="24"/>
      <c r="D21" s="1">
        <f t="shared" si="0"/>
        <v>0</v>
      </c>
      <c r="E21" s="2"/>
      <c r="F21" s="25">
        <f t="shared" si="1"/>
        <v>0</v>
      </c>
      <c r="G21" s="103">
        <v>1</v>
      </c>
      <c r="H21" s="6"/>
      <c r="I21" s="6"/>
      <c r="J21" s="5"/>
      <c r="L21" s="21"/>
    </row>
    <row r="22" spans="1:12" x14ac:dyDescent="0.25">
      <c r="A22" s="157" t="s">
        <v>232</v>
      </c>
      <c r="B22" s="24"/>
      <c r="C22" s="24"/>
      <c r="D22" s="1">
        <f t="shared" si="0"/>
        <v>0</v>
      </c>
      <c r="E22" s="2"/>
      <c r="F22" s="25">
        <f t="shared" si="1"/>
        <v>0</v>
      </c>
      <c r="G22" s="103">
        <v>1</v>
      </c>
      <c r="H22" s="6"/>
      <c r="I22" s="6"/>
      <c r="J22" s="5"/>
      <c r="L22" s="21"/>
    </row>
    <row r="23" spans="1:12" x14ac:dyDescent="0.25">
      <c r="A23" s="157" t="s">
        <v>233</v>
      </c>
      <c r="B23" s="24"/>
      <c r="C23" s="24"/>
      <c r="D23" s="1">
        <f t="shared" si="0"/>
        <v>0</v>
      </c>
      <c r="E23" s="2"/>
      <c r="F23" s="25">
        <f t="shared" si="1"/>
        <v>0</v>
      </c>
      <c r="G23" s="103">
        <v>1</v>
      </c>
      <c r="H23" s="6"/>
      <c r="I23" s="6"/>
      <c r="J23" s="5"/>
      <c r="L23" s="21"/>
    </row>
    <row r="24" spans="1:12" x14ac:dyDescent="0.25">
      <c r="A24" s="157" t="s">
        <v>234</v>
      </c>
      <c r="B24" s="24"/>
      <c r="C24" s="24"/>
      <c r="D24" s="1">
        <f t="shared" si="0"/>
        <v>0</v>
      </c>
      <c r="E24" s="2"/>
      <c r="F24" s="25">
        <f t="shared" si="1"/>
        <v>0</v>
      </c>
      <c r="G24" s="103">
        <v>1</v>
      </c>
      <c r="H24" s="6"/>
      <c r="I24" s="6"/>
      <c r="J24" s="5"/>
      <c r="L24" s="21"/>
    </row>
    <row r="25" spans="1:12" ht="15.75" customHeight="1" x14ac:dyDescent="0.25">
      <c r="A25" s="60" t="s">
        <v>3</v>
      </c>
      <c r="B25" s="56">
        <f>SUM(B2:B24)</f>
        <v>0</v>
      </c>
      <c r="C25" s="56">
        <f>SUM(C2:C24)</f>
        <v>0</v>
      </c>
      <c r="D25" s="164">
        <f>SUM(D2:D24)</f>
        <v>0</v>
      </c>
      <c r="E25" s="108">
        <f>SUM(E2:E24)</f>
        <v>0</v>
      </c>
      <c r="F25" s="113">
        <f>SUM(F2:F24)</f>
        <v>0</v>
      </c>
      <c r="G25" s="110"/>
      <c r="H25" s="6"/>
      <c r="I25" s="6"/>
      <c r="J25" s="5"/>
      <c r="L25" s="21"/>
    </row>
    <row r="26" spans="1:12" ht="15.75" x14ac:dyDescent="0.25">
      <c r="A26" s="55" t="s">
        <v>37</v>
      </c>
      <c r="B26" s="49"/>
      <c r="C26" s="49"/>
      <c r="D26" s="165"/>
      <c r="E26" s="61">
        <f>SUM(B26:C26)</f>
        <v>0</v>
      </c>
      <c r="F26" s="49"/>
      <c r="G26" s="112"/>
      <c r="J26" s="23"/>
      <c r="L26" s="21"/>
    </row>
    <row r="27" spans="1:12" ht="15.75" customHeight="1" x14ac:dyDescent="0.25">
      <c r="A27" s="85" t="s">
        <v>12</v>
      </c>
      <c r="B27" s="84">
        <f>(B25*8.54)</f>
        <v>0</v>
      </c>
      <c r="C27" s="84">
        <f>(C25*8.5)</f>
        <v>0</v>
      </c>
      <c r="D27" s="109"/>
      <c r="E27" s="109"/>
      <c r="F27" s="114"/>
      <c r="G27" s="111"/>
      <c r="H27" s="6"/>
      <c r="I27" s="6"/>
      <c r="J27" s="5"/>
      <c r="L27" s="21"/>
    </row>
  </sheetData>
  <mergeCells count="1">
    <mergeCell ref="D25:D26"/>
  </mergeCells>
  <conditionalFormatting sqref="D2:D22 D25 B2:C2 F2 B3:B11 C3:C7 J25:J27 L28:L1048576">
    <cfRule type="cellIs" dxfId="297" priority="101" operator="lessThan">
      <formula>0</formula>
    </cfRule>
    <cfRule type="cellIs" dxfId="296" priority="102" operator="greaterThan">
      <formula>0</formula>
    </cfRule>
  </conditionalFormatting>
  <conditionalFormatting sqref="F3:F24 B3:C24">
    <cfRule type="cellIs" dxfId="295" priority="96" operator="lessThan">
      <formula>0</formula>
    </cfRule>
    <cfRule type="cellIs" dxfId="294" priority="97" operator="greaterThan">
      <formula>0</formula>
    </cfRule>
  </conditionalFormatting>
  <conditionalFormatting sqref="F25">
    <cfRule type="cellIs" dxfId="293" priority="93" operator="lessThan">
      <formula>0</formula>
    </cfRule>
    <cfRule type="cellIs" dxfId="292" priority="94" operator="greaterThan">
      <formula>0</formula>
    </cfRule>
  </conditionalFormatting>
  <conditionalFormatting sqref="B25:C25">
    <cfRule type="cellIs" dxfId="291" priority="91" operator="lessThan">
      <formula>0</formula>
    </cfRule>
    <cfRule type="cellIs" dxfId="290" priority="92" operator="greaterThan">
      <formula>0</formula>
    </cfRule>
  </conditionalFormatting>
  <conditionalFormatting sqref="J1:J22">
    <cfRule type="cellIs" dxfId="289" priority="89" operator="lessThan">
      <formula>0</formula>
    </cfRule>
    <cfRule type="cellIs" dxfId="288" priority="90" operator="greaterThan">
      <formula>0</formula>
    </cfRule>
  </conditionalFormatting>
  <conditionalFormatting sqref="F3:F24 D2:F2 B2:C24 D3:E13 D14:D22 E14:E24">
    <cfRule type="cellIs" dxfId="287" priority="95" operator="equal">
      <formula>0</formula>
    </cfRule>
  </conditionalFormatting>
  <conditionalFormatting sqref="B27:C27">
    <cfRule type="cellIs" dxfId="286" priority="87" operator="lessThan">
      <formula>0</formula>
    </cfRule>
    <cfRule type="cellIs" dxfId="285" priority="88" operator="greaterThan">
      <formula>0</formula>
    </cfRule>
  </conditionalFormatting>
  <conditionalFormatting sqref="D23">
    <cfRule type="cellIs" dxfId="284" priority="85" operator="lessThan">
      <formula>0</formula>
    </cfRule>
    <cfRule type="cellIs" dxfId="283" priority="86" operator="greaterThan">
      <formula>0</formula>
    </cfRule>
  </conditionalFormatting>
  <conditionalFormatting sqref="J23">
    <cfRule type="cellIs" dxfId="282" priority="80" operator="lessThan">
      <formula>0</formula>
    </cfRule>
    <cfRule type="cellIs" dxfId="281" priority="81" operator="greaterThan">
      <formula>0</formula>
    </cfRule>
  </conditionalFormatting>
  <conditionalFormatting sqref="D23">
    <cfRule type="cellIs" dxfId="280" priority="82" operator="equal">
      <formula>0</formula>
    </cfRule>
  </conditionalFormatting>
  <conditionalFormatting sqref="D24">
    <cfRule type="cellIs" dxfId="279" priority="56" operator="lessThan">
      <formula>0</formula>
    </cfRule>
    <cfRule type="cellIs" dxfId="278" priority="57" operator="greaterThan">
      <formula>0</formula>
    </cfRule>
  </conditionalFormatting>
  <conditionalFormatting sqref="J24">
    <cfRule type="cellIs" dxfId="277" priority="51" operator="lessThan">
      <formula>0</formula>
    </cfRule>
    <cfRule type="cellIs" dxfId="276" priority="52" operator="greaterThan">
      <formula>0</formula>
    </cfRule>
  </conditionalFormatting>
  <conditionalFormatting sqref="D24">
    <cfRule type="cellIs" dxfId="275" priority="53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A38"/>
  <sheetViews>
    <sheetView zoomScale="80" zoomScaleNormal="80" workbookViewId="0">
      <selection activeCell="F41" sqref="F41"/>
    </sheetView>
  </sheetViews>
  <sheetFormatPr baseColWidth="10" defaultRowHeight="15" x14ac:dyDescent="0.25"/>
  <cols>
    <col min="1" max="1" width="27" style="21" customWidth="1"/>
    <col min="2" max="2" width="22" style="22" customWidth="1"/>
    <col min="3" max="3" width="16.85546875" style="21" customWidth="1"/>
    <col min="4" max="4" width="20.140625" style="21" customWidth="1"/>
    <col min="5" max="5" width="13.7109375" style="21" customWidth="1"/>
    <col min="6" max="6" width="20.28515625" style="21" customWidth="1"/>
    <col min="7" max="7" width="20" style="21" customWidth="1"/>
    <col min="8" max="8" width="12.5703125" style="21" customWidth="1"/>
    <col min="9" max="9" width="10.7109375" style="21" bestFit="1" customWidth="1"/>
    <col min="10" max="10" width="11.85546875" style="21" bestFit="1" customWidth="1"/>
    <col min="11" max="12" width="5.7109375" style="21" bestFit="1" customWidth="1"/>
    <col min="13" max="13" width="15" style="21" customWidth="1"/>
    <col min="14" max="14" width="5.7109375" style="21" bestFit="1" customWidth="1"/>
    <col min="15" max="15" width="23.140625" style="21" bestFit="1" customWidth="1"/>
    <col min="16" max="16" width="12.85546875" style="21" bestFit="1" customWidth="1"/>
    <col min="17" max="17" width="23.7109375" style="21" bestFit="1" customWidth="1"/>
    <col min="18" max="18" width="10.5703125" style="21" bestFit="1" customWidth="1"/>
    <col min="19" max="19" width="11.85546875" style="21" bestFit="1" customWidth="1"/>
    <col min="20" max="20" width="9.85546875" style="21" bestFit="1" customWidth="1"/>
    <col min="21" max="21" width="9.7109375" style="21" bestFit="1" customWidth="1"/>
    <col min="22" max="22" width="9.5703125" style="21" bestFit="1" customWidth="1"/>
    <col min="23" max="23" width="9.42578125" style="21" bestFit="1" customWidth="1"/>
    <col min="24" max="24" width="16.85546875" style="21" bestFit="1" customWidth="1"/>
    <col min="25" max="25" width="15.42578125" style="21" bestFit="1" customWidth="1"/>
    <col min="26" max="26" width="17.5703125" style="21" bestFit="1" customWidth="1"/>
    <col min="27" max="27" width="17.42578125" style="21" bestFit="1" customWidth="1"/>
    <col min="28" max="16384" width="11.42578125" style="21"/>
  </cols>
  <sheetData>
    <row r="1" spans="1:11" ht="15.75" x14ac:dyDescent="0.25">
      <c r="A1" s="41" t="s">
        <v>50</v>
      </c>
      <c r="B1" s="36" t="s">
        <v>14</v>
      </c>
      <c r="C1" s="39" t="s">
        <v>48</v>
      </c>
      <c r="D1" s="35" t="s">
        <v>15</v>
      </c>
      <c r="E1" s="38" t="s">
        <v>9</v>
      </c>
      <c r="F1" s="38" t="s">
        <v>2</v>
      </c>
      <c r="G1" s="38" t="s">
        <v>12</v>
      </c>
      <c r="H1" s="104" t="s">
        <v>49</v>
      </c>
      <c r="I1" s="5"/>
      <c r="J1" s="5"/>
      <c r="K1" s="5"/>
    </row>
    <row r="2" spans="1:11" x14ac:dyDescent="0.25">
      <c r="A2" s="157">
        <v>43110</v>
      </c>
      <c r="B2" s="44"/>
      <c r="C2" s="44"/>
      <c r="D2" s="44"/>
      <c r="E2" s="1">
        <f>SUM(B2:D2)</f>
        <v>0</v>
      </c>
      <c r="F2" s="2"/>
      <c r="G2" s="25">
        <f t="shared" ref="G2:G24" si="0">H2*((B2*6.4)+(C2*7.75)+(D2*7.77))</f>
        <v>0</v>
      </c>
      <c r="H2" s="103">
        <v>1</v>
      </c>
      <c r="I2" s="5"/>
      <c r="J2" s="5"/>
      <c r="K2" s="5"/>
    </row>
    <row r="3" spans="1:11" x14ac:dyDescent="0.25">
      <c r="A3" s="157">
        <v>43141</v>
      </c>
      <c r="B3" s="44"/>
      <c r="C3" s="44"/>
      <c r="D3" s="24"/>
      <c r="E3" s="1">
        <f t="shared" ref="E3:E24" si="1">SUM(B3:D3)</f>
        <v>0</v>
      </c>
      <c r="F3" s="2"/>
      <c r="G3" s="25">
        <f t="shared" si="0"/>
        <v>0</v>
      </c>
      <c r="H3" s="103">
        <v>1</v>
      </c>
      <c r="I3" s="5"/>
      <c r="J3" s="5"/>
      <c r="K3" s="5"/>
    </row>
    <row r="4" spans="1:11" x14ac:dyDescent="0.25">
      <c r="A4" s="157">
        <v>43169</v>
      </c>
      <c r="B4" s="44"/>
      <c r="C4" s="44"/>
      <c r="D4" s="24"/>
      <c r="E4" s="1">
        <f t="shared" si="1"/>
        <v>0</v>
      </c>
      <c r="F4" s="2"/>
      <c r="G4" s="25">
        <f t="shared" si="0"/>
        <v>0</v>
      </c>
      <c r="H4" s="103">
        <v>1</v>
      </c>
      <c r="I4" s="5"/>
      <c r="J4" s="5"/>
      <c r="K4" s="5"/>
    </row>
    <row r="5" spans="1:11" x14ac:dyDescent="0.25">
      <c r="A5" s="157">
        <v>43200</v>
      </c>
      <c r="B5" s="127"/>
      <c r="C5" s="127"/>
      <c r="D5" s="128"/>
      <c r="E5" s="129">
        <f t="shared" si="1"/>
        <v>0</v>
      </c>
      <c r="F5" s="130"/>
      <c r="G5" s="131">
        <f t="shared" si="0"/>
        <v>0</v>
      </c>
      <c r="H5" s="132">
        <v>1</v>
      </c>
      <c r="I5" s="5"/>
      <c r="J5" s="5"/>
      <c r="K5" s="5"/>
    </row>
    <row r="6" spans="1:11" x14ac:dyDescent="0.25">
      <c r="A6" s="157">
        <v>43230</v>
      </c>
      <c r="B6" s="127"/>
      <c r="C6" s="127"/>
      <c r="D6" s="128"/>
      <c r="E6" s="129">
        <f t="shared" si="1"/>
        <v>0</v>
      </c>
      <c r="F6" s="133"/>
      <c r="G6" s="131">
        <f t="shared" si="0"/>
        <v>0</v>
      </c>
      <c r="H6" s="132">
        <v>1</v>
      </c>
      <c r="I6" s="5"/>
      <c r="J6" s="5"/>
      <c r="K6" s="5"/>
    </row>
    <row r="7" spans="1:11" x14ac:dyDescent="0.25">
      <c r="A7" s="157">
        <v>43322</v>
      </c>
      <c r="B7" s="44"/>
      <c r="C7" s="24"/>
      <c r="D7" s="24"/>
      <c r="E7" s="1">
        <f t="shared" si="1"/>
        <v>0</v>
      </c>
      <c r="F7" s="3"/>
      <c r="G7" s="25">
        <f t="shared" si="0"/>
        <v>0</v>
      </c>
      <c r="H7" s="103">
        <v>1</v>
      </c>
      <c r="I7" s="5"/>
      <c r="J7" s="5"/>
      <c r="K7" s="5"/>
    </row>
    <row r="8" spans="1:11" x14ac:dyDescent="0.25">
      <c r="A8" s="157">
        <v>43353</v>
      </c>
      <c r="B8" s="24"/>
      <c r="C8" s="24"/>
      <c r="D8" s="24"/>
      <c r="E8" s="1">
        <f t="shared" si="1"/>
        <v>0</v>
      </c>
      <c r="F8" s="2"/>
      <c r="G8" s="25">
        <f t="shared" si="0"/>
        <v>0</v>
      </c>
      <c r="H8" s="103">
        <v>1</v>
      </c>
      <c r="I8" s="5"/>
      <c r="J8" s="5"/>
      <c r="K8" s="5"/>
    </row>
    <row r="9" spans="1:11" x14ac:dyDescent="0.25">
      <c r="A9" s="157">
        <v>43383</v>
      </c>
      <c r="B9" s="24"/>
      <c r="C9" s="24"/>
      <c r="D9" s="24"/>
      <c r="E9" s="1">
        <f t="shared" si="1"/>
        <v>0</v>
      </c>
      <c r="F9" s="2"/>
      <c r="G9" s="25">
        <f t="shared" si="0"/>
        <v>0</v>
      </c>
      <c r="H9" s="103">
        <v>1</v>
      </c>
      <c r="I9" s="5"/>
      <c r="J9" s="5"/>
      <c r="K9" s="5"/>
    </row>
    <row r="10" spans="1:11" x14ac:dyDescent="0.25">
      <c r="A10" s="157">
        <v>43414</v>
      </c>
      <c r="B10" s="24"/>
      <c r="C10" s="24"/>
      <c r="D10" s="24"/>
      <c r="E10" s="1">
        <f t="shared" si="1"/>
        <v>0</v>
      </c>
      <c r="F10" s="2"/>
      <c r="G10" s="25">
        <f t="shared" si="0"/>
        <v>0</v>
      </c>
      <c r="H10" s="103">
        <v>1</v>
      </c>
      <c r="I10" s="5"/>
      <c r="J10" s="5"/>
      <c r="K10" s="5"/>
    </row>
    <row r="11" spans="1:11" x14ac:dyDescent="0.25">
      <c r="A11" s="157">
        <v>43444</v>
      </c>
      <c r="B11" s="24"/>
      <c r="C11" s="24"/>
      <c r="D11" s="24"/>
      <c r="E11" s="1">
        <f t="shared" si="1"/>
        <v>0</v>
      </c>
      <c r="F11" s="3"/>
      <c r="G11" s="25">
        <f t="shared" si="0"/>
        <v>0</v>
      </c>
      <c r="H11" s="103">
        <v>1</v>
      </c>
      <c r="I11" s="5"/>
      <c r="J11" s="5"/>
      <c r="K11" s="5"/>
    </row>
    <row r="12" spans="1:11" x14ac:dyDescent="0.25">
      <c r="A12" s="157" t="s">
        <v>118</v>
      </c>
      <c r="B12" s="24"/>
      <c r="C12" s="24"/>
      <c r="D12" s="24"/>
      <c r="E12" s="1">
        <f t="shared" si="1"/>
        <v>0</v>
      </c>
      <c r="F12" s="2"/>
      <c r="G12" s="25">
        <f t="shared" si="0"/>
        <v>0</v>
      </c>
      <c r="H12" s="103">
        <v>1</v>
      </c>
      <c r="I12" s="5"/>
      <c r="J12" s="5"/>
      <c r="K12" s="5"/>
    </row>
    <row r="13" spans="1:11" x14ac:dyDescent="0.25">
      <c r="A13" s="157" t="s">
        <v>119</v>
      </c>
      <c r="B13" s="24"/>
      <c r="C13" s="24"/>
      <c r="D13" s="24"/>
      <c r="E13" s="1">
        <f t="shared" si="1"/>
        <v>0</v>
      </c>
      <c r="F13" s="2"/>
      <c r="G13" s="25">
        <f t="shared" si="0"/>
        <v>0</v>
      </c>
      <c r="H13" s="103">
        <v>1</v>
      </c>
      <c r="I13" s="5"/>
      <c r="J13" s="5"/>
      <c r="K13" s="5"/>
    </row>
    <row r="14" spans="1:11" x14ac:dyDescent="0.25">
      <c r="A14" s="157" t="s">
        <v>120</v>
      </c>
      <c r="B14" s="24"/>
      <c r="C14" s="24"/>
      <c r="D14" s="24"/>
      <c r="E14" s="1">
        <f t="shared" si="1"/>
        <v>0</v>
      </c>
      <c r="F14" s="3"/>
      <c r="G14" s="25">
        <f t="shared" si="0"/>
        <v>0</v>
      </c>
      <c r="H14" s="103">
        <v>1</v>
      </c>
      <c r="I14" s="5"/>
      <c r="J14" s="5"/>
      <c r="K14" s="5"/>
    </row>
    <row r="15" spans="1:11" x14ac:dyDescent="0.25">
      <c r="A15" s="157" t="s">
        <v>121</v>
      </c>
      <c r="B15" s="24"/>
      <c r="C15" s="24"/>
      <c r="D15" s="24"/>
      <c r="E15" s="1">
        <f t="shared" si="1"/>
        <v>0</v>
      </c>
      <c r="F15" s="2"/>
      <c r="G15" s="25">
        <f t="shared" si="0"/>
        <v>0</v>
      </c>
      <c r="H15" s="103">
        <v>1</v>
      </c>
      <c r="I15" s="5"/>
      <c r="J15" s="5"/>
      <c r="K15" s="5"/>
    </row>
    <row r="16" spans="1:11" x14ac:dyDescent="0.25">
      <c r="A16" s="157" t="s">
        <v>122</v>
      </c>
      <c r="B16" s="24"/>
      <c r="C16" s="24"/>
      <c r="D16" s="24"/>
      <c r="E16" s="1">
        <f t="shared" si="1"/>
        <v>0</v>
      </c>
      <c r="F16" s="2"/>
      <c r="G16" s="25">
        <f t="shared" si="0"/>
        <v>0</v>
      </c>
      <c r="H16" s="103">
        <v>1</v>
      </c>
      <c r="I16" s="5"/>
      <c r="J16" s="5"/>
      <c r="K16" s="5"/>
    </row>
    <row r="17" spans="1:13" x14ac:dyDescent="0.25">
      <c r="A17" s="157" t="s">
        <v>123</v>
      </c>
      <c r="B17" s="24"/>
      <c r="C17" s="24"/>
      <c r="D17" s="24"/>
      <c r="E17" s="1">
        <f t="shared" si="1"/>
        <v>0</v>
      </c>
      <c r="F17" s="2"/>
      <c r="G17" s="25">
        <f t="shared" si="0"/>
        <v>0</v>
      </c>
      <c r="H17" s="103">
        <v>1</v>
      </c>
      <c r="I17" s="5"/>
      <c r="J17" s="5"/>
      <c r="K17" s="5"/>
    </row>
    <row r="18" spans="1:13" x14ac:dyDescent="0.25">
      <c r="A18" s="157" t="s">
        <v>228</v>
      </c>
      <c r="B18" s="24"/>
      <c r="C18" s="24"/>
      <c r="D18" s="24"/>
      <c r="E18" s="1">
        <f t="shared" si="1"/>
        <v>0</v>
      </c>
      <c r="F18" s="2"/>
      <c r="G18" s="25">
        <f t="shared" si="0"/>
        <v>0</v>
      </c>
      <c r="H18" s="103">
        <v>1</v>
      </c>
      <c r="I18" s="5"/>
      <c r="J18" s="5"/>
      <c r="K18" s="5"/>
    </row>
    <row r="19" spans="1:13" x14ac:dyDescent="0.25">
      <c r="A19" s="157" t="s">
        <v>229</v>
      </c>
      <c r="B19" s="24"/>
      <c r="C19" s="24"/>
      <c r="D19" s="24"/>
      <c r="E19" s="1">
        <f t="shared" si="1"/>
        <v>0</v>
      </c>
      <c r="F19" s="2"/>
      <c r="G19" s="25">
        <f t="shared" si="0"/>
        <v>0</v>
      </c>
      <c r="H19" s="103">
        <v>1</v>
      </c>
      <c r="I19" s="5"/>
      <c r="J19" s="5"/>
      <c r="K19" s="5"/>
    </row>
    <row r="20" spans="1:13" x14ac:dyDescent="0.25">
      <c r="A20" s="157" t="s">
        <v>230</v>
      </c>
      <c r="B20" s="24"/>
      <c r="C20" s="24"/>
      <c r="D20" s="24"/>
      <c r="E20" s="1">
        <f t="shared" si="1"/>
        <v>0</v>
      </c>
      <c r="F20" s="2"/>
      <c r="G20" s="25">
        <f t="shared" si="0"/>
        <v>0</v>
      </c>
      <c r="H20" s="103">
        <v>1</v>
      </c>
      <c r="I20" s="5"/>
      <c r="J20" s="5"/>
      <c r="K20" s="5"/>
    </row>
    <row r="21" spans="1:13" x14ac:dyDescent="0.25">
      <c r="A21" s="157" t="s">
        <v>231</v>
      </c>
      <c r="B21" s="24"/>
      <c r="C21" s="24"/>
      <c r="D21" s="24"/>
      <c r="E21" s="1">
        <f t="shared" si="1"/>
        <v>0</v>
      </c>
      <c r="F21" s="2"/>
      <c r="G21" s="25">
        <f t="shared" si="0"/>
        <v>0</v>
      </c>
      <c r="H21" s="103">
        <v>1</v>
      </c>
      <c r="I21" s="5"/>
      <c r="J21" s="5"/>
      <c r="K21" s="5"/>
    </row>
    <row r="22" spans="1:13" x14ac:dyDescent="0.25">
      <c r="A22" s="157" t="s">
        <v>232</v>
      </c>
      <c r="B22" s="24"/>
      <c r="C22" s="24"/>
      <c r="D22" s="24"/>
      <c r="E22" s="1">
        <f t="shared" si="1"/>
        <v>0</v>
      </c>
      <c r="F22" s="2"/>
      <c r="G22" s="25">
        <f t="shared" si="0"/>
        <v>0</v>
      </c>
      <c r="H22" s="103">
        <v>1</v>
      </c>
      <c r="I22" s="5"/>
      <c r="J22" s="5"/>
      <c r="K22" s="5"/>
    </row>
    <row r="23" spans="1:13" x14ac:dyDescent="0.25">
      <c r="A23" s="157" t="s">
        <v>233</v>
      </c>
      <c r="B23" s="24"/>
      <c r="C23" s="24"/>
      <c r="D23" s="24"/>
      <c r="E23" s="1">
        <f t="shared" si="1"/>
        <v>0</v>
      </c>
      <c r="F23" s="2"/>
      <c r="G23" s="25">
        <f t="shared" si="0"/>
        <v>0</v>
      </c>
      <c r="H23" s="103">
        <v>1</v>
      </c>
      <c r="I23" s="5"/>
      <c r="J23" s="5"/>
      <c r="K23" s="5"/>
    </row>
    <row r="24" spans="1:13" x14ac:dyDescent="0.25">
      <c r="A24" s="157" t="s">
        <v>234</v>
      </c>
      <c r="B24" s="24"/>
      <c r="C24" s="24"/>
      <c r="D24" s="24"/>
      <c r="E24" s="1">
        <f t="shared" si="1"/>
        <v>0</v>
      </c>
      <c r="F24" s="2"/>
      <c r="G24" s="25">
        <f t="shared" si="0"/>
        <v>0</v>
      </c>
      <c r="H24" s="103">
        <v>1</v>
      </c>
      <c r="I24" s="102"/>
      <c r="J24" s="102"/>
      <c r="K24" s="102"/>
    </row>
    <row r="25" spans="1:13" ht="15.75" customHeight="1" x14ac:dyDescent="0.25">
      <c r="A25" s="60" t="s">
        <v>3</v>
      </c>
      <c r="B25" s="56">
        <f t="shared" ref="B25:G25" si="2">SUM(B2:B24)</f>
        <v>0</v>
      </c>
      <c r="C25" s="56">
        <f t="shared" si="2"/>
        <v>0</v>
      </c>
      <c r="D25" s="56">
        <f t="shared" si="2"/>
        <v>0</v>
      </c>
      <c r="E25" s="164">
        <f t="shared" si="2"/>
        <v>0</v>
      </c>
      <c r="F25" s="108">
        <f t="shared" si="2"/>
        <v>0</v>
      </c>
      <c r="G25" s="113">
        <f t="shared" si="2"/>
        <v>0</v>
      </c>
      <c r="H25" s="110"/>
      <c r="I25" s="5"/>
      <c r="J25" s="5"/>
      <c r="K25" s="5"/>
    </row>
    <row r="26" spans="1:13" ht="15.75" x14ac:dyDescent="0.25">
      <c r="A26" s="55" t="s">
        <v>37</v>
      </c>
      <c r="B26" s="140"/>
      <c r="C26" s="140"/>
      <c r="D26" s="140"/>
      <c r="E26" s="165"/>
      <c r="F26" s="71">
        <f>SUM(B26:D26)</f>
        <v>0</v>
      </c>
      <c r="G26" s="140"/>
      <c r="H26" s="112"/>
    </row>
    <row r="27" spans="1:13" ht="15.75" customHeight="1" x14ac:dyDescent="0.25">
      <c r="A27" s="85" t="s">
        <v>12</v>
      </c>
      <c r="B27" s="84">
        <f>(B25*8.6)</f>
        <v>0</v>
      </c>
      <c r="C27" s="84">
        <f>(C25*8.6)</f>
        <v>0</v>
      </c>
      <c r="D27" s="84">
        <f>(D25*8.6)</f>
        <v>0</v>
      </c>
      <c r="E27" s="107"/>
      <c r="F27" s="109"/>
      <c r="G27" s="114"/>
      <c r="H27" s="111"/>
      <c r="I27" s="5"/>
      <c r="J27" s="5"/>
      <c r="K27" s="5"/>
    </row>
    <row r="30" spans="1:13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13" s="23" customFormat="1" x14ac:dyDescent="0.25">
      <c r="A31" s="42">
        <v>43200.416666666664</v>
      </c>
      <c r="B31" s="42">
        <v>43200.517361111109</v>
      </c>
      <c r="C31" s="23" t="s">
        <v>48</v>
      </c>
      <c r="D31" s="23" t="s">
        <v>32</v>
      </c>
      <c r="E31" s="23">
        <v>0.08</v>
      </c>
      <c r="F31" s="23">
        <v>131.84399999999999</v>
      </c>
      <c r="G31" s="23">
        <v>128.28</v>
      </c>
      <c r="H31" s="23">
        <v>131.25</v>
      </c>
      <c r="I31" s="23">
        <v>131.42400000000001</v>
      </c>
      <c r="J31" s="23">
        <v>-0.46</v>
      </c>
      <c r="K31" s="23">
        <v>0</v>
      </c>
      <c r="L31" s="23">
        <v>-17.399999999999999</v>
      </c>
      <c r="M31" s="23" t="s">
        <v>117</v>
      </c>
    </row>
    <row r="32" spans="1:13" s="23" customFormat="1" x14ac:dyDescent="0.25">
      <c r="A32" s="42">
        <v>43200.416666666664</v>
      </c>
      <c r="B32" s="42">
        <v>43200.517361111109</v>
      </c>
      <c r="C32" s="23" t="s">
        <v>48</v>
      </c>
      <c r="D32" s="23" t="s">
        <v>32</v>
      </c>
      <c r="E32" s="23">
        <v>0.16</v>
      </c>
      <c r="F32" s="23">
        <v>131.84399999999999</v>
      </c>
      <c r="G32" s="23">
        <v>128.28</v>
      </c>
      <c r="H32" s="23">
        <v>131.25</v>
      </c>
      <c r="I32" s="23">
        <v>131.42500000000001</v>
      </c>
      <c r="J32" s="23">
        <v>-0.92</v>
      </c>
      <c r="K32" s="23">
        <v>0</v>
      </c>
      <c r="L32" s="23">
        <v>-17.5</v>
      </c>
      <c r="M32" s="23" t="s">
        <v>117</v>
      </c>
    </row>
    <row r="33" spans="1:27" x14ac:dyDescent="0.25">
      <c r="A33" s="23"/>
      <c r="B33" s="4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</row>
    <row r="34" spans="1:27" x14ac:dyDescent="0.25">
      <c r="A34" s="23"/>
      <c r="B34" s="4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</row>
    <row r="35" spans="1:27" x14ac:dyDescent="0.25">
      <c r="A35" s="23"/>
      <c r="B35" s="4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</row>
    <row r="36" spans="1:27" x14ac:dyDescent="0.25">
      <c r="A36" s="23"/>
      <c r="B36" s="4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</row>
    <row r="37" spans="1:27" x14ac:dyDescent="0.25">
      <c r="A37" s="23"/>
      <c r="B37" s="4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</row>
    <row r="38" spans="1:27" x14ac:dyDescent="0.25">
      <c r="A38" s="23"/>
      <c r="B38" s="4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</row>
  </sheetData>
  <mergeCells count="1">
    <mergeCell ref="E25:E26"/>
  </mergeCells>
  <conditionalFormatting sqref="I1:I2 B2:C2 G2:G24 M28 B3:B7 C3:C6 K25:K27 L31:L1048576 L29">
    <cfRule type="cellIs" dxfId="274" priority="185" operator="lessThan">
      <formula>0</formula>
    </cfRule>
    <cfRule type="cellIs" dxfId="273" priority="186" operator="greaterThan">
      <formula>0</formula>
    </cfRule>
  </conditionalFormatting>
  <conditionalFormatting sqref="E2:E25">
    <cfRule type="cellIs" dxfId="272" priority="169" operator="lessThan">
      <formula>0</formula>
    </cfRule>
    <cfRule type="cellIs" dxfId="271" priority="170" operator="greaterThan">
      <formula>0</formula>
    </cfRule>
  </conditionalFormatting>
  <conditionalFormatting sqref="B2:C26 E2:G25 F26:G26">
    <cfRule type="cellIs" dxfId="270" priority="166" operator="equal">
      <formula>0</formula>
    </cfRule>
  </conditionalFormatting>
  <conditionalFormatting sqref="G3:G24 B3:C24">
    <cfRule type="cellIs" dxfId="269" priority="164" operator="lessThan">
      <formula>0</formula>
    </cfRule>
    <cfRule type="cellIs" dxfId="268" priority="165" operator="greaterThan">
      <formula>0</formula>
    </cfRule>
  </conditionalFormatting>
  <conditionalFormatting sqref="G25">
    <cfRule type="cellIs" dxfId="267" priority="161" operator="lessThan">
      <formula>0</formula>
    </cfRule>
    <cfRule type="cellIs" dxfId="266" priority="162" operator="greaterThan">
      <formula>0</formula>
    </cfRule>
  </conditionalFormatting>
  <conditionalFormatting sqref="B25:C25">
    <cfRule type="cellIs" dxfId="265" priority="159" operator="lessThan">
      <formula>0</formula>
    </cfRule>
    <cfRule type="cellIs" dxfId="264" priority="160" operator="greaterThan">
      <formula>0</formula>
    </cfRule>
  </conditionalFormatting>
  <conditionalFormatting sqref="K1:K22">
    <cfRule type="cellIs" dxfId="263" priority="157" operator="lessThan">
      <formula>0</formula>
    </cfRule>
    <cfRule type="cellIs" dxfId="262" priority="158" operator="greaterThan">
      <formula>0</formula>
    </cfRule>
  </conditionalFormatting>
  <conditionalFormatting sqref="B27:C27">
    <cfRule type="cellIs" dxfId="261" priority="155" operator="lessThan">
      <formula>0</formula>
    </cfRule>
    <cfRule type="cellIs" dxfId="260" priority="156" operator="greaterThan">
      <formula>0</formula>
    </cfRule>
  </conditionalFormatting>
  <conditionalFormatting sqref="K23">
    <cfRule type="cellIs" dxfId="259" priority="148" operator="lessThan">
      <formula>0</formula>
    </cfRule>
    <cfRule type="cellIs" dxfId="258" priority="149" operator="greaterThan">
      <formula>0</formula>
    </cfRule>
  </conditionalFormatting>
  <conditionalFormatting sqref="D2">
    <cfRule type="cellIs" dxfId="257" priority="122" operator="lessThan">
      <formula>0</formula>
    </cfRule>
    <cfRule type="cellIs" dxfId="256" priority="123" operator="greaterThan">
      <formula>0</formula>
    </cfRule>
  </conditionalFormatting>
  <conditionalFormatting sqref="D2:D26">
    <cfRule type="cellIs" dxfId="255" priority="121" operator="equal">
      <formula>0</formula>
    </cfRule>
  </conditionalFormatting>
  <conditionalFormatting sqref="D3:D24">
    <cfRule type="cellIs" dxfId="254" priority="119" operator="lessThan">
      <formula>0</formula>
    </cfRule>
    <cfRule type="cellIs" dxfId="253" priority="120" operator="greaterThan">
      <formula>0</formula>
    </cfRule>
  </conditionalFormatting>
  <conditionalFormatting sqref="D25">
    <cfRule type="cellIs" dxfId="252" priority="117" operator="lessThan">
      <formula>0</formula>
    </cfRule>
    <cfRule type="cellIs" dxfId="251" priority="118" operator="greaterThan">
      <formula>0</formula>
    </cfRule>
  </conditionalFormatting>
  <conditionalFormatting sqref="D27">
    <cfRule type="cellIs" dxfId="250" priority="115" operator="lessThan">
      <formula>0</formula>
    </cfRule>
    <cfRule type="cellIs" dxfId="249" priority="116" operator="greaterThan">
      <formula>0</formula>
    </cfRule>
  </conditionalFormatting>
  <conditionalFormatting sqref="K24">
    <cfRule type="cellIs" dxfId="248" priority="96" operator="lessThan">
      <formula>0</formula>
    </cfRule>
    <cfRule type="cellIs" dxfId="247" priority="97" operator="greaterThan">
      <formula>0</formula>
    </cfRule>
  </conditionalFormatting>
  <conditionalFormatting sqref="L30">
    <cfRule type="cellIs" dxfId="246" priority="2" operator="lessThan">
      <formula>0</formula>
    </cfRule>
    <cfRule type="cellIs" dxfId="245" priority="3" operator="greaterThan">
      <formula>0</formula>
    </cfRule>
  </conditionalFormatting>
  <conditionalFormatting sqref="H30">
    <cfRule type="duplicateValues" dxfId="244" priority="1"/>
  </conditionalFormatting>
  <conditionalFormatting sqref="L30">
    <cfRule type="cellIs" dxfId="243" priority="4" operator="greaterThan">
      <formula>0</formula>
    </cfRule>
    <cfRule type="cellIs" dxfId="242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71"/>
  <sheetViews>
    <sheetView zoomScale="80" zoomScaleNormal="80" workbookViewId="0">
      <selection activeCell="G22" sqref="G22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6" width="20.7109375" style="21" customWidth="1"/>
    <col min="7" max="7" width="17.42578125" style="21" customWidth="1"/>
    <col min="8" max="8" width="26.85546875" style="21" customWidth="1"/>
    <col min="9" max="9" width="19.7109375" style="21" customWidth="1"/>
    <col min="10" max="10" width="17.42578125" style="21" bestFit="1" customWidth="1"/>
    <col min="11" max="11" width="13.85546875" style="21" customWidth="1"/>
    <col min="12" max="16384" width="11.42578125" style="21"/>
  </cols>
  <sheetData>
    <row r="1" spans="1:13" ht="15.75" x14ac:dyDescent="0.25">
      <c r="A1" s="33" t="s">
        <v>4</v>
      </c>
      <c r="B1" s="36" t="s">
        <v>10</v>
      </c>
      <c r="C1" s="34" t="s">
        <v>13</v>
      </c>
      <c r="D1" s="32" t="s">
        <v>14</v>
      </c>
      <c r="E1" s="35" t="s">
        <v>15</v>
      </c>
      <c r="F1" s="82" t="s">
        <v>39</v>
      </c>
      <c r="G1" s="37" t="s">
        <v>9</v>
      </c>
      <c r="H1" s="37" t="s">
        <v>2</v>
      </c>
      <c r="I1" s="37" t="s">
        <v>12</v>
      </c>
      <c r="J1" s="5"/>
      <c r="K1" s="5"/>
      <c r="L1" s="5"/>
      <c r="M1" s="5"/>
    </row>
    <row r="2" spans="1:13" x14ac:dyDescent="0.25">
      <c r="A2" s="157">
        <v>43110</v>
      </c>
      <c r="B2" s="44">
        <f t="shared" ref="B2:B11" si="0">SUMPRODUCT((VALUE(TEXT($A$31:$A$71,"JJ/MM/AAAA"))=VALUE(TEXT(A2,"JJ/MM/AAAA")))*($C$31:$C$71=$B$1),$L$31:$L$71)</f>
        <v>0</v>
      </c>
      <c r="C2" s="44">
        <f t="shared" ref="C2:C11" si="1">SUMPRODUCT((VALUE(TEXT($A$31:$A$71,"JJ/MM/AAAA"))=VALUE(TEXT(A2,"JJ/MM/AAAA")))*($C$31:$C$71=$C$1),$L$31:$L$71)</f>
        <v>-24.4</v>
      </c>
      <c r="D2" s="44">
        <f t="shared" ref="D2:D11" si="2">SUMPRODUCT((VALUE(TEXT($A$31:$A$71,"JJ/MM/AAAA"))=VALUE(TEXT(A2,"JJ/MM/AAAA")))*($C$31:$C$71=$D$1),$L$31:$L$71)</f>
        <v>0</v>
      </c>
      <c r="E2" s="44">
        <f t="shared" ref="E2:E11" si="3">SUMPRODUCT((VALUE(TEXT($A$31:$A$71,"JJ/MM/AAAA"))=VALUE(TEXT(A2,"JJ/MM/AAAA")))*($C$31:$C$71=$E$1),$L$31:$L$71)</f>
        <v>0</v>
      </c>
      <c r="F2" s="44">
        <f t="shared" ref="F2:F11" si="4">SUMPRODUCT((VALUE(TEXT($A$31:$A$71,"JJ/MM/AAAA"))=VALUE(TEXT(A2,"JJ/MM/AAAA")))*($C$31:$C$71=$F$1),$L$31:$L$71)</f>
        <v>8</v>
      </c>
      <c r="G2" s="1">
        <f t="shared" ref="G2:G24" si="5">SUM(B2:F2)</f>
        <v>-16.399999999999999</v>
      </c>
      <c r="H2" s="2"/>
      <c r="I2" s="25">
        <f t="shared" ref="I2:I24" si="6">(B2*8.6)+(C2*8.6)+(D2*6)+(E2*7.8)+(F2*11.42)</f>
        <v>-118.47999999999998</v>
      </c>
      <c r="J2" s="5"/>
      <c r="K2" s="5"/>
      <c r="L2" s="5"/>
      <c r="M2" s="5"/>
    </row>
    <row r="3" spans="1:13" x14ac:dyDescent="0.25">
      <c r="A3" s="157">
        <v>43141</v>
      </c>
      <c r="B3" s="44">
        <f t="shared" si="0"/>
        <v>0</v>
      </c>
      <c r="C3" s="44">
        <f t="shared" si="1"/>
        <v>0</v>
      </c>
      <c r="D3" s="44">
        <f t="shared" si="2"/>
        <v>0</v>
      </c>
      <c r="E3" s="44">
        <f t="shared" si="3"/>
        <v>0</v>
      </c>
      <c r="F3" s="44">
        <f t="shared" si="4"/>
        <v>0</v>
      </c>
      <c r="G3" s="1">
        <f t="shared" si="5"/>
        <v>0</v>
      </c>
      <c r="H3" s="2"/>
      <c r="I3" s="25">
        <f t="shared" si="6"/>
        <v>0</v>
      </c>
      <c r="J3" s="5"/>
      <c r="K3" s="5"/>
      <c r="L3" s="5"/>
      <c r="M3" s="5"/>
    </row>
    <row r="4" spans="1:13" x14ac:dyDescent="0.25">
      <c r="A4" s="157">
        <v>43169</v>
      </c>
      <c r="B4" s="44">
        <f t="shared" si="0"/>
        <v>-3.4000000000000004</v>
      </c>
      <c r="C4" s="44">
        <f t="shared" si="1"/>
        <v>0</v>
      </c>
      <c r="D4" s="44">
        <f t="shared" si="2"/>
        <v>0</v>
      </c>
      <c r="E4" s="44">
        <f t="shared" si="3"/>
        <v>0</v>
      </c>
      <c r="F4" s="44">
        <f t="shared" si="4"/>
        <v>0</v>
      </c>
      <c r="G4" s="1">
        <f t="shared" si="5"/>
        <v>-3.4000000000000004</v>
      </c>
      <c r="H4" s="2"/>
      <c r="I4" s="25">
        <f t="shared" si="6"/>
        <v>-29.240000000000002</v>
      </c>
      <c r="J4" s="5"/>
      <c r="K4" s="5"/>
      <c r="L4" s="5"/>
      <c r="M4" s="5"/>
    </row>
    <row r="5" spans="1:13" x14ac:dyDescent="0.25">
      <c r="A5" s="157">
        <v>43200</v>
      </c>
      <c r="B5" s="44">
        <f t="shared" si="0"/>
        <v>57.7</v>
      </c>
      <c r="C5" s="44">
        <f t="shared" si="1"/>
        <v>0</v>
      </c>
      <c r="D5" s="44">
        <f t="shared" si="2"/>
        <v>0</v>
      </c>
      <c r="E5" s="44">
        <f t="shared" si="3"/>
        <v>0</v>
      </c>
      <c r="F5" s="44">
        <f t="shared" si="4"/>
        <v>0</v>
      </c>
      <c r="G5" s="1">
        <f t="shared" si="5"/>
        <v>57.7</v>
      </c>
      <c r="H5" s="2"/>
      <c r="I5" s="25">
        <f t="shared" si="6"/>
        <v>496.22</v>
      </c>
      <c r="J5" s="5"/>
      <c r="K5" s="5"/>
      <c r="L5" s="5"/>
      <c r="M5" s="5"/>
    </row>
    <row r="6" spans="1:13" x14ac:dyDescent="0.25">
      <c r="A6" s="157">
        <v>43230</v>
      </c>
      <c r="B6" s="44">
        <f t="shared" si="0"/>
        <v>331.59999999999997</v>
      </c>
      <c r="C6" s="44">
        <f t="shared" si="1"/>
        <v>-12.3</v>
      </c>
      <c r="D6" s="44">
        <f t="shared" si="2"/>
        <v>0</v>
      </c>
      <c r="E6" s="44">
        <f t="shared" si="3"/>
        <v>0</v>
      </c>
      <c r="F6" s="44">
        <f t="shared" si="4"/>
        <v>0</v>
      </c>
      <c r="G6" s="1">
        <f t="shared" si="5"/>
        <v>319.29999999999995</v>
      </c>
      <c r="H6" s="3"/>
      <c r="I6" s="25">
        <f t="shared" si="6"/>
        <v>2745.9799999999996</v>
      </c>
      <c r="J6" s="5"/>
      <c r="K6" s="5"/>
      <c r="L6" s="5"/>
      <c r="M6" s="5"/>
    </row>
    <row r="7" spans="1:13" x14ac:dyDescent="0.25">
      <c r="A7" s="157">
        <v>43322</v>
      </c>
      <c r="B7" s="44">
        <f t="shared" si="0"/>
        <v>0</v>
      </c>
      <c r="C7" s="44">
        <f t="shared" si="1"/>
        <v>0</v>
      </c>
      <c r="D7" s="44">
        <f t="shared" si="2"/>
        <v>0</v>
      </c>
      <c r="E7" s="44">
        <f t="shared" si="3"/>
        <v>93.200000000000017</v>
      </c>
      <c r="F7" s="44">
        <f t="shared" si="4"/>
        <v>0</v>
      </c>
      <c r="G7" s="1">
        <f t="shared" si="5"/>
        <v>93.200000000000017</v>
      </c>
      <c r="H7" s="3"/>
      <c r="I7" s="25">
        <f t="shared" si="6"/>
        <v>726.96000000000015</v>
      </c>
      <c r="J7" s="5"/>
      <c r="K7" s="5"/>
      <c r="L7" s="5"/>
      <c r="M7" s="5"/>
    </row>
    <row r="8" spans="1:13" x14ac:dyDescent="0.25">
      <c r="A8" s="157">
        <v>43353</v>
      </c>
      <c r="B8" s="44">
        <f t="shared" si="0"/>
        <v>0</v>
      </c>
      <c r="C8" s="44">
        <f t="shared" si="1"/>
        <v>72</v>
      </c>
      <c r="D8" s="44">
        <f t="shared" si="2"/>
        <v>0</v>
      </c>
      <c r="E8" s="44">
        <f t="shared" si="3"/>
        <v>0</v>
      </c>
      <c r="F8" s="44">
        <f t="shared" si="4"/>
        <v>0</v>
      </c>
      <c r="G8" s="1">
        <f t="shared" si="5"/>
        <v>72</v>
      </c>
      <c r="H8" s="2"/>
      <c r="I8" s="25">
        <f t="shared" si="6"/>
        <v>619.19999999999993</v>
      </c>
      <c r="J8" s="5"/>
      <c r="K8" s="5"/>
      <c r="L8" s="5"/>
      <c r="M8" s="5"/>
    </row>
    <row r="9" spans="1:13" x14ac:dyDescent="0.25">
      <c r="A9" s="157">
        <v>43383</v>
      </c>
      <c r="B9" s="44">
        <f t="shared" si="0"/>
        <v>0</v>
      </c>
      <c r="C9" s="44">
        <f t="shared" si="1"/>
        <v>0</v>
      </c>
      <c r="D9" s="44">
        <f t="shared" si="2"/>
        <v>0</v>
      </c>
      <c r="E9" s="44">
        <f t="shared" si="3"/>
        <v>0</v>
      </c>
      <c r="F9" s="44">
        <f t="shared" si="4"/>
        <v>0</v>
      </c>
      <c r="G9" s="1">
        <f t="shared" si="5"/>
        <v>0</v>
      </c>
      <c r="H9" s="2"/>
      <c r="I9" s="25">
        <f t="shared" si="6"/>
        <v>0</v>
      </c>
      <c r="J9" s="5"/>
      <c r="K9" s="5"/>
      <c r="L9" s="5"/>
      <c r="M9" s="5"/>
    </row>
    <row r="10" spans="1:13" x14ac:dyDescent="0.25">
      <c r="A10" s="157">
        <v>43414</v>
      </c>
      <c r="B10" s="44">
        <f t="shared" si="0"/>
        <v>-6.4999999999999964</v>
      </c>
      <c r="C10" s="44">
        <f t="shared" si="1"/>
        <v>0</v>
      </c>
      <c r="D10" s="44">
        <f t="shared" si="2"/>
        <v>0</v>
      </c>
      <c r="E10" s="44">
        <f t="shared" si="3"/>
        <v>0</v>
      </c>
      <c r="F10" s="44">
        <f t="shared" si="4"/>
        <v>0</v>
      </c>
      <c r="G10" s="1">
        <f t="shared" si="5"/>
        <v>-6.4999999999999964</v>
      </c>
      <c r="H10" s="2"/>
      <c r="I10" s="25">
        <f t="shared" si="6"/>
        <v>-55.89999999999997</v>
      </c>
      <c r="J10" s="5"/>
      <c r="K10" s="5"/>
      <c r="L10" s="5"/>
      <c r="M10" s="5"/>
    </row>
    <row r="11" spans="1:13" x14ac:dyDescent="0.25">
      <c r="A11" s="157">
        <v>43444</v>
      </c>
      <c r="B11" s="44">
        <f t="shared" si="0"/>
        <v>0</v>
      </c>
      <c r="C11" s="44">
        <f t="shared" si="1"/>
        <v>0</v>
      </c>
      <c r="D11" s="44">
        <f t="shared" si="2"/>
        <v>0</v>
      </c>
      <c r="E11" s="44">
        <f t="shared" si="3"/>
        <v>0</v>
      </c>
      <c r="F11" s="44">
        <f t="shared" si="4"/>
        <v>0</v>
      </c>
      <c r="G11" s="1">
        <f t="shared" si="5"/>
        <v>0</v>
      </c>
      <c r="H11" s="3"/>
      <c r="I11" s="25">
        <f t="shared" si="6"/>
        <v>0</v>
      </c>
      <c r="J11" s="5"/>
      <c r="K11" s="5"/>
      <c r="L11" s="5"/>
      <c r="M11" s="5"/>
    </row>
    <row r="12" spans="1:13" x14ac:dyDescent="0.25">
      <c r="A12" s="157" t="s">
        <v>118</v>
      </c>
      <c r="B12" s="24"/>
      <c r="C12" s="24"/>
      <c r="D12" s="24"/>
      <c r="E12" s="24"/>
      <c r="F12" s="24"/>
      <c r="G12" s="1">
        <f t="shared" si="5"/>
        <v>0</v>
      </c>
      <c r="H12" s="2"/>
      <c r="I12" s="25">
        <f t="shared" si="6"/>
        <v>0</v>
      </c>
      <c r="J12" s="5"/>
      <c r="K12" s="5"/>
      <c r="L12" s="5"/>
      <c r="M12" s="5"/>
    </row>
    <row r="13" spans="1:13" x14ac:dyDescent="0.25">
      <c r="A13" s="157" t="s">
        <v>119</v>
      </c>
      <c r="B13" s="24"/>
      <c r="C13" s="24"/>
      <c r="D13" s="24"/>
      <c r="E13" s="24"/>
      <c r="F13" s="24"/>
      <c r="G13" s="1">
        <f t="shared" si="5"/>
        <v>0</v>
      </c>
      <c r="H13" s="2"/>
      <c r="I13" s="25">
        <f t="shared" si="6"/>
        <v>0</v>
      </c>
      <c r="J13" s="5"/>
      <c r="K13" s="5"/>
      <c r="L13" s="5"/>
      <c r="M13" s="5"/>
    </row>
    <row r="14" spans="1:13" x14ac:dyDescent="0.25">
      <c r="A14" s="157" t="s">
        <v>120</v>
      </c>
      <c r="B14" s="24"/>
      <c r="C14" s="24"/>
      <c r="D14" s="24"/>
      <c r="E14" s="24"/>
      <c r="F14" s="24"/>
      <c r="G14" s="1">
        <f t="shared" si="5"/>
        <v>0</v>
      </c>
      <c r="H14" s="3"/>
      <c r="I14" s="25">
        <f t="shared" si="6"/>
        <v>0</v>
      </c>
      <c r="J14" s="5"/>
      <c r="K14" s="5"/>
      <c r="L14" s="5"/>
      <c r="M14" s="5"/>
    </row>
    <row r="15" spans="1:13" x14ac:dyDescent="0.25">
      <c r="A15" s="157" t="s">
        <v>121</v>
      </c>
      <c r="B15" s="24"/>
      <c r="C15" s="24"/>
      <c r="D15" s="24"/>
      <c r="E15" s="24"/>
      <c r="F15" s="24"/>
      <c r="G15" s="1">
        <f t="shared" si="5"/>
        <v>0</v>
      </c>
      <c r="H15" s="2"/>
      <c r="I15" s="25">
        <f t="shared" si="6"/>
        <v>0</v>
      </c>
      <c r="J15" s="5"/>
      <c r="K15" s="5"/>
      <c r="L15" s="5"/>
      <c r="M15" s="5"/>
    </row>
    <row r="16" spans="1:13" x14ac:dyDescent="0.25">
      <c r="A16" s="157" t="s">
        <v>122</v>
      </c>
      <c r="B16" s="24"/>
      <c r="C16" s="24"/>
      <c r="D16" s="24"/>
      <c r="E16" s="24"/>
      <c r="F16" s="24"/>
      <c r="G16" s="1">
        <f t="shared" si="5"/>
        <v>0</v>
      </c>
      <c r="H16" s="2"/>
      <c r="I16" s="25">
        <f t="shared" si="6"/>
        <v>0</v>
      </c>
      <c r="J16" s="5"/>
      <c r="K16" s="5"/>
      <c r="L16" s="5"/>
      <c r="M16" s="5"/>
    </row>
    <row r="17" spans="1:28" x14ac:dyDescent="0.25">
      <c r="A17" s="157" t="s">
        <v>123</v>
      </c>
      <c r="B17" s="24"/>
      <c r="C17" s="24"/>
      <c r="D17" s="24"/>
      <c r="E17" s="24"/>
      <c r="F17" s="24"/>
      <c r="G17" s="1">
        <f t="shared" si="5"/>
        <v>0</v>
      </c>
      <c r="H17" s="2"/>
      <c r="I17" s="25">
        <f t="shared" si="6"/>
        <v>0</v>
      </c>
      <c r="J17" s="5"/>
      <c r="K17" s="5"/>
      <c r="L17" s="5"/>
      <c r="M17" s="5"/>
    </row>
    <row r="18" spans="1:28" x14ac:dyDescent="0.25">
      <c r="A18" s="157" t="s">
        <v>228</v>
      </c>
      <c r="B18" s="24"/>
      <c r="C18" s="24"/>
      <c r="D18" s="24"/>
      <c r="E18" s="24"/>
      <c r="F18" s="24"/>
      <c r="G18" s="1">
        <f t="shared" si="5"/>
        <v>0</v>
      </c>
      <c r="H18" s="2"/>
      <c r="I18" s="25">
        <f t="shared" si="6"/>
        <v>0</v>
      </c>
      <c r="J18" s="5"/>
      <c r="K18" s="5"/>
      <c r="L18" s="5"/>
      <c r="M18" s="5"/>
    </row>
    <row r="19" spans="1:28" x14ac:dyDescent="0.25">
      <c r="A19" s="157" t="s">
        <v>229</v>
      </c>
      <c r="B19" s="24"/>
      <c r="C19" s="24"/>
      <c r="D19" s="24"/>
      <c r="E19" s="24"/>
      <c r="F19" s="24"/>
      <c r="G19" s="1">
        <f t="shared" si="5"/>
        <v>0</v>
      </c>
      <c r="H19" s="2"/>
      <c r="I19" s="25">
        <f t="shared" si="6"/>
        <v>0</v>
      </c>
      <c r="J19" s="5"/>
      <c r="K19" s="5"/>
      <c r="L19" s="5"/>
      <c r="M19" s="5"/>
    </row>
    <row r="20" spans="1:28" x14ac:dyDescent="0.25">
      <c r="A20" s="157" t="s">
        <v>230</v>
      </c>
      <c r="B20" s="24"/>
      <c r="C20" s="24"/>
      <c r="D20" s="24"/>
      <c r="E20" s="24"/>
      <c r="F20" s="24"/>
      <c r="G20" s="1">
        <f t="shared" si="5"/>
        <v>0</v>
      </c>
      <c r="H20" s="2"/>
      <c r="I20" s="25">
        <f t="shared" si="6"/>
        <v>0</v>
      </c>
      <c r="J20" s="5"/>
      <c r="K20" s="5"/>
      <c r="L20" s="5"/>
      <c r="M20" s="5"/>
    </row>
    <row r="21" spans="1:28" x14ac:dyDescent="0.25">
      <c r="A21" s="157" t="s">
        <v>231</v>
      </c>
      <c r="B21" s="24"/>
      <c r="C21" s="24"/>
      <c r="D21" s="24"/>
      <c r="E21" s="24"/>
      <c r="F21" s="24"/>
      <c r="G21" s="1">
        <f t="shared" si="5"/>
        <v>0</v>
      </c>
      <c r="H21" s="2"/>
      <c r="I21" s="25">
        <f t="shared" si="6"/>
        <v>0</v>
      </c>
      <c r="J21" s="5"/>
      <c r="K21" s="5"/>
      <c r="L21" s="5"/>
      <c r="M21" s="5"/>
    </row>
    <row r="22" spans="1:28" x14ac:dyDescent="0.25">
      <c r="A22" s="157" t="s">
        <v>232</v>
      </c>
      <c r="B22" s="24"/>
      <c r="C22" s="24"/>
      <c r="D22" s="24"/>
      <c r="E22" s="24"/>
      <c r="F22" s="24"/>
      <c r="G22" s="1">
        <f t="shared" si="5"/>
        <v>0</v>
      </c>
      <c r="H22" s="2"/>
      <c r="I22" s="25">
        <f t="shared" si="6"/>
        <v>0</v>
      </c>
      <c r="J22" s="5"/>
      <c r="K22" s="5"/>
      <c r="L22" s="5"/>
      <c r="M22" s="5"/>
    </row>
    <row r="23" spans="1:28" x14ac:dyDescent="0.25">
      <c r="A23" s="157" t="s">
        <v>233</v>
      </c>
      <c r="B23" s="24"/>
      <c r="C23" s="24"/>
      <c r="D23" s="24"/>
      <c r="E23" s="24"/>
      <c r="F23" s="24"/>
      <c r="G23" s="1">
        <f t="shared" si="5"/>
        <v>0</v>
      </c>
      <c r="H23" s="2"/>
      <c r="I23" s="25">
        <f t="shared" si="6"/>
        <v>0</v>
      </c>
      <c r="J23" s="5"/>
      <c r="K23" s="5"/>
      <c r="L23" s="5"/>
      <c r="M23" s="5"/>
    </row>
    <row r="24" spans="1:28" x14ac:dyDescent="0.25">
      <c r="A24" s="157" t="s">
        <v>234</v>
      </c>
      <c r="B24" s="24"/>
      <c r="C24" s="24"/>
      <c r="D24" s="24"/>
      <c r="E24" s="24"/>
      <c r="F24" s="24"/>
      <c r="G24" s="1">
        <f t="shared" si="5"/>
        <v>0</v>
      </c>
      <c r="H24" s="2"/>
      <c r="I24" s="25">
        <f t="shared" si="6"/>
        <v>0</v>
      </c>
      <c r="J24" s="5"/>
      <c r="K24" s="5"/>
      <c r="L24" s="5"/>
      <c r="M24" s="5"/>
    </row>
    <row r="25" spans="1:28" ht="15.75" customHeight="1" x14ac:dyDescent="0.25">
      <c r="A25" s="4" t="s">
        <v>3</v>
      </c>
      <c r="B25" s="56">
        <f t="shared" ref="B25:I25" si="7">SUM(B2:B24)</f>
        <v>379.4</v>
      </c>
      <c r="C25" s="56">
        <f t="shared" si="7"/>
        <v>35.299999999999997</v>
      </c>
      <c r="D25" s="56">
        <f t="shared" si="7"/>
        <v>0</v>
      </c>
      <c r="E25" s="56">
        <f t="shared" si="7"/>
        <v>93.200000000000017</v>
      </c>
      <c r="F25" s="56">
        <f t="shared" si="7"/>
        <v>8</v>
      </c>
      <c r="G25" s="164">
        <f t="shared" si="7"/>
        <v>515.9</v>
      </c>
      <c r="H25" s="108">
        <f t="shared" si="7"/>
        <v>0</v>
      </c>
      <c r="I25" s="113">
        <f t="shared" si="7"/>
        <v>4384.74</v>
      </c>
      <c r="J25" s="5"/>
      <c r="K25" s="5"/>
      <c r="L25" s="5"/>
      <c r="M25" s="5"/>
    </row>
    <row r="26" spans="1:28" ht="15.75" x14ac:dyDescent="0.25">
      <c r="A26" s="55" t="s">
        <v>37</v>
      </c>
      <c r="B26" s="58"/>
      <c r="C26" s="58"/>
      <c r="D26" s="58"/>
      <c r="E26" s="58"/>
      <c r="F26" s="58"/>
      <c r="G26" s="165"/>
      <c r="H26" s="59">
        <f>SUM(B26:F26)</f>
        <v>0</v>
      </c>
      <c r="I26" s="58"/>
    </row>
    <row r="27" spans="1:28" ht="15.75" customHeight="1" x14ac:dyDescent="0.25">
      <c r="A27" s="85" t="s">
        <v>12</v>
      </c>
      <c r="B27" s="84">
        <f>(B25*8.6)</f>
        <v>3262.8399999999997</v>
      </c>
      <c r="C27" s="84">
        <f>(C25*8.6)</f>
        <v>303.58</v>
      </c>
      <c r="D27" s="84">
        <f>(D25*6)</f>
        <v>0</v>
      </c>
      <c r="E27" s="84">
        <f>(E25*7.8)</f>
        <v>726.96000000000015</v>
      </c>
      <c r="F27" s="84">
        <f>(F25*11.42)</f>
        <v>91.36</v>
      </c>
      <c r="G27" s="107"/>
      <c r="H27" s="109"/>
      <c r="I27" s="114"/>
      <c r="J27" s="5"/>
      <c r="K27" s="5"/>
      <c r="L27" s="5"/>
      <c r="M27" s="5"/>
    </row>
    <row r="30" spans="1:28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28" s="23" customFormat="1" x14ac:dyDescent="0.25">
      <c r="A31" s="42">
        <v>43414.659722222219</v>
      </c>
      <c r="B31" s="42">
        <v>43414.804861111108</v>
      </c>
      <c r="C31" s="23" t="s">
        <v>10</v>
      </c>
      <c r="D31" s="23" t="s">
        <v>32</v>
      </c>
      <c r="E31" s="23">
        <v>0.09</v>
      </c>
      <c r="F31" s="23">
        <v>1.1581600000000001</v>
      </c>
      <c r="G31" s="23">
        <v>1.15296</v>
      </c>
      <c r="H31" s="23">
        <v>1.1583600000000001</v>
      </c>
      <c r="I31" s="23">
        <v>1.15815</v>
      </c>
      <c r="J31" s="23">
        <v>-0.39</v>
      </c>
      <c r="K31" s="23">
        <v>0</v>
      </c>
      <c r="L31" s="23">
        <v>2.1</v>
      </c>
      <c r="M31" s="23">
        <v>1.24</v>
      </c>
      <c r="N31" s="23">
        <v>0.01</v>
      </c>
      <c r="O31" s="23">
        <v>400151</v>
      </c>
      <c r="P31" s="23" t="s">
        <v>235</v>
      </c>
      <c r="Q31" s="23">
        <v>58.9</v>
      </c>
      <c r="R31" s="23" t="s">
        <v>236</v>
      </c>
      <c r="S31" s="23">
        <v>33.6</v>
      </c>
      <c r="T31" s="23">
        <v>0.46</v>
      </c>
      <c r="U31" s="23">
        <v>23</v>
      </c>
      <c r="V31" s="23">
        <v>17.940000000000001</v>
      </c>
      <c r="W31" s="23">
        <v>-10.6</v>
      </c>
      <c r="X31" s="23">
        <v>-8.2680000000000007</v>
      </c>
      <c r="Y31" s="23">
        <v>68.5</v>
      </c>
      <c r="Z31" s="23">
        <v>37.799999999999997</v>
      </c>
      <c r="AA31" s="23">
        <v>-20.9</v>
      </c>
      <c r="AB31" s="23">
        <v>-16.3</v>
      </c>
    </row>
    <row r="32" spans="1:28" s="23" customFormat="1" x14ac:dyDescent="0.25">
      <c r="A32" s="42">
        <v>43414.659722222219</v>
      </c>
      <c r="B32" s="42">
        <v>43414.6875</v>
      </c>
      <c r="C32" s="23" t="s">
        <v>10</v>
      </c>
      <c r="D32" s="23" t="s">
        <v>32</v>
      </c>
      <c r="E32" s="23">
        <v>0.05</v>
      </c>
      <c r="F32" s="23">
        <v>1.1601300000000001</v>
      </c>
      <c r="G32" s="23">
        <v>1.15296</v>
      </c>
      <c r="H32" s="23">
        <v>1.1583600000000001</v>
      </c>
      <c r="I32" s="23">
        <v>1.15645</v>
      </c>
      <c r="J32" s="23">
        <v>-0.21</v>
      </c>
      <c r="K32" s="23">
        <v>0</v>
      </c>
      <c r="L32" s="23">
        <v>19.100000000000001</v>
      </c>
      <c r="M32" s="23">
        <v>8.0500000000000007</v>
      </c>
      <c r="N32" s="23">
        <v>0.08</v>
      </c>
      <c r="O32" s="23">
        <v>400151</v>
      </c>
      <c r="P32" s="23" t="s">
        <v>237</v>
      </c>
      <c r="Q32" s="23">
        <v>2.5</v>
      </c>
      <c r="R32" s="23" t="s">
        <v>142</v>
      </c>
      <c r="S32" s="23">
        <v>0</v>
      </c>
      <c r="T32" s="23">
        <v>0.05</v>
      </c>
      <c r="U32" s="23">
        <v>19.100000000000001</v>
      </c>
      <c r="V32" s="23">
        <v>8.2129999999999992</v>
      </c>
      <c r="W32" s="23">
        <v>0</v>
      </c>
      <c r="X32" s="23">
        <v>0</v>
      </c>
      <c r="Y32" s="23">
        <v>100</v>
      </c>
      <c r="Z32" s="23">
        <v>100</v>
      </c>
      <c r="AA32" s="23">
        <v>0</v>
      </c>
      <c r="AB32" s="23">
        <v>0</v>
      </c>
    </row>
    <row r="33" spans="1:28" s="23" customFormat="1" x14ac:dyDescent="0.25">
      <c r="A33" s="42">
        <v>43414.384027777778</v>
      </c>
      <c r="B33" s="42">
        <v>43414.561805555553</v>
      </c>
      <c r="C33" s="23" t="s">
        <v>10</v>
      </c>
      <c r="D33" s="23" t="s">
        <v>32</v>
      </c>
      <c r="E33" s="23">
        <v>0.09</v>
      </c>
      <c r="F33" s="23">
        <v>1.1573599999999999</v>
      </c>
      <c r="G33" s="23">
        <v>1.1533199999999999</v>
      </c>
      <c r="H33" s="23">
        <v>1.1546000000000001</v>
      </c>
      <c r="I33" s="23">
        <v>1.15737</v>
      </c>
      <c r="J33" s="23">
        <v>-0.39</v>
      </c>
      <c r="K33" s="23">
        <v>0</v>
      </c>
      <c r="L33" s="23">
        <v>-27.7</v>
      </c>
      <c r="M33" s="23">
        <v>-21.93</v>
      </c>
      <c r="N33" s="23">
        <v>-0.21</v>
      </c>
      <c r="O33" s="23">
        <v>400301</v>
      </c>
      <c r="P33" s="23" t="s">
        <v>238</v>
      </c>
      <c r="Q33" s="23">
        <v>3.6</v>
      </c>
      <c r="R33" s="23" t="s">
        <v>164</v>
      </c>
      <c r="S33" s="23">
        <v>29.4</v>
      </c>
      <c r="T33" s="23">
        <v>16.309999999999999</v>
      </c>
      <c r="U33" s="23">
        <v>1.7</v>
      </c>
      <c r="V33" s="23">
        <v>1.3260000000000001</v>
      </c>
      <c r="W33" s="23">
        <v>-27.7</v>
      </c>
      <c r="X33" s="23">
        <v>-21.606000000000002</v>
      </c>
      <c r="Y33" s="23">
        <v>5.8</v>
      </c>
      <c r="Z33" s="23">
        <v>0</v>
      </c>
      <c r="AA33" s="23">
        <v>-29.4</v>
      </c>
      <c r="AB33" s="23">
        <v>-22.93</v>
      </c>
    </row>
    <row r="34" spans="1:28" s="23" customFormat="1" x14ac:dyDescent="0.25">
      <c r="A34" s="42">
        <v>43353.791666666664</v>
      </c>
      <c r="B34" s="42">
        <v>43353.824305555558</v>
      </c>
      <c r="C34" s="23" t="s">
        <v>13</v>
      </c>
      <c r="D34" s="23" t="s">
        <v>34</v>
      </c>
      <c r="E34" s="23">
        <v>0.05</v>
      </c>
      <c r="F34" s="23">
        <v>1.31277</v>
      </c>
      <c r="G34" s="23">
        <v>1.3208500000000001</v>
      </c>
      <c r="H34" s="23">
        <v>1.3139099999999999</v>
      </c>
      <c r="I34" s="23">
        <v>1.31277</v>
      </c>
      <c r="J34" s="23">
        <v>-0.21</v>
      </c>
      <c r="K34" s="23">
        <v>0</v>
      </c>
      <c r="L34" s="23">
        <v>-11.4</v>
      </c>
      <c r="M34" s="23">
        <v>-5.17</v>
      </c>
      <c r="N34" s="23">
        <v>-0.05</v>
      </c>
      <c r="O34" s="23">
        <v>450051</v>
      </c>
      <c r="P34" s="23" t="s">
        <v>73</v>
      </c>
      <c r="Q34" s="23">
        <v>0</v>
      </c>
      <c r="R34" s="23" t="s">
        <v>33</v>
      </c>
      <c r="S34" s="23">
        <v>11.4</v>
      </c>
      <c r="T34" s="23">
        <v>11.4</v>
      </c>
      <c r="U34" s="23">
        <v>0</v>
      </c>
      <c r="V34" s="23">
        <v>0</v>
      </c>
      <c r="W34" s="23">
        <v>-11.4</v>
      </c>
      <c r="X34" s="23">
        <v>-5.016</v>
      </c>
      <c r="Y34" s="23">
        <v>0</v>
      </c>
      <c r="Z34" s="23">
        <v>0</v>
      </c>
      <c r="AA34" s="23">
        <v>-11.4</v>
      </c>
      <c r="AB34" s="23">
        <v>-5.0199999999999996</v>
      </c>
    </row>
    <row r="35" spans="1:28" s="23" customFormat="1" x14ac:dyDescent="0.25">
      <c r="A35" s="42">
        <v>43353.791666666664</v>
      </c>
      <c r="B35" s="42">
        <v>43353.815972222219</v>
      </c>
      <c r="C35" s="23" t="s">
        <v>13</v>
      </c>
      <c r="D35" s="23" t="s">
        <v>34</v>
      </c>
      <c r="E35" s="23">
        <v>0.03</v>
      </c>
      <c r="F35" s="23">
        <v>1.30833</v>
      </c>
      <c r="G35" s="23">
        <v>1.3208500000000001</v>
      </c>
      <c r="H35" s="23">
        <v>1.3139099999999999</v>
      </c>
      <c r="I35" s="23">
        <v>1.31368</v>
      </c>
      <c r="J35" s="23">
        <v>-0.13</v>
      </c>
      <c r="K35" s="23">
        <v>0</v>
      </c>
      <c r="L35" s="23">
        <v>-2.2999999999999998</v>
      </c>
      <c r="M35" s="23">
        <v>-0.73</v>
      </c>
      <c r="N35" s="23">
        <v>-0.01</v>
      </c>
      <c r="O35" s="23">
        <v>450051</v>
      </c>
      <c r="P35" s="23" t="s">
        <v>74</v>
      </c>
      <c r="Q35" s="23">
        <v>0</v>
      </c>
      <c r="R35" s="23" t="s">
        <v>33</v>
      </c>
      <c r="S35" s="23">
        <v>2.2999999999999998</v>
      </c>
      <c r="T35" s="23">
        <v>2.2999999999999998</v>
      </c>
      <c r="U35" s="23">
        <v>0</v>
      </c>
      <c r="V35" s="23">
        <v>0</v>
      </c>
      <c r="W35" s="23">
        <v>-2.2999999999999998</v>
      </c>
      <c r="X35" s="23">
        <v>-0.59799999999999998</v>
      </c>
      <c r="Y35" s="23">
        <v>0</v>
      </c>
      <c r="Z35" s="23">
        <v>0</v>
      </c>
      <c r="AA35" s="23">
        <v>-2.2999999999999998</v>
      </c>
      <c r="AB35" s="23">
        <v>-0.6</v>
      </c>
    </row>
    <row r="36" spans="1:28" s="23" customFormat="1" x14ac:dyDescent="0.25">
      <c r="A36" s="42">
        <v>43353.673611111109</v>
      </c>
      <c r="B36" s="42">
        <v>43353.775000000001</v>
      </c>
      <c r="C36" s="23" t="s">
        <v>13</v>
      </c>
      <c r="D36" s="23" t="s">
        <v>34</v>
      </c>
      <c r="E36" s="23">
        <v>0.02</v>
      </c>
      <c r="F36" s="23">
        <v>1.30762</v>
      </c>
      <c r="G36" s="23">
        <v>1.3134600000000001</v>
      </c>
      <c r="H36" s="23">
        <v>1.30742</v>
      </c>
      <c r="I36" s="23">
        <v>1.3134699999999999</v>
      </c>
      <c r="J36" s="23">
        <v>-0.08</v>
      </c>
      <c r="K36" s="23">
        <v>0</v>
      </c>
      <c r="L36" s="23">
        <v>60.5</v>
      </c>
      <c r="M36" s="23">
        <v>10.46</v>
      </c>
      <c r="N36" s="23">
        <v>0.1</v>
      </c>
      <c r="O36" s="23">
        <v>450051</v>
      </c>
      <c r="P36" s="23" t="s">
        <v>75</v>
      </c>
      <c r="Q36" s="23">
        <v>0.7</v>
      </c>
      <c r="R36" s="23" t="s">
        <v>46</v>
      </c>
      <c r="S36" s="23">
        <v>0</v>
      </c>
      <c r="T36" s="23">
        <v>0.02</v>
      </c>
      <c r="U36" s="23">
        <v>60.5</v>
      </c>
      <c r="V36" s="23">
        <v>10.285</v>
      </c>
      <c r="W36" s="23">
        <v>0</v>
      </c>
      <c r="X36" s="23">
        <v>0</v>
      </c>
      <c r="Y36" s="23">
        <v>100</v>
      </c>
      <c r="Z36" s="23">
        <v>100</v>
      </c>
      <c r="AA36" s="23">
        <v>0</v>
      </c>
      <c r="AB36" s="23">
        <v>0</v>
      </c>
    </row>
    <row r="37" spans="1:28" s="23" customFormat="1" x14ac:dyDescent="0.25">
      <c r="A37" s="42">
        <v>43353.673611111109</v>
      </c>
      <c r="B37" s="42">
        <v>43353.774305555555</v>
      </c>
      <c r="C37" s="23" t="s">
        <v>13</v>
      </c>
      <c r="D37" s="23" t="s">
        <v>34</v>
      </c>
      <c r="E37" s="23">
        <v>0.03</v>
      </c>
      <c r="F37" s="23">
        <v>1.30762</v>
      </c>
      <c r="G37" s="23">
        <v>1.3134600000000001</v>
      </c>
      <c r="H37" s="23">
        <v>1.30742</v>
      </c>
      <c r="I37" s="23">
        <v>1.31213</v>
      </c>
      <c r="J37" s="23">
        <v>-0.13</v>
      </c>
      <c r="K37" s="23">
        <v>0</v>
      </c>
      <c r="L37" s="23">
        <v>47.1</v>
      </c>
      <c r="M37" s="23">
        <v>12.17</v>
      </c>
      <c r="N37" s="23">
        <v>0.11</v>
      </c>
      <c r="O37" s="23">
        <v>450051</v>
      </c>
      <c r="P37" s="23" t="s">
        <v>76</v>
      </c>
      <c r="Q37" s="23">
        <v>0.7</v>
      </c>
      <c r="R37" s="23" t="s">
        <v>46</v>
      </c>
      <c r="S37" s="23">
        <v>0</v>
      </c>
      <c r="T37" s="23">
        <v>0.02</v>
      </c>
      <c r="U37" s="23">
        <v>47.1</v>
      </c>
      <c r="V37" s="23">
        <v>12.246</v>
      </c>
      <c r="W37" s="23">
        <v>0</v>
      </c>
      <c r="X37" s="23">
        <v>0</v>
      </c>
      <c r="Y37" s="23">
        <v>100</v>
      </c>
      <c r="Z37" s="23">
        <v>100</v>
      </c>
      <c r="AA37" s="23">
        <v>0</v>
      </c>
      <c r="AB37" s="23">
        <v>0</v>
      </c>
    </row>
    <row r="38" spans="1:28" s="23" customFormat="1" x14ac:dyDescent="0.25">
      <c r="A38" s="42">
        <v>43230.749305555553</v>
      </c>
      <c r="B38" s="42">
        <v>43353.730555555558</v>
      </c>
      <c r="C38" s="23" t="s">
        <v>10</v>
      </c>
      <c r="D38" s="23" t="s">
        <v>32</v>
      </c>
      <c r="E38" s="23">
        <v>0.03</v>
      </c>
      <c r="F38" s="23">
        <v>1.14869</v>
      </c>
      <c r="G38" s="23">
        <v>1.1398600000000001</v>
      </c>
      <c r="H38" s="23">
        <v>1.15083</v>
      </c>
      <c r="I38" s="23">
        <v>1.1487000000000001</v>
      </c>
      <c r="J38" s="23">
        <v>-0.13</v>
      </c>
      <c r="K38" s="23">
        <v>0.33</v>
      </c>
      <c r="L38" s="23">
        <v>21.3</v>
      </c>
      <c r="M38" s="23">
        <v>5.76</v>
      </c>
      <c r="N38" s="23">
        <v>0.05</v>
      </c>
      <c r="O38" s="23">
        <v>410151</v>
      </c>
      <c r="P38" s="23" t="s">
        <v>77</v>
      </c>
      <c r="Q38" s="23">
        <v>37.5</v>
      </c>
      <c r="R38" s="23" t="s">
        <v>78</v>
      </c>
      <c r="S38" s="23">
        <v>54.7</v>
      </c>
      <c r="T38" s="23">
        <v>0.28999999999999998</v>
      </c>
      <c r="U38" s="23">
        <v>75</v>
      </c>
      <c r="V38" s="23">
        <v>19.5</v>
      </c>
      <c r="W38" s="23">
        <v>-22</v>
      </c>
      <c r="X38" s="23">
        <v>-5.72</v>
      </c>
      <c r="Y38" s="23">
        <v>77.3</v>
      </c>
      <c r="Z38" s="23">
        <v>44.6</v>
      </c>
      <c r="AA38" s="23">
        <v>-53.7</v>
      </c>
      <c r="AB38" s="23">
        <v>-13.96</v>
      </c>
    </row>
    <row r="39" spans="1:28" s="23" customFormat="1" x14ac:dyDescent="0.25">
      <c r="A39" s="42">
        <v>43353.673611111109</v>
      </c>
      <c r="B39" s="42">
        <v>43353.71875</v>
      </c>
      <c r="C39" s="23" t="s">
        <v>13</v>
      </c>
      <c r="D39" s="23" t="s">
        <v>34</v>
      </c>
      <c r="E39" s="23">
        <v>0.03</v>
      </c>
      <c r="F39" s="23">
        <v>1.3035300000000001</v>
      </c>
      <c r="G39" s="23">
        <v>1.3134600000000001</v>
      </c>
      <c r="H39" s="23">
        <v>1.30742</v>
      </c>
      <c r="I39" s="23">
        <v>1.3052299999999999</v>
      </c>
      <c r="J39" s="23">
        <v>-0.13</v>
      </c>
      <c r="K39" s="23">
        <v>0</v>
      </c>
      <c r="L39" s="23">
        <v>-21.9</v>
      </c>
      <c r="M39" s="23">
        <v>-5.87</v>
      </c>
      <c r="N39" s="23">
        <v>-0.06</v>
      </c>
      <c r="O39" s="23">
        <v>450051</v>
      </c>
      <c r="P39" s="23" t="s">
        <v>79</v>
      </c>
      <c r="Q39" s="23">
        <v>0</v>
      </c>
      <c r="R39" s="23" t="s">
        <v>33</v>
      </c>
      <c r="S39" s="23">
        <v>21.9</v>
      </c>
      <c r="T39" s="23">
        <v>21.93</v>
      </c>
      <c r="U39" s="23">
        <v>0</v>
      </c>
      <c r="V39" s="23">
        <v>0</v>
      </c>
      <c r="W39" s="23">
        <v>-21.9</v>
      </c>
      <c r="X39" s="23">
        <v>-5.694</v>
      </c>
      <c r="Y39" s="23">
        <v>0</v>
      </c>
      <c r="Z39" s="23">
        <v>0</v>
      </c>
      <c r="AA39" s="23">
        <v>-21.9</v>
      </c>
      <c r="AB39" s="23">
        <v>-5.69</v>
      </c>
    </row>
    <row r="40" spans="1:28" s="23" customFormat="1" x14ac:dyDescent="0.25">
      <c r="A40" s="42">
        <v>43230.749305555553</v>
      </c>
      <c r="B40" s="42">
        <v>43353.625</v>
      </c>
      <c r="C40" s="23" t="s">
        <v>10</v>
      </c>
      <c r="D40" s="23" t="s">
        <v>32</v>
      </c>
      <c r="E40" s="23">
        <v>0.03</v>
      </c>
      <c r="F40" s="23">
        <v>1.1504700000000001</v>
      </c>
      <c r="G40" s="23">
        <v>1.1398600000000001</v>
      </c>
      <c r="H40" s="23">
        <v>1.15083</v>
      </c>
      <c r="I40" s="23">
        <v>1.1434500000000001</v>
      </c>
      <c r="J40" s="23">
        <v>-0.13</v>
      </c>
      <c r="K40" s="23">
        <v>0.33</v>
      </c>
      <c r="L40" s="23">
        <v>73.8</v>
      </c>
      <c r="M40" s="23">
        <v>19.559999999999999</v>
      </c>
      <c r="N40" s="23">
        <v>0.18</v>
      </c>
      <c r="O40" s="23">
        <v>410151</v>
      </c>
      <c r="P40" s="23" t="s">
        <v>80</v>
      </c>
      <c r="Q40" s="23">
        <v>35.799999999999997</v>
      </c>
      <c r="R40" s="23" t="s">
        <v>81</v>
      </c>
      <c r="S40" s="23">
        <v>38.799999999999997</v>
      </c>
      <c r="T40" s="23">
        <v>0.3</v>
      </c>
      <c r="U40" s="23">
        <v>74</v>
      </c>
      <c r="V40" s="23">
        <v>19.239999999999998</v>
      </c>
      <c r="W40" s="23">
        <v>-22</v>
      </c>
      <c r="X40" s="23">
        <v>-5.72</v>
      </c>
      <c r="Y40" s="23">
        <v>77.099999999999994</v>
      </c>
      <c r="Z40" s="23">
        <v>99.8</v>
      </c>
      <c r="AA40" s="23">
        <v>-0.2</v>
      </c>
      <c r="AB40" s="23">
        <v>-0.05</v>
      </c>
    </row>
    <row r="41" spans="1:28" s="23" customFormat="1" x14ac:dyDescent="0.25">
      <c r="A41" s="42">
        <v>43230.743750000001</v>
      </c>
      <c r="B41" s="42">
        <v>43353.623611111114</v>
      </c>
      <c r="C41" s="23" t="s">
        <v>10</v>
      </c>
      <c r="D41" s="23" t="s">
        <v>32</v>
      </c>
      <c r="E41" s="23">
        <v>0.03</v>
      </c>
      <c r="F41" s="23">
        <v>1.15113</v>
      </c>
      <c r="G41" s="23">
        <v>1.1434</v>
      </c>
      <c r="H41" s="23">
        <v>1.15133</v>
      </c>
      <c r="I41" s="23">
        <v>1.1434</v>
      </c>
      <c r="J41" s="23">
        <v>-0.13</v>
      </c>
      <c r="K41" s="23">
        <v>0.33</v>
      </c>
      <c r="L41" s="23">
        <v>79.3</v>
      </c>
      <c r="M41" s="23">
        <v>21.01</v>
      </c>
      <c r="N41" s="23">
        <v>0.2</v>
      </c>
      <c r="O41" s="23">
        <v>410601</v>
      </c>
      <c r="P41" s="23" t="s">
        <v>82</v>
      </c>
      <c r="Q41" s="23">
        <v>38</v>
      </c>
      <c r="R41" s="23" t="s">
        <v>78</v>
      </c>
      <c r="S41" s="23">
        <v>38.799999999999997</v>
      </c>
      <c r="T41" s="23">
        <v>0.21</v>
      </c>
      <c r="U41" s="23">
        <v>79.8</v>
      </c>
      <c r="V41" s="23">
        <v>20.748000000000001</v>
      </c>
      <c r="W41" s="23">
        <v>-17</v>
      </c>
      <c r="X41" s="23">
        <v>-4.42</v>
      </c>
      <c r="Y41" s="23">
        <v>82.4</v>
      </c>
      <c r="Z41" s="23">
        <v>99.5</v>
      </c>
      <c r="AA41" s="23">
        <v>-0.5</v>
      </c>
      <c r="AB41" s="23">
        <v>-0.13</v>
      </c>
    </row>
    <row r="42" spans="1:28" s="23" customFormat="1" x14ac:dyDescent="0.25">
      <c r="A42" s="42">
        <v>43230.743750000001</v>
      </c>
      <c r="B42" s="42">
        <v>43353.541666666664</v>
      </c>
      <c r="C42" s="23" t="s">
        <v>10</v>
      </c>
      <c r="D42" s="23" t="s">
        <v>32</v>
      </c>
      <c r="E42" s="23">
        <v>0.03</v>
      </c>
      <c r="F42" s="23">
        <v>1.15113</v>
      </c>
      <c r="G42" s="23">
        <v>1.1434</v>
      </c>
      <c r="H42" s="23">
        <v>1.15133</v>
      </c>
      <c r="I42" s="23">
        <v>1.1452599999999999</v>
      </c>
      <c r="J42" s="23">
        <v>-0.13</v>
      </c>
      <c r="K42" s="23">
        <v>0.33</v>
      </c>
      <c r="L42" s="23">
        <v>60.7</v>
      </c>
      <c r="M42" s="23">
        <v>16.100000000000001</v>
      </c>
      <c r="N42" s="23">
        <v>0.15</v>
      </c>
      <c r="O42" s="23">
        <v>410601</v>
      </c>
      <c r="P42" s="23" t="s">
        <v>83</v>
      </c>
      <c r="Q42" s="23">
        <v>36.6</v>
      </c>
      <c r="R42" s="23" t="s">
        <v>81</v>
      </c>
      <c r="S42" s="23">
        <v>38.799999999999997</v>
      </c>
      <c r="T42" s="23">
        <v>0.27</v>
      </c>
      <c r="U42" s="23">
        <v>63.3</v>
      </c>
      <c r="V42" s="23">
        <v>16.457999999999998</v>
      </c>
      <c r="W42" s="23">
        <v>-17</v>
      </c>
      <c r="X42" s="23">
        <v>-4.42</v>
      </c>
      <c r="Y42" s="23">
        <v>78.8</v>
      </c>
      <c r="Z42" s="23">
        <v>96.8</v>
      </c>
      <c r="AA42" s="23">
        <v>-2.6</v>
      </c>
      <c r="AB42" s="23">
        <v>-0.68</v>
      </c>
    </row>
    <row r="43" spans="1:28" s="23" customFormat="1" x14ac:dyDescent="0.25">
      <c r="A43" s="42">
        <v>43322.479166666664</v>
      </c>
      <c r="B43" s="42">
        <v>43353.418055555558</v>
      </c>
      <c r="C43" s="23" t="s">
        <v>15</v>
      </c>
      <c r="D43" s="23" t="s">
        <v>32</v>
      </c>
      <c r="E43" s="23">
        <v>0.02</v>
      </c>
      <c r="F43" s="23">
        <v>148.27699999999999</v>
      </c>
      <c r="G43" s="23">
        <v>147.44900000000001</v>
      </c>
      <c r="H43" s="23">
        <v>148.297</v>
      </c>
      <c r="I43" s="23">
        <v>148.27699999999999</v>
      </c>
      <c r="J43" s="23">
        <v>-0.08</v>
      </c>
      <c r="K43" s="23">
        <v>-0.08</v>
      </c>
      <c r="L43" s="23">
        <v>2</v>
      </c>
      <c r="M43" s="23">
        <v>0.15</v>
      </c>
      <c r="N43" s="23">
        <v>0</v>
      </c>
      <c r="O43" s="23">
        <v>450301</v>
      </c>
      <c r="P43" s="23" t="s">
        <v>84</v>
      </c>
      <c r="Q43" s="23">
        <v>86.3</v>
      </c>
      <c r="R43" s="23" t="s">
        <v>85</v>
      </c>
      <c r="S43" s="23">
        <v>77.7</v>
      </c>
      <c r="T43" s="23">
        <v>0.01</v>
      </c>
      <c r="U43" s="23">
        <v>76.599999999999994</v>
      </c>
      <c r="V43" s="23">
        <v>12.256</v>
      </c>
      <c r="W43" s="23">
        <v>-1.1000000000000001</v>
      </c>
      <c r="X43" s="23">
        <v>-0.17599999999999999</v>
      </c>
      <c r="Y43" s="23">
        <v>98.6</v>
      </c>
      <c r="Z43" s="23">
        <v>4</v>
      </c>
      <c r="AA43" s="23">
        <v>-74.599999999999994</v>
      </c>
      <c r="AB43" s="23">
        <v>-11.94</v>
      </c>
    </row>
    <row r="44" spans="1:28" s="23" customFormat="1" x14ac:dyDescent="0.25">
      <c r="A44" s="42">
        <v>43322.5</v>
      </c>
      <c r="B44" s="42">
        <v>43322.648611111108</v>
      </c>
      <c r="C44" s="23" t="s">
        <v>15</v>
      </c>
      <c r="D44" s="23" t="s">
        <v>32</v>
      </c>
      <c r="E44" s="23">
        <v>0.05</v>
      </c>
      <c r="F44" s="23">
        <v>147.88200000000001</v>
      </c>
      <c r="G44" s="23">
        <v>147.12899999999999</v>
      </c>
      <c r="H44" s="23">
        <v>147.90199999999999</v>
      </c>
      <c r="I44" s="23">
        <v>147.881</v>
      </c>
      <c r="J44" s="23">
        <v>-0.21</v>
      </c>
      <c r="K44" s="23">
        <v>0</v>
      </c>
      <c r="L44" s="23">
        <v>2.1</v>
      </c>
      <c r="M44" s="23">
        <v>0.59</v>
      </c>
      <c r="N44" s="23">
        <v>0.01</v>
      </c>
      <c r="O44" s="23">
        <v>430151</v>
      </c>
      <c r="P44" s="23" t="s">
        <v>86</v>
      </c>
      <c r="Q44" s="23">
        <v>100</v>
      </c>
      <c r="R44" s="23" t="s">
        <v>45</v>
      </c>
      <c r="S44" s="23">
        <v>8.4</v>
      </c>
      <c r="T44" s="23">
        <v>0.1</v>
      </c>
      <c r="U44" s="23">
        <v>10.5</v>
      </c>
      <c r="V44" s="23">
        <v>3.99</v>
      </c>
      <c r="W44" s="23">
        <v>0</v>
      </c>
      <c r="X44" s="23">
        <v>0</v>
      </c>
      <c r="Y44" s="23">
        <v>100</v>
      </c>
      <c r="Z44" s="23">
        <v>20</v>
      </c>
      <c r="AA44" s="23">
        <v>-8.4</v>
      </c>
      <c r="AB44" s="23">
        <v>-3.19</v>
      </c>
    </row>
    <row r="45" spans="1:28" s="23" customFormat="1" x14ac:dyDescent="0.25">
      <c r="A45" s="42">
        <v>43322.479166666664</v>
      </c>
      <c r="B45" s="42">
        <v>43322.583333333336</v>
      </c>
      <c r="C45" s="23" t="s">
        <v>15</v>
      </c>
      <c r="D45" s="23" t="s">
        <v>32</v>
      </c>
      <c r="E45" s="23">
        <v>0.03</v>
      </c>
      <c r="F45" s="23">
        <v>148.69</v>
      </c>
      <c r="G45" s="23">
        <v>147.44900000000001</v>
      </c>
      <c r="H45" s="23">
        <v>148.297</v>
      </c>
      <c r="I45" s="23">
        <v>147.71199999999999</v>
      </c>
      <c r="J45" s="23">
        <v>-0.13</v>
      </c>
      <c r="K45" s="23">
        <v>0</v>
      </c>
      <c r="L45" s="23">
        <v>58.5</v>
      </c>
      <c r="M45" s="23">
        <v>13.37</v>
      </c>
      <c r="N45" s="23">
        <v>0.13</v>
      </c>
      <c r="O45" s="23">
        <v>450301</v>
      </c>
      <c r="P45" s="23" t="s">
        <v>87</v>
      </c>
      <c r="Q45" s="23">
        <v>0.7</v>
      </c>
      <c r="R45" s="23" t="s">
        <v>46</v>
      </c>
      <c r="S45" s="23">
        <v>0</v>
      </c>
      <c r="T45" s="23">
        <v>0.02</v>
      </c>
      <c r="U45" s="23">
        <v>58.5</v>
      </c>
      <c r="V45" s="23">
        <v>13.455</v>
      </c>
      <c r="W45" s="23">
        <v>0</v>
      </c>
      <c r="X45" s="23">
        <v>0</v>
      </c>
      <c r="Y45" s="23">
        <v>100</v>
      </c>
      <c r="Z45" s="23">
        <v>100</v>
      </c>
      <c r="AA45" s="23">
        <v>0</v>
      </c>
      <c r="AB45" s="23">
        <v>0</v>
      </c>
    </row>
    <row r="46" spans="1:28" s="23" customFormat="1" x14ac:dyDescent="0.25">
      <c r="A46" s="42">
        <v>43230.749305555553</v>
      </c>
      <c r="B46" s="42">
        <v>43322.572916666664</v>
      </c>
      <c r="C46" s="23" t="s">
        <v>10</v>
      </c>
      <c r="D46" s="23" t="s">
        <v>32</v>
      </c>
      <c r="E46" s="23">
        <v>0.03</v>
      </c>
      <c r="F46" s="23">
        <v>1.15063</v>
      </c>
      <c r="G46" s="23">
        <v>1.1398600000000001</v>
      </c>
      <c r="H46" s="23">
        <v>1.15083</v>
      </c>
      <c r="I46" s="23">
        <v>1.1469800000000001</v>
      </c>
      <c r="J46" s="23">
        <v>-0.13</v>
      </c>
      <c r="K46" s="23">
        <v>0.17</v>
      </c>
      <c r="L46" s="23">
        <v>38.5</v>
      </c>
      <c r="M46" s="23">
        <v>10.11</v>
      </c>
      <c r="N46" s="23">
        <v>0.1</v>
      </c>
      <c r="O46" s="23">
        <v>410151</v>
      </c>
      <c r="P46" s="23" t="s">
        <v>88</v>
      </c>
      <c r="Q46" s="23">
        <v>11.7</v>
      </c>
      <c r="R46" s="23" t="s">
        <v>89</v>
      </c>
      <c r="S46" s="23">
        <v>22</v>
      </c>
      <c r="T46" s="23">
        <v>0.55000000000000004</v>
      </c>
      <c r="U46" s="23">
        <v>39.700000000000003</v>
      </c>
      <c r="V46" s="23">
        <v>10.321999999999999</v>
      </c>
      <c r="W46" s="23">
        <v>-22</v>
      </c>
      <c r="X46" s="23">
        <v>-5.72</v>
      </c>
      <c r="Y46" s="23">
        <v>64.3</v>
      </c>
      <c r="Z46" s="23">
        <v>98.1</v>
      </c>
      <c r="AA46" s="23">
        <v>-1.2</v>
      </c>
      <c r="AB46" s="23">
        <v>-0.31</v>
      </c>
    </row>
    <row r="47" spans="1:28" s="23" customFormat="1" x14ac:dyDescent="0.25">
      <c r="A47" s="42">
        <v>43322.489583333336</v>
      </c>
      <c r="B47" s="42">
        <v>43322.564583333333</v>
      </c>
      <c r="C47" s="23" t="s">
        <v>15</v>
      </c>
      <c r="D47" s="23" t="s">
        <v>32</v>
      </c>
      <c r="E47" s="23">
        <v>0.05</v>
      </c>
      <c r="F47" s="23">
        <v>148.387</v>
      </c>
      <c r="G47" s="23">
        <v>147.9</v>
      </c>
      <c r="H47" s="23">
        <v>148.006</v>
      </c>
      <c r="I47" s="23">
        <v>147.9</v>
      </c>
      <c r="J47" s="23">
        <v>-0.21</v>
      </c>
      <c r="K47" s="23">
        <v>0</v>
      </c>
      <c r="L47" s="23">
        <v>10.6</v>
      </c>
      <c r="M47" s="23">
        <v>3.87</v>
      </c>
      <c r="N47" s="23">
        <v>0.04</v>
      </c>
      <c r="O47" s="23">
        <v>450151</v>
      </c>
      <c r="P47" s="23" t="s">
        <v>90</v>
      </c>
      <c r="Q47" s="23">
        <v>1</v>
      </c>
      <c r="R47" s="23" t="s">
        <v>46</v>
      </c>
      <c r="S47" s="23">
        <v>0</v>
      </c>
      <c r="T47" s="23">
        <v>0.09</v>
      </c>
      <c r="U47" s="23">
        <v>10.6</v>
      </c>
      <c r="V47" s="23">
        <v>4.0279999999999996</v>
      </c>
      <c r="W47" s="23">
        <v>0</v>
      </c>
      <c r="X47" s="23">
        <v>0</v>
      </c>
      <c r="Y47" s="23">
        <v>100</v>
      </c>
      <c r="Z47" s="23">
        <v>100</v>
      </c>
      <c r="AA47" s="23">
        <v>0</v>
      </c>
      <c r="AB47" s="23">
        <v>0</v>
      </c>
    </row>
    <row r="48" spans="1:28" s="23" customFormat="1" x14ac:dyDescent="0.25">
      <c r="A48" s="42">
        <v>43322.489583333336</v>
      </c>
      <c r="B48" s="42">
        <v>43322.552083333336</v>
      </c>
      <c r="C48" s="23" t="s">
        <v>15</v>
      </c>
      <c r="D48" s="23" t="s">
        <v>32</v>
      </c>
      <c r="E48" s="23">
        <v>0.03</v>
      </c>
      <c r="F48" s="23">
        <v>148.63300000000001</v>
      </c>
      <c r="G48" s="23">
        <v>147.9</v>
      </c>
      <c r="H48" s="23">
        <v>148.006</v>
      </c>
      <c r="I48" s="23">
        <v>148.047</v>
      </c>
      <c r="J48" s="23">
        <v>-0.13</v>
      </c>
      <c r="K48" s="23">
        <v>0</v>
      </c>
      <c r="L48" s="23">
        <v>-4.0999999999999996</v>
      </c>
      <c r="M48" s="23">
        <v>-1.07</v>
      </c>
      <c r="N48" s="23">
        <v>-0.01</v>
      </c>
      <c r="O48" s="23">
        <v>450151</v>
      </c>
      <c r="P48" s="23" t="s">
        <v>91</v>
      </c>
      <c r="Q48" s="23">
        <v>0</v>
      </c>
      <c r="R48" s="23" t="s">
        <v>33</v>
      </c>
      <c r="S48" s="23">
        <v>4.0999999999999996</v>
      </c>
      <c r="T48" s="23">
        <v>4.0999999999999996</v>
      </c>
      <c r="U48" s="23">
        <v>0</v>
      </c>
      <c r="V48" s="23">
        <v>0</v>
      </c>
      <c r="W48" s="23">
        <v>-4.0999999999999996</v>
      </c>
      <c r="X48" s="23">
        <v>-0.94299999999999995</v>
      </c>
      <c r="Y48" s="23">
        <v>0</v>
      </c>
      <c r="Z48" s="23">
        <v>0</v>
      </c>
      <c r="AA48" s="23">
        <v>-4.0999999999999996</v>
      </c>
      <c r="AB48" s="23">
        <v>-0.94</v>
      </c>
    </row>
    <row r="49" spans="1:28" s="23" customFormat="1" x14ac:dyDescent="0.25">
      <c r="A49" s="42">
        <v>43322.5</v>
      </c>
      <c r="B49" s="42">
        <v>43322.552083333336</v>
      </c>
      <c r="C49" s="23" t="s">
        <v>15</v>
      </c>
      <c r="D49" s="23" t="s">
        <v>32</v>
      </c>
      <c r="E49" s="23">
        <v>0.03</v>
      </c>
      <c r="F49" s="23">
        <v>148.62899999999999</v>
      </c>
      <c r="G49" s="23">
        <v>147.12899999999999</v>
      </c>
      <c r="H49" s="23">
        <v>147.90199999999999</v>
      </c>
      <c r="I49" s="23">
        <v>148.047</v>
      </c>
      <c r="J49" s="23">
        <v>-0.13</v>
      </c>
      <c r="K49" s="23">
        <v>0</v>
      </c>
      <c r="L49" s="23">
        <v>-14.5</v>
      </c>
      <c r="M49" s="23">
        <v>-3.47</v>
      </c>
      <c r="N49" s="23">
        <v>-0.03</v>
      </c>
      <c r="O49" s="23">
        <v>430151</v>
      </c>
      <c r="P49" s="23" t="s">
        <v>92</v>
      </c>
      <c r="Q49" s="23">
        <v>0</v>
      </c>
      <c r="R49" s="23" t="s">
        <v>33</v>
      </c>
      <c r="S49" s="23">
        <v>14.5</v>
      </c>
      <c r="T49" s="23">
        <v>14.51</v>
      </c>
      <c r="U49" s="23">
        <v>0</v>
      </c>
      <c r="V49" s="23">
        <v>0</v>
      </c>
      <c r="W49" s="23">
        <v>-14.5</v>
      </c>
      <c r="X49" s="23">
        <v>-3.335</v>
      </c>
      <c r="Y49" s="23">
        <v>0</v>
      </c>
      <c r="Z49" s="23">
        <v>0</v>
      </c>
      <c r="AA49" s="23">
        <v>-14.5</v>
      </c>
      <c r="AB49" s="23">
        <v>-3.33</v>
      </c>
    </row>
    <row r="50" spans="1:28" s="23" customFormat="1" x14ac:dyDescent="0.25">
      <c r="A50" s="42">
        <v>43322.479166666664</v>
      </c>
      <c r="B50" s="42">
        <v>43322.5</v>
      </c>
      <c r="C50" s="23" t="s">
        <v>15</v>
      </c>
      <c r="D50" s="23" t="s">
        <v>32</v>
      </c>
      <c r="E50" s="23">
        <v>0.03</v>
      </c>
      <c r="F50" s="23">
        <v>148.69</v>
      </c>
      <c r="G50" s="23">
        <v>147.44900000000001</v>
      </c>
      <c r="H50" s="23">
        <v>148.297</v>
      </c>
      <c r="I50" s="23">
        <v>147.911</v>
      </c>
      <c r="J50" s="23">
        <v>-0.13</v>
      </c>
      <c r="K50" s="23">
        <v>0</v>
      </c>
      <c r="L50" s="23">
        <v>38.6</v>
      </c>
      <c r="M50" s="23">
        <v>8.7799999999999994</v>
      </c>
      <c r="N50" s="23">
        <v>0.08</v>
      </c>
      <c r="O50" s="23">
        <v>450301</v>
      </c>
      <c r="P50" s="23" t="s">
        <v>93</v>
      </c>
      <c r="Q50" s="23">
        <v>3.4</v>
      </c>
      <c r="R50" s="23" t="s">
        <v>46</v>
      </c>
      <c r="S50" s="23">
        <v>0</v>
      </c>
      <c r="T50" s="23">
        <v>0.03</v>
      </c>
      <c r="U50" s="23">
        <v>38.6</v>
      </c>
      <c r="V50" s="23">
        <v>8.8780000000000001</v>
      </c>
      <c r="W50" s="23">
        <v>0</v>
      </c>
      <c r="X50" s="23">
        <v>0</v>
      </c>
      <c r="Y50" s="23">
        <v>100</v>
      </c>
      <c r="Z50" s="23">
        <v>100</v>
      </c>
      <c r="AA50" s="23">
        <v>0</v>
      </c>
      <c r="AB50" s="23">
        <v>0</v>
      </c>
    </row>
    <row r="51" spans="1:28" s="23" customFormat="1" x14ac:dyDescent="0.25">
      <c r="A51" s="42">
        <v>43230.743750000001</v>
      </c>
      <c r="B51" s="42">
        <v>43322.5</v>
      </c>
      <c r="C51" s="23" t="s">
        <v>10</v>
      </c>
      <c r="D51" s="23" t="s">
        <v>32</v>
      </c>
      <c r="E51" s="23">
        <v>0.03</v>
      </c>
      <c r="F51" s="23">
        <v>1.1549499999999999</v>
      </c>
      <c r="G51" s="23">
        <v>1.1434</v>
      </c>
      <c r="H51" s="23">
        <v>1.15133</v>
      </c>
      <c r="I51" s="23">
        <v>1.1474800000000001</v>
      </c>
      <c r="J51" s="23">
        <v>-0.13</v>
      </c>
      <c r="K51" s="23">
        <v>0.17</v>
      </c>
      <c r="L51" s="23">
        <v>38.5</v>
      </c>
      <c r="M51" s="23">
        <v>10.11</v>
      </c>
      <c r="N51" s="23">
        <v>0.1</v>
      </c>
      <c r="O51" s="23">
        <v>410601</v>
      </c>
      <c r="P51" s="23" t="s">
        <v>94</v>
      </c>
      <c r="Q51" s="23">
        <v>12.5</v>
      </c>
      <c r="R51" s="23" t="s">
        <v>95</v>
      </c>
      <c r="S51" s="23">
        <v>17</v>
      </c>
      <c r="T51" s="23">
        <v>0.43</v>
      </c>
      <c r="U51" s="23">
        <v>39.4</v>
      </c>
      <c r="V51" s="23">
        <v>10.244</v>
      </c>
      <c r="W51" s="23">
        <v>-17</v>
      </c>
      <c r="X51" s="23">
        <v>-4.42</v>
      </c>
      <c r="Y51" s="23">
        <v>69.900000000000006</v>
      </c>
      <c r="Z51" s="23">
        <v>98.4</v>
      </c>
      <c r="AA51" s="23">
        <v>-0.9</v>
      </c>
      <c r="AB51" s="23">
        <v>-0.23</v>
      </c>
    </row>
    <row r="52" spans="1:28" s="23" customFormat="1" x14ac:dyDescent="0.25">
      <c r="A52" s="42">
        <v>43230.743750000001</v>
      </c>
      <c r="B52" s="42">
        <v>43322.416666666664</v>
      </c>
      <c r="C52" s="23" t="s">
        <v>10</v>
      </c>
      <c r="D52" s="23" t="s">
        <v>32</v>
      </c>
      <c r="E52" s="23">
        <v>0.06</v>
      </c>
      <c r="F52" s="23">
        <v>1.15456</v>
      </c>
      <c r="G52" s="23">
        <v>1.1496</v>
      </c>
      <c r="H52" s="23">
        <v>1.15133</v>
      </c>
      <c r="I52" s="23">
        <v>1.1501399999999999</v>
      </c>
      <c r="J52" s="23">
        <v>-0.26</v>
      </c>
      <c r="K52" s="23">
        <v>0.33</v>
      </c>
      <c r="L52" s="23">
        <v>11.9</v>
      </c>
      <c r="M52" s="23">
        <v>6.28</v>
      </c>
      <c r="N52" s="23">
        <v>0.06</v>
      </c>
      <c r="O52" s="23">
        <v>420601</v>
      </c>
      <c r="P52" s="23" t="s">
        <v>96</v>
      </c>
      <c r="Q52" s="23">
        <v>9.6999999999999993</v>
      </c>
      <c r="R52" s="23" t="s">
        <v>97</v>
      </c>
      <c r="S52" s="23">
        <v>17</v>
      </c>
      <c r="T52" s="23">
        <v>1.1000000000000001</v>
      </c>
      <c r="U52" s="23">
        <v>15.5</v>
      </c>
      <c r="V52" s="23">
        <v>8.06</v>
      </c>
      <c r="W52" s="23">
        <v>-17</v>
      </c>
      <c r="X52" s="23">
        <v>-8.84</v>
      </c>
      <c r="Y52" s="23">
        <v>47.7</v>
      </c>
      <c r="Z52" s="23">
        <v>88.9</v>
      </c>
      <c r="AA52" s="23">
        <v>-3.6</v>
      </c>
      <c r="AB52" s="23">
        <v>-1.87</v>
      </c>
    </row>
    <row r="53" spans="1:28" s="23" customFormat="1" x14ac:dyDescent="0.25">
      <c r="A53" s="42">
        <v>43230.748611111114</v>
      </c>
      <c r="B53" s="42">
        <v>43322.416666666664</v>
      </c>
      <c r="C53" s="23" t="s">
        <v>10</v>
      </c>
      <c r="D53" s="23" t="s">
        <v>32</v>
      </c>
      <c r="E53" s="23">
        <v>0.06</v>
      </c>
      <c r="F53" s="23">
        <v>1.1507700000000001</v>
      </c>
      <c r="G53" s="23">
        <v>1.1496</v>
      </c>
      <c r="H53" s="23">
        <v>1.15097</v>
      </c>
      <c r="I53" s="23">
        <v>1.15015</v>
      </c>
      <c r="J53" s="23">
        <v>-0.26</v>
      </c>
      <c r="K53" s="23">
        <v>0.33</v>
      </c>
      <c r="L53" s="23">
        <v>8.1999999999999993</v>
      </c>
      <c r="M53" s="23">
        <v>4.3499999999999996</v>
      </c>
      <c r="N53" s="23">
        <v>0.04</v>
      </c>
      <c r="O53" s="23">
        <v>400601</v>
      </c>
      <c r="P53" s="23" t="s">
        <v>98</v>
      </c>
      <c r="Q53" s="23">
        <v>6.9</v>
      </c>
      <c r="R53" s="23" t="s">
        <v>99</v>
      </c>
      <c r="S53" s="23">
        <v>20.6</v>
      </c>
      <c r="T53" s="23">
        <v>1.73</v>
      </c>
      <c r="U53" s="23">
        <v>11.9</v>
      </c>
      <c r="V53" s="23">
        <v>6.1879999999999997</v>
      </c>
      <c r="W53" s="23">
        <v>-20.6</v>
      </c>
      <c r="X53" s="23">
        <v>-10.712</v>
      </c>
      <c r="Y53" s="23">
        <v>36.6</v>
      </c>
      <c r="Z53" s="23">
        <v>88.6</v>
      </c>
      <c r="AA53" s="23">
        <v>-3.7</v>
      </c>
      <c r="AB53" s="23">
        <v>-1.92</v>
      </c>
    </row>
    <row r="54" spans="1:28" s="23" customFormat="1" x14ac:dyDescent="0.25">
      <c r="A54" s="42">
        <v>43230.743750000001</v>
      </c>
      <c r="B54" s="42">
        <v>43322.416666666664</v>
      </c>
      <c r="C54" s="23" t="s">
        <v>10</v>
      </c>
      <c r="D54" s="23" t="s">
        <v>32</v>
      </c>
      <c r="E54" s="23">
        <v>0.03</v>
      </c>
      <c r="F54" s="23">
        <v>1.1549199999999999</v>
      </c>
      <c r="G54" s="23">
        <v>1.1496</v>
      </c>
      <c r="H54" s="23">
        <v>1.15133</v>
      </c>
      <c r="I54" s="23">
        <v>1.15015</v>
      </c>
      <c r="J54" s="23">
        <v>-0.13</v>
      </c>
      <c r="K54" s="23">
        <v>0.17</v>
      </c>
      <c r="L54" s="23">
        <v>11.8</v>
      </c>
      <c r="M54" s="23">
        <v>3.12</v>
      </c>
      <c r="N54" s="23">
        <v>0.03</v>
      </c>
      <c r="O54" s="23">
        <v>420601</v>
      </c>
      <c r="P54" s="23" t="s">
        <v>100</v>
      </c>
      <c r="Q54" s="23">
        <v>9.6999999999999993</v>
      </c>
      <c r="R54" s="23" t="s">
        <v>97</v>
      </c>
      <c r="S54" s="23">
        <v>17</v>
      </c>
      <c r="T54" s="23">
        <v>1.1000000000000001</v>
      </c>
      <c r="U54" s="23">
        <v>15.5</v>
      </c>
      <c r="V54" s="23">
        <v>4.03</v>
      </c>
      <c r="W54" s="23">
        <v>-17</v>
      </c>
      <c r="X54" s="23">
        <v>-4.42</v>
      </c>
      <c r="Y54" s="23">
        <v>47.7</v>
      </c>
      <c r="Z54" s="23">
        <v>88.6</v>
      </c>
      <c r="AA54" s="23">
        <v>-3.7</v>
      </c>
      <c r="AB54" s="23">
        <v>-0.96</v>
      </c>
    </row>
    <row r="55" spans="1:28" s="23" customFormat="1" x14ac:dyDescent="0.25">
      <c r="A55" s="42">
        <v>43230.748611111114</v>
      </c>
      <c r="B55" s="42">
        <v>43322.416666666664</v>
      </c>
      <c r="C55" s="23" t="s">
        <v>10</v>
      </c>
      <c r="D55" s="23" t="s">
        <v>32</v>
      </c>
      <c r="E55" s="23">
        <v>0.03</v>
      </c>
      <c r="F55" s="23">
        <v>1.1534500000000001</v>
      </c>
      <c r="G55" s="23">
        <v>1.1496</v>
      </c>
      <c r="H55" s="23">
        <v>1.15097</v>
      </c>
      <c r="I55" s="23">
        <v>1.1497599999999999</v>
      </c>
      <c r="J55" s="23">
        <v>-0.13</v>
      </c>
      <c r="K55" s="23">
        <v>0.17</v>
      </c>
      <c r="L55" s="23">
        <v>12.1</v>
      </c>
      <c r="M55" s="23">
        <v>3.2</v>
      </c>
      <c r="N55" s="23">
        <v>0.03</v>
      </c>
      <c r="O55" s="23">
        <v>400601</v>
      </c>
      <c r="P55" s="23" t="s">
        <v>101</v>
      </c>
      <c r="Q55" s="23">
        <v>6.9</v>
      </c>
      <c r="R55" s="23" t="s">
        <v>99</v>
      </c>
      <c r="S55" s="23">
        <v>20.6</v>
      </c>
      <c r="T55" s="23">
        <v>1.7</v>
      </c>
      <c r="U55" s="23">
        <v>12.1</v>
      </c>
      <c r="V55" s="23">
        <v>3.1459999999999999</v>
      </c>
      <c r="W55" s="23">
        <v>-20.6</v>
      </c>
      <c r="X55" s="23">
        <v>-5.3559999999999999</v>
      </c>
      <c r="Y55" s="23">
        <v>37</v>
      </c>
      <c r="Z55" s="23">
        <v>100</v>
      </c>
      <c r="AA55" s="23">
        <v>0</v>
      </c>
      <c r="AB55" s="23">
        <v>0</v>
      </c>
    </row>
    <row r="56" spans="1:28" s="23" customFormat="1" x14ac:dyDescent="0.25">
      <c r="A56" s="42">
        <v>43230.748611111114</v>
      </c>
      <c r="B56" s="42">
        <v>43322.166666666664</v>
      </c>
      <c r="C56" s="23" t="s">
        <v>10</v>
      </c>
      <c r="D56" s="23" t="s">
        <v>32</v>
      </c>
      <c r="E56" s="23">
        <v>0.09</v>
      </c>
      <c r="F56" s="23">
        <v>1.15459</v>
      </c>
      <c r="G56" s="23">
        <v>1.1516</v>
      </c>
      <c r="H56" s="23">
        <v>1.15097</v>
      </c>
      <c r="I56" s="23">
        <v>1.15204</v>
      </c>
      <c r="J56" s="23">
        <v>-0.39</v>
      </c>
      <c r="K56" s="23">
        <v>0.5</v>
      </c>
      <c r="L56" s="23">
        <v>-10.7</v>
      </c>
      <c r="M56" s="23">
        <v>-8.25</v>
      </c>
      <c r="N56" s="23">
        <v>-0.08</v>
      </c>
      <c r="O56" s="23">
        <v>400301</v>
      </c>
      <c r="P56" s="23" t="s">
        <v>102</v>
      </c>
      <c r="Q56" s="23">
        <v>0</v>
      </c>
      <c r="R56" s="23" t="s">
        <v>33</v>
      </c>
      <c r="S56" s="23">
        <v>20.6</v>
      </c>
      <c r="T56" s="23">
        <v>20.62</v>
      </c>
      <c r="U56" s="23">
        <v>0</v>
      </c>
      <c r="V56" s="23">
        <v>0</v>
      </c>
      <c r="W56" s="23">
        <v>-20.6</v>
      </c>
      <c r="X56" s="23">
        <v>-16.068000000000001</v>
      </c>
      <c r="Y56" s="23">
        <v>0</v>
      </c>
      <c r="Z56" s="23">
        <v>48.1</v>
      </c>
      <c r="AA56" s="23">
        <v>-10.7</v>
      </c>
      <c r="AB56" s="23">
        <v>-8.35</v>
      </c>
    </row>
    <row r="57" spans="1:28" s="23" customFormat="1" x14ac:dyDescent="0.25">
      <c r="A57" s="42">
        <v>43230.749305555553</v>
      </c>
      <c r="B57" s="42">
        <v>43322.114583333336</v>
      </c>
      <c r="C57" s="23" t="s">
        <v>10</v>
      </c>
      <c r="D57" s="23" t="s">
        <v>32</v>
      </c>
      <c r="E57" s="23">
        <v>0.09</v>
      </c>
      <c r="F57" s="23">
        <v>1.1539900000000001</v>
      </c>
      <c r="G57" s="23">
        <v>1.1517599999999999</v>
      </c>
      <c r="H57" s="23">
        <v>1.15083</v>
      </c>
      <c r="I57" s="23">
        <v>1.15221</v>
      </c>
      <c r="J57" s="23">
        <v>-0.39</v>
      </c>
      <c r="K57" s="23">
        <v>0.5</v>
      </c>
      <c r="L57" s="23">
        <v>-13.8</v>
      </c>
      <c r="M57" s="23">
        <v>-10.67</v>
      </c>
      <c r="N57" s="23">
        <v>-0.1</v>
      </c>
      <c r="O57" s="23">
        <v>420151</v>
      </c>
      <c r="P57" s="23" t="s">
        <v>103</v>
      </c>
      <c r="Q57" s="23">
        <v>0</v>
      </c>
      <c r="R57" s="23" t="s">
        <v>33</v>
      </c>
      <c r="S57" s="23">
        <v>22</v>
      </c>
      <c r="T57" s="23">
        <v>22.03</v>
      </c>
      <c r="U57" s="23">
        <v>0</v>
      </c>
      <c r="V57" s="23">
        <v>0</v>
      </c>
      <c r="W57" s="23">
        <v>-22</v>
      </c>
      <c r="X57" s="23">
        <v>-17.16</v>
      </c>
      <c r="Y57" s="23">
        <v>0</v>
      </c>
      <c r="Z57" s="23">
        <v>37.299999999999997</v>
      </c>
      <c r="AA57" s="23">
        <v>-13.8</v>
      </c>
      <c r="AB57" s="23">
        <v>-10.76</v>
      </c>
    </row>
    <row r="58" spans="1:28" s="23" customFormat="1" x14ac:dyDescent="0.25">
      <c r="A58" s="42">
        <v>43230.666666666664</v>
      </c>
      <c r="B58" s="42">
        <v>43230.720833333333</v>
      </c>
      <c r="C58" s="23" t="s">
        <v>13</v>
      </c>
      <c r="D58" s="23" t="s">
        <v>34</v>
      </c>
      <c r="E58" s="23">
        <v>0.08</v>
      </c>
      <c r="F58" s="23">
        <v>1.30721</v>
      </c>
      <c r="G58" s="23">
        <v>1.31002</v>
      </c>
      <c r="H58" s="23">
        <v>1.3084100000000001</v>
      </c>
      <c r="I58" s="23">
        <v>1.30718</v>
      </c>
      <c r="J58" s="23">
        <v>-0.34</v>
      </c>
      <c r="K58" s="23">
        <v>0</v>
      </c>
      <c r="L58" s="23">
        <v>-12.3</v>
      </c>
      <c r="M58" s="23">
        <v>-8.8800000000000008</v>
      </c>
      <c r="N58" s="23">
        <v>-0.08</v>
      </c>
      <c r="O58" s="23">
        <v>450051</v>
      </c>
      <c r="P58" s="23" t="s">
        <v>104</v>
      </c>
      <c r="Q58" s="23">
        <v>0</v>
      </c>
      <c r="R58" s="23" t="s">
        <v>33</v>
      </c>
      <c r="S58" s="23">
        <v>12.3</v>
      </c>
      <c r="T58" s="23">
        <v>12.3</v>
      </c>
      <c r="U58" s="23">
        <v>0</v>
      </c>
      <c r="V58" s="23">
        <v>0</v>
      </c>
      <c r="W58" s="23">
        <v>-12.3</v>
      </c>
      <c r="X58" s="23">
        <v>-8.4870000000000001</v>
      </c>
      <c r="Y58" s="23">
        <v>0</v>
      </c>
      <c r="Z58" s="23">
        <v>0</v>
      </c>
      <c r="AA58" s="23">
        <v>-12.3</v>
      </c>
      <c r="AB58" s="23">
        <v>-8.49</v>
      </c>
    </row>
    <row r="59" spans="1:28" s="23" customFormat="1" x14ac:dyDescent="0.25">
      <c r="A59" s="42">
        <v>43200.73541666667</v>
      </c>
      <c r="B59" s="42">
        <v>43230.645833333336</v>
      </c>
      <c r="C59" s="23" t="s">
        <v>10</v>
      </c>
      <c r="D59" s="23" t="s">
        <v>32</v>
      </c>
      <c r="E59" s="23">
        <v>0.03</v>
      </c>
      <c r="F59" s="23">
        <v>1.15219</v>
      </c>
      <c r="G59" s="23">
        <v>1.1476299999999999</v>
      </c>
      <c r="H59" s="23">
        <v>1.1528</v>
      </c>
      <c r="I59" s="23">
        <v>1.1523099999999999</v>
      </c>
      <c r="J59" s="23">
        <v>-0.13</v>
      </c>
      <c r="K59" s="23">
        <v>0.16</v>
      </c>
      <c r="L59" s="23">
        <v>4.9000000000000004</v>
      </c>
      <c r="M59" s="23">
        <v>1.31</v>
      </c>
      <c r="N59" s="23">
        <v>0.01</v>
      </c>
      <c r="O59" s="23">
        <v>400051</v>
      </c>
      <c r="P59" s="23" t="s">
        <v>105</v>
      </c>
      <c r="Q59" s="23">
        <v>100</v>
      </c>
      <c r="R59" s="23" t="s">
        <v>106</v>
      </c>
      <c r="S59" s="23">
        <v>33.4</v>
      </c>
      <c r="T59" s="23">
        <v>0.03</v>
      </c>
      <c r="U59" s="23">
        <v>38.299999999999997</v>
      </c>
      <c r="V59" s="23">
        <v>9.9580000000000002</v>
      </c>
      <c r="W59" s="23">
        <v>0</v>
      </c>
      <c r="X59" s="23">
        <v>0</v>
      </c>
      <c r="Y59" s="23">
        <v>100</v>
      </c>
      <c r="Z59" s="23">
        <v>12.8</v>
      </c>
      <c r="AA59" s="23">
        <v>-33.4</v>
      </c>
      <c r="AB59" s="23">
        <v>-8.68</v>
      </c>
    </row>
    <row r="60" spans="1:28" s="23" customFormat="1" x14ac:dyDescent="0.25">
      <c r="A60" s="42">
        <v>43200.73541666667</v>
      </c>
      <c r="B60" s="42">
        <v>43230.5</v>
      </c>
      <c r="C60" s="23" t="s">
        <v>10</v>
      </c>
      <c r="D60" s="23" t="s">
        <v>32</v>
      </c>
      <c r="E60" s="23">
        <v>0.03</v>
      </c>
      <c r="F60" s="23">
        <v>1.15219</v>
      </c>
      <c r="G60" s="23">
        <v>1.1476299999999999</v>
      </c>
      <c r="H60" s="23">
        <v>1.1528</v>
      </c>
      <c r="I60" s="23">
        <v>1.1492</v>
      </c>
      <c r="J60" s="23">
        <v>-0.13</v>
      </c>
      <c r="K60" s="23">
        <v>0.17</v>
      </c>
      <c r="L60" s="23">
        <v>36</v>
      </c>
      <c r="M60" s="23">
        <v>9.44</v>
      </c>
      <c r="N60" s="23">
        <v>0.09</v>
      </c>
      <c r="O60" s="23">
        <v>400051</v>
      </c>
      <c r="P60" s="23" t="s">
        <v>107</v>
      </c>
      <c r="Q60" s="23">
        <v>100</v>
      </c>
      <c r="R60" s="23" t="s">
        <v>108</v>
      </c>
      <c r="S60" s="23">
        <v>18</v>
      </c>
      <c r="T60" s="23">
        <v>0.03</v>
      </c>
      <c r="U60" s="23">
        <v>36</v>
      </c>
      <c r="V60" s="23">
        <v>9.36</v>
      </c>
      <c r="W60" s="23">
        <v>0</v>
      </c>
      <c r="X60" s="23">
        <v>0</v>
      </c>
      <c r="Y60" s="23">
        <v>100</v>
      </c>
      <c r="Z60" s="23">
        <v>100</v>
      </c>
      <c r="AA60" s="23">
        <v>0</v>
      </c>
      <c r="AB60" s="23">
        <v>0</v>
      </c>
    </row>
    <row r="61" spans="1:28" s="23" customFormat="1" x14ac:dyDescent="0.25">
      <c r="A61" s="42">
        <v>43200.73541666667</v>
      </c>
      <c r="B61" s="42">
        <v>43200.78125</v>
      </c>
      <c r="C61" s="23" t="s">
        <v>10</v>
      </c>
      <c r="D61" s="23" t="s">
        <v>32</v>
      </c>
      <c r="E61" s="23">
        <v>0.03</v>
      </c>
      <c r="F61" s="23">
        <v>1.1526000000000001</v>
      </c>
      <c r="G61" s="23">
        <v>1.1476299999999999</v>
      </c>
      <c r="H61" s="23">
        <v>1.1528</v>
      </c>
      <c r="I61" s="23">
        <v>1.1511199999999999</v>
      </c>
      <c r="J61" s="23">
        <v>-0.13</v>
      </c>
      <c r="K61" s="23">
        <v>0</v>
      </c>
      <c r="L61" s="23">
        <v>16.8</v>
      </c>
      <c r="M61" s="23">
        <v>4.25</v>
      </c>
      <c r="N61" s="23">
        <v>0.04</v>
      </c>
      <c r="O61" s="23">
        <v>400051</v>
      </c>
      <c r="P61" s="23" t="s">
        <v>109</v>
      </c>
      <c r="Q61" s="23">
        <v>1.6</v>
      </c>
      <c r="R61" s="23" t="s">
        <v>46</v>
      </c>
      <c r="S61" s="23">
        <v>0</v>
      </c>
      <c r="T61" s="23">
        <v>0.06</v>
      </c>
      <c r="U61" s="23">
        <v>16.8</v>
      </c>
      <c r="V61" s="23">
        <v>4.3680000000000003</v>
      </c>
      <c r="W61" s="23">
        <v>0</v>
      </c>
      <c r="X61" s="23">
        <v>0</v>
      </c>
      <c r="Y61" s="23">
        <v>100</v>
      </c>
      <c r="Z61" s="23">
        <v>100</v>
      </c>
      <c r="AA61" s="23">
        <v>0</v>
      </c>
      <c r="AB61" s="23">
        <v>0</v>
      </c>
    </row>
    <row r="62" spans="1:28" s="23" customFormat="1" x14ac:dyDescent="0.25">
      <c r="A62" s="42">
        <v>43169.229166666664</v>
      </c>
      <c r="B62" s="42">
        <v>43169.364583333336</v>
      </c>
      <c r="C62" s="23" t="s">
        <v>10</v>
      </c>
      <c r="D62" s="23" t="s">
        <v>34</v>
      </c>
      <c r="E62" s="23">
        <v>0.06</v>
      </c>
      <c r="F62" s="23">
        <v>1.1568099999999999</v>
      </c>
      <c r="G62" s="23">
        <v>1.15923</v>
      </c>
      <c r="H62" s="23">
        <v>1.1588799999999999</v>
      </c>
      <c r="I62" s="23">
        <v>1.1586000000000001</v>
      </c>
      <c r="J62" s="23">
        <v>-0.26</v>
      </c>
      <c r="K62" s="23">
        <v>0</v>
      </c>
      <c r="L62" s="23">
        <v>-2.8</v>
      </c>
      <c r="M62" s="23">
        <v>-1.71</v>
      </c>
      <c r="N62" s="23">
        <v>-0.02</v>
      </c>
      <c r="O62" s="23">
        <v>450151</v>
      </c>
      <c r="P62" s="23" t="s">
        <v>110</v>
      </c>
      <c r="Q62" s="23">
        <v>0</v>
      </c>
      <c r="R62" s="23" t="s">
        <v>33</v>
      </c>
      <c r="S62" s="23">
        <v>7.2</v>
      </c>
      <c r="T62" s="23">
        <v>7.2</v>
      </c>
      <c r="U62" s="23">
        <v>0</v>
      </c>
      <c r="V62" s="23">
        <v>0</v>
      </c>
      <c r="W62" s="23">
        <v>-7.2</v>
      </c>
      <c r="X62" s="23">
        <v>-3.7440000000000002</v>
      </c>
      <c r="Y62" s="23">
        <v>0</v>
      </c>
      <c r="Z62" s="23">
        <v>61.1</v>
      </c>
      <c r="AA62" s="23">
        <v>-2.8</v>
      </c>
      <c r="AB62" s="23">
        <v>-1.46</v>
      </c>
    </row>
    <row r="63" spans="1:28" s="23" customFormat="1" x14ac:dyDescent="0.25">
      <c r="A63" s="42">
        <v>43169.229166666664</v>
      </c>
      <c r="B63" s="42">
        <v>43169.34375</v>
      </c>
      <c r="C63" s="23" t="s">
        <v>10</v>
      </c>
      <c r="D63" s="23" t="s">
        <v>34</v>
      </c>
      <c r="E63" s="23">
        <v>0.03</v>
      </c>
      <c r="F63" s="23">
        <v>1.1559900000000001</v>
      </c>
      <c r="G63" s="23">
        <v>1.15923</v>
      </c>
      <c r="H63" s="23">
        <v>1.1588799999999999</v>
      </c>
      <c r="I63" s="23">
        <v>1.1580299999999999</v>
      </c>
      <c r="J63" s="23">
        <v>-0.13</v>
      </c>
      <c r="K63" s="23">
        <v>0</v>
      </c>
      <c r="L63" s="23">
        <v>-8.5</v>
      </c>
      <c r="M63" s="23">
        <v>-2.33</v>
      </c>
      <c r="N63" s="23">
        <v>-0.02</v>
      </c>
      <c r="O63" s="23">
        <v>450151</v>
      </c>
      <c r="P63" s="23" t="s">
        <v>111</v>
      </c>
      <c r="Q63" s="23">
        <v>0</v>
      </c>
      <c r="R63" s="23" t="s">
        <v>33</v>
      </c>
      <c r="S63" s="23">
        <v>8.5</v>
      </c>
      <c r="T63" s="23">
        <v>8.5</v>
      </c>
      <c r="U63" s="23">
        <v>0</v>
      </c>
      <c r="V63" s="23">
        <v>0</v>
      </c>
      <c r="W63" s="23">
        <v>-8.5</v>
      </c>
      <c r="X63" s="23">
        <v>-2.21</v>
      </c>
      <c r="Y63" s="23">
        <v>0</v>
      </c>
      <c r="Z63" s="23">
        <v>0</v>
      </c>
      <c r="AA63" s="23">
        <v>-8.5</v>
      </c>
      <c r="AB63" s="23">
        <v>-2.21</v>
      </c>
    </row>
    <row r="64" spans="1:28" s="23" customFormat="1" x14ac:dyDescent="0.25">
      <c r="A64" s="42">
        <v>43169.215277777781</v>
      </c>
      <c r="B64" s="42">
        <v>43169.254861111112</v>
      </c>
      <c r="C64" s="23" t="s">
        <v>10</v>
      </c>
      <c r="D64" s="23" t="s">
        <v>34</v>
      </c>
      <c r="E64" s="23">
        <v>0.06</v>
      </c>
      <c r="F64" s="23">
        <v>1.15829</v>
      </c>
      <c r="G64" s="23">
        <v>1.1595800000000001</v>
      </c>
      <c r="H64" s="23">
        <v>1.1580900000000001</v>
      </c>
      <c r="I64" s="23">
        <v>1.15829</v>
      </c>
      <c r="J64" s="23">
        <v>-0.26</v>
      </c>
      <c r="K64" s="23">
        <v>0</v>
      </c>
      <c r="L64" s="23">
        <v>2</v>
      </c>
      <c r="M64" s="23">
        <v>0.78</v>
      </c>
      <c r="N64" s="23">
        <v>0.01</v>
      </c>
      <c r="O64" s="23">
        <v>450051</v>
      </c>
      <c r="P64" s="23" t="s">
        <v>112</v>
      </c>
      <c r="Q64" s="23">
        <v>1.8</v>
      </c>
      <c r="R64" s="23" t="s">
        <v>46</v>
      </c>
      <c r="S64" s="23">
        <v>0</v>
      </c>
      <c r="T64" s="23">
        <v>0.5</v>
      </c>
      <c r="U64" s="23">
        <v>2</v>
      </c>
      <c r="V64" s="23">
        <v>1.04</v>
      </c>
      <c r="W64" s="23">
        <v>0</v>
      </c>
      <c r="X64" s="23">
        <v>0</v>
      </c>
      <c r="Y64" s="23">
        <v>100</v>
      </c>
      <c r="Z64" s="23">
        <v>100</v>
      </c>
      <c r="AA64" s="23">
        <v>0</v>
      </c>
      <c r="AB64" s="23">
        <v>0</v>
      </c>
    </row>
    <row r="65" spans="1:28" s="23" customFormat="1" x14ac:dyDescent="0.25">
      <c r="A65" s="42">
        <v>43169.215277777781</v>
      </c>
      <c r="B65" s="42">
        <v>43169.246527777781</v>
      </c>
      <c r="C65" s="23" t="s">
        <v>10</v>
      </c>
      <c r="D65" s="23" t="s">
        <v>34</v>
      </c>
      <c r="E65" s="23">
        <v>0.03</v>
      </c>
      <c r="F65" s="23">
        <v>1.1571100000000001</v>
      </c>
      <c r="G65" s="23">
        <v>1.1595800000000001</v>
      </c>
      <c r="H65" s="23">
        <v>1.1580900000000001</v>
      </c>
      <c r="I65" s="23">
        <v>1.1586799999999999</v>
      </c>
      <c r="J65" s="23">
        <v>-0.13</v>
      </c>
      <c r="K65" s="23">
        <v>0</v>
      </c>
      <c r="L65" s="23">
        <v>5.9</v>
      </c>
      <c r="M65" s="23">
        <v>1.4</v>
      </c>
      <c r="N65" s="23">
        <v>0.01</v>
      </c>
      <c r="O65" s="23">
        <v>450051</v>
      </c>
      <c r="P65" s="23" t="s">
        <v>47</v>
      </c>
      <c r="Q65" s="23">
        <v>2.2999999999999998</v>
      </c>
      <c r="R65" s="23" t="s">
        <v>46</v>
      </c>
      <c r="S65" s="23">
        <v>0</v>
      </c>
      <c r="T65" s="23">
        <v>0.17</v>
      </c>
      <c r="U65" s="23">
        <v>5.9</v>
      </c>
      <c r="V65" s="23">
        <v>1.534</v>
      </c>
      <c r="W65" s="23">
        <v>0</v>
      </c>
      <c r="X65" s="23">
        <v>0</v>
      </c>
      <c r="Y65" s="23">
        <v>100</v>
      </c>
      <c r="Z65" s="23">
        <v>100</v>
      </c>
      <c r="AA65" s="23">
        <v>0</v>
      </c>
      <c r="AB65" s="23">
        <v>0</v>
      </c>
    </row>
    <row r="66" spans="1:28" s="23" customFormat="1" x14ac:dyDescent="0.25">
      <c r="A66" s="42">
        <v>43110.65625</v>
      </c>
      <c r="B66" s="42">
        <v>43110.748611111114</v>
      </c>
      <c r="C66" s="23" t="s">
        <v>39</v>
      </c>
      <c r="D66" s="23" t="s">
        <v>32</v>
      </c>
      <c r="E66" s="23">
        <v>0.09</v>
      </c>
      <c r="F66" s="23">
        <v>0.88805999999999996</v>
      </c>
      <c r="G66" s="23">
        <v>0.88251000000000002</v>
      </c>
      <c r="H66" s="23">
        <v>0.88826000000000005</v>
      </c>
      <c r="I66" s="23">
        <v>0.88805999999999996</v>
      </c>
      <c r="J66" s="23">
        <v>-0.39</v>
      </c>
      <c r="K66" s="23">
        <v>0</v>
      </c>
      <c r="L66" s="23">
        <v>2</v>
      </c>
      <c r="M66" s="23">
        <v>1.64</v>
      </c>
      <c r="N66" s="23">
        <v>0.02</v>
      </c>
      <c r="O66" s="23">
        <v>440151</v>
      </c>
      <c r="P66" s="23" t="s">
        <v>113</v>
      </c>
      <c r="Q66" s="23">
        <v>0.8</v>
      </c>
      <c r="R66" s="23" t="s">
        <v>46</v>
      </c>
      <c r="S66" s="23">
        <v>0</v>
      </c>
      <c r="T66" s="23">
        <v>0.5</v>
      </c>
      <c r="U66" s="23">
        <v>2</v>
      </c>
      <c r="V66" s="23">
        <v>2.04</v>
      </c>
      <c r="W66" s="23">
        <v>0</v>
      </c>
      <c r="X66" s="23">
        <v>0</v>
      </c>
      <c r="Y66" s="23">
        <v>100</v>
      </c>
      <c r="Z66" s="23">
        <v>100</v>
      </c>
      <c r="AA66" s="23">
        <v>0</v>
      </c>
      <c r="AB66" s="23">
        <v>0</v>
      </c>
    </row>
    <row r="67" spans="1:28" s="23" customFormat="1" x14ac:dyDescent="0.25">
      <c r="A67" s="42">
        <v>43110.65625</v>
      </c>
      <c r="B67" s="42">
        <v>43110.748611111114</v>
      </c>
      <c r="C67" s="23" t="s">
        <v>39</v>
      </c>
      <c r="D67" s="23" t="s">
        <v>32</v>
      </c>
      <c r="E67" s="23">
        <v>0.09</v>
      </c>
      <c r="F67" s="23">
        <v>0.88805999999999996</v>
      </c>
      <c r="G67" s="23">
        <v>0.88027</v>
      </c>
      <c r="H67" s="23">
        <v>0.88826000000000005</v>
      </c>
      <c r="I67" s="23">
        <v>0.88805999999999996</v>
      </c>
      <c r="J67" s="23">
        <v>-0.39</v>
      </c>
      <c r="K67" s="23">
        <v>0</v>
      </c>
      <c r="L67" s="23">
        <v>2</v>
      </c>
      <c r="M67" s="23">
        <v>1.64</v>
      </c>
      <c r="N67" s="23">
        <v>0.02</v>
      </c>
      <c r="O67" s="23">
        <v>450051</v>
      </c>
      <c r="P67" s="23" t="s">
        <v>113</v>
      </c>
      <c r="Q67" s="23">
        <v>0.8</v>
      </c>
      <c r="R67" s="23" t="s">
        <v>46</v>
      </c>
      <c r="S67" s="23">
        <v>0</v>
      </c>
      <c r="T67" s="23">
        <v>0.5</v>
      </c>
      <c r="U67" s="23">
        <v>2</v>
      </c>
      <c r="V67" s="23">
        <v>2.04</v>
      </c>
      <c r="W67" s="23">
        <v>0</v>
      </c>
      <c r="X67" s="23">
        <v>0</v>
      </c>
      <c r="Y67" s="23">
        <v>100</v>
      </c>
      <c r="Z67" s="23">
        <v>100</v>
      </c>
      <c r="AA67" s="23">
        <v>0</v>
      </c>
      <c r="AB67" s="23">
        <v>0</v>
      </c>
    </row>
    <row r="68" spans="1:28" s="23" customFormat="1" x14ac:dyDescent="0.25">
      <c r="A68" s="42">
        <v>43110.65625</v>
      </c>
      <c r="B68" s="42">
        <v>43110.748611111114</v>
      </c>
      <c r="C68" s="23" t="s">
        <v>39</v>
      </c>
      <c r="D68" s="23" t="s">
        <v>32</v>
      </c>
      <c r="E68" s="23">
        <v>0.09</v>
      </c>
      <c r="F68" s="23">
        <v>0.88805999999999996</v>
      </c>
      <c r="G68" s="23">
        <v>0.88210999999999995</v>
      </c>
      <c r="H68" s="23">
        <v>0.88826000000000005</v>
      </c>
      <c r="I68" s="23">
        <v>0.88805999999999996</v>
      </c>
      <c r="J68" s="23">
        <v>-0.39</v>
      </c>
      <c r="K68" s="23">
        <v>0</v>
      </c>
      <c r="L68" s="23">
        <v>2</v>
      </c>
      <c r="M68" s="23">
        <v>1.64</v>
      </c>
      <c r="N68" s="23">
        <v>0.02</v>
      </c>
      <c r="O68" s="23">
        <v>430151</v>
      </c>
      <c r="P68" s="23" t="s">
        <v>114</v>
      </c>
      <c r="Q68" s="23">
        <v>0.8</v>
      </c>
      <c r="R68" s="23" t="s">
        <v>46</v>
      </c>
      <c r="S68" s="23">
        <v>0</v>
      </c>
      <c r="T68" s="23">
        <v>0.5</v>
      </c>
      <c r="U68" s="23">
        <v>2</v>
      </c>
      <c r="V68" s="23">
        <v>2.04</v>
      </c>
      <c r="W68" s="23">
        <v>0</v>
      </c>
      <c r="X68" s="23">
        <v>0</v>
      </c>
      <c r="Y68" s="23">
        <v>100</v>
      </c>
      <c r="Z68" s="23">
        <v>100</v>
      </c>
      <c r="AA68" s="23">
        <v>0</v>
      </c>
      <c r="AB68" s="23">
        <v>0</v>
      </c>
    </row>
    <row r="69" spans="1:28" s="23" customFormat="1" x14ac:dyDescent="0.25">
      <c r="A69" s="42">
        <v>43110.65625</v>
      </c>
      <c r="B69" s="42">
        <v>43110.748611111114</v>
      </c>
      <c r="C69" s="23" t="s">
        <v>39</v>
      </c>
      <c r="D69" s="23" t="s">
        <v>32</v>
      </c>
      <c r="E69" s="23">
        <v>0.09</v>
      </c>
      <c r="F69" s="23">
        <v>0.88805999999999996</v>
      </c>
      <c r="G69" s="23">
        <v>0.88210999999999995</v>
      </c>
      <c r="H69" s="23">
        <v>0.88826000000000005</v>
      </c>
      <c r="I69" s="23">
        <v>0.88805999999999996</v>
      </c>
      <c r="J69" s="23">
        <v>-0.39</v>
      </c>
      <c r="K69" s="23">
        <v>0</v>
      </c>
      <c r="L69" s="23">
        <v>2</v>
      </c>
      <c r="M69" s="23">
        <v>1.64</v>
      </c>
      <c r="N69" s="23">
        <v>0.02</v>
      </c>
      <c r="O69" s="23">
        <v>430051</v>
      </c>
      <c r="P69" s="23" t="s">
        <v>114</v>
      </c>
      <c r="Q69" s="23">
        <v>0.8</v>
      </c>
      <c r="R69" s="23" t="s">
        <v>46</v>
      </c>
      <c r="S69" s="23">
        <v>0</v>
      </c>
      <c r="T69" s="23">
        <v>0.5</v>
      </c>
      <c r="U69" s="23">
        <v>2</v>
      </c>
      <c r="V69" s="23">
        <v>2.04</v>
      </c>
      <c r="W69" s="23">
        <v>0</v>
      </c>
      <c r="X69" s="23">
        <v>0</v>
      </c>
      <c r="Y69" s="23">
        <v>100</v>
      </c>
      <c r="Z69" s="23">
        <v>100</v>
      </c>
      <c r="AA69" s="23">
        <v>0</v>
      </c>
      <c r="AB69" s="23">
        <v>0</v>
      </c>
    </row>
    <row r="70" spans="1:28" s="23" customFormat="1" x14ac:dyDescent="0.25">
      <c r="A70" s="42">
        <v>43110.677083333336</v>
      </c>
      <c r="B70" s="42">
        <v>43110.715277777781</v>
      </c>
      <c r="C70" s="23" t="s">
        <v>13</v>
      </c>
      <c r="D70" s="23" t="s">
        <v>32</v>
      </c>
      <c r="E70" s="23">
        <v>0.05</v>
      </c>
      <c r="F70" s="23">
        <v>1.3083</v>
      </c>
      <c r="G70" s="23">
        <v>1.3067500000000001</v>
      </c>
      <c r="H70" s="23">
        <v>1.3060499999999999</v>
      </c>
      <c r="I70" s="23">
        <v>1.30731</v>
      </c>
      <c r="J70" s="23">
        <v>-0.21</v>
      </c>
      <c r="K70" s="23">
        <v>0</v>
      </c>
      <c r="L70" s="23">
        <v>-12.6</v>
      </c>
      <c r="M70" s="23">
        <v>-5.64</v>
      </c>
      <c r="N70" s="23">
        <v>-0.05</v>
      </c>
      <c r="O70" s="23">
        <v>450051</v>
      </c>
      <c r="P70" s="23" t="s">
        <v>115</v>
      </c>
      <c r="Q70" s="23">
        <v>0</v>
      </c>
      <c r="R70" s="23" t="s">
        <v>33</v>
      </c>
      <c r="S70" s="23">
        <v>12.6</v>
      </c>
      <c r="T70" s="23">
        <v>12.61</v>
      </c>
      <c r="U70" s="23">
        <v>0</v>
      </c>
      <c r="V70" s="23">
        <v>0</v>
      </c>
      <c r="W70" s="23">
        <v>-12.6</v>
      </c>
      <c r="X70" s="23">
        <v>-5.4180000000000001</v>
      </c>
      <c r="Y70" s="23">
        <v>0</v>
      </c>
      <c r="Z70" s="23">
        <v>0</v>
      </c>
      <c r="AA70" s="23">
        <v>-12.6</v>
      </c>
      <c r="AB70" s="23">
        <v>-5.42</v>
      </c>
    </row>
    <row r="71" spans="1:28" s="23" customFormat="1" x14ac:dyDescent="0.25">
      <c r="A71" s="42">
        <v>43110.677083333336</v>
      </c>
      <c r="B71" s="42">
        <v>43110.708333333336</v>
      </c>
      <c r="C71" s="23" t="s">
        <v>13</v>
      </c>
      <c r="D71" s="23" t="s">
        <v>32</v>
      </c>
      <c r="E71" s="23">
        <v>0.03</v>
      </c>
      <c r="F71" s="23">
        <v>1.3117399999999999</v>
      </c>
      <c r="G71" s="23">
        <v>1.29983</v>
      </c>
      <c r="H71" s="23">
        <v>1.3060499999999999</v>
      </c>
      <c r="I71" s="23">
        <v>1.3072299999999999</v>
      </c>
      <c r="J71" s="23">
        <v>-0.13</v>
      </c>
      <c r="K71" s="23">
        <v>0</v>
      </c>
      <c r="L71" s="23">
        <v>-11.8</v>
      </c>
      <c r="M71" s="23">
        <v>-3.18</v>
      </c>
      <c r="N71" s="23">
        <v>-0.03</v>
      </c>
      <c r="O71" s="23">
        <v>450051</v>
      </c>
      <c r="P71" s="23" t="s">
        <v>116</v>
      </c>
      <c r="Q71" s="23">
        <v>0</v>
      </c>
      <c r="R71" s="23" t="s">
        <v>33</v>
      </c>
      <c r="S71" s="23">
        <v>11.8</v>
      </c>
      <c r="T71" s="23">
        <v>11.81</v>
      </c>
      <c r="U71" s="23">
        <v>0</v>
      </c>
      <c r="V71" s="23">
        <v>0</v>
      </c>
      <c r="W71" s="23">
        <v>-11.8</v>
      </c>
      <c r="X71" s="23">
        <v>-3.0680000000000001</v>
      </c>
      <c r="Y71" s="23">
        <v>0</v>
      </c>
      <c r="Z71" s="23">
        <v>0</v>
      </c>
      <c r="AA71" s="23">
        <v>-11.8</v>
      </c>
      <c r="AB71" s="23">
        <v>-3.07</v>
      </c>
    </row>
  </sheetData>
  <mergeCells count="1">
    <mergeCell ref="G25:G26"/>
  </mergeCells>
  <conditionalFormatting sqref="I25">
    <cfRule type="cellIs" dxfId="241" priority="124" operator="lessThan">
      <formula>0</formula>
    </cfRule>
    <cfRule type="cellIs" dxfId="240" priority="125" operator="greaterThan">
      <formula>0</formula>
    </cfRule>
  </conditionalFormatting>
  <conditionalFormatting sqref="G2:G22 G25">
    <cfRule type="cellIs" dxfId="239" priority="132" operator="lessThan">
      <formula>0</formula>
    </cfRule>
    <cfRule type="cellIs" dxfId="238" priority="133" operator="greaterThan">
      <formula>0</formula>
    </cfRule>
  </conditionalFormatting>
  <conditionalFormatting sqref="G3:H22 I3:I23 G2:I2 G25:I25 H26:I26 B2:E26">
    <cfRule type="cellIs" dxfId="237" priority="129" operator="equal">
      <formula>0</formula>
    </cfRule>
  </conditionalFormatting>
  <conditionalFormatting sqref="I2:I23 B2:C24">
    <cfRule type="cellIs" dxfId="236" priority="127" operator="lessThan">
      <formula>0</formula>
    </cfRule>
    <cfRule type="cellIs" dxfId="235" priority="128" operator="greaterThan">
      <formula>0</formula>
    </cfRule>
  </conditionalFormatting>
  <conditionalFormatting sqref="B25:C25">
    <cfRule type="cellIs" dxfId="234" priority="122" operator="lessThan">
      <formula>0</formula>
    </cfRule>
    <cfRule type="cellIs" dxfId="233" priority="123" operator="greaterThan">
      <formula>0</formula>
    </cfRule>
  </conditionalFormatting>
  <conditionalFormatting sqref="D2:D24">
    <cfRule type="cellIs" dxfId="232" priority="120" operator="lessThan">
      <formula>0</formula>
    </cfRule>
    <cfRule type="cellIs" dxfId="231" priority="121" operator="greaterThan">
      <formula>0</formula>
    </cfRule>
  </conditionalFormatting>
  <conditionalFormatting sqref="D25">
    <cfRule type="cellIs" dxfId="230" priority="117" operator="lessThan">
      <formula>0</formula>
    </cfRule>
    <cfRule type="cellIs" dxfId="229" priority="118" operator="greaterThan">
      <formula>0</formula>
    </cfRule>
  </conditionalFormatting>
  <conditionalFormatting sqref="E2:E24">
    <cfRule type="cellIs" dxfId="228" priority="115" operator="lessThan">
      <formula>0</formula>
    </cfRule>
    <cfRule type="cellIs" dxfId="227" priority="116" operator="greaterThan">
      <formula>0</formula>
    </cfRule>
  </conditionalFormatting>
  <conditionalFormatting sqref="E25">
    <cfRule type="cellIs" dxfId="226" priority="112" operator="lessThan">
      <formula>0</formula>
    </cfRule>
    <cfRule type="cellIs" dxfId="225" priority="113" operator="greaterThan">
      <formula>0</formula>
    </cfRule>
  </conditionalFormatting>
  <conditionalFormatting sqref="K1:K22 K25:K27 L33:L1048576 L28:L29">
    <cfRule type="cellIs" dxfId="224" priority="109" operator="greaterThan">
      <formula>0</formula>
    </cfRule>
    <cfRule type="cellIs" dxfId="223" priority="110" operator="lessThan">
      <formula>0</formula>
    </cfRule>
  </conditionalFormatting>
  <conditionalFormatting sqref="F2:F26">
    <cfRule type="cellIs" dxfId="222" priority="108" operator="equal">
      <formula>0</formula>
    </cfRule>
  </conditionalFormatting>
  <conditionalFormatting sqref="F2:F24">
    <cfRule type="cellIs" dxfId="221" priority="106" operator="lessThan">
      <formula>0</formula>
    </cfRule>
    <cfRule type="cellIs" dxfId="220" priority="107" operator="greaterThan">
      <formula>0</formula>
    </cfRule>
  </conditionalFormatting>
  <conditionalFormatting sqref="F25">
    <cfRule type="cellIs" dxfId="219" priority="104" operator="lessThan">
      <formula>0</formula>
    </cfRule>
    <cfRule type="cellIs" dxfId="218" priority="105" operator="greaterThan">
      <formula>0</formula>
    </cfRule>
  </conditionalFormatting>
  <conditionalFormatting sqref="F27">
    <cfRule type="cellIs" dxfId="217" priority="102" operator="lessThan">
      <formula>0</formula>
    </cfRule>
    <cfRule type="cellIs" dxfId="216" priority="103" operator="greaterThan">
      <formula>0</formula>
    </cfRule>
  </conditionalFormatting>
  <conditionalFormatting sqref="B27:E27">
    <cfRule type="cellIs" dxfId="215" priority="100" operator="lessThan">
      <formula>0</formula>
    </cfRule>
    <cfRule type="cellIs" dxfId="214" priority="101" operator="greaterThan">
      <formula>0</formula>
    </cfRule>
  </conditionalFormatting>
  <conditionalFormatting sqref="G23">
    <cfRule type="cellIs" dxfId="213" priority="98" operator="lessThan">
      <formula>0</formula>
    </cfRule>
    <cfRule type="cellIs" dxfId="212" priority="99" operator="greaterThan">
      <formula>0</formula>
    </cfRule>
  </conditionalFormatting>
  <conditionalFormatting sqref="G23:H23">
    <cfRule type="cellIs" dxfId="211" priority="96" operator="equal">
      <formula>0</formula>
    </cfRule>
  </conditionalFormatting>
  <conditionalFormatting sqref="K23">
    <cfRule type="cellIs" dxfId="210" priority="88" operator="greaterThan">
      <formula>0</formula>
    </cfRule>
    <cfRule type="cellIs" dxfId="209" priority="89" operator="lessThan">
      <formula>0</formula>
    </cfRule>
  </conditionalFormatting>
  <conditionalFormatting sqref="I24">
    <cfRule type="cellIs" dxfId="208" priority="40" operator="equal">
      <formula>0</formula>
    </cfRule>
  </conditionalFormatting>
  <conditionalFormatting sqref="I24">
    <cfRule type="cellIs" dxfId="207" priority="38" operator="lessThan">
      <formula>0</formula>
    </cfRule>
    <cfRule type="cellIs" dxfId="206" priority="39" operator="greaterThan">
      <formula>0</formula>
    </cfRule>
  </conditionalFormatting>
  <conditionalFormatting sqref="G24">
    <cfRule type="cellIs" dxfId="205" priority="36" operator="lessThan">
      <formula>0</formula>
    </cfRule>
    <cfRule type="cellIs" dxfId="204" priority="37" operator="greaterThan">
      <formula>0</formula>
    </cfRule>
  </conditionalFormatting>
  <conditionalFormatting sqref="G24:H24">
    <cfRule type="cellIs" dxfId="203" priority="35" operator="equal">
      <formula>0</formula>
    </cfRule>
  </conditionalFormatting>
  <conditionalFormatting sqref="K24">
    <cfRule type="cellIs" dxfId="202" priority="27" operator="greaterThan">
      <formula>0</formula>
    </cfRule>
    <cfRule type="cellIs" dxfId="201" priority="28" operator="lessThan">
      <formula>0</formula>
    </cfRule>
  </conditionalFormatting>
  <conditionalFormatting sqref="L30">
    <cfRule type="cellIs" dxfId="200" priority="2" operator="lessThan">
      <formula>0</formula>
    </cfRule>
    <cfRule type="cellIs" dxfId="199" priority="3" operator="greaterThan">
      <formula>0</formula>
    </cfRule>
  </conditionalFormatting>
  <conditionalFormatting sqref="H30">
    <cfRule type="duplicateValues" dxfId="198" priority="1"/>
  </conditionalFormatting>
  <conditionalFormatting sqref="L30:L32">
    <cfRule type="cellIs" dxfId="197" priority="4" operator="greaterThan">
      <formula>0</formula>
    </cfRule>
    <cfRule type="cellIs" dxfId="196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I61"/>
  <sheetViews>
    <sheetView topLeftCell="A10" zoomScale="80" zoomScaleNormal="80" workbookViewId="0">
      <selection activeCell="H29" sqref="H29"/>
    </sheetView>
  </sheetViews>
  <sheetFormatPr baseColWidth="10" defaultRowHeight="15" x14ac:dyDescent="0.25"/>
  <cols>
    <col min="1" max="1" width="29" style="21" customWidth="1"/>
    <col min="2" max="3" width="22.28515625" style="21" customWidth="1"/>
    <col min="4" max="4" width="18.85546875" style="21" bestFit="1" customWidth="1"/>
    <col min="5" max="5" width="18.7109375" style="21" customWidth="1"/>
    <col min="6" max="6" width="18.42578125" style="21" bestFit="1" customWidth="1"/>
    <col min="7" max="7" width="18.85546875" style="21" customWidth="1"/>
    <col min="8" max="8" width="20" style="47" bestFit="1" customWidth="1"/>
    <col min="9" max="9" width="17.5703125" style="47" customWidth="1"/>
    <col min="10" max="10" width="18.85546875" style="47" bestFit="1" customWidth="1"/>
    <col min="11" max="11" width="21.5703125" style="47" bestFit="1" customWidth="1"/>
    <col min="12" max="12" width="19.42578125" style="47" bestFit="1" customWidth="1"/>
    <col min="13" max="13" width="23.7109375" style="47" bestFit="1" customWidth="1"/>
    <col min="14" max="18" width="11.42578125" style="47" customWidth="1"/>
    <col min="19" max="61" width="11.42578125" style="47"/>
    <col min="62" max="16384" width="11.42578125" style="21"/>
  </cols>
  <sheetData>
    <row r="1" spans="1:61" ht="15.75" x14ac:dyDescent="0.25">
      <c r="A1" s="31" t="s">
        <v>5</v>
      </c>
      <c r="B1" s="36" t="s">
        <v>10</v>
      </c>
      <c r="C1" s="39" t="s">
        <v>11</v>
      </c>
      <c r="D1" s="52" t="s">
        <v>9</v>
      </c>
      <c r="E1" s="38" t="s">
        <v>2</v>
      </c>
      <c r="F1" s="38" t="s">
        <v>12</v>
      </c>
      <c r="G1" s="9"/>
      <c r="H1" s="9"/>
      <c r="I1" s="9"/>
      <c r="J1" s="9"/>
      <c r="K1" s="9"/>
      <c r="L1" s="9"/>
      <c r="M1" s="9"/>
      <c r="BH1" s="21"/>
      <c r="BI1" s="21"/>
    </row>
    <row r="2" spans="1:61" ht="15.75" thickBot="1" x14ac:dyDescent="0.3">
      <c r="A2" s="157">
        <v>43110</v>
      </c>
      <c r="B2" s="44">
        <f t="shared" ref="B2:B11" si="0">SUMPRODUCT((VALUE(TEXT($A$32:$A$61,"JJ/MM/AAAA"))=VALUE(TEXT(A2,"JJ/MM/AAAA")))*($C$32:$C$61=$B$1),$L$32:$L$61)</f>
        <v>-24.7</v>
      </c>
      <c r="C2" s="44">
        <f t="shared" ref="C2:C11" si="1">SUMPRODUCT((VALUE(TEXT($A$32:$A$61,"JJ/MM/AAAA"))=VALUE(TEXT(A2,"JJ/MM/AAAA")))*($C$32:$C$61=$C$1),$L$32:$L$61)</f>
        <v>2.6</v>
      </c>
      <c r="D2" s="1">
        <f t="shared" ref="D2:D24" si="2">SUM(B2:C2)</f>
        <v>-22.099999999999998</v>
      </c>
      <c r="E2" s="2">
        <f>SUMPRODUCT((VALUE(TEXT($A$32:$A$61,"JJ/MM/AAAA"))=VALUE(TEXT(A2,"JJ/MM/AAAA")))*1)</f>
        <v>3</v>
      </c>
      <c r="F2" s="25">
        <f>(B2*8.6)+(C2*7.86)</f>
        <v>-191.98399999999998</v>
      </c>
      <c r="G2" s="93"/>
      <c r="H2" s="94"/>
      <c r="I2" s="9"/>
      <c r="J2" s="9"/>
      <c r="K2" s="9"/>
      <c r="L2" s="9"/>
      <c r="M2" s="9"/>
      <c r="BH2" s="21"/>
      <c r="BI2" s="21"/>
    </row>
    <row r="3" spans="1:61" s="48" customFormat="1" x14ac:dyDescent="0.25">
      <c r="A3" s="157">
        <v>43141</v>
      </c>
      <c r="B3" s="44">
        <f t="shared" si="0"/>
        <v>-7.7000000000000011</v>
      </c>
      <c r="C3" s="44">
        <f t="shared" si="1"/>
        <v>36.4</v>
      </c>
      <c r="D3" s="1">
        <f t="shared" si="2"/>
        <v>28.699999999999996</v>
      </c>
      <c r="E3" s="2">
        <f t="shared" ref="E3:E11" si="3">SUMPRODUCT((VALUE(TEXT($A$32:$A$56,"JJ/MM/AAAA"))=VALUE(TEXT(A3,"JJ/MM/AAAA")))*1)</f>
        <v>1</v>
      </c>
      <c r="F3" s="25">
        <f t="shared" ref="F3:F24" si="4">(B3*8.54)+(C3*7.86)</f>
        <v>220.346</v>
      </c>
      <c r="G3" s="9"/>
      <c r="H3" s="9"/>
      <c r="I3" s="9"/>
      <c r="J3" s="9"/>
      <c r="K3" s="9"/>
      <c r="L3" s="9"/>
      <c r="M3" s="9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</row>
    <row r="4" spans="1:61" s="49" customFormat="1" x14ac:dyDescent="0.25">
      <c r="A4" s="157">
        <v>43169</v>
      </c>
      <c r="B4" s="44">
        <f t="shared" si="0"/>
        <v>45.6</v>
      </c>
      <c r="C4" s="44">
        <f t="shared" si="1"/>
        <v>44.6</v>
      </c>
      <c r="D4" s="1">
        <f t="shared" si="2"/>
        <v>90.2</v>
      </c>
      <c r="E4" s="2">
        <f t="shared" si="3"/>
        <v>3</v>
      </c>
      <c r="F4" s="25">
        <f t="shared" si="4"/>
        <v>739.98</v>
      </c>
      <c r="G4" s="9"/>
      <c r="H4" s="9"/>
      <c r="I4" s="9"/>
      <c r="J4" s="9"/>
      <c r="K4" s="9"/>
      <c r="L4" s="9"/>
      <c r="M4" s="9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</row>
    <row r="5" spans="1:61" s="49" customFormat="1" x14ac:dyDescent="0.25">
      <c r="A5" s="157">
        <v>43200</v>
      </c>
      <c r="B5" s="44">
        <f t="shared" si="0"/>
        <v>18.600000000000001</v>
      </c>
      <c r="C5" s="44">
        <f t="shared" si="1"/>
        <v>53.6</v>
      </c>
      <c r="D5" s="1">
        <f t="shared" si="2"/>
        <v>72.2</v>
      </c>
      <c r="E5" s="2">
        <f t="shared" si="3"/>
        <v>2</v>
      </c>
      <c r="F5" s="25">
        <f t="shared" si="4"/>
        <v>580.1400000000001</v>
      </c>
      <c r="G5" s="9"/>
      <c r="H5" s="9"/>
      <c r="I5" s="9"/>
      <c r="J5" s="9"/>
      <c r="K5" s="9"/>
      <c r="L5" s="9"/>
      <c r="M5" s="9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</row>
    <row r="6" spans="1:61" s="49" customFormat="1" x14ac:dyDescent="0.25">
      <c r="A6" s="157">
        <v>43230</v>
      </c>
      <c r="B6" s="44">
        <f t="shared" si="0"/>
        <v>-32.6</v>
      </c>
      <c r="C6" s="44">
        <f t="shared" si="1"/>
        <v>20.9</v>
      </c>
      <c r="D6" s="1">
        <f t="shared" si="2"/>
        <v>-11.700000000000003</v>
      </c>
      <c r="E6" s="2">
        <f t="shared" si="3"/>
        <v>3</v>
      </c>
      <c r="F6" s="25">
        <f t="shared" si="4"/>
        <v>-114.13</v>
      </c>
      <c r="G6" s="9"/>
      <c r="H6" s="9"/>
      <c r="I6" s="9"/>
      <c r="J6" s="9"/>
      <c r="K6" s="9"/>
      <c r="L6" s="9"/>
      <c r="M6" s="9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</row>
    <row r="7" spans="1:61" s="50" customFormat="1" ht="15.75" thickBot="1" x14ac:dyDescent="0.3">
      <c r="A7" s="157">
        <v>43322</v>
      </c>
      <c r="B7" s="44">
        <f t="shared" si="0"/>
        <v>14.6</v>
      </c>
      <c r="C7" s="44">
        <f t="shared" si="1"/>
        <v>40.200000000000003</v>
      </c>
      <c r="D7" s="1">
        <f t="shared" si="2"/>
        <v>54.800000000000004</v>
      </c>
      <c r="E7" s="2">
        <f t="shared" si="3"/>
        <v>3</v>
      </c>
      <c r="F7" s="25">
        <f t="shared" si="4"/>
        <v>440.65600000000001</v>
      </c>
      <c r="G7" s="9"/>
      <c r="H7" s="9"/>
      <c r="I7" s="9"/>
      <c r="J7" s="9"/>
      <c r="K7" s="9"/>
      <c r="L7" s="9"/>
      <c r="M7" s="9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</row>
    <row r="8" spans="1:61" s="48" customFormat="1" x14ac:dyDescent="0.25">
      <c r="A8" s="157">
        <v>43353</v>
      </c>
      <c r="B8" s="44">
        <f t="shared" si="0"/>
        <v>-32.6</v>
      </c>
      <c r="C8" s="44">
        <f t="shared" si="1"/>
        <v>-20.8</v>
      </c>
      <c r="D8" s="1">
        <f t="shared" si="2"/>
        <v>-53.400000000000006</v>
      </c>
      <c r="E8" s="2">
        <f t="shared" si="3"/>
        <v>4</v>
      </c>
      <c r="F8" s="25">
        <f t="shared" si="4"/>
        <v>-441.892</v>
      </c>
      <c r="G8" s="9"/>
      <c r="H8" s="9"/>
      <c r="I8" s="9"/>
      <c r="J8" s="9"/>
      <c r="K8" s="9"/>
      <c r="L8" s="9"/>
      <c r="M8" s="9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</row>
    <row r="9" spans="1:61" s="49" customFormat="1" x14ac:dyDescent="0.25">
      <c r="A9" s="157">
        <v>43383</v>
      </c>
      <c r="B9" s="44">
        <f t="shared" si="0"/>
        <v>-7.9000000000000021</v>
      </c>
      <c r="C9" s="44">
        <f t="shared" si="1"/>
        <v>9.2999999999999989</v>
      </c>
      <c r="D9" s="1">
        <f t="shared" si="2"/>
        <v>1.3999999999999968</v>
      </c>
      <c r="E9" s="2">
        <f t="shared" si="3"/>
        <v>4</v>
      </c>
      <c r="F9" s="25">
        <f t="shared" si="4"/>
        <v>5.6319999999999908</v>
      </c>
      <c r="G9" s="9"/>
      <c r="H9" s="9"/>
      <c r="I9" s="9"/>
      <c r="J9" s="9"/>
      <c r="K9" s="9"/>
      <c r="L9" s="9"/>
      <c r="M9" s="9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</row>
    <row r="10" spans="1:61" s="49" customFormat="1" x14ac:dyDescent="0.25">
      <c r="A10" s="157">
        <v>43414</v>
      </c>
      <c r="B10" s="44">
        <f t="shared" si="0"/>
        <v>1.4</v>
      </c>
      <c r="C10" s="44">
        <f t="shared" si="1"/>
        <v>-36.799999999999997</v>
      </c>
      <c r="D10" s="1">
        <f t="shared" si="2"/>
        <v>-35.4</v>
      </c>
      <c r="E10" s="2">
        <f t="shared" si="3"/>
        <v>3</v>
      </c>
      <c r="F10" s="25">
        <f t="shared" si="4"/>
        <v>-277.29199999999997</v>
      </c>
      <c r="G10" s="9"/>
      <c r="H10" s="9"/>
      <c r="I10" s="9"/>
      <c r="J10" s="9"/>
      <c r="K10" s="9"/>
      <c r="L10" s="9"/>
      <c r="M10" s="9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</row>
    <row r="11" spans="1:61" s="49" customFormat="1" x14ac:dyDescent="0.25">
      <c r="A11" s="157">
        <v>43444</v>
      </c>
      <c r="B11" s="44">
        <f t="shared" si="0"/>
        <v>35.4</v>
      </c>
      <c r="C11" s="44">
        <f t="shared" si="1"/>
        <v>-12.7</v>
      </c>
      <c r="D11" s="1">
        <f t="shared" si="2"/>
        <v>22.7</v>
      </c>
      <c r="E11" s="2">
        <f t="shared" si="3"/>
        <v>2</v>
      </c>
      <c r="F11" s="25">
        <f t="shared" si="4"/>
        <v>202.49399999999997</v>
      </c>
      <c r="G11" s="9"/>
      <c r="H11" s="9"/>
      <c r="I11" s="9"/>
      <c r="J11" s="9"/>
      <c r="K11" s="9"/>
      <c r="L11" s="9"/>
      <c r="M11" s="9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</row>
    <row r="12" spans="1:61" s="50" customFormat="1" ht="15.75" thickBot="1" x14ac:dyDescent="0.3">
      <c r="A12" s="157" t="s">
        <v>118</v>
      </c>
      <c r="B12" s="44"/>
      <c r="C12" s="24"/>
      <c r="D12" s="1">
        <f t="shared" si="2"/>
        <v>0</v>
      </c>
      <c r="E12" s="2"/>
      <c r="F12" s="25">
        <f t="shared" si="4"/>
        <v>0</v>
      </c>
      <c r="G12" s="9"/>
      <c r="H12" s="9"/>
      <c r="I12" s="9"/>
      <c r="J12" s="9"/>
      <c r="K12" s="9"/>
      <c r="L12" s="9"/>
      <c r="M12" s="9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</row>
    <row r="13" spans="1:61" s="48" customFormat="1" x14ac:dyDescent="0.25">
      <c r="A13" s="157" t="s">
        <v>119</v>
      </c>
      <c r="B13" s="44"/>
      <c r="C13" s="24"/>
      <c r="D13" s="1">
        <f t="shared" si="2"/>
        <v>0</v>
      </c>
      <c r="E13" s="2"/>
      <c r="F13" s="25">
        <f t="shared" si="4"/>
        <v>0</v>
      </c>
      <c r="G13" s="9"/>
      <c r="H13" s="9"/>
      <c r="I13" s="9"/>
      <c r="J13" s="9"/>
      <c r="K13" s="9"/>
      <c r="L13" s="9"/>
      <c r="M13" s="9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</row>
    <row r="14" spans="1:61" s="49" customFormat="1" x14ac:dyDescent="0.25">
      <c r="A14" s="157" t="s">
        <v>120</v>
      </c>
      <c r="B14" s="44"/>
      <c r="C14" s="24"/>
      <c r="D14" s="1">
        <f t="shared" si="2"/>
        <v>0</v>
      </c>
      <c r="E14" s="3"/>
      <c r="F14" s="25">
        <f t="shared" si="4"/>
        <v>0</v>
      </c>
      <c r="G14" s="9"/>
      <c r="H14" s="9"/>
      <c r="I14" s="9"/>
      <c r="J14" s="9"/>
      <c r="K14" s="9"/>
      <c r="L14" s="9"/>
      <c r="M14" s="9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</row>
    <row r="15" spans="1:61" s="49" customFormat="1" x14ac:dyDescent="0.25">
      <c r="A15" s="157" t="s">
        <v>121</v>
      </c>
      <c r="B15" s="44"/>
      <c r="C15" s="24"/>
      <c r="D15" s="1">
        <f t="shared" si="2"/>
        <v>0</v>
      </c>
      <c r="E15" s="2"/>
      <c r="F15" s="25">
        <f t="shared" si="4"/>
        <v>0</v>
      </c>
      <c r="G15" s="9"/>
      <c r="H15" s="9"/>
      <c r="I15" s="9"/>
      <c r="J15" s="9"/>
      <c r="K15" s="9"/>
      <c r="L15" s="9"/>
      <c r="M15" s="9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</row>
    <row r="16" spans="1:61" s="49" customFormat="1" x14ac:dyDescent="0.25">
      <c r="A16" s="157" t="s">
        <v>122</v>
      </c>
      <c r="B16" s="44"/>
      <c r="C16" s="24"/>
      <c r="D16" s="1">
        <f t="shared" si="2"/>
        <v>0</v>
      </c>
      <c r="E16" s="123"/>
      <c r="F16" s="25">
        <f t="shared" si="4"/>
        <v>0</v>
      </c>
      <c r="G16" s="9"/>
      <c r="H16" s="9"/>
      <c r="I16" s="9"/>
      <c r="J16" s="9"/>
      <c r="K16" s="9"/>
      <c r="L16" s="9"/>
      <c r="M16" s="9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</row>
    <row r="17" spans="1:61" s="50" customFormat="1" ht="15.75" thickBot="1" x14ac:dyDescent="0.3">
      <c r="A17" s="157" t="s">
        <v>123</v>
      </c>
      <c r="B17" s="44"/>
      <c r="C17" s="24"/>
      <c r="D17" s="1">
        <f t="shared" si="2"/>
        <v>0</v>
      </c>
      <c r="E17" s="123"/>
      <c r="F17" s="25">
        <f t="shared" si="4"/>
        <v>0</v>
      </c>
      <c r="G17" s="9"/>
      <c r="H17" s="9"/>
      <c r="I17" s="9"/>
      <c r="J17" s="9"/>
      <c r="K17" s="9"/>
      <c r="L17" s="9"/>
      <c r="M17" s="9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</row>
    <row r="18" spans="1:61" s="48" customFormat="1" x14ac:dyDescent="0.25">
      <c r="A18" s="157" t="s">
        <v>228</v>
      </c>
      <c r="B18" s="44"/>
      <c r="C18" s="24"/>
      <c r="D18" s="1">
        <f t="shared" si="2"/>
        <v>0</v>
      </c>
      <c r="E18" s="123"/>
      <c r="F18" s="25">
        <f t="shared" si="4"/>
        <v>0</v>
      </c>
      <c r="G18" s="9"/>
      <c r="H18" s="9"/>
      <c r="I18" s="9"/>
      <c r="J18" s="9"/>
      <c r="K18" s="9"/>
      <c r="L18" s="9"/>
      <c r="M18" s="9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</row>
    <row r="19" spans="1:61" s="49" customFormat="1" x14ac:dyDescent="0.25">
      <c r="A19" s="157" t="s">
        <v>229</v>
      </c>
      <c r="B19" s="44"/>
      <c r="C19" s="24"/>
      <c r="D19" s="1">
        <f t="shared" si="2"/>
        <v>0</v>
      </c>
      <c r="E19" s="123"/>
      <c r="F19" s="25">
        <f t="shared" si="4"/>
        <v>0</v>
      </c>
      <c r="G19" s="9"/>
      <c r="H19" s="9"/>
      <c r="I19" s="9"/>
      <c r="J19" s="9"/>
      <c r="K19" s="9"/>
      <c r="L19" s="9"/>
      <c r="M19" s="9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</row>
    <row r="20" spans="1:61" s="49" customFormat="1" x14ac:dyDescent="0.25">
      <c r="A20" s="157" t="s">
        <v>230</v>
      </c>
      <c r="B20" s="44"/>
      <c r="C20" s="24"/>
      <c r="D20" s="1">
        <f t="shared" si="2"/>
        <v>0</v>
      </c>
      <c r="E20" s="123"/>
      <c r="F20" s="25">
        <f t="shared" si="4"/>
        <v>0</v>
      </c>
      <c r="G20" s="9"/>
      <c r="H20" s="9"/>
      <c r="I20" s="9"/>
      <c r="J20" s="9"/>
      <c r="K20" s="9"/>
      <c r="L20" s="9"/>
      <c r="M20" s="9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</row>
    <row r="21" spans="1:61" s="49" customFormat="1" x14ac:dyDescent="0.25">
      <c r="A21" s="157" t="s">
        <v>231</v>
      </c>
      <c r="B21" s="44"/>
      <c r="C21" s="24"/>
      <c r="D21" s="1">
        <f t="shared" si="2"/>
        <v>0</v>
      </c>
      <c r="E21" s="123"/>
      <c r="F21" s="25">
        <f t="shared" si="4"/>
        <v>0</v>
      </c>
      <c r="G21" s="9"/>
      <c r="H21" s="9"/>
      <c r="I21" s="9"/>
      <c r="J21" s="9"/>
      <c r="K21" s="9"/>
      <c r="L21" s="9"/>
      <c r="M21" s="9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</row>
    <row r="22" spans="1:61" s="51" customFormat="1" ht="15.75" thickBot="1" x14ac:dyDescent="0.3">
      <c r="A22" s="157" t="s">
        <v>232</v>
      </c>
      <c r="B22" s="44"/>
      <c r="C22" s="24"/>
      <c r="D22" s="1">
        <f t="shared" si="2"/>
        <v>0</v>
      </c>
      <c r="E22" s="123"/>
      <c r="F22" s="25">
        <f t="shared" si="4"/>
        <v>0</v>
      </c>
      <c r="G22" s="9"/>
      <c r="H22" s="9"/>
      <c r="I22" s="9"/>
      <c r="J22" s="9"/>
      <c r="K22" s="9"/>
      <c r="L22" s="9"/>
      <c r="M22" s="9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</row>
    <row r="23" spans="1:61" s="51" customFormat="1" ht="15.75" thickBot="1" x14ac:dyDescent="0.3">
      <c r="A23" s="157" t="s">
        <v>233</v>
      </c>
      <c r="B23" s="44"/>
      <c r="C23" s="24"/>
      <c r="D23" s="1">
        <f t="shared" si="2"/>
        <v>0</v>
      </c>
      <c r="E23" s="123"/>
      <c r="F23" s="25">
        <f t="shared" si="4"/>
        <v>0</v>
      </c>
      <c r="G23" s="9"/>
      <c r="H23" s="9"/>
      <c r="I23" s="9"/>
      <c r="J23" s="9"/>
      <c r="K23" s="9"/>
      <c r="L23" s="9"/>
      <c r="M23" s="9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</row>
    <row r="24" spans="1:61" s="51" customFormat="1" ht="15.75" thickBot="1" x14ac:dyDescent="0.3">
      <c r="A24" s="157" t="s">
        <v>234</v>
      </c>
      <c r="B24" s="44"/>
      <c r="C24" s="24"/>
      <c r="D24" s="1">
        <f t="shared" si="2"/>
        <v>0</v>
      </c>
      <c r="E24" s="123"/>
      <c r="F24" s="25">
        <f t="shared" si="4"/>
        <v>0</v>
      </c>
      <c r="G24" s="91"/>
      <c r="H24" s="91"/>
      <c r="I24" s="91"/>
      <c r="J24" s="91"/>
      <c r="K24" s="91"/>
      <c r="L24" s="91"/>
      <c r="M24" s="91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</row>
    <row r="25" spans="1:61" ht="15.75" customHeight="1" x14ac:dyDescent="0.25">
      <c r="A25" s="60" t="s">
        <v>3</v>
      </c>
      <c r="B25" s="56">
        <f>SUM(B2:B24)</f>
        <v>10.099999999999998</v>
      </c>
      <c r="C25" s="56">
        <f>SUM(C2:C24)</f>
        <v>137.30000000000001</v>
      </c>
      <c r="D25" s="164">
        <f>SUM(D2:D24)</f>
        <v>147.4</v>
      </c>
      <c r="E25" s="108">
        <f>SUM(E2:E24)</f>
        <v>28</v>
      </c>
      <c r="F25" s="166">
        <f>SUM(F2:F24)</f>
        <v>1163.9500000000003</v>
      </c>
      <c r="G25" s="9"/>
      <c r="H25" s="9"/>
      <c r="I25" s="9"/>
      <c r="J25" s="9"/>
      <c r="K25" s="9"/>
      <c r="L25" s="9"/>
      <c r="M25" s="9"/>
      <c r="BH25" s="21"/>
      <c r="BI25" s="21"/>
    </row>
    <row r="26" spans="1:61" ht="15.75" x14ac:dyDescent="0.25">
      <c r="A26" s="55" t="s">
        <v>37</v>
      </c>
      <c r="B26" s="58">
        <f>COUNTIF(B2:B24,"&lt;&gt;0")</f>
        <v>23</v>
      </c>
      <c r="C26" s="58"/>
      <c r="D26" s="165"/>
      <c r="E26" s="71">
        <f>SUM(B26:C26)</f>
        <v>23</v>
      </c>
      <c r="F26" s="167"/>
      <c r="G26" s="47"/>
      <c r="BH26" s="21"/>
      <c r="BI26" s="21"/>
    </row>
    <row r="27" spans="1:61" ht="15.75" customHeight="1" x14ac:dyDescent="0.25">
      <c r="A27" s="85" t="s">
        <v>12</v>
      </c>
      <c r="B27" s="84">
        <f>(B25*8.54)</f>
        <v>86.253999999999976</v>
      </c>
      <c r="C27" s="84">
        <f>(C25*7.86)</f>
        <v>1079.1780000000001</v>
      </c>
      <c r="D27" s="125"/>
      <c r="E27" s="126"/>
      <c r="F27" s="124"/>
      <c r="G27" s="9"/>
      <c r="H27" s="9"/>
      <c r="I27" s="9"/>
      <c r="J27" s="9"/>
      <c r="K27" s="9"/>
      <c r="L27" s="9"/>
      <c r="M27" s="9"/>
      <c r="BH27" s="21"/>
      <c r="BI27" s="21"/>
    </row>
    <row r="31" spans="1:61" s="156" customFormat="1" x14ac:dyDescent="0.25">
      <c r="A31" s="156" t="s">
        <v>17</v>
      </c>
      <c r="B31" s="156" t="s">
        <v>18</v>
      </c>
      <c r="C31" s="156" t="s">
        <v>19</v>
      </c>
      <c r="D31" s="156" t="s">
        <v>20</v>
      </c>
      <c r="E31" s="156" t="s">
        <v>21</v>
      </c>
      <c r="F31" s="156" t="s">
        <v>22</v>
      </c>
      <c r="G31" s="156" t="s">
        <v>23</v>
      </c>
      <c r="H31" s="156" t="s">
        <v>24</v>
      </c>
      <c r="I31" s="156" t="s">
        <v>25</v>
      </c>
      <c r="J31" s="156" t="s">
        <v>26</v>
      </c>
      <c r="K31" s="156" t="s">
        <v>27</v>
      </c>
      <c r="L31" s="156" t="s">
        <v>28</v>
      </c>
      <c r="M31" s="156" t="s">
        <v>69</v>
      </c>
    </row>
    <row r="32" spans="1:61" s="23" customFormat="1" x14ac:dyDescent="0.25">
      <c r="A32" s="42">
        <v>43444.459722222222</v>
      </c>
      <c r="B32" s="42">
        <v>43444.770833333336</v>
      </c>
      <c r="C32" s="158" t="s">
        <v>10</v>
      </c>
      <c r="D32" s="23" t="s">
        <v>32</v>
      </c>
      <c r="E32" s="23">
        <v>7.0000000000000007E-2</v>
      </c>
      <c r="F32" s="23">
        <v>1.1604300000000001</v>
      </c>
      <c r="G32" s="23">
        <v>0</v>
      </c>
      <c r="H32" s="23">
        <v>1.1591</v>
      </c>
      <c r="I32" s="23">
        <v>1.1555599999999999</v>
      </c>
      <c r="J32" s="23">
        <v>-0.39</v>
      </c>
      <c r="K32" s="23">
        <v>0</v>
      </c>
      <c r="L32" s="23">
        <v>35.4</v>
      </c>
      <c r="M32" s="23">
        <v>24.39</v>
      </c>
      <c r="N32" s="23">
        <v>1.1499999999999999</v>
      </c>
      <c r="O32" s="23">
        <v>1</v>
      </c>
      <c r="P32" s="23" t="s">
        <v>239</v>
      </c>
      <c r="Q32" s="23">
        <v>100</v>
      </c>
      <c r="R32" s="23" t="s">
        <v>240</v>
      </c>
      <c r="S32" s="23">
        <v>25.9</v>
      </c>
      <c r="T32" s="23">
        <v>0.02</v>
      </c>
      <c r="U32" s="23">
        <v>54.7</v>
      </c>
      <c r="V32" s="23">
        <v>38.29</v>
      </c>
      <c r="W32" s="23">
        <v>0</v>
      </c>
      <c r="X32" s="23">
        <v>0</v>
      </c>
      <c r="Y32" s="23">
        <v>100</v>
      </c>
      <c r="Z32" s="23">
        <v>64.7</v>
      </c>
      <c r="AA32" s="23">
        <v>-19.3</v>
      </c>
      <c r="AB32" s="23">
        <v>-13.51</v>
      </c>
    </row>
    <row r="33" spans="1:28" s="23" customFormat="1" x14ac:dyDescent="0.25">
      <c r="A33" s="42">
        <v>43444.183333333334</v>
      </c>
      <c r="B33" s="42">
        <v>43444.770833333336</v>
      </c>
      <c r="C33" s="159" t="s">
        <v>11</v>
      </c>
      <c r="D33" s="23" t="s">
        <v>34</v>
      </c>
      <c r="E33" s="23">
        <v>0.06</v>
      </c>
      <c r="F33" s="23">
        <v>112.051</v>
      </c>
      <c r="G33" s="23">
        <v>0</v>
      </c>
      <c r="H33" s="23">
        <v>112.224</v>
      </c>
      <c r="I33" s="23">
        <v>112.09699999999999</v>
      </c>
      <c r="J33" s="23">
        <v>-0.33</v>
      </c>
      <c r="K33" s="23">
        <v>0</v>
      </c>
      <c r="L33" s="23">
        <v>-12.7</v>
      </c>
      <c r="M33" s="23">
        <v>-7.13</v>
      </c>
      <c r="N33" s="23">
        <v>-0.34</v>
      </c>
      <c r="O33" s="23">
        <v>2</v>
      </c>
      <c r="P33" s="23" t="s">
        <v>241</v>
      </c>
      <c r="Q33" s="23">
        <v>66.400000000000006</v>
      </c>
      <c r="R33" s="23" t="s">
        <v>242</v>
      </c>
      <c r="S33" s="23">
        <v>40</v>
      </c>
      <c r="T33" s="23">
        <v>0.52</v>
      </c>
      <c r="U33" s="23">
        <v>26.4</v>
      </c>
      <c r="V33" s="23">
        <v>14.256</v>
      </c>
      <c r="W33" s="23">
        <v>-13.6</v>
      </c>
      <c r="X33" s="23">
        <v>-7.3440000000000003</v>
      </c>
      <c r="Y33" s="23">
        <v>66</v>
      </c>
      <c r="Z33" s="23">
        <v>2.2999999999999998</v>
      </c>
      <c r="AA33" s="23">
        <v>-39.1</v>
      </c>
      <c r="AB33" s="23">
        <v>-21.11</v>
      </c>
    </row>
    <row r="34" spans="1:28" s="23" customFormat="1" x14ac:dyDescent="0.25">
      <c r="A34" s="42">
        <v>43414.492361111108</v>
      </c>
      <c r="B34" s="42">
        <v>43414.770833333336</v>
      </c>
      <c r="C34" s="158" t="s">
        <v>10</v>
      </c>
      <c r="D34" s="23" t="s">
        <v>34</v>
      </c>
      <c r="E34" s="23">
        <v>0.06</v>
      </c>
      <c r="F34" s="23">
        <v>1.1535200000000001</v>
      </c>
      <c r="G34" s="23">
        <v>0</v>
      </c>
      <c r="H34" s="23">
        <v>1.15526</v>
      </c>
      <c r="I34" s="23">
        <v>1.1554</v>
      </c>
      <c r="J34" s="23">
        <v>-0.33</v>
      </c>
      <c r="K34" s="23">
        <v>0</v>
      </c>
      <c r="L34" s="23">
        <v>1.4</v>
      </c>
      <c r="M34" s="23">
        <v>0.51</v>
      </c>
      <c r="N34" s="23">
        <v>0.02</v>
      </c>
      <c r="O34" s="23">
        <v>1</v>
      </c>
      <c r="P34" s="23" t="s">
        <v>243</v>
      </c>
      <c r="Q34" s="23">
        <v>97.5</v>
      </c>
      <c r="R34" s="23" t="s">
        <v>244</v>
      </c>
      <c r="S34" s="23">
        <v>44.4</v>
      </c>
      <c r="T34" s="23">
        <v>7.0000000000000007E-2</v>
      </c>
      <c r="U34" s="23">
        <v>41.4</v>
      </c>
      <c r="V34" s="23">
        <v>24.84</v>
      </c>
      <c r="W34" s="23">
        <v>-3</v>
      </c>
      <c r="X34" s="23">
        <v>-1.7999999999999901</v>
      </c>
      <c r="Y34" s="23">
        <v>93.2</v>
      </c>
      <c r="Z34" s="23">
        <v>9.9</v>
      </c>
      <c r="AA34" s="23">
        <v>-40</v>
      </c>
      <c r="AB34" s="23">
        <v>-24</v>
      </c>
    </row>
    <row r="35" spans="1:28" s="23" customFormat="1" x14ac:dyDescent="0.25">
      <c r="A35" s="42">
        <v>43414.411111111112</v>
      </c>
      <c r="B35" s="42">
        <v>43414.770833333336</v>
      </c>
      <c r="C35" s="159" t="s">
        <v>11</v>
      </c>
      <c r="D35" s="23" t="s">
        <v>34</v>
      </c>
      <c r="E35" s="23">
        <v>0.04</v>
      </c>
      <c r="F35" s="23">
        <v>112.056</v>
      </c>
      <c r="G35" s="23">
        <v>0</v>
      </c>
      <c r="H35" s="23">
        <v>112.316</v>
      </c>
      <c r="I35" s="23">
        <v>112.20699999999999</v>
      </c>
      <c r="J35" s="23">
        <v>-0.22</v>
      </c>
      <c r="K35" s="23">
        <v>0</v>
      </c>
      <c r="L35" s="23">
        <v>-10.9</v>
      </c>
      <c r="M35" s="23">
        <v>-4.1100000000000003</v>
      </c>
      <c r="N35" s="23">
        <v>-0.19</v>
      </c>
      <c r="O35" s="23">
        <v>2</v>
      </c>
      <c r="P35" s="23" t="s">
        <v>245</v>
      </c>
      <c r="Q35" s="23">
        <v>16.3</v>
      </c>
      <c r="R35" s="23" t="s">
        <v>246</v>
      </c>
      <c r="S35" s="23">
        <v>40.5</v>
      </c>
      <c r="T35" s="23">
        <v>1.05</v>
      </c>
      <c r="U35" s="23">
        <v>21.4</v>
      </c>
      <c r="V35" s="23">
        <v>7.70399999999999</v>
      </c>
      <c r="W35" s="23">
        <v>-22.5</v>
      </c>
      <c r="X35" s="23">
        <v>-8.1</v>
      </c>
      <c r="Y35" s="23">
        <v>48.7</v>
      </c>
      <c r="Z35" s="23">
        <v>26.4</v>
      </c>
      <c r="AA35" s="23">
        <v>-32.299999999999997</v>
      </c>
      <c r="AB35" s="23">
        <v>-11.63</v>
      </c>
    </row>
    <row r="36" spans="1:28" s="23" customFormat="1" x14ac:dyDescent="0.25">
      <c r="A36" s="42">
        <v>43414.20416666667</v>
      </c>
      <c r="B36" s="42">
        <v>43414.411111111112</v>
      </c>
      <c r="C36" s="159" t="s">
        <v>11</v>
      </c>
      <c r="D36" s="23" t="s">
        <v>32</v>
      </c>
      <c r="E36" s="23">
        <v>0.04</v>
      </c>
      <c r="F36" s="23">
        <v>112.315</v>
      </c>
      <c r="G36" s="23">
        <v>0</v>
      </c>
      <c r="H36" s="23">
        <v>112.056</v>
      </c>
      <c r="I36" s="23">
        <v>112.315</v>
      </c>
      <c r="J36" s="23">
        <v>-0.22</v>
      </c>
      <c r="K36" s="23">
        <v>0</v>
      </c>
      <c r="L36" s="23">
        <v>-25.9</v>
      </c>
      <c r="M36" s="23">
        <v>-9.44</v>
      </c>
      <c r="N36" s="23">
        <v>-0.44</v>
      </c>
      <c r="O36" s="23">
        <v>2</v>
      </c>
      <c r="P36" s="23" t="s">
        <v>247</v>
      </c>
      <c r="Q36" s="23">
        <v>0</v>
      </c>
      <c r="R36" s="23" t="s">
        <v>33</v>
      </c>
      <c r="S36" s="23">
        <v>25.9</v>
      </c>
      <c r="T36" s="23">
        <v>25.91</v>
      </c>
      <c r="U36" s="23">
        <v>0</v>
      </c>
      <c r="V36" s="23">
        <v>0</v>
      </c>
      <c r="W36" s="23">
        <v>-25.9</v>
      </c>
      <c r="X36" s="23">
        <v>-9.3239999999999998</v>
      </c>
      <c r="Y36" s="23">
        <v>0</v>
      </c>
      <c r="Z36" s="23">
        <v>0</v>
      </c>
      <c r="AA36" s="23">
        <v>-25.9</v>
      </c>
      <c r="AB36" s="23">
        <v>-9.32</v>
      </c>
    </row>
    <row r="37" spans="1:28" s="23" customFormat="1" x14ac:dyDescent="0.25">
      <c r="A37" s="42">
        <v>43383.707638888889</v>
      </c>
      <c r="B37" s="42">
        <v>43383.770833333336</v>
      </c>
      <c r="C37" s="159" t="s">
        <v>11</v>
      </c>
      <c r="D37" s="23" t="s">
        <v>32</v>
      </c>
      <c r="E37" s="23">
        <v>0.08</v>
      </c>
      <c r="F37" s="23">
        <v>113.07599999999999</v>
      </c>
      <c r="G37" s="23">
        <v>0</v>
      </c>
      <c r="H37" s="23">
        <v>112.92</v>
      </c>
      <c r="I37" s="23">
        <v>112.67100000000001</v>
      </c>
      <c r="J37" s="23">
        <v>-0.44</v>
      </c>
      <c r="K37" s="23">
        <v>0</v>
      </c>
      <c r="L37" s="23">
        <v>24.9</v>
      </c>
      <c r="M37" s="23">
        <v>17.239999999999998</v>
      </c>
      <c r="N37" s="23">
        <v>0.81</v>
      </c>
      <c r="O37" s="23">
        <v>2</v>
      </c>
      <c r="P37" s="23" t="s">
        <v>248</v>
      </c>
      <c r="Q37" s="23">
        <v>1.1000000000000001</v>
      </c>
      <c r="R37" s="23" t="s">
        <v>46</v>
      </c>
      <c r="S37" s="23">
        <v>0</v>
      </c>
      <c r="T37" s="23">
        <v>0.04</v>
      </c>
      <c r="U37" s="23">
        <v>24.9</v>
      </c>
      <c r="V37" s="23">
        <v>17.678999999999998</v>
      </c>
      <c r="W37" s="23">
        <v>0</v>
      </c>
      <c r="X37" s="23">
        <v>0</v>
      </c>
      <c r="Y37" s="23">
        <v>100</v>
      </c>
      <c r="Z37" s="23">
        <v>100</v>
      </c>
      <c r="AA37" s="23">
        <v>0</v>
      </c>
      <c r="AB37" s="23">
        <v>0</v>
      </c>
    </row>
    <row r="38" spans="1:28" s="23" customFormat="1" x14ac:dyDescent="0.25">
      <c r="A38" s="42">
        <v>43383.671527777777</v>
      </c>
      <c r="B38" s="42">
        <v>43383.770833333336</v>
      </c>
      <c r="C38" s="158" t="s">
        <v>10</v>
      </c>
      <c r="D38" s="23" t="s">
        <v>34</v>
      </c>
      <c r="E38" s="23">
        <v>0.03</v>
      </c>
      <c r="F38" s="23">
        <v>1.1483099999999999</v>
      </c>
      <c r="G38" s="23">
        <v>0</v>
      </c>
      <c r="H38" s="23">
        <v>1.1511199999999999</v>
      </c>
      <c r="I38" s="23">
        <v>1.1531400000000001</v>
      </c>
      <c r="J38" s="23">
        <v>-0.17</v>
      </c>
      <c r="K38" s="23">
        <v>0</v>
      </c>
      <c r="L38" s="23">
        <v>20.2</v>
      </c>
      <c r="M38" s="23">
        <v>5.89</v>
      </c>
      <c r="N38" s="23">
        <v>0.28000000000000003</v>
      </c>
      <c r="O38" s="23">
        <v>1</v>
      </c>
      <c r="P38" s="23" t="s">
        <v>249</v>
      </c>
      <c r="Q38" s="23">
        <v>0.8</v>
      </c>
      <c r="R38" s="23" t="s">
        <v>46</v>
      </c>
      <c r="S38" s="23">
        <v>0</v>
      </c>
      <c r="T38" s="23">
        <v>0.05</v>
      </c>
      <c r="U38" s="23">
        <v>20.2</v>
      </c>
      <c r="V38" s="23">
        <v>6.06</v>
      </c>
      <c r="W38" s="23">
        <v>0</v>
      </c>
      <c r="X38" s="23">
        <v>0</v>
      </c>
      <c r="Y38" s="23">
        <v>100</v>
      </c>
      <c r="Z38" s="23">
        <v>100</v>
      </c>
      <c r="AA38" s="23">
        <v>0</v>
      </c>
      <c r="AB38" s="23">
        <v>0</v>
      </c>
    </row>
    <row r="39" spans="1:28" s="23" customFormat="1" x14ac:dyDescent="0.25">
      <c r="A39" s="42">
        <v>43383.179861111108</v>
      </c>
      <c r="B39" s="42">
        <v>43383.707638888889</v>
      </c>
      <c r="C39" s="159" t="s">
        <v>11</v>
      </c>
      <c r="D39" s="23" t="s">
        <v>34</v>
      </c>
      <c r="E39" s="23">
        <v>0.08</v>
      </c>
      <c r="F39" s="23">
        <v>112.926</v>
      </c>
      <c r="G39" s="23">
        <v>0</v>
      </c>
      <c r="H39" s="23">
        <v>113.07599999999999</v>
      </c>
      <c r="I39" s="23">
        <v>112.92</v>
      </c>
      <c r="J39" s="23">
        <v>-0.44</v>
      </c>
      <c r="K39" s="23">
        <v>0</v>
      </c>
      <c r="L39" s="23">
        <v>-15.6</v>
      </c>
      <c r="M39" s="23">
        <v>-11.49</v>
      </c>
      <c r="N39" s="23">
        <v>-0.54</v>
      </c>
      <c r="O39" s="23">
        <v>2</v>
      </c>
      <c r="P39" s="23" t="s">
        <v>250</v>
      </c>
      <c r="Q39" s="23">
        <v>48.2</v>
      </c>
      <c r="R39" s="23" t="s">
        <v>251</v>
      </c>
      <c r="S39" s="23">
        <v>35.5</v>
      </c>
      <c r="T39" s="23">
        <v>0.78</v>
      </c>
      <c r="U39" s="23">
        <v>19.899999999999999</v>
      </c>
      <c r="V39" s="23">
        <v>14.1289999999999</v>
      </c>
      <c r="W39" s="23">
        <v>-15.6</v>
      </c>
      <c r="X39" s="23">
        <v>-11.075999999999899</v>
      </c>
      <c r="Y39" s="23">
        <v>56.1</v>
      </c>
      <c r="Z39" s="23">
        <v>0</v>
      </c>
      <c r="AA39" s="23">
        <v>-35.5</v>
      </c>
      <c r="AB39" s="23">
        <v>-25.2</v>
      </c>
    </row>
    <row r="40" spans="1:28" s="23" customFormat="1" x14ac:dyDescent="0.25">
      <c r="A40" s="42">
        <v>43383.515972222223</v>
      </c>
      <c r="B40" s="42">
        <v>43383.671527777777</v>
      </c>
      <c r="C40" s="158" t="s">
        <v>10</v>
      </c>
      <c r="D40" s="23" t="s">
        <v>32</v>
      </c>
      <c r="E40" s="23">
        <v>0.03</v>
      </c>
      <c r="F40" s="23">
        <v>1.1511</v>
      </c>
      <c r="G40" s="23">
        <v>0</v>
      </c>
      <c r="H40" s="23">
        <v>1.1483099999999999</v>
      </c>
      <c r="I40" s="23">
        <v>1.1511199999999999</v>
      </c>
      <c r="J40" s="23">
        <v>-0.17</v>
      </c>
      <c r="K40" s="23">
        <v>0</v>
      </c>
      <c r="L40" s="23">
        <v>-28.1</v>
      </c>
      <c r="M40" s="23">
        <v>-8.6</v>
      </c>
      <c r="N40" s="23">
        <v>-0.4</v>
      </c>
      <c r="O40" s="23">
        <v>1</v>
      </c>
      <c r="P40" s="23" t="s">
        <v>252</v>
      </c>
      <c r="Q40" s="23">
        <v>0</v>
      </c>
      <c r="R40" s="23" t="s">
        <v>33</v>
      </c>
      <c r="S40" s="23">
        <v>28.1</v>
      </c>
      <c r="T40" s="23">
        <v>28.17</v>
      </c>
      <c r="U40" s="23">
        <v>0</v>
      </c>
      <c r="V40" s="23">
        <v>0</v>
      </c>
      <c r="W40" s="23">
        <v>-28.1</v>
      </c>
      <c r="X40" s="23">
        <v>-8.43</v>
      </c>
      <c r="Y40" s="23">
        <v>0</v>
      </c>
      <c r="Z40" s="23">
        <v>0</v>
      </c>
      <c r="AA40" s="23">
        <v>-28.1</v>
      </c>
      <c r="AB40" s="23">
        <v>-8.43</v>
      </c>
    </row>
    <row r="41" spans="1:28" s="23" customFormat="1" x14ac:dyDescent="0.25">
      <c r="A41" s="42">
        <v>43353.219444444447</v>
      </c>
      <c r="B41" s="42">
        <v>43353.770833333336</v>
      </c>
      <c r="C41" s="159" t="s">
        <v>11</v>
      </c>
      <c r="D41" s="23" t="s">
        <v>34</v>
      </c>
      <c r="E41" s="23">
        <v>7.0000000000000007E-2</v>
      </c>
      <c r="F41" s="23">
        <v>112.974</v>
      </c>
      <c r="G41" s="23">
        <v>0</v>
      </c>
      <c r="H41" s="23">
        <v>113.13200000000001</v>
      </c>
      <c r="I41" s="23">
        <v>113.08199999999999</v>
      </c>
      <c r="J41" s="23">
        <v>-0.39</v>
      </c>
      <c r="K41" s="23">
        <v>0</v>
      </c>
      <c r="L41" s="23">
        <v>-5</v>
      </c>
      <c r="M41" s="23">
        <v>-3.49</v>
      </c>
      <c r="N41" s="23">
        <v>-0.16</v>
      </c>
      <c r="O41" s="23">
        <v>2</v>
      </c>
      <c r="P41" s="23" t="s">
        <v>253</v>
      </c>
      <c r="Q41" s="23">
        <v>58.2</v>
      </c>
      <c r="R41" s="23" t="s">
        <v>192</v>
      </c>
      <c r="S41" s="23">
        <v>37.4</v>
      </c>
      <c r="T41" s="23">
        <v>0.47</v>
      </c>
      <c r="U41" s="23">
        <v>25.5</v>
      </c>
      <c r="V41" s="23">
        <v>15.81</v>
      </c>
      <c r="W41" s="23">
        <v>-11.9</v>
      </c>
      <c r="X41" s="23">
        <v>-7.3780000000000001</v>
      </c>
      <c r="Y41" s="23">
        <v>68.2</v>
      </c>
      <c r="Z41" s="23">
        <v>18.399999999999999</v>
      </c>
      <c r="AA41" s="23">
        <v>-30.5</v>
      </c>
      <c r="AB41" s="23">
        <v>-18.91</v>
      </c>
    </row>
    <row r="42" spans="1:28" s="23" customFormat="1" x14ac:dyDescent="0.25">
      <c r="A42" s="42">
        <v>43353.730555555558</v>
      </c>
      <c r="B42" s="42">
        <v>43353.770833333336</v>
      </c>
      <c r="C42" s="158" t="s">
        <v>10</v>
      </c>
      <c r="D42" s="23" t="s">
        <v>34</v>
      </c>
      <c r="E42" s="23">
        <v>0.04</v>
      </c>
      <c r="F42" s="23">
        <v>1.1464000000000001</v>
      </c>
      <c r="G42" s="23">
        <v>0</v>
      </c>
      <c r="H42" s="23">
        <v>1.1487099999999999</v>
      </c>
      <c r="I42" s="23">
        <v>1.1477599999999999</v>
      </c>
      <c r="J42" s="23">
        <v>-0.22</v>
      </c>
      <c r="K42" s="23">
        <v>0</v>
      </c>
      <c r="L42" s="23">
        <v>-9.5</v>
      </c>
      <c r="M42" s="23">
        <v>-4.0199999999999996</v>
      </c>
      <c r="N42" s="23">
        <v>-0.19</v>
      </c>
      <c r="O42" s="23">
        <v>1</v>
      </c>
      <c r="P42" s="23" t="s">
        <v>254</v>
      </c>
      <c r="Q42" s="23">
        <v>0</v>
      </c>
      <c r="R42" s="23" t="s">
        <v>33</v>
      </c>
      <c r="S42" s="23">
        <v>9.5</v>
      </c>
      <c r="T42" s="23">
        <v>9.51</v>
      </c>
      <c r="U42" s="23">
        <v>0</v>
      </c>
      <c r="V42" s="23">
        <v>0</v>
      </c>
      <c r="W42" s="23">
        <v>-9.5</v>
      </c>
      <c r="X42" s="23">
        <v>-3.8</v>
      </c>
      <c r="Y42" s="23">
        <v>0</v>
      </c>
      <c r="Z42" s="23">
        <v>0</v>
      </c>
      <c r="AA42" s="23">
        <v>-9.5</v>
      </c>
      <c r="AB42" s="23">
        <v>-3.8</v>
      </c>
    </row>
    <row r="43" spans="1:28" s="23" customFormat="1" x14ac:dyDescent="0.25">
      <c r="A43" s="42">
        <v>43353.512499999997</v>
      </c>
      <c r="B43" s="42">
        <v>43353.730555555558</v>
      </c>
      <c r="C43" s="158" t="s">
        <v>10</v>
      </c>
      <c r="D43" s="23" t="s">
        <v>32</v>
      </c>
      <c r="E43" s="23">
        <v>0.04</v>
      </c>
      <c r="F43" s="23">
        <v>1.1487099999999999</v>
      </c>
      <c r="G43" s="23">
        <v>0</v>
      </c>
      <c r="H43" s="23">
        <v>1.1464000000000001</v>
      </c>
      <c r="I43" s="23">
        <v>1.1487099999999999</v>
      </c>
      <c r="J43" s="23">
        <v>-0.22</v>
      </c>
      <c r="K43" s="23">
        <v>0</v>
      </c>
      <c r="L43" s="23">
        <v>-23.1</v>
      </c>
      <c r="M43" s="23">
        <v>-9.4600000000000009</v>
      </c>
      <c r="N43" s="23">
        <v>-0.44</v>
      </c>
      <c r="O43" s="23">
        <v>1</v>
      </c>
      <c r="P43" s="23" t="s">
        <v>255</v>
      </c>
      <c r="Q43" s="23">
        <v>37.299999999999997</v>
      </c>
      <c r="R43" s="23" t="s">
        <v>256</v>
      </c>
      <c r="S43" s="23">
        <v>54.7</v>
      </c>
      <c r="T43" s="23">
        <v>0.73</v>
      </c>
      <c r="U43" s="23">
        <v>31.6</v>
      </c>
      <c r="V43" s="23">
        <v>12.64</v>
      </c>
      <c r="W43" s="23">
        <v>-23.1</v>
      </c>
      <c r="X43" s="23">
        <v>-9.24</v>
      </c>
      <c r="Y43" s="23">
        <v>57.8</v>
      </c>
      <c r="Z43" s="23">
        <v>0</v>
      </c>
      <c r="AA43" s="23">
        <v>-54.7</v>
      </c>
      <c r="AB43" s="23">
        <v>-21.88</v>
      </c>
    </row>
    <row r="44" spans="1:28" s="23" customFormat="1" x14ac:dyDescent="0.25">
      <c r="A44" s="42">
        <v>43353.169444444444</v>
      </c>
      <c r="B44" s="42">
        <v>43353.219444444447</v>
      </c>
      <c r="C44" s="159" t="s">
        <v>11</v>
      </c>
      <c r="D44" s="23" t="s">
        <v>32</v>
      </c>
      <c r="E44" s="23">
        <v>7.0000000000000007E-2</v>
      </c>
      <c r="F44" s="23">
        <v>113.133</v>
      </c>
      <c r="G44" s="23">
        <v>0</v>
      </c>
      <c r="H44" s="23">
        <v>112.97499999999999</v>
      </c>
      <c r="I44" s="23">
        <v>113.133</v>
      </c>
      <c r="J44" s="23">
        <v>-0.39</v>
      </c>
      <c r="K44" s="23">
        <v>0</v>
      </c>
      <c r="L44" s="23">
        <v>-15.8</v>
      </c>
      <c r="M44" s="23">
        <v>-10.17</v>
      </c>
      <c r="N44" s="23">
        <v>-0.47</v>
      </c>
      <c r="O44" s="23">
        <v>2</v>
      </c>
      <c r="P44" s="23" t="s">
        <v>257</v>
      </c>
      <c r="Q44" s="23">
        <v>0</v>
      </c>
      <c r="R44" s="23" t="s">
        <v>33</v>
      </c>
      <c r="S44" s="23">
        <v>15.8</v>
      </c>
      <c r="T44" s="23">
        <v>15.82</v>
      </c>
      <c r="U44" s="23">
        <v>0</v>
      </c>
      <c r="V44" s="23">
        <v>0</v>
      </c>
      <c r="W44" s="23">
        <v>-15.8</v>
      </c>
      <c r="X44" s="23">
        <v>-9.7959999999999994</v>
      </c>
      <c r="Y44" s="23">
        <v>0</v>
      </c>
      <c r="Z44" s="23">
        <v>0</v>
      </c>
      <c r="AA44" s="23">
        <v>-15.8</v>
      </c>
      <c r="AB44" s="23">
        <v>-9.8000000000000007</v>
      </c>
    </row>
    <row r="45" spans="1:28" s="23" customFormat="1" x14ac:dyDescent="0.25">
      <c r="A45" s="42">
        <v>43322.47152777778</v>
      </c>
      <c r="B45" s="42">
        <v>43322.770833333336</v>
      </c>
      <c r="C45" s="159" t="s">
        <v>11</v>
      </c>
      <c r="D45" s="23" t="s">
        <v>32</v>
      </c>
      <c r="E45" s="23">
        <v>7.0000000000000007E-2</v>
      </c>
      <c r="F45" s="23">
        <v>113.85899999999999</v>
      </c>
      <c r="G45" s="23">
        <v>0</v>
      </c>
      <c r="H45" s="23">
        <v>113.697</v>
      </c>
      <c r="I45" s="23">
        <v>113.13</v>
      </c>
      <c r="J45" s="23">
        <v>-0.39</v>
      </c>
      <c r="K45" s="23">
        <v>0</v>
      </c>
      <c r="L45" s="23">
        <v>56.7</v>
      </c>
      <c r="M45" s="23">
        <v>34.69</v>
      </c>
      <c r="N45" s="23">
        <v>1.64</v>
      </c>
      <c r="O45" s="23">
        <v>2</v>
      </c>
      <c r="P45" s="23" t="s">
        <v>258</v>
      </c>
      <c r="Q45" s="23">
        <v>100</v>
      </c>
      <c r="R45" s="23" t="s">
        <v>259</v>
      </c>
      <c r="S45" s="23">
        <v>19.100000000000001</v>
      </c>
      <c r="T45" s="23">
        <v>0.02</v>
      </c>
      <c r="U45" s="23">
        <v>63.2</v>
      </c>
      <c r="V45" s="23">
        <v>39.183999999999997</v>
      </c>
      <c r="W45" s="23">
        <v>0</v>
      </c>
      <c r="X45" s="23">
        <v>0</v>
      </c>
      <c r="Y45" s="23">
        <v>100</v>
      </c>
      <c r="Z45" s="23">
        <v>89.7</v>
      </c>
      <c r="AA45" s="23">
        <v>-6.5</v>
      </c>
      <c r="AB45" s="23">
        <v>-4.03</v>
      </c>
    </row>
    <row r="46" spans="1:28" s="23" customFormat="1" x14ac:dyDescent="0.25">
      <c r="A46" s="42">
        <v>43322.459027777775</v>
      </c>
      <c r="B46" s="42">
        <v>43322.770833333336</v>
      </c>
      <c r="C46" s="158" t="s">
        <v>10</v>
      </c>
      <c r="D46" s="23" t="s">
        <v>32</v>
      </c>
      <c r="E46" s="23">
        <v>0.06</v>
      </c>
      <c r="F46" s="23">
        <v>1.15049</v>
      </c>
      <c r="G46" s="23">
        <v>0</v>
      </c>
      <c r="H46" s="23">
        <v>1.1489400000000001</v>
      </c>
      <c r="I46" s="23">
        <v>1.1474800000000001</v>
      </c>
      <c r="J46" s="23">
        <v>-0.33</v>
      </c>
      <c r="K46" s="23">
        <v>0</v>
      </c>
      <c r="L46" s="23">
        <v>14.6</v>
      </c>
      <c r="M46" s="23">
        <v>8.43</v>
      </c>
      <c r="N46" s="23">
        <v>0.39</v>
      </c>
      <c r="O46" s="23">
        <v>1</v>
      </c>
      <c r="P46" s="23" t="s">
        <v>260</v>
      </c>
      <c r="Q46" s="23">
        <v>100</v>
      </c>
      <c r="R46" s="23" t="s">
        <v>261</v>
      </c>
      <c r="S46" s="23">
        <v>28.6</v>
      </c>
      <c r="T46" s="23">
        <v>0.03</v>
      </c>
      <c r="U46" s="23">
        <v>28.9</v>
      </c>
      <c r="V46" s="23">
        <v>17.34</v>
      </c>
      <c r="W46" s="23">
        <v>0</v>
      </c>
      <c r="X46" s="23">
        <v>0</v>
      </c>
      <c r="Y46" s="23">
        <v>100</v>
      </c>
      <c r="Z46" s="23">
        <v>50.5</v>
      </c>
      <c r="AA46" s="23">
        <v>-14.3</v>
      </c>
      <c r="AB46" s="23">
        <v>-8.58</v>
      </c>
    </row>
    <row r="47" spans="1:28" s="23" customFormat="1" x14ac:dyDescent="0.25">
      <c r="A47" s="42">
        <v>43322.168749999997</v>
      </c>
      <c r="B47" s="42">
        <v>43322.47152777778</v>
      </c>
      <c r="C47" s="159" t="s">
        <v>11</v>
      </c>
      <c r="D47" s="23" t="s">
        <v>34</v>
      </c>
      <c r="E47" s="23">
        <v>7.0000000000000007E-2</v>
      </c>
      <c r="F47" s="23">
        <v>113.697</v>
      </c>
      <c r="G47" s="23">
        <v>0</v>
      </c>
      <c r="H47" s="23">
        <v>113.86199999999999</v>
      </c>
      <c r="I47" s="23">
        <v>113.697</v>
      </c>
      <c r="J47" s="23">
        <v>-0.39</v>
      </c>
      <c r="K47" s="23">
        <v>0</v>
      </c>
      <c r="L47" s="23">
        <v>-16.5</v>
      </c>
      <c r="M47" s="23">
        <v>-10.55</v>
      </c>
      <c r="N47" s="23">
        <v>-0.5</v>
      </c>
      <c r="O47" s="23">
        <v>2</v>
      </c>
      <c r="P47" s="23" t="s">
        <v>262</v>
      </c>
      <c r="Q47" s="23">
        <v>4.9000000000000004</v>
      </c>
      <c r="R47" s="23" t="s">
        <v>263</v>
      </c>
      <c r="S47" s="23">
        <v>18</v>
      </c>
      <c r="T47" s="23">
        <v>11</v>
      </c>
      <c r="U47" s="23">
        <v>1.5</v>
      </c>
      <c r="V47" s="23">
        <v>0.92999999999999905</v>
      </c>
      <c r="W47" s="23">
        <v>-16.5</v>
      </c>
      <c r="X47" s="23">
        <v>-10.23</v>
      </c>
      <c r="Y47" s="23">
        <v>8.3000000000000007</v>
      </c>
      <c r="Z47" s="23">
        <v>0</v>
      </c>
      <c r="AA47" s="23">
        <v>-18</v>
      </c>
      <c r="AB47" s="23">
        <v>-11.16</v>
      </c>
    </row>
    <row r="48" spans="1:28" s="23" customFormat="1" x14ac:dyDescent="0.25">
      <c r="A48" s="42">
        <v>43230.216666666667</v>
      </c>
      <c r="B48" s="42">
        <v>43230.770833333336</v>
      </c>
      <c r="C48" s="159" t="s">
        <v>11</v>
      </c>
      <c r="D48" s="23" t="s">
        <v>32</v>
      </c>
      <c r="E48" s="23">
        <v>0.05</v>
      </c>
      <c r="F48" s="23">
        <v>114.105</v>
      </c>
      <c r="G48" s="23">
        <v>0</v>
      </c>
      <c r="H48" s="23">
        <v>113.88500000000001</v>
      </c>
      <c r="I48" s="23">
        <v>113.676</v>
      </c>
      <c r="J48" s="23">
        <v>-0.28000000000000003</v>
      </c>
      <c r="K48" s="23">
        <v>0</v>
      </c>
      <c r="L48" s="23">
        <v>20.9</v>
      </c>
      <c r="M48" s="23">
        <v>8.91</v>
      </c>
      <c r="N48" s="23">
        <v>0.42</v>
      </c>
      <c r="O48" s="23">
        <v>2</v>
      </c>
      <c r="P48" s="23" t="s">
        <v>264</v>
      </c>
      <c r="Q48" s="23">
        <v>72.2</v>
      </c>
      <c r="R48" s="23" t="s">
        <v>265</v>
      </c>
      <c r="S48" s="23">
        <v>24.4</v>
      </c>
      <c r="T48" s="23">
        <v>0.49</v>
      </c>
      <c r="U48" s="23">
        <v>32.1</v>
      </c>
      <c r="V48" s="23">
        <v>14.124000000000001</v>
      </c>
      <c r="W48" s="23">
        <v>-15.8</v>
      </c>
      <c r="X48" s="23">
        <v>-6.952</v>
      </c>
      <c r="Y48" s="23">
        <v>67</v>
      </c>
      <c r="Z48" s="23">
        <v>76.599999999999994</v>
      </c>
      <c r="AA48" s="23">
        <v>-11.2</v>
      </c>
      <c r="AB48" s="23">
        <v>-4.93</v>
      </c>
    </row>
    <row r="49" spans="1:28" s="23" customFormat="1" x14ac:dyDescent="0.25">
      <c r="A49" s="42">
        <v>43230.645833333336</v>
      </c>
      <c r="B49" s="42">
        <v>43230.649305555555</v>
      </c>
      <c r="C49" s="158" t="s">
        <v>10</v>
      </c>
      <c r="D49" s="23" t="s">
        <v>34</v>
      </c>
      <c r="E49" s="23">
        <v>0.06</v>
      </c>
      <c r="F49" s="23">
        <v>1.15008</v>
      </c>
      <c r="G49" s="23">
        <v>0</v>
      </c>
      <c r="H49" s="23">
        <v>1.15171</v>
      </c>
      <c r="I49" s="23">
        <v>1.15008</v>
      </c>
      <c r="J49" s="23">
        <v>-0.33</v>
      </c>
      <c r="K49" s="23">
        <v>0</v>
      </c>
      <c r="L49" s="23">
        <v>-16.3</v>
      </c>
      <c r="M49" s="23">
        <v>-10.11</v>
      </c>
      <c r="N49" s="23">
        <v>-0.47</v>
      </c>
      <c r="O49" s="23">
        <v>1</v>
      </c>
      <c r="P49" s="23" t="s">
        <v>266</v>
      </c>
      <c r="Q49" s="23">
        <v>0</v>
      </c>
      <c r="R49" s="23" t="s">
        <v>33</v>
      </c>
      <c r="S49" s="23">
        <v>16.3</v>
      </c>
      <c r="T49" s="23">
        <v>16.309999999999999</v>
      </c>
      <c r="U49" s="23">
        <v>0</v>
      </c>
      <c r="V49" s="23">
        <v>0</v>
      </c>
      <c r="W49" s="23">
        <v>-16.3</v>
      </c>
      <c r="X49" s="23">
        <v>-9.7799999999999994</v>
      </c>
      <c r="Y49" s="23">
        <v>0</v>
      </c>
      <c r="Z49" s="23">
        <v>0</v>
      </c>
      <c r="AA49" s="23">
        <v>-16.3</v>
      </c>
      <c r="AB49" s="23">
        <v>-9.7799999999999994</v>
      </c>
    </row>
    <row r="50" spans="1:28" s="23" customFormat="1" x14ac:dyDescent="0.25">
      <c r="A50" s="42">
        <v>43230.465277777781</v>
      </c>
      <c r="B50" s="42">
        <v>43230.645833333336</v>
      </c>
      <c r="C50" s="158" t="s">
        <v>10</v>
      </c>
      <c r="D50" s="23" t="s">
        <v>32</v>
      </c>
      <c r="E50" s="23">
        <v>0.06</v>
      </c>
      <c r="F50" s="23">
        <v>1.1516299999999999</v>
      </c>
      <c r="G50" s="23">
        <v>0</v>
      </c>
      <c r="H50" s="23">
        <v>1.15008</v>
      </c>
      <c r="I50" s="23">
        <v>1.15171</v>
      </c>
      <c r="J50" s="23">
        <v>-0.33</v>
      </c>
      <c r="K50" s="23">
        <v>0</v>
      </c>
      <c r="L50" s="23">
        <v>-16.3</v>
      </c>
      <c r="M50" s="23">
        <v>-10.11</v>
      </c>
      <c r="N50" s="23">
        <v>-0.47</v>
      </c>
      <c r="O50" s="23">
        <v>1</v>
      </c>
      <c r="P50" s="23" t="s">
        <v>267</v>
      </c>
      <c r="Q50" s="23">
        <v>3.5</v>
      </c>
      <c r="R50" s="23" t="s">
        <v>164</v>
      </c>
      <c r="S50" s="23">
        <v>39.1</v>
      </c>
      <c r="T50" s="23">
        <v>1.51</v>
      </c>
      <c r="U50" s="23">
        <v>15.6</v>
      </c>
      <c r="V50" s="23">
        <v>9.36</v>
      </c>
      <c r="W50" s="23">
        <v>-23.5</v>
      </c>
      <c r="X50" s="23">
        <v>-14.1</v>
      </c>
      <c r="Y50" s="23">
        <v>39.9</v>
      </c>
      <c r="Z50" s="23">
        <v>18.399999999999999</v>
      </c>
      <c r="AA50" s="23">
        <v>-31.9</v>
      </c>
      <c r="AB50" s="23">
        <v>-19.14</v>
      </c>
    </row>
    <row r="51" spans="1:28" s="23" customFormat="1" x14ac:dyDescent="0.25">
      <c r="A51" s="42">
        <v>43200.19027777778</v>
      </c>
      <c r="B51" s="42">
        <v>43200.770833333336</v>
      </c>
      <c r="C51" s="159" t="s">
        <v>11</v>
      </c>
      <c r="D51" s="23" t="s">
        <v>32</v>
      </c>
      <c r="E51" s="23">
        <v>7.0000000000000007E-2</v>
      </c>
      <c r="F51" s="23">
        <v>114.523</v>
      </c>
      <c r="G51" s="23">
        <v>0</v>
      </c>
      <c r="H51" s="23">
        <v>114.35899999999999</v>
      </c>
      <c r="I51" s="23">
        <v>113.82299999999999</v>
      </c>
      <c r="J51" s="23">
        <v>-0.39</v>
      </c>
      <c r="K51" s="23">
        <v>0</v>
      </c>
      <c r="L51" s="23">
        <v>53.6</v>
      </c>
      <c r="M51" s="23">
        <v>32.57</v>
      </c>
      <c r="N51" s="23">
        <v>1.55</v>
      </c>
      <c r="O51" s="23">
        <v>2</v>
      </c>
      <c r="P51" s="23" t="s">
        <v>268</v>
      </c>
      <c r="Q51" s="23">
        <v>89.9</v>
      </c>
      <c r="R51" s="23" t="s">
        <v>269</v>
      </c>
      <c r="S51" s="23">
        <v>23</v>
      </c>
      <c r="T51" s="23">
        <v>0.13</v>
      </c>
      <c r="U51" s="23">
        <v>71.900000000000006</v>
      </c>
      <c r="V51" s="23">
        <v>43.859000000000002</v>
      </c>
      <c r="W51" s="23">
        <v>-9</v>
      </c>
      <c r="X51" s="23">
        <v>-5.49</v>
      </c>
      <c r="Y51" s="23">
        <v>88.9</v>
      </c>
      <c r="Z51" s="23">
        <v>77.400000000000006</v>
      </c>
      <c r="AA51" s="23">
        <v>-18.3</v>
      </c>
      <c r="AB51" s="23">
        <v>-11.16</v>
      </c>
    </row>
    <row r="52" spans="1:28" s="23" customFormat="1" x14ac:dyDescent="0.25">
      <c r="A52" s="42">
        <v>43200.459027777775</v>
      </c>
      <c r="B52" s="42">
        <v>43200.770833333336</v>
      </c>
      <c r="C52" s="158" t="s">
        <v>10</v>
      </c>
      <c r="D52" s="23" t="s">
        <v>34</v>
      </c>
      <c r="E52" s="23">
        <v>0.04</v>
      </c>
      <c r="F52" s="23">
        <v>1.14751</v>
      </c>
      <c r="G52" s="23">
        <v>0</v>
      </c>
      <c r="H52" s="23">
        <v>1.1497200000000001</v>
      </c>
      <c r="I52" s="23">
        <v>1.15158</v>
      </c>
      <c r="J52" s="23">
        <v>-0.22</v>
      </c>
      <c r="K52" s="23">
        <v>0</v>
      </c>
      <c r="L52" s="23">
        <v>18.600000000000001</v>
      </c>
      <c r="M52" s="23">
        <v>7.22</v>
      </c>
      <c r="N52" s="23">
        <v>0.34</v>
      </c>
      <c r="O52" s="23">
        <v>1</v>
      </c>
      <c r="P52" s="23" t="s">
        <v>270</v>
      </c>
      <c r="Q52" s="23">
        <v>97.6</v>
      </c>
      <c r="R52" s="23" t="s">
        <v>271</v>
      </c>
      <c r="S52" s="23">
        <v>40</v>
      </c>
      <c r="T52" s="23">
        <v>0.04</v>
      </c>
      <c r="U52" s="23">
        <v>44.7</v>
      </c>
      <c r="V52" s="23">
        <v>17.88</v>
      </c>
      <c r="W52" s="23">
        <v>-1.6</v>
      </c>
      <c r="X52" s="23">
        <v>-0.64</v>
      </c>
      <c r="Y52" s="23">
        <v>96.5</v>
      </c>
      <c r="Z52" s="23">
        <v>43.6</v>
      </c>
      <c r="AA52" s="23">
        <v>-26.1</v>
      </c>
      <c r="AB52" s="23">
        <v>-10.44</v>
      </c>
    </row>
    <row r="53" spans="1:28" s="23" customFormat="1" x14ac:dyDescent="0.25">
      <c r="A53" s="42">
        <v>43169.464583333334</v>
      </c>
      <c r="B53" s="42">
        <v>43169.770833333336</v>
      </c>
      <c r="C53" s="158" t="s">
        <v>10</v>
      </c>
      <c r="D53" s="23" t="s">
        <v>32</v>
      </c>
      <c r="E53" s="23">
        <v>7.0000000000000007E-2</v>
      </c>
      <c r="F53" s="23">
        <v>1.1584300000000001</v>
      </c>
      <c r="G53" s="23">
        <v>0</v>
      </c>
      <c r="H53" s="23">
        <v>1.1571100000000001</v>
      </c>
      <c r="I53" s="23">
        <v>1.15255</v>
      </c>
      <c r="J53" s="23">
        <v>-0.39</v>
      </c>
      <c r="K53" s="23">
        <v>0</v>
      </c>
      <c r="L53" s="23">
        <v>45.6</v>
      </c>
      <c r="M53" s="23">
        <v>31.53</v>
      </c>
      <c r="N53" s="23">
        <v>1.52</v>
      </c>
      <c r="O53" s="23">
        <v>1</v>
      </c>
      <c r="P53" s="23" t="s">
        <v>272</v>
      </c>
      <c r="Q53" s="23">
        <v>100</v>
      </c>
      <c r="R53" s="23" t="s">
        <v>273</v>
      </c>
      <c r="S53" s="23">
        <v>21.4</v>
      </c>
      <c r="T53" s="23">
        <v>0.02</v>
      </c>
      <c r="U53" s="23">
        <v>52.6</v>
      </c>
      <c r="V53" s="23">
        <v>36.82</v>
      </c>
      <c r="W53" s="23">
        <v>0</v>
      </c>
      <c r="X53" s="23">
        <v>0</v>
      </c>
      <c r="Y53" s="23">
        <v>100</v>
      </c>
      <c r="Z53" s="23">
        <v>86.7</v>
      </c>
      <c r="AA53" s="23">
        <v>-7</v>
      </c>
      <c r="AB53" s="23">
        <v>-4.9000000000000004</v>
      </c>
    </row>
    <row r="54" spans="1:28" s="23" customFormat="1" x14ac:dyDescent="0.25">
      <c r="A54" s="42">
        <v>43169.206250000003</v>
      </c>
      <c r="B54" s="42">
        <v>43169.770833333336</v>
      </c>
      <c r="C54" s="159" t="s">
        <v>11</v>
      </c>
      <c r="D54" s="23" t="s">
        <v>34</v>
      </c>
      <c r="E54" s="23">
        <v>0.1</v>
      </c>
      <c r="F54" s="23">
        <v>113.524</v>
      </c>
      <c r="G54" s="23">
        <v>0</v>
      </c>
      <c r="H54" s="23">
        <v>113.637</v>
      </c>
      <c r="I54" s="23">
        <v>114.197</v>
      </c>
      <c r="J54" s="23">
        <v>-0.55000000000000004</v>
      </c>
      <c r="K54" s="23">
        <v>0</v>
      </c>
      <c r="L54" s="23">
        <v>56</v>
      </c>
      <c r="M54" s="23">
        <v>48.49</v>
      </c>
      <c r="N54" s="23">
        <v>2.4</v>
      </c>
      <c r="O54" s="23">
        <v>2</v>
      </c>
      <c r="P54" s="23" t="s">
        <v>274</v>
      </c>
      <c r="Q54" s="23">
        <v>100</v>
      </c>
      <c r="R54" s="23" t="s">
        <v>275</v>
      </c>
      <c r="S54" s="23">
        <v>11.1</v>
      </c>
      <c r="T54" s="23">
        <v>0.02</v>
      </c>
      <c r="U54" s="23">
        <v>57</v>
      </c>
      <c r="V54" s="23">
        <v>50.16</v>
      </c>
      <c r="W54" s="23">
        <v>0</v>
      </c>
      <c r="X54" s="23">
        <v>0</v>
      </c>
      <c r="Y54" s="23">
        <v>100</v>
      </c>
      <c r="Z54" s="23">
        <v>98.2</v>
      </c>
      <c r="AA54" s="23">
        <v>-1</v>
      </c>
      <c r="AB54" s="23">
        <v>-0.88</v>
      </c>
    </row>
    <row r="55" spans="1:28" s="23" customFormat="1" x14ac:dyDescent="0.25">
      <c r="A55" s="42">
        <v>43169.180555555555</v>
      </c>
      <c r="B55" s="42">
        <v>43169.206250000003</v>
      </c>
      <c r="C55" s="159" t="s">
        <v>11</v>
      </c>
      <c r="D55" s="23" t="s">
        <v>32</v>
      </c>
      <c r="E55" s="23">
        <v>0.1</v>
      </c>
      <c r="F55" s="23">
        <v>113.63500000000001</v>
      </c>
      <c r="G55" s="23">
        <v>0</v>
      </c>
      <c r="H55" s="23">
        <v>113.523</v>
      </c>
      <c r="I55" s="23">
        <v>113.637</v>
      </c>
      <c r="J55" s="23">
        <v>-0.55000000000000004</v>
      </c>
      <c r="K55" s="23">
        <v>0</v>
      </c>
      <c r="L55" s="23">
        <v>-11.4</v>
      </c>
      <c r="M55" s="23">
        <v>-10.58</v>
      </c>
      <c r="N55" s="23">
        <v>-0.52</v>
      </c>
      <c r="O55" s="23">
        <v>2</v>
      </c>
      <c r="P55" s="23" t="s">
        <v>276</v>
      </c>
      <c r="Q55" s="23">
        <v>0</v>
      </c>
      <c r="R55" s="23" t="s">
        <v>33</v>
      </c>
      <c r="S55" s="23">
        <v>11.4</v>
      </c>
      <c r="T55" s="23">
        <v>11.4</v>
      </c>
      <c r="U55" s="23">
        <v>0</v>
      </c>
      <c r="V55" s="23">
        <v>0</v>
      </c>
      <c r="W55" s="23">
        <v>-11.4</v>
      </c>
      <c r="X55" s="23">
        <v>-10.032</v>
      </c>
      <c r="Y55" s="23">
        <v>0</v>
      </c>
      <c r="Z55" s="23">
        <v>0</v>
      </c>
      <c r="AA55" s="23">
        <v>-11.4</v>
      </c>
      <c r="AB55" s="23">
        <v>-10.029999999999999</v>
      </c>
    </row>
    <row r="56" spans="1:28" s="23" customFormat="1" x14ac:dyDescent="0.25">
      <c r="A56" s="42">
        <v>43141.168749999997</v>
      </c>
      <c r="B56" s="42">
        <v>43141.770833333336</v>
      </c>
      <c r="C56" s="159" t="s">
        <v>11</v>
      </c>
      <c r="D56" s="23" t="s">
        <v>32</v>
      </c>
      <c r="E56" s="23">
        <v>0.14000000000000001</v>
      </c>
      <c r="F56" s="23">
        <v>114.014</v>
      </c>
      <c r="G56" s="23">
        <v>0</v>
      </c>
      <c r="H56" s="23">
        <v>113.934</v>
      </c>
      <c r="I56" s="23">
        <v>113.57</v>
      </c>
      <c r="J56" s="23">
        <v>-0.77</v>
      </c>
      <c r="K56" s="23">
        <v>0</v>
      </c>
      <c r="L56" s="23">
        <v>36.4</v>
      </c>
      <c r="M56" s="23">
        <v>44.1</v>
      </c>
      <c r="N56" s="23">
        <v>2.23</v>
      </c>
      <c r="O56" s="23">
        <v>2</v>
      </c>
      <c r="P56" s="23" t="s">
        <v>277</v>
      </c>
      <c r="Q56" s="23">
        <v>91.2</v>
      </c>
      <c r="R56" s="23" t="s">
        <v>278</v>
      </c>
      <c r="S56" s="23">
        <v>27.8</v>
      </c>
      <c r="T56" s="23">
        <v>0.09</v>
      </c>
      <c r="U56" s="23">
        <v>39</v>
      </c>
      <c r="V56" s="23">
        <v>47.97</v>
      </c>
      <c r="W56" s="23">
        <v>-3.6</v>
      </c>
      <c r="X56" s="23">
        <v>-4.4279999999999999</v>
      </c>
      <c r="Y56" s="23">
        <v>91.5</v>
      </c>
      <c r="Z56" s="23">
        <v>93.9</v>
      </c>
      <c r="AA56" s="23">
        <v>-2.6</v>
      </c>
      <c r="AB56" s="23">
        <v>-3.2</v>
      </c>
    </row>
    <row r="57" spans="1:28" s="23" customFormat="1" x14ac:dyDescent="0.25">
      <c r="A57" s="42">
        <v>43141.743750000001</v>
      </c>
      <c r="B57" s="42">
        <v>43141.770833333336</v>
      </c>
      <c r="C57" s="158" t="s">
        <v>10</v>
      </c>
      <c r="D57" s="23" t="s">
        <v>34</v>
      </c>
      <c r="E57" s="23">
        <v>0.04</v>
      </c>
      <c r="F57" s="23">
        <v>1.1525000000000001</v>
      </c>
      <c r="G57" s="23">
        <v>0</v>
      </c>
      <c r="H57" s="23">
        <v>1.1547799999999999</v>
      </c>
      <c r="I57" s="23">
        <v>1.15629</v>
      </c>
      <c r="J57" s="23">
        <v>-0.22</v>
      </c>
      <c r="K57" s="23">
        <v>0</v>
      </c>
      <c r="L57" s="23">
        <v>15.1</v>
      </c>
      <c r="M57" s="23">
        <v>5.82</v>
      </c>
      <c r="N57" s="23">
        <v>0.28999999999999998</v>
      </c>
      <c r="O57" s="23">
        <v>1</v>
      </c>
      <c r="P57" s="23" t="s">
        <v>279</v>
      </c>
      <c r="Q57" s="23">
        <v>2.6</v>
      </c>
      <c r="R57" s="23" t="s">
        <v>46</v>
      </c>
      <c r="S57" s="23">
        <v>0</v>
      </c>
      <c r="T57" s="23">
        <v>7.0000000000000007E-2</v>
      </c>
      <c r="U57" s="23">
        <v>15.1</v>
      </c>
      <c r="V57" s="23">
        <v>6.04</v>
      </c>
      <c r="W57" s="23">
        <v>0</v>
      </c>
      <c r="X57" s="23">
        <v>0</v>
      </c>
      <c r="Y57" s="23">
        <v>100</v>
      </c>
      <c r="Z57" s="23">
        <v>100</v>
      </c>
      <c r="AA57" s="23">
        <v>0</v>
      </c>
      <c r="AB57" s="23">
        <v>0</v>
      </c>
    </row>
    <row r="58" spans="1:28" s="23" customFormat="1" x14ac:dyDescent="0.25">
      <c r="A58" s="42">
        <v>43141.480555555558</v>
      </c>
      <c r="B58" s="42">
        <v>43141.743750000001</v>
      </c>
      <c r="C58" s="158" t="s">
        <v>10</v>
      </c>
      <c r="D58" s="23" t="s">
        <v>32</v>
      </c>
      <c r="E58" s="23">
        <v>0.04</v>
      </c>
      <c r="F58" s="23">
        <v>1.1547700000000001</v>
      </c>
      <c r="G58" s="23">
        <v>0</v>
      </c>
      <c r="H58" s="23">
        <v>1.1525000000000001</v>
      </c>
      <c r="I58" s="23">
        <v>1.1547799999999999</v>
      </c>
      <c r="J58" s="23">
        <v>-0.22</v>
      </c>
      <c r="K58" s="23">
        <v>0</v>
      </c>
      <c r="L58" s="23">
        <v>-22.8</v>
      </c>
      <c r="M58" s="23">
        <v>-9.34</v>
      </c>
      <c r="N58" s="23">
        <v>-0.47</v>
      </c>
      <c r="O58" s="23">
        <v>1</v>
      </c>
      <c r="P58" s="23" t="s">
        <v>280</v>
      </c>
      <c r="Q58" s="23">
        <v>1.9</v>
      </c>
      <c r="R58" s="23" t="s">
        <v>281</v>
      </c>
      <c r="S58" s="23">
        <v>26.8</v>
      </c>
      <c r="T58" s="23">
        <v>7.12</v>
      </c>
      <c r="U58" s="23">
        <v>3.3</v>
      </c>
      <c r="V58" s="23">
        <v>1.32</v>
      </c>
      <c r="W58" s="23">
        <v>-23.5</v>
      </c>
      <c r="X58" s="23">
        <v>-9.4</v>
      </c>
      <c r="Y58" s="23">
        <v>12.3</v>
      </c>
      <c r="Z58" s="23">
        <v>2.6</v>
      </c>
      <c r="AA58" s="23">
        <v>-26.1</v>
      </c>
      <c r="AB58" s="23">
        <v>-10.44</v>
      </c>
    </row>
    <row r="59" spans="1:28" s="23" customFormat="1" x14ac:dyDescent="0.25">
      <c r="A59" s="42">
        <v>43110.740972222222</v>
      </c>
      <c r="B59" s="42">
        <v>43110.770833333336</v>
      </c>
      <c r="C59" s="158" t="s">
        <v>10</v>
      </c>
      <c r="D59" s="23" t="s">
        <v>32</v>
      </c>
      <c r="E59" s="23">
        <v>0.04</v>
      </c>
      <c r="F59" s="23">
        <v>1.15978</v>
      </c>
      <c r="G59" s="23">
        <v>0</v>
      </c>
      <c r="H59" s="23">
        <v>1.15733</v>
      </c>
      <c r="I59" s="23">
        <v>1.1573500000000001</v>
      </c>
      <c r="J59" s="23">
        <v>-0.22</v>
      </c>
      <c r="K59" s="23">
        <v>0</v>
      </c>
      <c r="L59" s="23">
        <v>-0.2</v>
      </c>
      <c r="M59" s="23">
        <v>-0.3</v>
      </c>
      <c r="N59" s="23">
        <v>-0.02</v>
      </c>
      <c r="O59" s="23">
        <v>1</v>
      </c>
      <c r="P59" s="23" t="s">
        <v>282</v>
      </c>
      <c r="Q59" s="23">
        <v>0</v>
      </c>
      <c r="R59" s="23" t="s">
        <v>33</v>
      </c>
      <c r="S59" s="23">
        <v>0.2</v>
      </c>
      <c r="T59" s="23">
        <v>0.2</v>
      </c>
      <c r="U59" s="23">
        <v>0</v>
      </c>
      <c r="V59" s="23">
        <v>0</v>
      </c>
      <c r="W59" s="23">
        <v>-0.2</v>
      </c>
      <c r="X59" s="23">
        <v>-0.08</v>
      </c>
      <c r="Y59" s="23">
        <v>0</v>
      </c>
      <c r="Z59" s="23">
        <v>0</v>
      </c>
      <c r="AA59" s="23">
        <v>-0.2</v>
      </c>
      <c r="AB59" s="23">
        <v>-0.08</v>
      </c>
    </row>
    <row r="60" spans="1:28" s="23" customFormat="1" x14ac:dyDescent="0.25">
      <c r="A60" s="42">
        <v>43110.177083333336</v>
      </c>
      <c r="B60" s="42">
        <v>43110.770833333336</v>
      </c>
      <c r="C60" s="159" t="s">
        <v>11</v>
      </c>
      <c r="D60" s="23" t="s">
        <v>34</v>
      </c>
      <c r="E60" s="23">
        <v>0.06</v>
      </c>
      <c r="F60" s="23">
        <v>113.726</v>
      </c>
      <c r="G60" s="23">
        <v>0</v>
      </c>
      <c r="H60" s="23">
        <v>113.902</v>
      </c>
      <c r="I60" s="23">
        <v>113.928</v>
      </c>
      <c r="J60" s="23">
        <v>-0.33</v>
      </c>
      <c r="K60" s="23">
        <v>0</v>
      </c>
      <c r="L60" s="23">
        <v>2.6</v>
      </c>
      <c r="M60" s="23">
        <v>1.04</v>
      </c>
      <c r="N60" s="23">
        <v>0.05</v>
      </c>
      <c r="O60" s="23">
        <v>2</v>
      </c>
      <c r="P60" s="23" t="s">
        <v>283</v>
      </c>
      <c r="Q60" s="23">
        <v>89.9</v>
      </c>
      <c r="R60" s="23" t="s">
        <v>284</v>
      </c>
      <c r="S60" s="23">
        <v>16</v>
      </c>
      <c r="T60" s="23">
        <v>0.28000000000000003</v>
      </c>
      <c r="U60" s="23">
        <v>15.7</v>
      </c>
      <c r="V60" s="23">
        <v>8.3209999999999997</v>
      </c>
      <c r="W60" s="23">
        <v>-4.4000000000000004</v>
      </c>
      <c r="X60" s="23">
        <v>-2.3319999999999999</v>
      </c>
      <c r="Y60" s="23">
        <v>78.099999999999994</v>
      </c>
      <c r="Z60" s="23">
        <v>34.799999999999997</v>
      </c>
      <c r="AA60" s="23">
        <v>-13.1</v>
      </c>
      <c r="AB60" s="23">
        <v>-6.94</v>
      </c>
    </row>
    <row r="61" spans="1:28" s="23" customFormat="1" x14ac:dyDescent="0.25">
      <c r="A61" s="42">
        <v>43110.459722222222</v>
      </c>
      <c r="B61" s="42">
        <v>43110.740972222222</v>
      </c>
      <c r="C61" s="158" t="s">
        <v>10</v>
      </c>
      <c r="D61" s="23" t="s">
        <v>34</v>
      </c>
      <c r="E61" s="23">
        <v>0.04</v>
      </c>
      <c r="F61" s="23">
        <v>1.1573899999999999</v>
      </c>
      <c r="G61" s="23">
        <v>0</v>
      </c>
      <c r="H61" s="23">
        <v>1.15978</v>
      </c>
      <c r="I61" s="23">
        <v>1.15733</v>
      </c>
      <c r="J61" s="23">
        <v>-0.22</v>
      </c>
      <c r="K61" s="23">
        <v>0</v>
      </c>
      <c r="L61" s="23">
        <v>-24.5</v>
      </c>
      <c r="M61" s="23">
        <v>-10.02</v>
      </c>
      <c r="N61" s="23">
        <v>-0.5</v>
      </c>
      <c r="O61" s="23">
        <v>1</v>
      </c>
      <c r="P61" s="23" t="s">
        <v>285</v>
      </c>
      <c r="Q61" s="23">
        <v>41.8</v>
      </c>
      <c r="R61" s="23" t="s">
        <v>286</v>
      </c>
      <c r="S61" s="23">
        <v>48.8</v>
      </c>
      <c r="T61" s="23">
        <v>1.01</v>
      </c>
      <c r="U61" s="23">
        <v>24.3</v>
      </c>
      <c r="V61" s="23">
        <v>9.7200000000000006</v>
      </c>
      <c r="W61" s="23">
        <v>-24.5</v>
      </c>
      <c r="X61" s="23">
        <v>-9.8000000000000007</v>
      </c>
      <c r="Y61" s="23">
        <v>49.8</v>
      </c>
      <c r="Z61" s="23">
        <v>0</v>
      </c>
      <c r="AA61" s="23">
        <v>-48.8</v>
      </c>
      <c r="AB61" s="23">
        <v>-19.52</v>
      </c>
    </row>
  </sheetData>
  <mergeCells count="2">
    <mergeCell ref="F25:F26"/>
    <mergeCell ref="D25:D26"/>
  </mergeCells>
  <conditionalFormatting sqref="D2:D22 D25 J25:J27 L35:L1048576 L28:L30">
    <cfRule type="cellIs" dxfId="195" priority="83" operator="lessThan">
      <formula>0</formula>
    </cfRule>
    <cfRule type="cellIs" dxfId="194" priority="84" operator="greaterThan">
      <formula>0</formula>
    </cfRule>
  </conditionalFormatting>
  <conditionalFormatting sqref="D17:D22 E17:E24 D2:E16">
    <cfRule type="cellIs" dxfId="193" priority="80" operator="equal">
      <formula>0</formula>
    </cfRule>
  </conditionalFormatting>
  <conditionalFormatting sqref="F2:F24 B2:C24">
    <cfRule type="cellIs" dxfId="192" priority="72" operator="equal">
      <formula>0</formula>
    </cfRule>
    <cfRule type="cellIs" dxfId="191" priority="73" operator="lessThan">
      <formula>0</formula>
    </cfRule>
    <cfRule type="cellIs" dxfId="190" priority="74" operator="greaterThan">
      <formula>0</formula>
    </cfRule>
  </conditionalFormatting>
  <conditionalFormatting sqref="F25">
    <cfRule type="cellIs" dxfId="189" priority="70" operator="lessThan">
      <formula>0</formula>
    </cfRule>
    <cfRule type="cellIs" dxfId="188" priority="71" operator="greaterThan">
      <formula>0</formula>
    </cfRule>
  </conditionalFormatting>
  <conditionalFormatting sqref="B25:C25">
    <cfRule type="cellIs" dxfId="187" priority="68" operator="lessThan">
      <formula>0</formula>
    </cfRule>
    <cfRule type="cellIs" dxfId="186" priority="69" operator="greaterThan">
      <formula>0</formula>
    </cfRule>
  </conditionalFormatting>
  <conditionalFormatting sqref="J1:J22">
    <cfRule type="cellIs" dxfId="185" priority="66" operator="lessThan">
      <formula>0</formula>
    </cfRule>
    <cfRule type="cellIs" dxfId="184" priority="67" operator="greaterThan">
      <formula>0</formula>
    </cfRule>
  </conditionalFormatting>
  <conditionalFormatting sqref="B27">
    <cfRule type="cellIs" dxfId="183" priority="64" operator="lessThan">
      <formula>0</formula>
    </cfRule>
    <cfRule type="cellIs" dxfId="182" priority="65" operator="greaterThan">
      <formula>0</formula>
    </cfRule>
  </conditionalFormatting>
  <conditionalFormatting sqref="C27">
    <cfRule type="cellIs" dxfId="181" priority="62" operator="lessThan">
      <formula>0</formula>
    </cfRule>
    <cfRule type="cellIs" dxfId="180" priority="63" operator="greaterThan">
      <formula>0</formula>
    </cfRule>
  </conditionalFormatting>
  <conditionalFormatting sqref="D23">
    <cfRule type="cellIs" dxfId="179" priority="60" operator="lessThan">
      <formula>0</formula>
    </cfRule>
    <cfRule type="cellIs" dxfId="178" priority="61" operator="greaterThan">
      <formula>0</formula>
    </cfRule>
  </conditionalFormatting>
  <conditionalFormatting sqref="D23">
    <cfRule type="cellIs" dxfId="177" priority="57" operator="equal">
      <formula>0</formula>
    </cfRule>
  </conditionalFormatting>
  <conditionalFormatting sqref="J23">
    <cfRule type="cellIs" dxfId="176" priority="52" operator="lessThan">
      <formula>0</formula>
    </cfRule>
    <cfRule type="cellIs" dxfId="175" priority="53" operator="greaterThan">
      <formula>0</formula>
    </cfRule>
  </conditionalFormatting>
  <conditionalFormatting sqref="D24">
    <cfRule type="cellIs" dxfId="174" priority="24" operator="lessThan">
      <formula>0</formula>
    </cfRule>
    <cfRule type="cellIs" dxfId="173" priority="25" operator="greaterThan">
      <formula>0</formula>
    </cfRule>
  </conditionalFormatting>
  <conditionalFormatting sqref="D24">
    <cfRule type="cellIs" dxfId="172" priority="23" operator="equal">
      <formula>0</formula>
    </cfRule>
  </conditionalFormatting>
  <conditionalFormatting sqref="J24">
    <cfRule type="cellIs" dxfId="171" priority="18" operator="lessThan">
      <formula>0</formula>
    </cfRule>
    <cfRule type="cellIs" dxfId="170" priority="19" operator="greaterThan">
      <formula>0</formula>
    </cfRule>
  </conditionalFormatting>
  <conditionalFormatting sqref="L31">
    <cfRule type="cellIs" dxfId="169" priority="2" operator="lessThan">
      <formula>0</formula>
    </cfRule>
    <cfRule type="cellIs" dxfId="168" priority="3" operator="greaterThan">
      <formula>0</formula>
    </cfRule>
  </conditionalFormatting>
  <conditionalFormatting sqref="H31">
    <cfRule type="duplicateValues" dxfId="167" priority="1"/>
  </conditionalFormatting>
  <conditionalFormatting sqref="L31:L34">
    <cfRule type="cellIs" dxfId="166" priority="4" operator="greaterThan">
      <formula>0</formula>
    </cfRule>
    <cfRule type="cellIs" dxfId="165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D15:D24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BI32"/>
  <sheetViews>
    <sheetView zoomScale="80" zoomScaleNormal="80" workbookViewId="0">
      <selection activeCell="F17" sqref="F17:F18"/>
    </sheetView>
  </sheetViews>
  <sheetFormatPr baseColWidth="10" defaultRowHeight="15" x14ac:dyDescent="0.25"/>
  <cols>
    <col min="1" max="1" width="28" bestFit="1" customWidth="1"/>
    <col min="2" max="3" width="22.28515625" customWidth="1"/>
    <col min="4" max="4" width="18.85546875" bestFit="1" customWidth="1"/>
    <col min="5" max="5" width="18.7109375" customWidth="1"/>
    <col min="6" max="6" width="20.7109375" customWidth="1"/>
    <col min="7" max="7" width="18.85546875" customWidth="1"/>
    <col min="8" max="8" width="20" style="30" bestFit="1" customWidth="1"/>
    <col min="9" max="9" width="17.5703125" style="30" customWidth="1"/>
    <col min="10" max="10" width="18.85546875" style="30" bestFit="1" customWidth="1"/>
    <col min="11" max="11" width="21.5703125" style="30" bestFit="1" customWidth="1"/>
    <col min="12" max="12" width="19.42578125" style="30" bestFit="1" customWidth="1"/>
    <col min="13" max="13" width="23.7109375" style="30" bestFit="1" customWidth="1"/>
    <col min="14" max="18" width="11.42578125" style="30" customWidth="1"/>
    <col min="19" max="61" width="11.42578125" style="30"/>
  </cols>
  <sheetData>
    <row r="1" spans="1:61" ht="15.75" x14ac:dyDescent="0.25">
      <c r="A1" s="62" t="s">
        <v>6</v>
      </c>
      <c r="B1" s="63" t="s">
        <v>10</v>
      </c>
      <c r="C1" s="64" t="s">
        <v>11</v>
      </c>
      <c r="D1" s="62" t="s">
        <v>9</v>
      </c>
      <c r="E1" s="62" t="s">
        <v>2</v>
      </c>
      <c r="F1" s="62" t="s">
        <v>12</v>
      </c>
      <c r="G1" s="9"/>
      <c r="H1" s="9"/>
      <c r="I1" s="9"/>
      <c r="J1" s="9"/>
      <c r="K1" s="9"/>
      <c r="L1" s="9"/>
      <c r="M1" s="9"/>
      <c r="N1" s="9"/>
      <c r="BI1"/>
    </row>
    <row r="2" spans="1:61" ht="15.75" thickBot="1" x14ac:dyDescent="0.3">
      <c r="A2" s="157">
        <v>43110</v>
      </c>
      <c r="B2" s="44">
        <f t="shared" ref="B2:B11" si="0">SUMPRODUCT((VALUE(TEXT($B$31:$B$32,"JJ/MM/AAAA"))=VALUE(TEXT(A2,"JJ/MM/AAAA")))*($C$31:$C$32=$B$1),$L$31:$L$32)</f>
        <v>0</v>
      </c>
      <c r="C2" s="44">
        <v>0</v>
      </c>
      <c r="D2" s="1">
        <f t="shared" ref="D2:D24" si="1">SUM(B2:C2)</f>
        <v>0</v>
      </c>
      <c r="E2" s="2">
        <v>0</v>
      </c>
      <c r="F2" s="25">
        <f t="shared" ref="F2:F24" si="2">(B2*8.54)+(C2*7.86)</f>
        <v>0</v>
      </c>
      <c r="G2" s="9"/>
      <c r="H2" s="9"/>
      <c r="I2" s="9"/>
      <c r="J2" s="9"/>
      <c r="K2" s="9"/>
      <c r="L2" s="9"/>
      <c r="M2" s="9"/>
      <c r="N2" s="9"/>
      <c r="BI2"/>
    </row>
    <row r="3" spans="1:61" s="27" customFormat="1" x14ac:dyDescent="0.25">
      <c r="A3" s="157">
        <v>43141</v>
      </c>
      <c r="B3" s="44">
        <f t="shared" si="0"/>
        <v>0</v>
      </c>
      <c r="C3" s="44">
        <v>0</v>
      </c>
      <c r="D3" s="1">
        <f t="shared" si="1"/>
        <v>0</v>
      </c>
      <c r="E3" s="2">
        <v>0</v>
      </c>
      <c r="F3" s="25">
        <f t="shared" si="2"/>
        <v>0</v>
      </c>
      <c r="G3" s="9"/>
      <c r="H3" s="9"/>
      <c r="I3" s="9"/>
      <c r="J3" s="9"/>
      <c r="K3" s="9"/>
      <c r="L3" s="9"/>
      <c r="M3" s="9"/>
      <c r="N3" s="9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</row>
    <row r="4" spans="1:61" s="26" customFormat="1" x14ac:dyDescent="0.25">
      <c r="A4" s="157">
        <v>43169</v>
      </c>
      <c r="B4" s="44">
        <f t="shared" si="0"/>
        <v>0</v>
      </c>
      <c r="C4" s="44">
        <v>0</v>
      </c>
      <c r="D4" s="1">
        <f t="shared" si="1"/>
        <v>0</v>
      </c>
      <c r="E4" s="2">
        <v>0</v>
      </c>
      <c r="F4" s="25">
        <f t="shared" si="2"/>
        <v>0</v>
      </c>
      <c r="G4" s="9"/>
      <c r="H4" s="9"/>
      <c r="I4" s="9"/>
      <c r="J4" s="9"/>
      <c r="K4" s="9"/>
      <c r="L4" s="9"/>
      <c r="M4" s="9"/>
      <c r="N4" s="9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</row>
    <row r="5" spans="1:61" s="26" customFormat="1" x14ac:dyDescent="0.25">
      <c r="A5" s="157">
        <v>43200</v>
      </c>
      <c r="B5" s="44">
        <f t="shared" si="0"/>
        <v>0</v>
      </c>
      <c r="C5" s="44">
        <v>0</v>
      </c>
      <c r="D5" s="1">
        <f t="shared" si="1"/>
        <v>0</v>
      </c>
      <c r="E5" s="2">
        <v>0</v>
      </c>
      <c r="F5" s="25">
        <f t="shared" si="2"/>
        <v>0</v>
      </c>
      <c r="G5" s="9"/>
      <c r="H5" s="9"/>
      <c r="I5" s="9"/>
      <c r="J5" s="9"/>
      <c r="K5" s="9"/>
      <c r="L5" s="9"/>
      <c r="M5" s="9"/>
      <c r="N5" s="9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</row>
    <row r="6" spans="1:61" s="26" customFormat="1" x14ac:dyDescent="0.25">
      <c r="A6" s="157">
        <v>43230</v>
      </c>
      <c r="B6" s="44">
        <f t="shared" si="0"/>
        <v>0</v>
      </c>
      <c r="C6" s="44">
        <v>0</v>
      </c>
      <c r="D6" s="1">
        <f t="shared" si="1"/>
        <v>0</v>
      </c>
      <c r="E6" s="2">
        <v>0</v>
      </c>
      <c r="F6" s="25">
        <f t="shared" si="2"/>
        <v>0</v>
      </c>
      <c r="G6" s="9"/>
      <c r="H6" s="9"/>
      <c r="I6" s="9"/>
      <c r="J6" s="9"/>
      <c r="K6" s="9"/>
      <c r="L6" s="9"/>
      <c r="M6" s="9"/>
      <c r="N6" s="9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</row>
    <row r="7" spans="1:61" s="29" customFormat="1" ht="15.75" thickBot="1" x14ac:dyDescent="0.3">
      <c r="A7" s="157">
        <v>43322</v>
      </c>
      <c r="B7" s="44">
        <f t="shared" si="0"/>
        <v>0</v>
      </c>
      <c r="C7" s="44">
        <v>0</v>
      </c>
      <c r="D7" s="1">
        <f t="shared" si="1"/>
        <v>0</v>
      </c>
      <c r="E7" s="2">
        <v>0</v>
      </c>
      <c r="F7" s="25">
        <f t="shared" si="2"/>
        <v>0</v>
      </c>
      <c r="G7" s="9"/>
      <c r="H7" s="9"/>
      <c r="I7" s="9"/>
      <c r="J7" s="9"/>
      <c r="K7" s="9"/>
      <c r="L7" s="9"/>
      <c r="M7" s="9"/>
      <c r="N7" s="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</row>
    <row r="8" spans="1:61" s="27" customFormat="1" x14ac:dyDescent="0.25">
      <c r="A8" s="157">
        <v>43353</v>
      </c>
      <c r="B8" s="44">
        <f t="shared" si="0"/>
        <v>-35.299999999999997</v>
      </c>
      <c r="C8" s="44">
        <v>0</v>
      </c>
      <c r="D8" s="1">
        <f t="shared" si="1"/>
        <v>-35.299999999999997</v>
      </c>
      <c r="E8" s="2">
        <v>0</v>
      </c>
      <c r="F8" s="25">
        <f t="shared" si="2"/>
        <v>-301.46199999999993</v>
      </c>
      <c r="G8" s="9"/>
      <c r="H8" s="9"/>
      <c r="I8" s="9"/>
      <c r="J8" s="9"/>
      <c r="K8" s="9"/>
      <c r="L8" s="9"/>
      <c r="M8" s="9"/>
      <c r="N8" s="9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</row>
    <row r="9" spans="1:61" s="26" customFormat="1" x14ac:dyDescent="0.25">
      <c r="A9" s="157">
        <v>43383</v>
      </c>
      <c r="B9" s="44">
        <f t="shared" si="0"/>
        <v>0</v>
      </c>
      <c r="C9" s="44">
        <v>0</v>
      </c>
      <c r="D9" s="1">
        <f t="shared" si="1"/>
        <v>0</v>
      </c>
      <c r="E9" s="2">
        <v>0</v>
      </c>
      <c r="F9" s="25">
        <f t="shared" si="2"/>
        <v>0</v>
      </c>
      <c r="G9" s="9"/>
      <c r="H9" s="9"/>
      <c r="I9" s="9"/>
      <c r="J9" s="9"/>
      <c r="K9" s="9"/>
      <c r="L9" s="9"/>
      <c r="M9" s="9"/>
      <c r="N9" s="9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</row>
    <row r="10" spans="1:61" s="26" customFormat="1" x14ac:dyDescent="0.25">
      <c r="A10" s="157">
        <v>43414</v>
      </c>
      <c r="B10" s="44">
        <f t="shared" si="0"/>
        <v>0</v>
      </c>
      <c r="C10" s="44">
        <v>0</v>
      </c>
      <c r="D10" s="1">
        <f t="shared" si="1"/>
        <v>0</v>
      </c>
      <c r="E10" s="2">
        <v>0</v>
      </c>
      <c r="F10" s="25">
        <f t="shared" si="2"/>
        <v>0</v>
      </c>
      <c r="G10" s="9"/>
      <c r="H10" s="9"/>
      <c r="I10" s="9"/>
      <c r="J10" s="9"/>
      <c r="K10" s="9"/>
      <c r="L10" s="9"/>
      <c r="M10" s="9"/>
      <c r="N10" s="9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</row>
    <row r="11" spans="1:61" s="26" customFormat="1" x14ac:dyDescent="0.25">
      <c r="A11" s="157">
        <v>43444</v>
      </c>
      <c r="B11" s="44">
        <f t="shared" si="0"/>
        <v>-6.9</v>
      </c>
      <c r="C11" s="44">
        <v>0</v>
      </c>
      <c r="D11" s="1">
        <f t="shared" si="1"/>
        <v>-6.9</v>
      </c>
      <c r="E11" s="2">
        <v>0</v>
      </c>
      <c r="F11" s="25">
        <f t="shared" si="2"/>
        <v>-58.925999999999995</v>
      </c>
      <c r="G11" s="9"/>
      <c r="H11" s="9"/>
      <c r="I11" s="9"/>
      <c r="J11" s="9"/>
      <c r="K11" s="9"/>
      <c r="L11" s="9"/>
      <c r="M11" s="9"/>
      <c r="N11" s="9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</row>
    <row r="12" spans="1:61" s="29" customFormat="1" ht="15.75" thickBot="1" x14ac:dyDescent="0.3">
      <c r="A12" s="157" t="s">
        <v>118</v>
      </c>
      <c r="B12" s="44">
        <v>0</v>
      </c>
      <c r="C12" s="44">
        <v>0</v>
      </c>
      <c r="D12" s="1">
        <f t="shared" si="1"/>
        <v>0</v>
      </c>
      <c r="E12" s="2">
        <v>0</v>
      </c>
      <c r="F12" s="25">
        <f t="shared" si="2"/>
        <v>0</v>
      </c>
      <c r="G12" s="9"/>
      <c r="H12" s="9"/>
      <c r="I12" s="9"/>
      <c r="J12" s="9"/>
      <c r="K12" s="9"/>
      <c r="L12" s="9"/>
      <c r="M12" s="9"/>
      <c r="N12" s="9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</row>
    <row r="13" spans="1:61" s="27" customFormat="1" x14ac:dyDescent="0.25">
      <c r="A13" s="157" t="s">
        <v>119</v>
      </c>
      <c r="B13" s="44">
        <v>0</v>
      </c>
      <c r="C13" s="44">
        <v>0</v>
      </c>
      <c r="D13" s="1">
        <f t="shared" si="1"/>
        <v>0</v>
      </c>
      <c r="E13" s="2">
        <v>0</v>
      </c>
      <c r="F13" s="25">
        <f t="shared" si="2"/>
        <v>0</v>
      </c>
      <c r="G13" s="9"/>
      <c r="H13" s="9"/>
      <c r="I13" s="9"/>
      <c r="J13" s="9"/>
      <c r="K13" s="9"/>
      <c r="L13" s="9"/>
      <c r="M13" s="9"/>
      <c r="N13" s="9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</row>
    <row r="14" spans="1:61" s="26" customFormat="1" x14ac:dyDescent="0.25">
      <c r="A14" s="157" t="s">
        <v>120</v>
      </c>
      <c r="B14" s="44">
        <v>0</v>
      </c>
      <c r="C14" s="44">
        <v>0</v>
      </c>
      <c r="D14" s="1">
        <f t="shared" si="1"/>
        <v>0</v>
      </c>
      <c r="E14" s="2">
        <v>0</v>
      </c>
      <c r="F14" s="25">
        <f t="shared" si="2"/>
        <v>0</v>
      </c>
      <c r="G14" s="9"/>
      <c r="H14" s="9"/>
      <c r="I14" s="9"/>
      <c r="J14" s="9"/>
      <c r="K14" s="9"/>
      <c r="L14" s="9"/>
      <c r="M14" s="9"/>
      <c r="N14" s="9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</row>
    <row r="15" spans="1:61" s="26" customFormat="1" x14ac:dyDescent="0.25">
      <c r="A15" s="157" t="s">
        <v>121</v>
      </c>
      <c r="B15" s="44">
        <v>0</v>
      </c>
      <c r="C15" s="44">
        <v>0</v>
      </c>
      <c r="D15" s="1">
        <f t="shared" si="1"/>
        <v>0</v>
      </c>
      <c r="E15" s="2">
        <v>0</v>
      </c>
      <c r="F15" s="25">
        <f t="shared" si="2"/>
        <v>0</v>
      </c>
      <c r="G15" s="9"/>
      <c r="H15" s="9"/>
      <c r="I15" s="9"/>
      <c r="J15" s="9"/>
      <c r="K15" s="9"/>
      <c r="L15" s="9"/>
      <c r="M15" s="9"/>
      <c r="N15" s="9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</row>
    <row r="16" spans="1:61" s="26" customFormat="1" x14ac:dyDescent="0.25">
      <c r="A16" s="157" t="s">
        <v>122</v>
      </c>
      <c r="B16" s="44">
        <v>0</v>
      </c>
      <c r="C16" s="44">
        <v>0</v>
      </c>
      <c r="D16" s="1">
        <f t="shared" si="1"/>
        <v>0</v>
      </c>
      <c r="E16" s="2">
        <v>0</v>
      </c>
      <c r="F16" s="25">
        <f t="shared" si="2"/>
        <v>0</v>
      </c>
      <c r="G16" s="9"/>
      <c r="H16" s="9"/>
      <c r="I16" s="9"/>
      <c r="J16" s="9"/>
      <c r="K16" s="9"/>
      <c r="L16" s="9"/>
      <c r="M16" s="9"/>
      <c r="N16" s="9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</row>
    <row r="17" spans="1:61" s="29" customFormat="1" ht="15.75" thickBot="1" x14ac:dyDescent="0.3">
      <c r="A17" s="157" t="s">
        <v>123</v>
      </c>
      <c r="B17" s="44">
        <v>0</v>
      </c>
      <c r="C17" s="44">
        <v>0</v>
      </c>
      <c r="D17" s="1">
        <f t="shared" si="1"/>
        <v>0</v>
      </c>
      <c r="E17" s="2">
        <v>0</v>
      </c>
      <c r="F17" s="25">
        <f t="shared" si="2"/>
        <v>0</v>
      </c>
      <c r="G17" s="9"/>
      <c r="H17" s="9"/>
      <c r="I17" s="9"/>
      <c r="J17" s="9"/>
      <c r="K17" s="9"/>
      <c r="L17" s="9"/>
      <c r="M17" s="9"/>
      <c r="N17" s="9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</row>
    <row r="18" spans="1:61" s="27" customFormat="1" x14ac:dyDescent="0.25">
      <c r="A18" s="157" t="s">
        <v>228</v>
      </c>
      <c r="B18" s="44">
        <v>0</v>
      </c>
      <c r="C18" s="44">
        <v>0</v>
      </c>
      <c r="D18" s="1">
        <f t="shared" si="1"/>
        <v>0</v>
      </c>
      <c r="E18" s="2">
        <v>0</v>
      </c>
      <c r="F18" s="25">
        <f t="shared" si="2"/>
        <v>0</v>
      </c>
      <c r="G18" s="9"/>
      <c r="H18" s="9"/>
      <c r="I18" s="9"/>
      <c r="J18" s="9"/>
      <c r="K18" s="9"/>
      <c r="L18" s="9"/>
      <c r="M18" s="9"/>
      <c r="N18" s="9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</row>
    <row r="19" spans="1:61" s="26" customFormat="1" x14ac:dyDescent="0.25">
      <c r="A19" s="157" t="s">
        <v>229</v>
      </c>
      <c r="B19" s="44">
        <v>0</v>
      </c>
      <c r="C19" s="44">
        <v>0</v>
      </c>
      <c r="D19" s="1">
        <f t="shared" si="1"/>
        <v>0</v>
      </c>
      <c r="E19" s="2">
        <v>0</v>
      </c>
      <c r="F19" s="25">
        <f t="shared" si="2"/>
        <v>0</v>
      </c>
      <c r="G19" s="9"/>
      <c r="H19" s="9"/>
      <c r="I19" s="9"/>
      <c r="J19" s="9"/>
      <c r="K19" s="9"/>
      <c r="L19" s="9"/>
      <c r="M19" s="9"/>
      <c r="N19" s="9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</row>
    <row r="20" spans="1:61" s="26" customFormat="1" x14ac:dyDescent="0.25">
      <c r="A20" s="157" t="s">
        <v>230</v>
      </c>
      <c r="B20" s="44">
        <v>0</v>
      </c>
      <c r="C20" s="44">
        <v>0</v>
      </c>
      <c r="D20" s="1">
        <f t="shared" si="1"/>
        <v>0</v>
      </c>
      <c r="E20" s="2">
        <v>0</v>
      </c>
      <c r="F20" s="25">
        <f t="shared" si="2"/>
        <v>0</v>
      </c>
      <c r="G20" s="9"/>
      <c r="H20" s="9"/>
      <c r="I20" s="9"/>
      <c r="J20" s="9"/>
      <c r="K20" s="9"/>
      <c r="L20" s="9"/>
      <c r="M20" s="9"/>
      <c r="N20" s="9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</row>
    <row r="21" spans="1:61" s="26" customFormat="1" x14ac:dyDescent="0.25">
      <c r="A21" s="157" t="s">
        <v>231</v>
      </c>
      <c r="B21" s="44">
        <v>0</v>
      </c>
      <c r="C21" s="44">
        <v>0</v>
      </c>
      <c r="D21" s="1">
        <f t="shared" si="1"/>
        <v>0</v>
      </c>
      <c r="E21" s="2">
        <v>0</v>
      </c>
      <c r="F21" s="25">
        <f t="shared" si="2"/>
        <v>0</v>
      </c>
      <c r="G21" s="9"/>
      <c r="H21" s="9"/>
      <c r="I21" s="9"/>
      <c r="J21" s="9"/>
      <c r="K21" s="9"/>
      <c r="L21" s="9"/>
      <c r="M21" s="9"/>
      <c r="N21" s="9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1" s="28" customFormat="1" ht="15.75" thickBot="1" x14ac:dyDescent="0.3">
      <c r="A22" s="157" t="s">
        <v>232</v>
      </c>
      <c r="B22" s="44">
        <v>0</v>
      </c>
      <c r="C22" s="44">
        <v>0</v>
      </c>
      <c r="D22" s="1">
        <f t="shared" si="1"/>
        <v>0</v>
      </c>
      <c r="E22" s="2">
        <v>0</v>
      </c>
      <c r="F22" s="25">
        <f t="shared" si="2"/>
        <v>0</v>
      </c>
      <c r="G22" s="9"/>
      <c r="H22" s="9"/>
      <c r="I22" s="9"/>
      <c r="J22" s="9"/>
      <c r="K22" s="9"/>
      <c r="L22" s="9"/>
      <c r="M22" s="9"/>
      <c r="N22" s="9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</row>
    <row r="23" spans="1:61" s="28" customFormat="1" ht="15.75" thickBot="1" x14ac:dyDescent="0.3">
      <c r="A23" s="157" t="s">
        <v>233</v>
      </c>
      <c r="B23" s="44">
        <v>0</v>
      </c>
      <c r="C23" s="44">
        <v>0</v>
      </c>
      <c r="D23" s="1">
        <f t="shared" si="1"/>
        <v>0</v>
      </c>
      <c r="E23" s="2">
        <v>0</v>
      </c>
      <c r="F23" s="25">
        <f t="shared" si="2"/>
        <v>0</v>
      </c>
      <c r="G23" s="9"/>
      <c r="H23" s="9"/>
      <c r="I23" s="9"/>
      <c r="J23" s="9"/>
      <c r="K23" s="9"/>
      <c r="L23" s="9"/>
      <c r="M23" s="9"/>
      <c r="N23" s="9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</row>
    <row r="24" spans="1:61" s="28" customFormat="1" ht="15.75" thickBot="1" x14ac:dyDescent="0.3">
      <c r="A24" s="157" t="s">
        <v>234</v>
      </c>
      <c r="B24" s="44">
        <v>0</v>
      </c>
      <c r="C24" s="44">
        <v>0</v>
      </c>
      <c r="D24" s="1">
        <f t="shared" si="1"/>
        <v>0</v>
      </c>
      <c r="E24" s="2">
        <v>0</v>
      </c>
      <c r="F24" s="25">
        <f t="shared" si="2"/>
        <v>0</v>
      </c>
      <c r="G24" s="91"/>
      <c r="H24" s="91"/>
      <c r="I24" s="91"/>
      <c r="J24" s="91"/>
      <c r="K24" s="91"/>
      <c r="L24" s="91"/>
      <c r="M24" s="91"/>
      <c r="N24" s="91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</row>
    <row r="25" spans="1:61" ht="15.75" customHeight="1" x14ac:dyDescent="0.25">
      <c r="A25" s="60" t="s">
        <v>3</v>
      </c>
      <c r="B25" s="56">
        <f>SUM(B2:B24)</f>
        <v>-42.199999999999996</v>
      </c>
      <c r="C25" s="56">
        <f>SUM(C2:C24)</f>
        <v>0</v>
      </c>
      <c r="D25" s="164">
        <f>SUM(D2:D24)</f>
        <v>-42.199999999999996</v>
      </c>
      <c r="E25" s="169">
        <f>SUM(E2:E24)</f>
        <v>0</v>
      </c>
      <c r="F25" s="166">
        <f>SUM(F2:F24)</f>
        <v>-360.38799999999992</v>
      </c>
      <c r="G25" s="9"/>
      <c r="H25" s="9"/>
      <c r="I25" s="9"/>
      <c r="J25" s="9"/>
      <c r="K25" s="9"/>
      <c r="L25" s="9"/>
      <c r="M25" s="9"/>
      <c r="N25" s="9"/>
      <c r="BI25"/>
    </row>
    <row r="26" spans="1:61" ht="15.75" customHeight="1" x14ac:dyDescent="0.25">
      <c r="A26" s="85" t="s">
        <v>12</v>
      </c>
      <c r="B26" s="84">
        <f>(B25*8.6)</f>
        <v>-362.91999999999996</v>
      </c>
      <c r="C26" s="84">
        <f>(C25*7.86)</f>
        <v>0</v>
      </c>
      <c r="D26" s="168"/>
      <c r="E26" s="168"/>
      <c r="F26" s="167"/>
      <c r="G26" s="9"/>
      <c r="H26" s="9"/>
      <c r="I26" s="9"/>
      <c r="J26" s="9"/>
      <c r="K26" s="9"/>
      <c r="L26" s="9"/>
      <c r="M26" s="9"/>
      <c r="N26" s="9"/>
      <c r="BI26"/>
    </row>
    <row r="27" spans="1:61" ht="15.75" x14ac:dyDescent="0.25">
      <c r="A27" s="55" t="s">
        <v>37</v>
      </c>
      <c r="B27" s="58"/>
      <c r="C27" s="58"/>
      <c r="D27" s="58"/>
      <c r="E27" s="59">
        <f>SUM(B27:C27)</f>
        <v>0</v>
      </c>
      <c r="F27" s="58"/>
      <c r="G27" s="30"/>
      <c r="BI27"/>
    </row>
    <row r="30" spans="1:61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61" s="23" customFormat="1" x14ac:dyDescent="0.25">
      <c r="A31" s="42">
        <v>43444.729166666664</v>
      </c>
      <c r="B31" s="42">
        <v>43444.817361111112</v>
      </c>
      <c r="C31" s="23" t="s">
        <v>10</v>
      </c>
      <c r="D31" s="23" t="s">
        <v>32</v>
      </c>
      <c r="E31" s="23">
        <v>0.11</v>
      </c>
      <c r="F31" s="23">
        <v>1.1587099999999999</v>
      </c>
      <c r="G31" s="23">
        <v>1.15211</v>
      </c>
      <c r="H31" s="23">
        <v>1.15516</v>
      </c>
      <c r="I31" s="23">
        <v>1.15585</v>
      </c>
      <c r="J31" s="23">
        <v>-0.83</v>
      </c>
      <c r="K31" s="23">
        <v>0</v>
      </c>
      <c r="L31" s="23">
        <v>-6.9</v>
      </c>
      <c r="M31" s="23">
        <v>-8.42</v>
      </c>
      <c r="N31" s="23">
        <v>-7.0000000000000007E-2</v>
      </c>
      <c r="O31" s="23" t="s">
        <v>287</v>
      </c>
      <c r="P31" s="23">
        <v>0</v>
      </c>
      <c r="Q31" s="23" t="s">
        <v>33</v>
      </c>
      <c r="R31" s="23">
        <v>6.9</v>
      </c>
      <c r="S31" s="23">
        <v>6.9</v>
      </c>
      <c r="T31" s="23">
        <v>0</v>
      </c>
      <c r="U31" s="23">
        <v>0</v>
      </c>
      <c r="V31" s="23">
        <v>-6.9</v>
      </c>
      <c r="W31" s="23">
        <v>-7.59</v>
      </c>
      <c r="X31" s="23">
        <v>0</v>
      </c>
      <c r="Y31" s="23">
        <v>0</v>
      </c>
      <c r="Z31" s="23">
        <v>-6.9</v>
      </c>
      <c r="AA31" s="23">
        <v>-7.59</v>
      </c>
    </row>
    <row r="32" spans="1:61" s="23" customFormat="1" x14ac:dyDescent="0.25">
      <c r="A32" s="42">
        <v>43353.583333333336</v>
      </c>
      <c r="B32" s="42">
        <v>43353.726388888892</v>
      </c>
      <c r="C32" s="23" t="s">
        <v>10</v>
      </c>
      <c r="D32" s="23" t="s">
        <v>32</v>
      </c>
      <c r="E32" s="23">
        <v>0.11</v>
      </c>
      <c r="F32" s="23">
        <v>1.1484099999999999</v>
      </c>
      <c r="G32" s="23">
        <v>1.14181</v>
      </c>
      <c r="H32" s="23">
        <v>1.14489</v>
      </c>
      <c r="I32" s="23">
        <v>1.14842</v>
      </c>
      <c r="J32" s="23">
        <v>-0.83</v>
      </c>
      <c r="K32" s="23">
        <v>0</v>
      </c>
      <c r="L32" s="23">
        <v>-35.299999999999997</v>
      </c>
      <c r="M32" s="23">
        <v>-39.659999999999997</v>
      </c>
      <c r="N32" s="23">
        <v>-0.35</v>
      </c>
      <c r="O32" s="23" t="s">
        <v>288</v>
      </c>
      <c r="P32" s="23">
        <v>1.5</v>
      </c>
      <c r="Q32" s="23" t="s">
        <v>289</v>
      </c>
      <c r="R32" s="23">
        <v>38.5</v>
      </c>
      <c r="S32" s="23">
        <v>34.01</v>
      </c>
      <c r="T32" s="23">
        <v>1.1000000000000001</v>
      </c>
      <c r="U32" s="23">
        <v>1.21</v>
      </c>
      <c r="V32" s="23">
        <v>-37.4</v>
      </c>
      <c r="W32" s="23">
        <v>-41.14</v>
      </c>
      <c r="X32" s="23">
        <v>2.9</v>
      </c>
      <c r="Y32" s="23">
        <v>5.5</v>
      </c>
      <c r="Z32" s="23">
        <v>-36.4</v>
      </c>
      <c r="AA32" s="23">
        <v>-40.04</v>
      </c>
    </row>
  </sheetData>
  <mergeCells count="3">
    <mergeCell ref="F25:F26"/>
    <mergeCell ref="D25:D26"/>
    <mergeCell ref="E25:E26"/>
  </mergeCells>
  <conditionalFormatting sqref="F2:F25 B2:C24">
    <cfRule type="cellIs" dxfId="164" priority="47" operator="lessThan">
      <formula>0</formula>
    </cfRule>
    <cfRule type="cellIs" dxfId="163" priority="48" operator="greaterThan">
      <formula>0</formula>
    </cfRule>
  </conditionalFormatting>
  <conditionalFormatting sqref="D2:D22 D25">
    <cfRule type="cellIs" dxfId="162" priority="55" operator="lessThan">
      <formula>0</formula>
    </cfRule>
    <cfRule type="cellIs" dxfId="161" priority="56" operator="greaterThan">
      <formula>0</formula>
    </cfRule>
  </conditionalFormatting>
  <conditionalFormatting sqref="B27:F27 B2:F25">
    <cfRule type="cellIs" dxfId="160" priority="52" operator="equal">
      <formula>0</formula>
    </cfRule>
  </conditionalFormatting>
  <conditionalFormatting sqref="B25:C25">
    <cfRule type="cellIs" dxfId="159" priority="45" operator="lessThan">
      <formula>0</formula>
    </cfRule>
    <cfRule type="cellIs" dxfId="158" priority="46" operator="greaterThan">
      <formula>0</formula>
    </cfRule>
  </conditionalFormatting>
  <conditionalFormatting sqref="B26">
    <cfRule type="cellIs" dxfId="157" priority="43" operator="lessThan">
      <formula>0</formula>
    </cfRule>
    <cfRule type="cellIs" dxfId="156" priority="44" operator="greaterThan">
      <formula>0</formula>
    </cfRule>
  </conditionalFormatting>
  <conditionalFormatting sqref="C26">
    <cfRule type="cellIs" dxfId="155" priority="41" operator="lessThan">
      <formula>0</formula>
    </cfRule>
    <cfRule type="cellIs" dxfId="154" priority="42" operator="greaterThan">
      <formula>0</formula>
    </cfRule>
  </conditionalFormatting>
  <conditionalFormatting sqref="D23">
    <cfRule type="cellIs" dxfId="153" priority="39" operator="lessThan">
      <formula>0</formula>
    </cfRule>
    <cfRule type="cellIs" dxfId="152" priority="40" operator="greaterThan">
      <formula>0</formula>
    </cfRule>
  </conditionalFormatting>
  <conditionalFormatting sqref="D24">
    <cfRule type="cellIs" dxfId="151" priority="15" operator="lessThan">
      <formula>0</formula>
    </cfRule>
    <cfRule type="cellIs" dxfId="150" priority="16" operator="greaterThan">
      <formula>0</formula>
    </cfRule>
  </conditionalFormatting>
  <conditionalFormatting sqref="L30">
    <cfRule type="cellIs" dxfId="149" priority="2" operator="lessThan">
      <formula>0</formula>
    </cfRule>
    <cfRule type="cellIs" dxfId="148" priority="3" operator="greaterThan">
      <formula>0</formula>
    </cfRule>
  </conditionalFormatting>
  <conditionalFormatting sqref="H30">
    <cfRule type="duplicateValues" dxfId="147" priority="1"/>
  </conditionalFormatting>
  <conditionalFormatting sqref="L30:L31">
    <cfRule type="cellIs" dxfId="146" priority="4" operator="greaterThan">
      <formula>0</formula>
    </cfRule>
    <cfRule type="cellIs" dxfId="145" priority="5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68"/>
  <sheetViews>
    <sheetView zoomScale="80" zoomScaleNormal="80" workbookViewId="0">
      <selection activeCell="E3" sqref="E3"/>
    </sheetView>
  </sheetViews>
  <sheetFormatPr baseColWidth="10" defaultRowHeight="15" x14ac:dyDescent="0.25"/>
  <cols>
    <col min="1" max="1" width="32.140625" style="21" customWidth="1"/>
    <col min="2" max="2" width="19.42578125" style="22" customWidth="1"/>
    <col min="3" max="3" width="22.28515625" style="21" customWidth="1"/>
    <col min="4" max="4" width="16.7109375" style="21" customWidth="1"/>
    <col min="5" max="5" width="15.85546875" style="21" customWidth="1"/>
    <col min="6" max="6" width="25.7109375" style="21" customWidth="1"/>
    <col min="7" max="7" width="22.28515625" style="21" customWidth="1"/>
    <col min="8" max="8" width="17.42578125" style="21" customWidth="1"/>
    <col min="9" max="9" width="10.7109375" style="21" bestFit="1" customWidth="1"/>
    <col min="10" max="10" width="23.140625" style="21" bestFit="1" customWidth="1"/>
    <col min="11" max="11" width="12.85546875" style="21" bestFit="1" customWidth="1"/>
    <col min="12" max="12" width="23.7109375" style="21" bestFit="1" customWidth="1"/>
    <col min="13" max="13" width="13.7109375" style="21" bestFit="1" customWidth="1"/>
    <col min="14" max="14" width="11.85546875" style="21" bestFit="1" customWidth="1"/>
    <col min="15" max="15" width="9.85546875" style="21" bestFit="1" customWidth="1"/>
    <col min="16" max="16" width="9.7109375" style="21" bestFit="1" customWidth="1"/>
    <col min="17" max="17" width="9.5703125" style="21" bestFit="1" customWidth="1"/>
    <col min="18" max="18" width="9.42578125" style="21" bestFit="1" customWidth="1"/>
    <col min="19" max="19" width="16.85546875" style="21" bestFit="1" customWidth="1"/>
    <col min="20" max="20" width="15.42578125" style="21" bestFit="1" customWidth="1"/>
    <col min="21" max="21" width="17.5703125" style="21" bestFit="1" customWidth="1"/>
    <col min="22" max="22" width="17.42578125" style="21" bestFit="1" customWidth="1"/>
    <col min="23" max="16384" width="11.42578125" style="21"/>
  </cols>
  <sheetData>
    <row r="1" spans="1:10" ht="15.75" x14ac:dyDescent="0.25">
      <c r="A1" s="65" t="s">
        <v>7</v>
      </c>
      <c r="B1" s="63" t="s">
        <v>10</v>
      </c>
      <c r="C1" s="66" t="s">
        <v>13</v>
      </c>
      <c r="D1" s="67" t="s">
        <v>9</v>
      </c>
      <c r="E1" s="67" t="s">
        <v>2</v>
      </c>
      <c r="F1" s="67" t="s">
        <v>12</v>
      </c>
      <c r="G1" s="5"/>
      <c r="H1" s="5"/>
      <c r="I1" s="5"/>
      <c r="J1" s="5"/>
    </row>
    <row r="2" spans="1:10" x14ac:dyDescent="0.25">
      <c r="A2" s="157">
        <v>43110</v>
      </c>
      <c r="B2" s="44">
        <f t="shared" ref="B2:B11" si="0">SUMPRODUCT((VALUE(TEXT($B$31:$B$68,"JJ/MM/AAAA"))=VALUE(TEXT(A2,"JJ/MM/AAAA")))*($C$31:$C$68=$B$1),$L$31:$L$68)</f>
        <v>0</v>
      </c>
      <c r="C2" s="44">
        <f t="shared" ref="C2:C11" si="1">SUMPRODUCT((VALUE(TEXT($B$31:$B$68,"JJ/MM/AAAA"))=VALUE(TEXT(A2,"JJ/MM/AAAA")))*($C$31:$C$68=$C$1),$L$31:$L$68)</f>
        <v>0</v>
      </c>
      <c r="D2" s="1">
        <f t="shared" ref="D2:D24" si="2">SUM(B2:C2)</f>
        <v>0</v>
      </c>
      <c r="E2" s="2">
        <f>SUMPRODUCT((VALUE(TEXT($B$31:$B$68,"JJ/MM/AAAA"))=VALUE(TEXT(A2,"JJ/MM/AAAA")))*1)</f>
        <v>0</v>
      </c>
      <c r="F2" s="25">
        <f t="shared" ref="F2:F24" si="3">(B2*8.6)+(C2*8.6)</f>
        <v>0</v>
      </c>
      <c r="G2" s="170"/>
      <c r="H2" s="171"/>
      <c r="I2" s="171"/>
      <c r="J2" s="171"/>
    </row>
    <row r="3" spans="1:10" x14ac:dyDescent="0.25">
      <c r="A3" s="157">
        <v>43141</v>
      </c>
      <c r="B3" s="44">
        <f t="shared" si="0"/>
        <v>4.1999999999999993</v>
      </c>
      <c r="C3" s="44">
        <f t="shared" si="1"/>
        <v>0</v>
      </c>
      <c r="D3" s="1">
        <f t="shared" si="2"/>
        <v>4.1999999999999993</v>
      </c>
      <c r="E3" s="2">
        <f t="shared" ref="E3:E24" si="4">SUMPRODUCT((VALUE(TEXT($B$31:$B$68,"JJ/MM/AAAA"))=VALUE(TEXT(A3,"JJ/MM/AAAA")))*1)</f>
        <v>2</v>
      </c>
      <c r="F3" s="25">
        <f t="shared" si="3"/>
        <v>36.11999999999999</v>
      </c>
      <c r="G3" s="5"/>
      <c r="H3" s="5"/>
      <c r="I3" s="5"/>
      <c r="J3" s="5"/>
    </row>
    <row r="4" spans="1:10" x14ac:dyDescent="0.25">
      <c r="A4" s="157">
        <v>43169</v>
      </c>
      <c r="B4" s="44">
        <f t="shared" si="0"/>
        <v>-114</v>
      </c>
      <c r="C4" s="44">
        <f t="shared" si="1"/>
        <v>0</v>
      </c>
      <c r="D4" s="1">
        <f t="shared" si="2"/>
        <v>-114</v>
      </c>
      <c r="E4" s="2">
        <f t="shared" si="4"/>
        <v>9</v>
      </c>
      <c r="F4" s="25">
        <f t="shared" si="3"/>
        <v>-980.4</v>
      </c>
      <c r="G4" s="5"/>
      <c r="H4" s="5"/>
      <c r="I4" s="5"/>
      <c r="J4" s="5"/>
    </row>
    <row r="5" spans="1:10" x14ac:dyDescent="0.25">
      <c r="A5" s="157">
        <v>43200</v>
      </c>
      <c r="B5" s="44">
        <f t="shared" si="0"/>
        <v>-66.699999999999989</v>
      </c>
      <c r="C5" s="44">
        <f t="shared" si="1"/>
        <v>0</v>
      </c>
      <c r="D5" s="1">
        <f t="shared" si="2"/>
        <v>-66.699999999999989</v>
      </c>
      <c r="E5" s="2">
        <f t="shared" si="4"/>
        <v>3</v>
      </c>
      <c r="F5" s="25">
        <f t="shared" si="3"/>
        <v>-573.61999999999989</v>
      </c>
      <c r="G5" s="5"/>
      <c r="H5" s="5"/>
      <c r="I5" s="5"/>
      <c r="J5" s="5"/>
    </row>
    <row r="6" spans="1:10" x14ac:dyDescent="0.25">
      <c r="A6" s="157">
        <v>43230</v>
      </c>
      <c r="B6" s="44">
        <f t="shared" si="0"/>
        <v>-101.7</v>
      </c>
      <c r="C6" s="44">
        <f t="shared" si="1"/>
        <v>-9.5</v>
      </c>
      <c r="D6" s="1">
        <f t="shared" si="2"/>
        <v>-111.2</v>
      </c>
      <c r="E6" s="2">
        <f t="shared" si="4"/>
        <v>10</v>
      </c>
      <c r="F6" s="25">
        <f t="shared" si="3"/>
        <v>-956.32</v>
      </c>
      <c r="G6" s="5"/>
      <c r="H6" s="5"/>
      <c r="I6" s="5"/>
      <c r="J6" s="5"/>
    </row>
    <row r="7" spans="1:10" x14ac:dyDescent="0.25">
      <c r="A7" s="157">
        <v>43322</v>
      </c>
      <c r="B7" s="44">
        <f t="shared" si="0"/>
        <v>0</v>
      </c>
      <c r="C7" s="44">
        <f t="shared" si="1"/>
        <v>0</v>
      </c>
      <c r="D7" s="1">
        <f t="shared" si="2"/>
        <v>0</v>
      </c>
      <c r="E7" s="2">
        <f t="shared" si="4"/>
        <v>0</v>
      </c>
      <c r="F7" s="25">
        <f t="shared" si="3"/>
        <v>0</v>
      </c>
      <c r="G7" s="5"/>
      <c r="H7" s="5"/>
      <c r="I7" s="5"/>
      <c r="J7" s="5"/>
    </row>
    <row r="8" spans="1:10" x14ac:dyDescent="0.25">
      <c r="A8" s="157">
        <v>43353</v>
      </c>
      <c r="B8" s="44">
        <f t="shared" si="0"/>
        <v>14.5</v>
      </c>
      <c r="C8" s="44">
        <f t="shared" si="1"/>
        <v>76.7</v>
      </c>
      <c r="D8" s="1">
        <f t="shared" si="2"/>
        <v>91.2</v>
      </c>
      <c r="E8" s="2">
        <f t="shared" si="4"/>
        <v>6</v>
      </c>
      <c r="F8" s="25">
        <f t="shared" si="3"/>
        <v>784.31999999999994</v>
      </c>
      <c r="G8" s="5"/>
      <c r="H8" s="5"/>
      <c r="I8" s="5"/>
      <c r="J8" s="5"/>
    </row>
    <row r="9" spans="1:10" x14ac:dyDescent="0.25">
      <c r="A9" s="157">
        <v>43383</v>
      </c>
      <c r="B9" s="44">
        <f t="shared" si="0"/>
        <v>89.800000000000011</v>
      </c>
      <c r="C9" s="44">
        <f t="shared" si="1"/>
        <v>108.8</v>
      </c>
      <c r="D9" s="1">
        <f t="shared" si="2"/>
        <v>198.60000000000002</v>
      </c>
      <c r="E9" s="2">
        <f t="shared" si="4"/>
        <v>6</v>
      </c>
      <c r="F9" s="25">
        <f t="shared" si="3"/>
        <v>1707.96</v>
      </c>
      <c r="G9" s="5"/>
      <c r="H9" s="5"/>
      <c r="I9" s="5"/>
      <c r="J9" s="5"/>
    </row>
    <row r="10" spans="1:10" x14ac:dyDescent="0.25">
      <c r="A10" s="157">
        <v>43414</v>
      </c>
      <c r="B10" s="44">
        <f t="shared" si="0"/>
        <v>30.900000000000002</v>
      </c>
      <c r="C10" s="44">
        <f t="shared" si="1"/>
        <v>0</v>
      </c>
      <c r="D10" s="1">
        <f t="shared" si="2"/>
        <v>30.900000000000002</v>
      </c>
      <c r="E10" s="2">
        <f t="shared" si="4"/>
        <v>2</v>
      </c>
      <c r="F10" s="25">
        <f t="shared" si="3"/>
        <v>265.74</v>
      </c>
      <c r="G10" s="5"/>
      <c r="H10" s="5"/>
      <c r="I10" s="5"/>
      <c r="J10" s="5"/>
    </row>
    <row r="11" spans="1:10" x14ac:dyDescent="0.25">
      <c r="A11" s="157">
        <v>43444</v>
      </c>
      <c r="B11" s="44">
        <f t="shared" si="0"/>
        <v>0</v>
      </c>
      <c r="C11" s="44">
        <f t="shared" si="1"/>
        <v>0</v>
      </c>
      <c r="D11" s="1">
        <f t="shared" si="2"/>
        <v>0</v>
      </c>
      <c r="E11" s="2">
        <f t="shared" si="4"/>
        <v>0</v>
      </c>
      <c r="F11" s="25">
        <f t="shared" si="3"/>
        <v>0</v>
      </c>
      <c r="G11" s="5"/>
      <c r="H11" s="5"/>
      <c r="I11" s="5"/>
      <c r="J11" s="5"/>
    </row>
    <row r="12" spans="1:10" x14ac:dyDescent="0.25">
      <c r="A12" s="157" t="s">
        <v>118</v>
      </c>
      <c r="B12" s="44"/>
      <c r="C12" s="44"/>
      <c r="D12" s="1">
        <f t="shared" si="2"/>
        <v>0</v>
      </c>
      <c r="E12" s="2" t="e">
        <f t="shared" si="4"/>
        <v>#VALUE!</v>
      </c>
      <c r="F12" s="25">
        <f t="shared" si="3"/>
        <v>0</v>
      </c>
      <c r="G12" s="5"/>
      <c r="H12" s="5"/>
      <c r="I12" s="5"/>
      <c r="J12" s="5"/>
    </row>
    <row r="13" spans="1:10" x14ac:dyDescent="0.25">
      <c r="A13" s="157" t="s">
        <v>119</v>
      </c>
      <c r="B13" s="44"/>
      <c r="C13" s="44"/>
      <c r="D13" s="1">
        <f t="shared" si="2"/>
        <v>0</v>
      </c>
      <c r="E13" s="2" t="e">
        <f t="shared" si="4"/>
        <v>#VALUE!</v>
      </c>
      <c r="F13" s="25">
        <f t="shared" si="3"/>
        <v>0</v>
      </c>
      <c r="G13" s="5"/>
      <c r="H13" s="5"/>
      <c r="I13" s="5"/>
      <c r="J13" s="5"/>
    </row>
    <row r="14" spans="1:10" x14ac:dyDescent="0.25">
      <c r="A14" s="157" t="s">
        <v>120</v>
      </c>
      <c r="B14" s="44"/>
      <c r="C14" s="44"/>
      <c r="D14" s="1">
        <f t="shared" si="2"/>
        <v>0</v>
      </c>
      <c r="E14" s="2" t="e">
        <f t="shared" si="4"/>
        <v>#VALUE!</v>
      </c>
      <c r="F14" s="25">
        <f t="shared" si="3"/>
        <v>0</v>
      </c>
      <c r="G14" s="5"/>
      <c r="H14" s="5"/>
      <c r="I14" s="5"/>
      <c r="J14" s="5"/>
    </row>
    <row r="15" spans="1:10" x14ac:dyDescent="0.25">
      <c r="A15" s="157" t="s">
        <v>121</v>
      </c>
      <c r="B15" s="44"/>
      <c r="C15" s="44"/>
      <c r="D15" s="1">
        <f t="shared" si="2"/>
        <v>0</v>
      </c>
      <c r="E15" s="2" t="e">
        <f t="shared" si="4"/>
        <v>#VALUE!</v>
      </c>
      <c r="F15" s="25">
        <f t="shared" si="3"/>
        <v>0</v>
      </c>
      <c r="G15" s="5"/>
      <c r="H15" s="5"/>
      <c r="I15" s="5"/>
      <c r="J15" s="5"/>
    </row>
    <row r="16" spans="1:10" x14ac:dyDescent="0.25">
      <c r="A16" s="157" t="s">
        <v>122</v>
      </c>
      <c r="B16" s="44"/>
      <c r="C16" s="44"/>
      <c r="D16" s="129">
        <f t="shared" si="2"/>
        <v>0</v>
      </c>
      <c r="E16" s="2" t="e">
        <f t="shared" si="4"/>
        <v>#VALUE!</v>
      </c>
      <c r="F16" s="131">
        <f t="shared" si="3"/>
        <v>0</v>
      </c>
      <c r="G16" s="5"/>
      <c r="H16" s="5"/>
      <c r="I16" s="5"/>
      <c r="J16" s="5"/>
    </row>
    <row r="17" spans="1:27" x14ac:dyDescent="0.25">
      <c r="A17" s="157" t="s">
        <v>123</v>
      </c>
      <c r="B17" s="44"/>
      <c r="C17" s="44"/>
      <c r="D17" s="129">
        <f t="shared" si="2"/>
        <v>0</v>
      </c>
      <c r="E17" s="2" t="e">
        <f t="shared" si="4"/>
        <v>#VALUE!</v>
      </c>
      <c r="F17" s="131">
        <f t="shared" si="3"/>
        <v>0</v>
      </c>
      <c r="G17" s="5"/>
      <c r="H17" s="5"/>
      <c r="I17" s="5"/>
      <c r="J17" s="5"/>
    </row>
    <row r="18" spans="1:27" x14ac:dyDescent="0.25">
      <c r="A18" s="157" t="s">
        <v>228</v>
      </c>
      <c r="B18" s="44"/>
      <c r="C18" s="44"/>
      <c r="D18" s="129">
        <f t="shared" si="2"/>
        <v>0</v>
      </c>
      <c r="E18" s="2" t="e">
        <f t="shared" si="4"/>
        <v>#VALUE!</v>
      </c>
      <c r="F18" s="131">
        <f t="shared" si="3"/>
        <v>0</v>
      </c>
      <c r="G18" s="5"/>
      <c r="H18" s="5"/>
      <c r="I18" s="5"/>
      <c r="J18" s="5"/>
    </row>
    <row r="19" spans="1:27" x14ac:dyDescent="0.25">
      <c r="A19" s="157" t="s">
        <v>229</v>
      </c>
      <c r="B19" s="44"/>
      <c r="C19" s="44"/>
      <c r="D19" s="129">
        <f t="shared" si="2"/>
        <v>0</v>
      </c>
      <c r="E19" s="2" t="e">
        <f t="shared" si="4"/>
        <v>#VALUE!</v>
      </c>
      <c r="F19" s="131">
        <f t="shared" si="3"/>
        <v>0</v>
      </c>
      <c r="G19" s="5"/>
      <c r="H19" s="5"/>
      <c r="I19" s="5"/>
      <c r="J19" s="5"/>
    </row>
    <row r="20" spans="1:27" x14ac:dyDescent="0.25">
      <c r="A20" s="157" t="s">
        <v>230</v>
      </c>
      <c r="B20" s="44"/>
      <c r="C20" s="44"/>
      <c r="D20" s="129">
        <f t="shared" si="2"/>
        <v>0</v>
      </c>
      <c r="E20" s="2" t="e">
        <f t="shared" si="4"/>
        <v>#VALUE!</v>
      </c>
      <c r="F20" s="131">
        <f t="shared" si="3"/>
        <v>0</v>
      </c>
      <c r="G20" s="5"/>
      <c r="H20" s="5"/>
      <c r="I20" s="5"/>
      <c r="J20" s="5"/>
    </row>
    <row r="21" spans="1:27" x14ac:dyDescent="0.25">
      <c r="A21" s="157" t="s">
        <v>231</v>
      </c>
      <c r="B21" s="44"/>
      <c r="C21" s="44"/>
      <c r="D21" s="129">
        <f t="shared" si="2"/>
        <v>0</v>
      </c>
      <c r="E21" s="2" t="e">
        <f t="shared" si="4"/>
        <v>#VALUE!</v>
      </c>
      <c r="F21" s="131">
        <f t="shared" si="3"/>
        <v>0</v>
      </c>
      <c r="G21" s="5"/>
      <c r="H21" s="5"/>
      <c r="I21" s="5"/>
      <c r="J21" s="5"/>
    </row>
    <row r="22" spans="1:27" x14ac:dyDescent="0.25">
      <c r="A22" s="157" t="s">
        <v>232</v>
      </c>
      <c r="B22" s="44"/>
      <c r="C22" s="44"/>
      <c r="D22" s="129">
        <f t="shared" si="2"/>
        <v>0</v>
      </c>
      <c r="E22" s="2" t="e">
        <f t="shared" si="4"/>
        <v>#VALUE!</v>
      </c>
      <c r="F22" s="131">
        <f t="shared" si="3"/>
        <v>0</v>
      </c>
      <c r="G22" s="5"/>
      <c r="H22" s="5"/>
      <c r="I22" s="5"/>
      <c r="J22" s="5"/>
    </row>
    <row r="23" spans="1:27" x14ac:dyDescent="0.25">
      <c r="A23" s="157" t="s">
        <v>233</v>
      </c>
      <c r="B23" s="44"/>
      <c r="C23" s="44"/>
      <c r="D23" s="129">
        <f t="shared" si="2"/>
        <v>0</v>
      </c>
      <c r="E23" s="2" t="e">
        <f t="shared" si="4"/>
        <v>#VALUE!</v>
      </c>
      <c r="F23" s="131">
        <f t="shared" si="3"/>
        <v>0</v>
      </c>
      <c r="G23" s="5"/>
      <c r="H23" s="5"/>
      <c r="I23" s="5"/>
      <c r="J23" s="5"/>
    </row>
    <row r="24" spans="1:27" x14ac:dyDescent="0.25">
      <c r="A24" s="157" t="s">
        <v>234</v>
      </c>
      <c r="B24" s="44"/>
      <c r="C24" s="44"/>
      <c r="D24" s="129">
        <f t="shared" si="2"/>
        <v>0</v>
      </c>
      <c r="E24" s="2" t="e">
        <f t="shared" si="4"/>
        <v>#VALUE!</v>
      </c>
      <c r="F24" s="131">
        <f t="shared" si="3"/>
        <v>0</v>
      </c>
      <c r="G24" s="5"/>
      <c r="H24" s="5"/>
      <c r="I24" s="5"/>
      <c r="J24" s="5"/>
    </row>
    <row r="25" spans="1:27" ht="15.75" customHeight="1" x14ac:dyDescent="0.25">
      <c r="A25" s="60" t="s">
        <v>3</v>
      </c>
      <c r="B25" s="56">
        <f>SUM(B2:B24)</f>
        <v>-142.99999999999997</v>
      </c>
      <c r="C25" s="134">
        <f>SUM(C2:C24)</f>
        <v>176</v>
      </c>
      <c r="D25" s="164">
        <f>SUM(D2:D24)</f>
        <v>33.000000000000028</v>
      </c>
      <c r="E25" s="135" t="e">
        <f>SUM(E2:E24)</f>
        <v>#VALUE!</v>
      </c>
      <c r="F25" s="166">
        <f>SUM(F2:F22)</f>
        <v>283.80000000000018</v>
      </c>
      <c r="G25" s="5"/>
      <c r="H25" s="5"/>
      <c r="I25" s="5"/>
      <c r="J25" s="5"/>
    </row>
    <row r="26" spans="1:27" ht="15.75" x14ac:dyDescent="0.25">
      <c r="A26" s="55" t="s">
        <v>37</v>
      </c>
      <c r="B26" s="58"/>
      <c r="C26" s="58"/>
      <c r="D26" s="165"/>
      <c r="E26" s="61">
        <f>SUM(B26:D26)</f>
        <v>0</v>
      </c>
      <c r="F26" s="167"/>
    </row>
    <row r="27" spans="1:27" ht="15.75" customHeight="1" x14ac:dyDescent="0.25">
      <c r="A27" s="85" t="s">
        <v>12</v>
      </c>
      <c r="B27" s="84">
        <f>(B25*8.6)</f>
        <v>-1229.7999999999997</v>
      </c>
      <c r="C27" s="136">
        <f>(C25*8.6)</f>
        <v>1513.6</v>
      </c>
      <c r="D27" s="137"/>
      <c r="E27" s="138"/>
      <c r="F27" s="139"/>
    </row>
    <row r="28" spans="1:27" ht="15.75" x14ac:dyDescent="0.25">
      <c r="E28" s="92"/>
      <c r="G28" s="8"/>
    </row>
    <row r="30" spans="1:27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27" s="23" customFormat="1" x14ac:dyDescent="0.25">
      <c r="A31" s="42">
        <v>43414.6875</v>
      </c>
      <c r="B31" s="42">
        <v>43414.78125</v>
      </c>
      <c r="C31" s="23" t="s">
        <v>10</v>
      </c>
      <c r="D31" s="23" t="s">
        <v>32</v>
      </c>
      <c r="E31" s="23">
        <v>0.02</v>
      </c>
      <c r="F31" s="23">
        <v>0</v>
      </c>
      <c r="G31" s="23">
        <v>0</v>
      </c>
      <c r="H31" s="23">
        <v>1.1565000000000001</v>
      </c>
      <c r="I31" s="23">
        <v>1.1566799999999999</v>
      </c>
      <c r="J31" s="23">
        <v>-0.12</v>
      </c>
      <c r="K31" s="23">
        <v>0</v>
      </c>
      <c r="L31" s="23">
        <v>-1.8</v>
      </c>
      <c r="M31" s="23">
        <v>-0.48</v>
      </c>
      <c r="N31" s="23">
        <v>-0.01</v>
      </c>
      <c r="O31" s="23" t="s">
        <v>124</v>
      </c>
      <c r="P31" s="23">
        <v>0</v>
      </c>
      <c r="Q31" s="23" t="s">
        <v>33</v>
      </c>
      <c r="R31" s="23">
        <v>31.4</v>
      </c>
      <c r="S31" s="23">
        <v>31.45</v>
      </c>
      <c r="T31" s="23">
        <v>0</v>
      </c>
      <c r="U31" s="23">
        <v>0</v>
      </c>
      <c r="V31" s="23">
        <v>-31.4</v>
      </c>
      <c r="W31" s="23">
        <v>-6.28</v>
      </c>
      <c r="X31" s="23">
        <v>0</v>
      </c>
      <c r="Y31" s="23">
        <v>94.3</v>
      </c>
      <c r="Z31" s="23">
        <v>-1.8</v>
      </c>
      <c r="AA31" s="23">
        <v>-0.36</v>
      </c>
    </row>
    <row r="32" spans="1:27" s="23" customFormat="1" x14ac:dyDescent="0.25">
      <c r="A32" s="42">
        <v>43383.680555555555</v>
      </c>
      <c r="B32" s="42">
        <v>43414.204861111109</v>
      </c>
      <c r="C32" s="23" t="s">
        <v>10</v>
      </c>
      <c r="D32" s="23" t="s">
        <v>34</v>
      </c>
      <c r="E32" s="23">
        <v>0.02</v>
      </c>
      <c r="F32" s="23">
        <v>0</v>
      </c>
      <c r="G32" s="23">
        <v>0</v>
      </c>
      <c r="H32" s="23">
        <v>1.1520900000000001</v>
      </c>
      <c r="I32" s="23">
        <v>1.1553599999999999</v>
      </c>
      <c r="J32" s="23">
        <v>-0.12</v>
      </c>
      <c r="K32" s="23">
        <v>-0.7</v>
      </c>
      <c r="L32" s="23">
        <v>32.700000000000003</v>
      </c>
      <c r="M32" s="23">
        <v>5.72</v>
      </c>
      <c r="N32" s="23">
        <v>0.15</v>
      </c>
      <c r="O32" s="23" t="s">
        <v>125</v>
      </c>
      <c r="P32" s="23">
        <v>90.4</v>
      </c>
      <c r="Q32" s="23" t="s">
        <v>126</v>
      </c>
      <c r="R32" s="23">
        <v>27.5</v>
      </c>
      <c r="S32" s="23">
        <v>0.15</v>
      </c>
      <c r="T32" s="23">
        <v>32.700000000000003</v>
      </c>
      <c r="U32" s="23">
        <v>6.54</v>
      </c>
      <c r="V32" s="23">
        <v>-4.8</v>
      </c>
      <c r="W32" s="23">
        <v>-0.96</v>
      </c>
      <c r="X32" s="23">
        <v>87.2</v>
      </c>
      <c r="Y32" s="23">
        <v>100</v>
      </c>
      <c r="Z32" s="23">
        <v>0</v>
      </c>
      <c r="AA32" s="23">
        <v>0</v>
      </c>
    </row>
    <row r="33" spans="1:27" s="23" customFormat="1" x14ac:dyDescent="0.25">
      <c r="A33" s="42">
        <v>43353.826388888891</v>
      </c>
      <c r="B33" s="42">
        <v>43383.350694444445</v>
      </c>
      <c r="C33" s="23" t="s">
        <v>13</v>
      </c>
      <c r="D33" s="23" t="s">
        <v>34</v>
      </c>
      <c r="E33" s="23">
        <v>0.01</v>
      </c>
      <c r="F33" s="23">
        <v>0</v>
      </c>
      <c r="G33" s="23">
        <v>0</v>
      </c>
      <c r="H33" s="23">
        <v>1.3126199999999999</v>
      </c>
      <c r="I33" s="23">
        <v>1.31725</v>
      </c>
      <c r="J33" s="23">
        <v>-0.06</v>
      </c>
      <c r="K33" s="23">
        <v>-0.09</v>
      </c>
      <c r="L33" s="23">
        <v>46.3</v>
      </c>
      <c r="M33" s="23">
        <v>4.4800000000000004</v>
      </c>
      <c r="N33" s="23">
        <v>0.12</v>
      </c>
      <c r="O33" s="23" t="s">
        <v>127</v>
      </c>
      <c r="P33" s="23">
        <v>100</v>
      </c>
      <c r="Q33" s="23" t="s">
        <v>128</v>
      </c>
      <c r="R33" s="23">
        <v>14.9</v>
      </c>
      <c r="S33" s="23">
        <v>0.02</v>
      </c>
      <c r="T33" s="23">
        <v>46.4</v>
      </c>
      <c r="U33" s="23">
        <v>4.6399999999999997</v>
      </c>
      <c r="V33" s="23">
        <v>0</v>
      </c>
      <c r="W33" s="23">
        <v>0</v>
      </c>
      <c r="X33" s="23">
        <v>100</v>
      </c>
      <c r="Y33" s="23">
        <v>99.8</v>
      </c>
      <c r="Z33" s="23">
        <v>-0.1</v>
      </c>
      <c r="AA33" s="23">
        <v>-0.01</v>
      </c>
    </row>
    <row r="34" spans="1:27" s="23" customFormat="1" x14ac:dyDescent="0.25">
      <c r="A34" s="42">
        <v>43353.78125</v>
      </c>
      <c r="B34" s="42">
        <v>43383.350694444445</v>
      </c>
      <c r="C34" s="23" t="s">
        <v>13</v>
      </c>
      <c r="D34" s="23" t="s">
        <v>34</v>
      </c>
      <c r="E34" s="23">
        <v>0.01</v>
      </c>
      <c r="F34" s="23">
        <v>0</v>
      </c>
      <c r="G34" s="23">
        <v>0</v>
      </c>
      <c r="H34" s="23">
        <v>1.31382</v>
      </c>
      <c r="I34" s="23">
        <v>1.31725</v>
      </c>
      <c r="J34" s="23">
        <v>-0.06</v>
      </c>
      <c r="K34" s="23">
        <v>-0.09</v>
      </c>
      <c r="L34" s="23">
        <v>34.299999999999997</v>
      </c>
      <c r="M34" s="23">
        <v>3.28</v>
      </c>
      <c r="N34" s="23">
        <v>0.09</v>
      </c>
      <c r="O34" s="23" t="s">
        <v>129</v>
      </c>
      <c r="P34" s="23">
        <v>97.9</v>
      </c>
      <c r="Q34" s="23" t="s">
        <v>130</v>
      </c>
      <c r="R34" s="23">
        <v>16.100000000000001</v>
      </c>
      <c r="S34" s="23">
        <v>0.17</v>
      </c>
      <c r="T34" s="23">
        <v>34.4</v>
      </c>
      <c r="U34" s="23">
        <v>3.44</v>
      </c>
      <c r="V34" s="23">
        <v>-5.9</v>
      </c>
      <c r="W34" s="23">
        <v>-0.59</v>
      </c>
      <c r="X34" s="23">
        <v>85.4</v>
      </c>
      <c r="Y34" s="23">
        <v>99.8</v>
      </c>
      <c r="Z34" s="23">
        <v>-0.1</v>
      </c>
      <c r="AA34" s="23">
        <v>-0.01</v>
      </c>
    </row>
    <row r="35" spans="1:27" s="23" customFormat="1" x14ac:dyDescent="0.25">
      <c r="A35" s="42">
        <v>43353.777777777781</v>
      </c>
      <c r="B35" s="42">
        <v>43383.347222222219</v>
      </c>
      <c r="C35" s="23" t="s">
        <v>13</v>
      </c>
      <c r="D35" s="23" t="s">
        <v>34</v>
      </c>
      <c r="E35" s="23">
        <v>0.01</v>
      </c>
      <c r="F35" s="23">
        <v>0</v>
      </c>
      <c r="G35" s="23">
        <v>0</v>
      </c>
      <c r="H35" s="23">
        <v>1.3137099999999999</v>
      </c>
      <c r="I35" s="23">
        <v>1.31653</v>
      </c>
      <c r="J35" s="23">
        <v>-0.06</v>
      </c>
      <c r="K35" s="23">
        <v>-0.09</v>
      </c>
      <c r="L35" s="23">
        <v>28.2</v>
      </c>
      <c r="M35" s="23">
        <v>2.67</v>
      </c>
      <c r="N35" s="23">
        <v>7.0000000000000007E-2</v>
      </c>
      <c r="O35" s="23" t="s">
        <v>131</v>
      </c>
      <c r="P35" s="23">
        <v>99</v>
      </c>
      <c r="Q35" s="23" t="s">
        <v>132</v>
      </c>
      <c r="R35" s="23">
        <v>16.100000000000001</v>
      </c>
      <c r="S35" s="23">
        <v>0.17</v>
      </c>
      <c r="T35" s="23">
        <v>28.4</v>
      </c>
      <c r="U35" s="23">
        <v>2.84</v>
      </c>
      <c r="V35" s="23">
        <v>-4.8</v>
      </c>
      <c r="W35" s="23">
        <v>-0.48</v>
      </c>
      <c r="X35" s="23">
        <v>85.5</v>
      </c>
      <c r="Y35" s="23">
        <v>99.4</v>
      </c>
      <c r="Z35" s="23">
        <v>-0.2</v>
      </c>
      <c r="AA35" s="23">
        <v>-0.02</v>
      </c>
    </row>
    <row r="36" spans="1:27" s="23" customFormat="1" x14ac:dyDescent="0.25">
      <c r="A36" s="42">
        <v>43353.732638888891</v>
      </c>
      <c r="B36" s="42">
        <v>43383.173611111109</v>
      </c>
      <c r="C36" s="23" t="s">
        <v>10</v>
      </c>
      <c r="D36" s="23" t="s">
        <v>34</v>
      </c>
      <c r="E36" s="23">
        <v>0.02</v>
      </c>
      <c r="F36" s="23">
        <v>0</v>
      </c>
      <c r="G36" s="23">
        <v>0</v>
      </c>
      <c r="H36" s="23">
        <v>1.14822</v>
      </c>
      <c r="I36" s="23">
        <v>1.1511499999999999</v>
      </c>
      <c r="J36" s="23">
        <v>-0.12</v>
      </c>
      <c r="K36" s="23">
        <v>-0.23</v>
      </c>
      <c r="L36" s="23">
        <v>29.3</v>
      </c>
      <c r="M36" s="23">
        <v>5.51</v>
      </c>
      <c r="N36" s="23">
        <v>0.15</v>
      </c>
      <c r="O36" s="23" t="s">
        <v>133</v>
      </c>
      <c r="P36" s="23">
        <v>100</v>
      </c>
      <c r="Q36" s="23" t="s">
        <v>134</v>
      </c>
      <c r="R36" s="23">
        <v>12.4</v>
      </c>
      <c r="S36" s="23">
        <v>0.03</v>
      </c>
      <c r="T36" s="23">
        <v>30.2</v>
      </c>
      <c r="U36" s="23">
        <v>6.04</v>
      </c>
      <c r="V36" s="23">
        <v>0</v>
      </c>
      <c r="W36" s="23">
        <v>0</v>
      </c>
      <c r="X36" s="23">
        <v>100</v>
      </c>
      <c r="Y36" s="23">
        <v>97</v>
      </c>
      <c r="Z36" s="23">
        <v>-0.9</v>
      </c>
      <c r="AA36" s="23">
        <v>-0.18</v>
      </c>
    </row>
    <row r="37" spans="1:27" s="23" customFormat="1" x14ac:dyDescent="0.25">
      <c r="A37" s="42">
        <v>43353.729166666664</v>
      </c>
      <c r="B37" s="42">
        <v>43383.170138888891</v>
      </c>
      <c r="C37" s="23" t="s">
        <v>10</v>
      </c>
      <c r="D37" s="23" t="s">
        <v>34</v>
      </c>
      <c r="E37" s="23">
        <v>0.02</v>
      </c>
      <c r="F37" s="23">
        <v>0</v>
      </c>
      <c r="G37" s="23">
        <v>0</v>
      </c>
      <c r="H37" s="23">
        <v>1.14805</v>
      </c>
      <c r="I37" s="23">
        <v>1.15124</v>
      </c>
      <c r="J37" s="23">
        <v>-0.12</v>
      </c>
      <c r="K37" s="23">
        <v>-0.23</v>
      </c>
      <c r="L37" s="23">
        <v>31.9</v>
      </c>
      <c r="M37" s="23">
        <v>6.03</v>
      </c>
      <c r="N37" s="23">
        <v>0.16</v>
      </c>
      <c r="O37" s="23" t="s">
        <v>135</v>
      </c>
      <c r="P37" s="23">
        <v>100</v>
      </c>
      <c r="Q37" s="23" t="s">
        <v>136</v>
      </c>
      <c r="R37" s="23">
        <v>12.4</v>
      </c>
      <c r="S37" s="23">
        <v>0.03</v>
      </c>
      <c r="T37" s="23">
        <v>31.9</v>
      </c>
      <c r="U37" s="23">
        <v>6.38</v>
      </c>
      <c r="V37" s="23">
        <v>0</v>
      </c>
      <c r="W37" s="23">
        <v>0</v>
      </c>
      <c r="X37" s="23">
        <v>100</v>
      </c>
      <c r="Y37" s="23">
        <v>100</v>
      </c>
      <c r="Z37" s="23">
        <v>0</v>
      </c>
      <c r="AA37" s="23">
        <v>0</v>
      </c>
    </row>
    <row r="38" spans="1:27" s="23" customFormat="1" x14ac:dyDescent="0.25">
      <c r="A38" s="42">
        <v>43353.725694444445</v>
      </c>
      <c r="B38" s="42">
        <v>43383.166666666664</v>
      </c>
      <c r="C38" s="23" t="s">
        <v>10</v>
      </c>
      <c r="D38" s="23" t="s">
        <v>34</v>
      </c>
      <c r="E38" s="23">
        <v>0.02</v>
      </c>
      <c r="F38" s="23">
        <v>0</v>
      </c>
      <c r="G38" s="23">
        <v>0</v>
      </c>
      <c r="H38" s="23">
        <v>1.14795</v>
      </c>
      <c r="I38" s="23">
        <v>1.1508100000000001</v>
      </c>
      <c r="J38" s="23">
        <v>-0.12</v>
      </c>
      <c r="K38" s="23">
        <v>-0.23</v>
      </c>
      <c r="L38" s="23">
        <v>28.6</v>
      </c>
      <c r="M38" s="23">
        <v>5.37</v>
      </c>
      <c r="N38" s="23">
        <v>0.14000000000000001</v>
      </c>
      <c r="O38" s="23" t="s">
        <v>135</v>
      </c>
      <c r="P38" s="23">
        <v>100</v>
      </c>
      <c r="Q38" s="23" t="s">
        <v>136</v>
      </c>
      <c r="R38" s="23">
        <v>12.4</v>
      </c>
      <c r="S38" s="23">
        <v>0.03</v>
      </c>
      <c r="T38" s="23">
        <v>29.2</v>
      </c>
      <c r="U38" s="23">
        <v>5.84</v>
      </c>
      <c r="V38" s="23">
        <v>0</v>
      </c>
      <c r="W38" s="23">
        <v>0</v>
      </c>
      <c r="X38" s="23">
        <v>100</v>
      </c>
      <c r="Y38" s="23">
        <v>97.9</v>
      </c>
      <c r="Z38" s="23">
        <v>-0.6</v>
      </c>
      <c r="AA38" s="23">
        <v>-0.12</v>
      </c>
    </row>
    <row r="39" spans="1:27" s="23" customFormat="1" x14ac:dyDescent="0.25">
      <c r="A39" s="42">
        <v>43353.739583333336</v>
      </c>
      <c r="B39" s="42">
        <v>43353.90625</v>
      </c>
      <c r="C39" s="23" t="s">
        <v>10</v>
      </c>
      <c r="D39" s="23" t="s">
        <v>34</v>
      </c>
      <c r="E39" s="23">
        <v>0.02</v>
      </c>
      <c r="F39" s="23">
        <v>0</v>
      </c>
      <c r="G39" s="23">
        <v>0</v>
      </c>
      <c r="H39" s="23">
        <v>1.1481699999999999</v>
      </c>
      <c r="I39" s="23">
        <v>1.1498999999999999</v>
      </c>
      <c r="J39" s="23">
        <v>-0.12</v>
      </c>
      <c r="K39" s="23">
        <v>0</v>
      </c>
      <c r="L39" s="23">
        <v>17.3</v>
      </c>
      <c r="M39" s="23">
        <v>3.34</v>
      </c>
      <c r="N39" s="23">
        <v>0.09</v>
      </c>
      <c r="O39" s="23" t="s">
        <v>137</v>
      </c>
      <c r="P39" s="23">
        <v>100</v>
      </c>
      <c r="Q39" s="23" t="s">
        <v>138</v>
      </c>
      <c r="R39" s="23">
        <v>6.9</v>
      </c>
      <c r="S39" s="23">
        <v>0.06</v>
      </c>
      <c r="T39" s="23">
        <v>17.5</v>
      </c>
      <c r="U39" s="23">
        <v>3.5</v>
      </c>
      <c r="V39" s="23">
        <v>0</v>
      </c>
      <c r="W39" s="23">
        <v>0</v>
      </c>
      <c r="X39" s="23">
        <v>100</v>
      </c>
      <c r="Y39" s="23">
        <v>98.9</v>
      </c>
      <c r="Z39" s="23">
        <v>-0.2</v>
      </c>
      <c r="AA39" s="23">
        <v>-0.04</v>
      </c>
    </row>
    <row r="40" spans="1:27" s="23" customFormat="1" x14ac:dyDescent="0.25">
      <c r="A40" s="42">
        <v>43353.732638888891</v>
      </c>
      <c r="B40" s="42">
        <v>43353.774305555555</v>
      </c>
      <c r="C40" s="23" t="s">
        <v>13</v>
      </c>
      <c r="D40" s="23" t="s">
        <v>34</v>
      </c>
      <c r="E40" s="23">
        <v>0.01</v>
      </c>
      <c r="F40" s="23">
        <v>0</v>
      </c>
      <c r="G40" s="23">
        <v>0</v>
      </c>
      <c r="H40" s="23">
        <v>1.3097099999999999</v>
      </c>
      <c r="I40" s="23">
        <v>1.31219</v>
      </c>
      <c r="J40" s="23">
        <v>-0.06</v>
      </c>
      <c r="K40" s="23">
        <v>0</v>
      </c>
      <c r="L40" s="23">
        <v>24.8</v>
      </c>
      <c r="M40" s="23">
        <v>2.42</v>
      </c>
      <c r="N40" s="23">
        <v>0.06</v>
      </c>
      <c r="O40" s="23" t="s">
        <v>139</v>
      </c>
      <c r="P40" s="23">
        <v>1.7</v>
      </c>
      <c r="Q40" s="23" t="s">
        <v>46</v>
      </c>
      <c r="R40" s="23">
        <v>0</v>
      </c>
      <c r="S40" s="23">
        <v>0.04</v>
      </c>
      <c r="T40" s="23">
        <v>24.8</v>
      </c>
      <c r="U40" s="23">
        <v>2.48</v>
      </c>
      <c r="V40" s="23">
        <v>0</v>
      </c>
      <c r="W40" s="23">
        <v>0</v>
      </c>
      <c r="X40" s="23">
        <v>100</v>
      </c>
      <c r="Y40" s="23">
        <v>100</v>
      </c>
      <c r="Z40" s="23">
        <v>0</v>
      </c>
      <c r="AA40" s="23">
        <v>0</v>
      </c>
    </row>
    <row r="41" spans="1:27" s="23" customFormat="1" x14ac:dyDescent="0.25">
      <c r="A41" s="42">
        <v>43353.736111111109</v>
      </c>
      <c r="B41" s="42">
        <v>43353.774305555555</v>
      </c>
      <c r="C41" s="23" t="s">
        <v>13</v>
      </c>
      <c r="D41" s="23" t="s">
        <v>34</v>
      </c>
      <c r="E41" s="23">
        <v>0.01</v>
      </c>
      <c r="F41" s="23">
        <v>0</v>
      </c>
      <c r="G41" s="23">
        <v>0</v>
      </c>
      <c r="H41" s="23">
        <v>1.3099099999999999</v>
      </c>
      <c r="I41" s="23">
        <v>1.31219</v>
      </c>
      <c r="J41" s="23">
        <v>-0.06</v>
      </c>
      <c r="K41" s="23">
        <v>0</v>
      </c>
      <c r="L41" s="23">
        <v>22.8</v>
      </c>
      <c r="M41" s="23">
        <v>2.2200000000000002</v>
      </c>
      <c r="N41" s="23">
        <v>0.06</v>
      </c>
      <c r="O41" s="23" t="s">
        <v>140</v>
      </c>
      <c r="P41" s="23">
        <v>1.9</v>
      </c>
      <c r="Q41" s="23" t="s">
        <v>46</v>
      </c>
      <c r="R41" s="23">
        <v>0</v>
      </c>
      <c r="S41" s="23">
        <v>0.04</v>
      </c>
      <c r="T41" s="23">
        <v>22.8</v>
      </c>
      <c r="U41" s="23">
        <v>2.2799999999999998</v>
      </c>
      <c r="V41" s="23">
        <v>0</v>
      </c>
      <c r="W41" s="23">
        <v>0</v>
      </c>
      <c r="X41" s="23">
        <v>100</v>
      </c>
      <c r="Y41" s="23">
        <v>100</v>
      </c>
      <c r="Z41" s="23">
        <v>0</v>
      </c>
      <c r="AA41" s="23">
        <v>0</v>
      </c>
    </row>
    <row r="42" spans="1:27" s="23" customFormat="1" x14ac:dyDescent="0.25">
      <c r="A42" s="42">
        <v>43353.729166666664</v>
      </c>
      <c r="B42" s="42">
        <v>43353.767361111109</v>
      </c>
      <c r="C42" s="23" t="s">
        <v>13</v>
      </c>
      <c r="D42" s="23" t="s">
        <v>34</v>
      </c>
      <c r="E42" s="23">
        <v>0.01</v>
      </c>
      <c r="F42" s="23">
        <v>0</v>
      </c>
      <c r="G42" s="23">
        <v>0</v>
      </c>
      <c r="H42" s="23">
        <v>1.3092299999999999</v>
      </c>
      <c r="I42" s="23">
        <v>1.3107</v>
      </c>
      <c r="J42" s="23">
        <v>-0.06</v>
      </c>
      <c r="K42" s="23">
        <v>0</v>
      </c>
      <c r="L42" s="23">
        <v>14.7</v>
      </c>
      <c r="M42" s="23">
        <v>1.41</v>
      </c>
      <c r="N42" s="23">
        <v>0.04</v>
      </c>
      <c r="O42" s="23" t="s">
        <v>141</v>
      </c>
      <c r="P42" s="23">
        <v>1.8</v>
      </c>
      <c r="Q42" s="23" t="s">
        <v>142</v>
      </c>
      <c r="R42" s="23">
        <v>0</v>
      </c>
      <c r="S42" s="23">
        <v>7.0000000000000007E-2</v>
      </c>
      <c r="T42" s="23">
        <v>14.7</v>
      </c>
      <c r="U42" s="23">
        <v>1.47</v>
      </c>
      <c r="V42" s="23">
        <v>0</v>
      </c>
      <c r="W42" s="23">
        <v>0</v>
      </c>
      <c r="X42" s="23">
        <v>100</v>
      </c>
      <c r="Y42" s="23">
        <v>100</v>
      </c>
      <c r="Z42" s="23">
        <v>0</v>
      </c>
      <c r="AA42" s="23">
        <v>0</v>
      </c>
    </row>
    <row r="43" spans="1:27" s="23" customFormat="1" x14ac:dyDescent="0.25">
      <c r="A43" s="42">
        <v>43353.725694444445</v>
      </c>
      <c r="B43" s="42">
        <v>43353.767361111109</v>
      </c>
      <c r="C43" s="23" t="s">
        <v>13</v>
      </c>
      <c r="D43" s="23" t="s">
        <v>34</v>
      </c>
      <c r="E43" s="23">
        <v>0.01</v>
      </c>
      <c r="F43" s="23">
        <v>0</v>
      </c>
      <c r="G43" s="23">
        <v>0</v>
      </c>
      <c r="H43" s="23">
        <v>1.30924</v>
      </c>
      <c r="I43" s="23">
        <v>1.3106800000000001</v>
      </c>
      <c r="J43" s="23">
        <v>-0.06</v>
      </c>
      <c r="K43" s="23">
        <v>0</v>
      </c>
      <c r="L43" s="23">
        <v>14.4</v>
      </c>
      <c r="M43" s="23">
        <v>1.38</v>
      </c>
      <c r="N43" s="23">
        <v>0.04</v>
      </c>
      <c r="O43" s="23" t="s">
        <v>143</v>
      </c>
      <c r="P43" s="23">
        <v>1.7</v>
      </c>
      <c r="Q43" s="23" t="s">
        <v>46</v>
      </c>
      <c r="R43" s="23">
        <v>0</v>
      </c>
      <c r="S43" s="23">
        <v>7.0000000000000007E-2</v>
      </c>
      <c r="T43" s="23">
        <v>14.4</v>
      </c>
      <c r="U43" s="23">
        <v>1.44</v>
      </c>
      <c r="V43" s="23">
        <v>0</v>
      </c>
      <c r="W43" s="23">
        <v>0</v>
      </c>
      <c r="X43" s="23">
        <v>100</v>
      </c>
      <c r="Y43" s="23">
        <v>100</v>
      </c>
      <c r="Z43" s="23">
        <v>0</v>
      </c>
      <c r="AA43" s="23">
        <v>0</v>
      </c>
    </row>
    <row r="44" spans="1:27" s="23" customFormat="1" x14ac:dyDescent="0.25">
      <c r="A44" s="42">
        <v>43353.395833333336</v>
      </c>
      <c r="B44" s="42">
        <v>43353.447916666664</v>
      </c>
      <c r="C44" s="23" t="s">
        <v>10</v>
      </c>
      <c r="D44" s="23" t="s">
        <v>32</v>
      </c>
      <c r="E44" s="23">
        <v>0.02</v>
      </c>
      <c r="F44" s="23">
        <v>0</v>
      </c>
      <c r="G44" s="23">
        <v>0</v>
      </c>
      <c r="H44" s="23">
        <v>1.14727</v>
      </c>
      <c r="I44" s="23">
        <v>1.1475500000000001</v>
      </c>
      <c r="J44" s="23">
        <v>-0.12</v>
      </c>
      <c r="K44" s="23">
        <v>0</v>
      </c>
      <c r="L44" s="23">
        <v>-2.8</v>
      </c>
      <c r="M44" s="23">
        <v>-0.68</v>
      </c>
      <c r="N44" s="23">
        <v>-0.02</v>
      </c>
      <c r="O44" s="23" t="s">
        <v>144</v>
      </c>
      <c r="P44" s="23">
        <v>0</v>
      </c>
      <c r="Q44" s="23" t="s">
        <v>33</v>
      </c>
      <c r="R44" s="23">
        <v>2.8</v>
      </c>
      <c r="S44" s="23">
        <v>2.8</v>
      </c>
      <c r="T44" s="23">
        <v>0</v>
      </c>
      <c r="U44" s="23">
        <v>0</v>
      </c>
      <c r="V44" s="23">
        <v>-2.8</v>
      </c>
      <c r="W44" s="23">
        <v>-0.55999999999999905</v>
      </c>
      <c r="X44" s="23">
        <v>0</v>
      </c>
      <c r="Y44" s="23">
        <v>0</v>
      </c>
      <c r="Z44" s="23">
        <v>-2.8</v>
      </c>
      <c r="AA44" s="23">
        <v>-0.56000000000000005</v>
      </c>
    </row>
    <row r="45" spans="1:27" s="23" customFormat="1" x14ac:dyDescent="0.25">
      <c r="A45" s="42">
        <v>43230.670138888891</v>
      </c>
      <c r="B45" s="42">
        <v>43230.78125</v>
      </c>
      <c r="C45" s="23" t="s">
        <v>13</v>
      </c>
      <c r="D45" s="23" t="s">
        <v>34</v>
      </c>
      <c r="E45" s="23">
        <v>0.01</v>
      </c>
      <c r="F45" s="23">
        <v>0</v>
      </c>
      <c r="G45" s="23">
        <v>0</v>
      </c>
      <c r="H45" s="23">
        <v>1.3081</v>
      </c>
      <c r="I45" s="23">
        <v>1.3098799999999999</v>
      </c>
      <c r="J45" s="23">
        <v>-0.06</v>
      </c>
      <c r="K45" s="23">
        <v>0</v>
      </c>
      <c r="L45" s="23">
        <v>17.8</v>
      </c>
      <c r="M45" s="23">
        <v>1.72</v>
      </c>
      <c r="N45" s="23">
        <v>0.05</v>
      </c>
      <c r="O45" s="23" t="s">
        <v>145</v>
      </c>
      <c r="P45" s="23">
        <v>0.7</v>
      </c>
      <c r="Q45" s="23" t="s">
        <v>46</v>
      </c>
      <c r="R45" s="23">
        <v>0</v>
      </c>
      <c r="S45" s="23">
        <v>0.06</v>
      </c>
      <c r="T45" s="23">
        <v>17.8</v>
      </c>
      <c r="U45" s="23">
        <v>1.78</v>
      </c>
      <c r="V45" s="23">
        <v>0</v>
      </c>
      <c r="W45" s="23">
        <v>0</v>
      </c>
      <c r="X45" s="23">
        <v>100</v>
      </c>
      <c r="Y45" s="23">
        <v>100</v>
      </c>
      <c r="Z45" s="23">
        <v>0</v>
      </c>
      <c r="AA45" s="23">
        <v>0</v>
      </c>
    </row>
    <row r="46" spans="1:27" s="23" customFormat="1" x14ac:dyDescent="0.25">
      <c r="A46" s="42">
        <v>43230.684027777781</v>
      </c>
      <c r="B46" s="42">
        <v>43230.746527777781</v>
      </c>
      <c r="C46" s="23" t="s">
        <v>10</v>
      </c>
      <c r="D46" s="23" t="s">
        <v>34</v>
      </c>
      <c r="E46" s="23">
        <v>0.02</v>
      </c>
      <c r="F46" s="23">
        <v>0</v>
      </c>
      <c r="G46" s="23">
        <v>0</v>
      </c>
      <c r="H46" s="23">
        <v>1.1528099999999999</v>
      </c>
      <c r="I46" s="23">
        <v>1.1510800000000001</v>
      </c>
      <c r="J46" s="23">
        <v>-0.12</v>
      </c>
      <c r="K46" s="23">
        <v>0</v>
      </c>
      <c r="L46" s="23">
        <v>-17.3</v>
      </c>
      <c r="M46" s="23">
        <v>-3.58</v>
      </c>
      <c r="N46" s="23">
        <v>-0.1</v>
      </c>
      <c r="O46" s="23" t="s">
        <v>146</v>
      </c>
      <c r="P46" s="23">
        <v>0</v>
      </c>
      <c r="Q46" s="23" t="s">
        <v>33</v>
      </c>
      <c r="R46" s="23">
        <v>17.3</v>
      </c>
      <c r="S46" s="23">
        <v>17.3</v>
      </c>
      <c r="T46" s="23">
        <v>0</v>
      </c>
      <c r="U46" s="23">
        <v>0</v>
      </c>
      <c r="V46" s="23">
        <v>-17.3</v>
      </c>
      <c r="W46" s="23">
        <v>-3.46</v>
      </c>
      <c r="X46" s="23">
        <v>0</v>
      </c>
      <c r="Y46" s="23">
        <v>0</v>
      </c>
      <c r="Z46" s="23">
        <v>-17.3</v>
      </c>
      <c r="AA46" s="23">
        <v>-3.46</v>
      </c>
    </row>
    <row r="47" spans="1:27" s="23" customFormat="1" x14ac:dyDescent="0.25">
      <c r="A47" s="42">
        <v>43230.670138888891</v>
      </c>
      <c r="B47" s="42">
        <v>43230.746527777781</v>
      </c>
      <c r="C47" s="23" t="s">
        <v>10</v>
      </c>
      <c r="D47" s="23" t="s">
        <v>34</v>
      </c>
      <c r="E47" s="23">
        <v>0.02</v>
      </c>
      <c r="F47" s="23">
        <v>0</v>
      </c>
      <c r="G47" s="23">
        <v>0</v>
      </c>
      <c r="H47" s="23">
        <v>1.15293</v>
      </c>
      <c r="I47" s="23">
        <v>1.1510800000000001</v>
      </c>
      <c r="J47" s="23">
        <v>-0.12</v>
      </c>
      <c r="K47" s="23">
        <v>0</v>
      </c>
      <c r="L47" s="23">
        <v>-18.5</v>
      </c>
      <c r="M47" s="23">
        <v>-3.82</v>
      </c>
      <c r="N47" s="23">
        <v>-0.1</v>
      </c>
      <c r="O47" s="23" t="s">
        <v>147</v>
      </c>
      <c r="P47" s="23">
        <v>0</v>
      </c>
      <c r="Q47" s="23" t="s">
        <v>33</v>
      </c>
      <c r="R47" s="23">
        <v>18.5</v>
      </c>
      <c r="S47" s="23">
        <v>18.52</v>
      </c>
      <c r="T47" s="23">
        <v>0</v>
      </c>
      <c r="U47" s="23">
        <v>0</v>
      </c>
      <c r="V47" s="23">
        <v>-18.5</v>
      </c>
      <c r="W47" s="23">
        <v>-3.7</v>
      </c>
      <c r="X47" s="23">
        <v>0</v>
      </c>
      <c r="Y47" s="23">
        <v>0</v>
      </c>
      <c r="Z47" s="23">
        <v>-18.5</v>
      </c>
      <c r="AA47" s="23">
        <v>-3.7</v>
      </c>
    </row>
    <row r="48" spans="1:27" s="23" customFormat="1" x14ac:dyDescent="0.25">
      <c r="A48" s="42">
        <v>43230.6875</v>
      </c>
      <c r="B48" s="42">
        <v>43230.746527777781</v>
      </c>
      <c r="C48" s="23" t="s">
        <v>10</v>
      </c>
      <c r="D48" s="23" t="s">
        <v>34</v>
      </c>
      <c r="E48" s="23">
        <v>0.02</v>
      </c>
      <c r="F48" s="23">
        <v>0</v>
      </c>
      <c r="G48" s="23">
        <v>0</v>
      </c>
      <c r="H48" s="23">
        <v>1.15323</v>
      </c>
      <c r="I48" s="23">
        <v>1.15107</v>
      </c>
      <c r="J48" s="23">
        <v>-0.12</v>
      </c>
      <c r="K48" s="23">
        <v>0</v>
      </c>
      <c r="L48" s="23">
        <v>-21.6</v>
      </c>
      <c r="M48" s="23">
        <v>-4.4400000000000004</v>
      </c>
      <c r="N48" s="23">
        <v>-0.12</v>
      </c>
      <c r="O48" s="23" t="s">
        <v>148</v>
      </c>
      <c r="P48" s="23">
        <v>0</v>
      </c>
      <c r="Q48" s="23" t="s">
        <v>33</v>
      </c>
      <c r="R48" s="23">
        <v>21.6</v>
      </c>
      <c r="S48" s="23">
        <v>21.65</v>
      </c>
      <c r="T48" s="23">
        <v>0</v>
      </c>
      <c r="U48" s="23">
        <v>0</v>
      </c>
      <c r="V48" s="23">
        <v>-21.6</v>
      </c>
      <c r="W48" s="23">
        <v>-4.32</v>
      </c>
      <c r="X48" s="23">
        <v>0</v>
      </c>
      <c r="Y48" s="23">
        <v>0</v>
      </c>
      <c r="Z48" s="23">
        <v>-21.6</v>
      </c>
      <c r="AA48" s="23">
        <v>-4.32</v>
      </c>
    </row>
    <row r="49" spans="1:27" s="23" customFormat="1" x14ac:dyDescent="0.25">
      <c r="A49" s="42">
        <v>43230.666666666664</v>
      </c>
      <c r="B49" s="42">
        <v>43230.746527777781</v>
      </c>
      <c r="C49" s="23" t="s">
        <v>10</v>
      </c>
      <c r="D49" s="23" t="s">
        <v>34</v>
      </c>
      <c r="E49" s="23">
        <v>0.02</v>
      </c>
      <c r="F49" s="23">
        <v>0</v>
      </c>
      <c r="G49" s="23">
        <v>0</v>
      </c>
      <c r="H49" s="23">
        <v>1.1533500000000001</v>
      </c>
      <c r="I49" s="23">
        <v>1.15107</v>
      </c>
      <c r="J49" s="23">
        <v>-0.12</v>
      </c>
      <c r="K49" s="23">
        <v>0</v>
      </c>
      <c r="L49" s="23">
        <v>-22.8</v>
      </c>
      <c r="M49" s="23">
        <v>-4.68</v>
      </c>
      <c r="N49" s="23">
        <v>-0.12</v>
      </c>
      <c r="O49" s="23" t="s">
        <v>149</v>
      </c>
      <c r="P49" s="23">
        <v>0</v>
      </c>
      <c r="Q49" s="23" t="s">
        <v>33</v>
      </c>
      <c r="R49" s="23">
        <v>22.8</v>
      </c>
      <c r="S49" s="23">
        <v>22.83</v>
      </c>
      <c r="T49" s="23">
        <v>0</v>
      </c>
      <c r="U49" s="23">
        <v>0</v>
      </c>
      <c r="V49" s="23">
        <v>-22.8</v>
      </c>
      <c r="W49" s="23">
        <v>-4.5599999999999996</v>
      </c>
      <c r="X49" s="23">
        <v>0</v>
      </c>
      <c r="Y49" s="23">
        <v>0</v>
      </c>
      <c r="Z49" s="23">
        <v>-22.8</v>
      </c>
      <c r="AA49" s="23">
        <v>-4.5599999999999996</v>
      </c>
    </row>
    <row r="50" spans="1:27" s="23" customFormat="1" x14ac:dyDescent="0.25">
      <c r="A50" s="42">
        <v>43230.666666666664</v>
      </c>
      <c r="B50" s="42">
        <v>43230.732638888891</v>
      </c>
      <c r="C50" s="23" t="s">
        <v>10</v>
      </c>
      <c r="D50" s="23" t="s">
        <v>34</v>
      </c>
      <c r="E50" s="23">
        <v>0.02</v>
      </c>
      <c r="F50" s="23">
        <v>0</v>
      </c>
      <c r="G50" s="23">
        <v>0</v>
      </c>
      <c r="H50" s="23">
        <v>1.1532899999999999</v>
      </c>
      <c r="I50" s="23">
        <v>1.1520600000000001</v>
      </c>
      <c r="J50" s="23">
        <v>-0.12</v>
      </c>
      <c r="K50" s="23">
        <v>0</v>
      </c>
      <c r="L50" s="23">
        <v>-12.3</v>
      </c>
      <c r="M50" s="23">
        <v>-2.58</v>
      </c>
      <c r="N50" s="23">
        <v>-7.0000000000000007E-2</v>
      </c>
      <c r="O50" s="23" t="s">
        <v>150</v>
      </c>
      <c r="P50" s="23">
        <v>0</v>
      </c>
      <c r="Q50" s="23" t="s">
        <v>33</v>
      </c>
      <c r="R50" s="23">
        <v>12.3</v>
      </c>
      <c r="S50" s="23">
        <v>12.3</v>
      </c>
      <c r="T50" s="23">
        <v>0</v>
      </c>
      <c r="U50" s="23">
        <v>0</v>
      </c>
      <c r="V50" s="23">
        <v>-12.3</v>
      </c>
      <c r="W50" s="23">
        <v>-2.46</v>
      </c>
      <c r="X50" s="23">
        <v>0</v>
      </c>
      <c r="Y50" s="23">
        <v>0</v>
      </c>
      <c r="Z50" s="23">
        <v>-12.3</v>
      </c>
      <c r="AA50" s="23">
        <v>-2.46</v>
      </c>
    </row>
    <row r="51" spans="1:27" s="23" customFormat="1" x14ac:dyDescent="0.25">
      <c r="A51" s="42">
        <v>43230.6875</v>
      </c>
      <c r="B51" s="42">
        <v>43230.729166666664</v>
      </c>
      <c r="C51" s="23" t="s">
        <v>10</v>
      </c>
      <c r="D51" s="23" t="s">
        <v>34</v>
      </c>
      <c r="E51" s="23">
        <v>0.02</v>
      </c>
      <c r="F51" s="23">
        <v>0</v>
      </c>
      <c r="G51" s="23">
        <v>0</v>
      </c>
      <c r="H51" s="23">
        <v>1.1532800000000001</v>
      </c>
      <c r="I51" s="23">
        <v>1.1526000000000001</v>
      </c>
      <c r="J51" s="23">
        <v>-0.12</v>
      </c>
      <c r="K51" s="23">
        <v>0</v>
      </c>
      <c r="L51" s="23">
        <v>-6.8</v>
      </c>
      <c r="M51" s="23">
        <v>-1.48</v>
      </c>
      <c r="N51" s="23">
        <v>-0.04</v>
      </c>
      <c r="O51" s="23" t="s">
        <v>151</v>
      </c>
      <c r="P51" s="23">
        <v>0</v>
      </c>
      <c r="Q51" s="23" t="s">
        <v>33</v>
      </c>
      <c r="R51" s="23">
        <v>6.8</v>
      </c>
      <c r="S51" s="23">
        <v>6.8</v>
      </c>
      <c r="T51" s="23">
        <v>0</v>
      </c>
      <c r="U51" s="23">
        <v>0</v>
      </c>
      <c r="V51" s="23">
        <v>-6.8</v>
      </c>
      <c r="W51" s="23">
        <v>-1.36</v>
      </c>
      <c r="X51" s="23">
        <v>0</v>
      </c>
      <c r="Y51" s="23">
        <v>0</v>
      </c>
      <c r="Z51" s="23">
        <v>-6.8</v>
      </c>
      <c r="AA51" s="23">
        <v>-1.36</v>
      </c>
    </row>
    <row r="52" spans="1:27" s="23" customFormat="1" x14ac:dyDescent="0.25">
      <c r="A52" s="42">
        <v>43230.677083333336</v>
      </c>
      <c r="B52" s="42">
        <v>43230.71875</v>
      </c>
      <c r="C52" s="23" t="s">
        <v>10</v>
      </c>
      <c r="D52" s="23" t="s">
        <v>34</v>
      </c>
      <c r="E52" s="23">
        <v>0.02</v>
      </c>
      <c r="F52" s="23">
        <v>0</v>
      </c>
      <c r="G52" s="23">
        <v>0</v>
      </c>
      <c r="H52" s="23">
        <v>1.15279</v>
      </c>
      <c r="I52" s="23">
        <v>1.1529499999999999</v>
      </c>
      <c r="J52" s="23">
        <v>-0.12</v>
      </c>
      <c r="K52" s="23">
        <v>0</v>
      </c>
      <c r="L52" s="23">
        <v>1.6</v>
      </c>
      <c r="M52" s="23">
        <v>0.2</v>
      </c>
      <c r="N52" s="23">
        <v>0.01</v>
      </c>
      <c r="O52" s="23" t="s">
        <v>151</v>
      </c>
      <c r="P52" s="23">
        <v>1.7</v>
      </c>
      <c r="Q52" s="23" t="s">
        <v>46</v>
      </c>
      <c r="R52" s="23">
        <v>0</v>
      </c>
      <c r="S52" s="23">
        <v>0.63</v>
      </c>
      <c r="T52" s="23">
        <v>1.6</v>
      </c>
      <c r="U52" s="23">
        <v>0.32</v>
      </c>
      <c r="V52" s="23">
        <v>0</v>
      </c>
      <c r="W52" s="23">
        <v>0</v>
      </c>
      <c r="X52" s="23">
        <v>100</v>
      </c>
      <c r="Y52" s="23">
        <v>100</v>
      </c>
      <c r="Z52" s="23">
        <v>0</v>
      </c>
      <c r="AA52" s="23">
        <v>0</v>
      </c>
    </row>
    <row r="53" spans="1:27" s="23" customFormat="1" x14ac:dyDescent="0.25">
      <c r="A53" s="42">
        <v>43230.666666666664</v>
      </c>
      <c r="B53" s="42">
        <v>43230.71875</v>
      </c>
      <c r="C53" s="23" t="s">
        <v>10</v>
      </c>
      <c r="D53" s="23" t="s">
        <v>34</v>
      </c>
      <c r="E53" s="23">
        <v>0.02</v>
      </c>
      <c r="F53" s="23">
        <v>0</v>
      </c>
      <c r="G53" s="23">
        <v>0</v>
      </c>
      <c r="H53" s="23">
        <v>1.1533500000000001</v>
      </c>
      <c r="I53" s="23">
        <v>1.1529499999999999</v>
      </c>
      <c r="J53" s="23">
        <v>-0.12</v>
      </c>
      <c r="K53" s="23">
        <v>0</v>
      </c>
      <c r="L53" s="23">
        <v>-4</v>
      </c>
      <c r="M53" s="23">
        <v>-0.92</v>
      </c>
      <c r="N53" s="23">
        <v>-0.02</v>
      </c>
      <c r="O53" s="23" t="s">
        <v>152</v>
      </c>
      <c r="P53" s="23">
        <v>0</v>
      </c>
      <c r="Q53" s="23" t="s">
        <v>33</v>
      </c>
      <c r="R53" s="23">
        <v>4</v>
      </c>
      <c r="S53" s="23">
        <v>4</v>
      </c>
      <c r="T53" s="23">
        <v>0</v>
      </c>
      <c r="U53" s="23">
        <v>0</v>
      </c>
      <c r="V53" s="23">
        <v>-4</v>
      </c>
      <c r="W53" s="23">
        <v>-0.8</v>
      </c>
      <c r="X53" s="23">
        <v>0</v>
      </c>
      <c r="Y53" s="23">
        <v>0</v>
      </c>
      <c r="Z53" s="23">
        <v>-4</v>
      </c>
      <c r="AA53" s="23">
        <v>-0.8</v>
      </c>
    </row>
    <row r="54" spans="1:27" s="23" customFormat="1" x14ac:dyDescent="0.25">
      <c r="A54" s="42">
        <v>43230.409722222219</v>
      </c>
      <c r="B54" s="42">
        <v>43230.475694444445</v>
      </c>
      <c r="C54" s="23" t="s">
        <v>13</v>
      </c>
      <c r="D54" s="23" t="s">
        <v>34</v>
      </c>
      <c r="E54" s="23">
        <v>0.01</v>
      </c>
      <c r="F54" s="23">
        <v>0</v>
      </c>
      <c r="G54" s="23">
        <v>0</v>
      </c>
      <c r="H54" s="23">
        <v>1.3054300000000001</v>
      </c>
      <c r="I54" s="23">
        <v>1.3027</v>
      </c>
      <c r="J54" s="23">
        <v>-0.06</v>
      </c>
      <c r="K54" s="23">
        <v>0</v>
      </c>
      <c r="L54" s="23">
        <v>-27.3</v>
      </c>
      <c r="M54" s="23">
        <v>-2.79</v>
      </c>
      <c r="N54" s="23">
        <v>-7.0000000000000007E-2</v>
      </c>
      <c r="O54" s="23" t="s">
        <v>150</v>
      </c>
      <c r="P54" s="23">
        <v>0</v>
      </c>
      <c r="Q54" s="23" t="s">
        <v>33</v>
      </c>
      <c r="R54" s="23">
        <v>27.3</v>
      </c>
      <c r="S54" s="23">
        <v>27.32</v>
      </c>
      <c r="T54" s="23">
        <v>0</v>
      </c>
      <c r="U54" s="23">
        <v>0</v>
      </c>
      <c r="V54" s="23">
        <v>-27.3</v>
      </c>
      <c r="W54" s="23">
        <v>-2.73</v>
      </c>
      <c r="X54" s="23">
        <v>0</v>
      </c>
      <c r="Y54" s="23">
        <v>0</v>
      </c>
      <c r="Z54" s="23">
        <v>-27.3</v>
      </c>
      <c r="AA54" s="23">
        <v>-2.73</v>
      </c>
    </row>
    <row r="55" spans="1:27" s="23" customFormat="1" x14ac:dyDescent="0.25">
      <c r="A55" s="42">
        <v>43200</v>
      </c>
      <c r="B55" s="42">
        <v>43200.604166666664</v>
      </c>
      <c r="C55" s="23" t="s">
        <v>10</v>
      </c>
      <c r="D55" s="23" t="s">
        <v>32</v>
      </c>
      <c r="E55" s="23">
        <v>0.02</v>
      </c>
      <c r="F55" s="23">
        <v>0</v>
      </c>
      <c r="G55" s="23">
        <v>0</v>
      </c>
      <c r="H55" s="23">
        <v>1.1474899999999999</v>
      </c>
      <c r="I55" s="23">
        <v>1.15022</v>
      </c>
      <c r="J55" s="23">
        <v>-0.12</v>
      </c>
      <c r="K55" s="23">
        <v>0</v>
      </c>
      <c r="L55" s="23">
        <v>-27.3</v>
      </c>
      <c r="M55" s="23">
        <v>-5.58</v>
      </c>
      <c r="N55" s="23">
        <v>-0.15</v>
      </c>
      <c r="O55" s="23" t="s">
        <v>153</v>
      </c>
      <c r="P55" s="23">
        <v>34.1</v>
      </c>
      <c r="Q55" s="23" t="s">
        <v>154</v>
      </c>
      <c r="R55" s="23">
        <v>43.4</v>
      </c>
      <c r="S55" s="23">
        <v>2.74</v>
      </c>
      <c r="T55" s="23">
        <v>11.6</v>
      </c>
      <c r="U55" s="23">
        <v>2.3199999999999998</v>
      </c>
      <c r="V55" s="23">
        <v>-31.8</v>
      </c>
      <c r="W55" s="23">
        <v>-6.36</v>
      </c>
      <c r="X55" s="23">
        <v>26.7</v>
      </c>
      <c r="Y55" s="23">
        <v>10.4</v>
      </c>
      <c r="Z55" s="23">
        <v>-38.9</v>
      </c>
      <c r="AA55" s="23">
        <v>-7.78</v>
      </c>
    </row>
    <row r="56" spans="1:27" s="23" customFormat="1" x14ac:dyDescent="0.25">
      <c r="A56" s="42">
        <v>43200</v>
      </c>
      <c r="B56" s="42">
        <v>43200.461805555555</v>
      </c>
      <c r="C56" s="23" t="s">
        <v>10</v>
      </c>
      <c r="D56" s="23" t="s">
        <v>32</v>
      </c>
      <c r="E56" s="23">
        <v>0.02</v>
      </c>
      <c r="F56" s="23">
        <v>0</v>
      </c>
      <c r="G56" s="23">
        <v>0</v>
      </c>
      <c r="H56" s="23">
        <v>1.1474899999999999</v>
      </c>
      <c r="I56" s="23">
        <v>1.1496900000000001</v>
      </c>
      <c r="J56" s="23">
        <v>-0.12</v>
      </c>
      <c r="K56" s="23">
        <v>0</v>
      </c>
      <c r="L56" s="23">
        <v>-22</v>
      </c>
      <c r="M56" s="23">
        <v>-4.5199999999999996</v>
      </c>
      <c r="N56" s="23">
        <v>-0.12</v>
      </c>
      <c r="O56" s="23" t="s">
        <v>155</v>
      </c>
      <c r="P56" s="23">
        <v>44.5</v>
      </c>
      <c r="Q56" s="23" t="s">
        <v>156</v>
      </c>
      <c r="R56" s="23">
        <v>34.6</v>
      </c>
      <c r="S56" s="23">
        <v>1.93</v>
      </c>
      <c r="T56" s="23">
        <v>11.8</v>
      </c>
      <c r="U56" s="23">
        <v>2.36</v>
      </c>
      <c r="V56" s="23">
        <v>-22.8</v>
      </c>
      <c r="W56" s="23">
        <v>-4.5599999999999996</v>
      </c>
      <c r="X56" s="23">
        <v>34.1</v>
      </c>
      <c r="Y56" s="23">
        <v>2.2999999999999998</v>
      </c>
      <c r="Z56" s="23">
        <v>-33.799999999999997</v>
      </c>
      <c r="AA56" s="23">
        <v>-6.76</v>
      </c>
    </row>
    <row r="57" spans="1:27" s="23" customFormat="1" x14ac:dyDescent="0.25">
      <c r="A57" s="42">
        <v>43169.996527777781</v>
      </c>
      <c r="B57" s="42">
        <v>43200.458333333336</v>
      </c>
      <c r="C57" s="23" t="s">
        <v>10</v>
      </c>
      <c r="D57" s="23" t="s">
        <v>32</v>
      </c>
      <c r="E57" s="23">
        <v>0.02</v>
      </c>
      <c r="F57" s="23">
        <v>0</v>
      </c>
      <c r="G57" s="23">
        <v>0</v>
      </c>
      <c r="H57" s="23">
        <v>1.1476200000000001</v>
      </c>
      <c r="I57" s="23">
        <v>1.1493599999999999</v>
      </c>
      <c r="J57" s="23">
        <v>-0.12</v>
      </c>
      <c r="K57" s="23">
        <v>0.36</v>
      </c>
      <c r="L57" s="23">
        <v>-17.399999999999999</v>
      </c>
      <c r="M57" s="23">
        <v>-3.24</v>
      </c>
      <c r="N57" s="23">
        <v>-0.09</v>
      </c>
      <c r="O57" s="23" t="s">
        <v>157</v>
      </c>
      <c r="P57" s="23">
        <v>49.8</v>
      </c>
      <c r="Q57" s="23" t="s">
        <v>158</v>
      </c>
      <c r="R57" s="23">
        <v>33</v>
      </c>
      <c r="S57" s="23">
        <v>1.52</v>
      </c>
      <c r="T57" s="23">
        <v>13.1</v>
      </c>
      <c r="U57" s="23">
        <v>2.62</v>
      </c>
      <c r="V57" s="23">
        <v>-19.899999999999999</v>
      </c>
      <c r="W57" s="23">
        <v>-3.98</v>
      </c>
      <c r="X57" s="23">
        <v>39.700000000000003</v>
      </c>
      <c r="Y57" s="23">
        <v>7.6</v>
      </c>
      <c r="Z57" s="23">
        <v>-30.5</v>
      </c>
      <c r="AA57" s="23">
        <v>-6.1</v>
      </c>
    </row>
    <row r="58" spans="1:27" s="23" customFormat="1" x14ac:dyDescent="0.25">
      <c r="A58" s="42">
        <v>43169.215277777781</v>
      </c>
      <c r="B58" s="42">
        <v>43169.506944444445</v>
      </c>
      <c r="C58" s="23" t="s">
        <v>10</v>
      </c>
      <c r="D58" s="23" t="s">
        <v>34</v>
      </c>
      <c r="E58" s="23">
        <v>0.02</v>
      </c>
      <c r="F58" s="23">
        <v>0</v>
      </c>
      <c r="G58" s="23">
        <v>0</v>
      </c>
      <c r="H58" s="23">
        <v>1.15822</v>
      </c>
      <c r="I58" s="23">
        <v>1.1562300000000001</v>
      </c>
      <c r="J58" s="23">
        <v>-0.12</v>
      </c>
      <c r="K58" s="23">
        <v>0</v>
      </c>
      <c r="L58" s="23">
        <v>-19.899999999999999</v>
      </c>
      <c r="M58" s="23">
        <v>-4.0999999999999996</v>
      </c>
      <c r="N58" s="23">
        <v>-0.11</v>
      </c>
      <c r="O58" s="23" t="s">
        <v>159</v>
      </c>
      <c r="P58" s="23">
        <v>18.399999999999999</v>
      </c>
      <c r="Q58" s="23" t="s">
        <v>160</v>
      </c>
      <c r="R58" s="23">
        <v>29.9</v>
      </c>
      <c r="S58" s="23">
        <v>2.44</v>
      </c>
      <c r="T58" s="23">
        <v>8.6999999999999993</v>
      </c>
      <c r="U58" s="23">
        <v>1.74</v>
      </c>
      <c r="V58" s="23">
        <v>-21.2</v>
      </c>
      <c r="W58" s="23">
        <v>-4.24</v>
      </c>
      <c r="X58" s="23">
        <v>29.1</v>
      </c>
      <c r="Y58" s="23">
        <v>4.3</v>
      </c>
      <c r="Z58" s="23">
        <v>-28.6</v>
      </c>
      <c r="AA58" s="23">
        <v>-5.72</v>
      </c>
    </row>
    <row r="59" spans="1:27" s="23" customFormat="1" x14ac:dyDescent="0.25">
      <c r="A59" s="42">
        <v>43169.21875</v>
      </c>
      <c r="B59" s="42">
        <v>43169.506944444445</v>
      </c>
      <c r="C59" s="23" t="s">
        <v>10</v>
      </c>
      <c r="D59" s="23" t="s">
        <v>34</v>
      </c>
      <c r="E59" s="23">
        <v>0.02</v>
      </c>
      <c r="F59" s="23">
        <v>0</v>
      </c>
      <c r="G59" s="23">
        <v>0</v>
      </c>
      <c r="H59" s="23">
        <v>1.15859</v>
      </c>
      <c r="I59" s="23">
        <v>1.1562399999999999</v>
      </c>
      <c r="J59" s="23">
        <v>-0.12</v>
      </c>
      <c r="K59" s="23">
        <v>0</v>
      </c>
      <c r="L59" s="23">
        <v>-23.5</v>
      </c>
      <c r="M59" s="23">
        <v>-4.82</v>
      </c>
      <c r="N59" s="23">
        <v>-0.13</v>
      </c>
      <c r="O59" s="23" t="s">
        <v>161</v>
      </c>
      <c r="P59" s="23">
        <v>7.7</v>
      </c>
      <c r="Q59" s="23" t="s">
        <v>162</v>
      </c>
      <c r="R59" s="23">
        <v>29.9</v>
      </c>
      <c r="S59" s="23">
        <v>4.9800000000000004</v>
      </c>
      <c r="T59" s="23">
        <v>5</v>
      </c>
      <c r="U59" s="23">
        <v>1</v>
      </c>
      <c r="V59" s="23">
        <v>-24.9</v>
      </c>
      <c r="W59" s="23">
        <v>-4.9800000000000004</v>
      </c>
      <c r="X59" s="23">
        <v>16.7</v>
      </c>
      <c r="Y59" s="23">
        <v>4.7</v>
      </c>
      <c r="Z59" s="23">
        <v>-28.5</v>
      </c>
      <c r="AA59" s="23">
        <v>-5.7</v>
      </c>
    </row>
    <row r="60" spans="1:27" s="23" customFormat="1" x14ac:dyDescent="0.25">
      <c r="A60" s="42">
        <v>43169.21875</v>
      </c>
      <c r="B60" s="42">
        <v>43169.506944444445</v>
      </c>
      <c r="C60" s="23" t="s">
        <v>10</v>
      </c>
      <c r="D60" s="23" t="s">
        <v>34</v>
      </c>
      <c r="E60" s="23">
        <v>0.02</v>
      </c>
      <c r="F60" s="23">
        <v>0</v>
      </c>
      <c r="G60" s="23">
        <v>0</v>
      </c>
      <c r="H60" s="23">
        <v>1.15859</v>
      </c>
      <c r="I60" s="23">
        <v>1.15622</v>
      </c>
      <c r="J60" s="23">
        <v>-0.12</v>
      </c>
      <c r="K60" s="23">
        <v>0</v>
      </c>
      <c r="L60" s="23">
        <v>-23.7</v>
      </c>
      <c r="M60" s="23">
        <v>-4.8600000000000003</v>
      </c>
      <c r="N60" s="23">
        <v>-0.13</v>
      </c>
      <c r="O60" s="23" t="s">
        <v>161</v>
      </c>
      <c r="P60" s="23">
        <v>7.7</v>
      </c>
      <c r="Q60" s="23" t="s">
        <v>162</v>
      </c>
      <c r="R60" s="23">
        <v>29.9</v>
      </c>
      <c r="S60" s="23">
        <v>4.9800000000000004</v>
      </c>
      <c r="T60" s="23">
        <v>5</v>
      </c>
      <c r="U60" s="23">
        <v>1</v>
      </c>
      <c r="V60" s="23">
        <v>-24.9</v>
      </c>
      <c r="W60" s="23">
        <v>-4.9800000000000004</v>
      </c>
      <c r="X60" s="23">
        <v>16.7</v>
      </c>
      <c r="Y60" s="23">
        <v>4</v>
      </c>
      <c r="Z60" s="23">
        <v>-28.7</v>
      </c>
      <c r="AA60" s="23">
        <v>-5.74</v>
      </c>
    </row>
    <row r="61" spans="1:27" s="23" customFormat="1" x14ac:dyDescent="0.25">
      <c r="A61" s="42">
        <v>43169.229166666664</v>
      </c>
      <c r="B61" s="42">
        <v>43169.506944444445</v>
      </c>
      <c r="C61" s="23" t="s">
        <v>10</v>
      </c>
      <c r="D61" s="23" t="s">
        <v>34</v>
      </c>
      <c r="E61" s="23">
        <v>0.02</v>
      </c>
      <c r="F61" s="23">
        <v>0</v>
      </c>
      <c r="G61" s="23">
        <v>0</v>
      </c>
      <c r="H61" s="23">
        <v>1.15889</v>
      </c>
      <c r="I61" s="23">
        <v>1.15622</v>
      </c>
      <c r="J61" s="23">
        <v>-0.12</v>
      </c>
      <c r="K61" s="23">
        <v>0</v>
      </c>
      <c r="L61" s="23">
        <v>-26.7</v>
      </c>
      <c r="M61" s="23">
        <v>-5.46</v>
      </c>
      <c r="N61" s="23">
        <v>-0.14000000000000001</v>
      </c>
      <c r="O61" s="23" t="s">
        <v>163</v>
      </c>
      <c r="P61" s="23">
        <v>2.2999999999999998</v>
      </c>
      <c r="Q61" s="23" t="s">
        <v>164</v>
      </c>
      <c r="R61" s="23">
        <v>29.9</v>
      </c>
      <c r="S61" s="23">
        <v>13.97</v>
      </c>
      <c r="T61" s="23">
        <v>2</v>
      </c>
      <c r="U61" s="23">
        <v>0.4</v>
      </c>
      <c r="V61" s="23">
        <v>-27.9</v>
      </c>
      <c r="W61" s="23">
        <v>-5.58</v>
      </c>
      <c r="X61" s="23">
        <v>6.7</v>
      </c>
      <c r="Y61" s="23">
        <v>4</v>
      </c>
      <c r="Z61" s="23">
        <v>-28.7</v>
      </c>
      <c r="AA61" s="23">
        <v>-5.74</v>
      </c>
    </row>
    <row r="62" spans="1:27" s="23" customFormat="1" x14ac:dyDescent="0.25">
      <c r="A62" s="42">
        <v>43169.211805555555</v>
      </c>
      <c r="B62" s="42">
        <v>43169.465277777781</v>
      </c>
      <c r="C62" s="23" t="s">
        <v>10</v>
      </c>
      <c r="D62" s="23" t="s">
        <v>34</v>
      </c>
      <c r="E62" s="23">
        <v>0.02</v>
      </c>
      <c r="F62" s="23">
        <v>0</v>
      </c>
      <c r="G62" s="23">
        <v>0</v>
      </c>
      <c r="H62" s="23">
        <v>1.1576299999999999</v>
      </c>
      <c r="I62" s="23">
        <v>1.15686</v>
      </c>
      <c r="J62" s="23">
        <v>-0.12</v>
      </c>
      <c r="K62" s="23">
        <v>0</v>
      </c>
      <c r="L62" s="23">
        <v>-7.7</v>
      </c>
      <c r="M62" s="23">
        <v>-1.66</v>
      </c>
      <c r="N62" s="23">
        <v>-0.04</v>
      </c>
      <c r="O62" s="23" t="s">
        <v>165</v>
      </c>
      <c r="P62" s="23">
        <v>41.7</v>
      </c>
      <c r="Q62" s="23" t="s">
        <v>166</v>
      </c>
      <c r="R62" s="23">
        <v>22.4</v>
      </c>
      <c r="S62" s="23">
        <v>0.53</v>
      </c>
      <c r="T62" s="23">
        <v>14.6</v>
      </c>
      <c r="U62" s="23">
        <v>2.92</v>
      </c>
      <c r="V62" s="23">
        <v>-7.8</v>
      </c>
      <c r="W62" s="23">
        <v>-1.56</v>
      </c>
      <c r="X62" s="23">
        <v>65.2</v>
      </c>
      <c r="Y62" s="23">
        <v>0.4</v>
      </c>
      <c r="Z62" s="23">
        <v>-22.3</v>
      </c>
      <c r="AA62" s="23">
        <v>-4.46</v>
      </c>
    </row>
    <row r="63" spans="1:27" s="23" customFormat="1" x14ac:dyDescent="0.25">
      <c r="A63" s="42">
        <v>43169.229166666664</v>
      </c>
      <c r="B63" s="42">
        <v>43169.447916666664</v>
      </c>
      <c r="C63" s="23" t="s">
        <v>10</v>
      </c>
      <c r="D63" s="23" t="s">
        <v>34</v>
      </c>
      <c r="E63" s="23">
        <v>0.02</v>
      </c>
      <c r="F63" s="23">
        <v>0</v>
      </c>
      <c r="G63" s="23">
        <v>0</v>
      </c>
      <c r="H63" s="23">
        <v>1.15889</v>
      </c>
      <c r="I63" s="23">
        <v>1.1573100000000001</v>
      </c>
      <c r="J63" s="23">
        <v>-0.12</v>
      </c>
      <c r="K63" s="23">
        <v>0</v>
      </c>
      <c r="L63" s="23">
        <v>-15.8</v>
      </c>
      <c r="M63" s="23">
        <v>-3.28</v>
      </c>
      <c r="N63" s="23">
        <v>-0.09</v>
      </c>
      <c r="O63" s="23" t="s">
        <v>167</v>
      </c>
      <c r="P63" s="23">
        <v>2.9</v>
      </c>
      <c r="Q63" s="23" t="s">
        <v>164</v>
      </c>
      <c r="R63" s="23">
        <v>19.100000000000001</v>
      </c>
      <c r="S63" s="23">
        <v>8.5500000000000007</v>
      </c>
      <c r="T63" s="23">
        <v>2</v>
      </c>
      <c r="U63" s="23">
        <v>0.4</v>
      </c>
      <c r="V63" s="23">
        <v>-17.100000000000001</v>
      </c>
      <c r="W63" s="23">
        <v>-3.42</v>
      </c>
      <c r="X63" s="23">
        <v>10.5</v>
      </c>
      <c r="Y63" s="23">
        <v>6.8</v>
      </c>
      <c r="Z63" s="23">
        <v>-17.8</v>
      </c>
      <c r="AA63" s="23">
        <v>-3.56</v>
      </c>
    </row>
    <row r="64" spans="1:27" s="23" customFormat="1" x14ac:dyDescent="0.25">
      <c r="A64" s="42">
        <v>43169.211805555555</v>
      </c>
      <c r="B64" s="42">
        <v>43169.440972222219</v>
      </c>
      <c r="C64" s="23" t="s">
        <v>10</v>
      </c>
      <c r="D64" s="23" t="s">
        <v>34</v>
      </c>
      <c r="E64" s="23">
        <v>0.02</v>
      </c>
      <c r="F64" s="23">
        <v>0</v>
      </c>
      <c r="G64" s="23">
        <v>0</v>
      </c>
      <c r="H64" s="23">
        <v>1.1576299999999999</v>
      </c>
      <c r="I64" s="23">
        <v>1.15723</v>
      </c>
      <c r="J64" s="23">
        <v>-0.12</v>
      </c>
      <c r="K64" s="23">
        <v>0</v>
      </c>
      <c r="L64" s="23">
        <v>-4</v>
      </c>
      <c r="M64" s="23">
        <v>-0.92</v>
      </c>
      <c r="N64" s="23">
        <v>-0.02</v>
      </c>
      <c r="O64" s="23" t="s">
        <v>168</v>
      </c>
      <c r="P64" s="23">
        <v>41.6</v>
      </c>
      <c r="Q64" s="23" t="s">
        <v>169</v>
      </c>
      <c r="R64" s="23">
        <v>19.100000000000001</v>
      </c>
      <c r="S64" s="23">
        <v>0.31</v>
      </c>
      <c r="T64" s="23">
        <v>14.6</v>
      </c>
      <c r="U64" s="23">
        <v>2.92</v>
      </c>
      <c r="V64" s="23">
        <v>-4.5</v>
      </c>
      <c r="W64" s="23">
        <v>-0.9</v>
      </c>
      <c r="X64" s="23">
        <v>76.400000000000006</v>
      </c>
      <c r="Y64" s="23">
        <v>2.6</v>
      </c>
      <c r="Z64" s="23">
        <v>-18.600000000000001</v>
      </c>
      <c r="AA64" s="23">
        <v>-3.72</v>
      </c>
    </row>
    <row r="65" spans="1:27" s="23" customFormat="1" x14ac:dyDescent="0.25">
      <c r="A65" s="42">
        <v>43169.208333333336</v>
      </c>
      <c r="B65" s="42">
        <v>43169.402777777781</v>
      </c>
      <c r="C65" s="23" t="s">
        <v>10</v>
      </c>
      <c r="D65" s="23" t="s">
        <v>34</v>
      </c>
      <c r="E65" s="23">
        <v>0.02</v>
      </c>
      <c r="F65" s="23">
        <v>0</v>
      </c>
      <c r="G65" s="23">
        <v>0</v>
      </c>
      <c r="H65" s="23">
        <v>1.1571899999999999</v>
      </c>
      <c r="I65" s="23">
        <v>1.15899</v>
      </c>
      <c r="J65" s="23">
        <v>-0.12</v>
      </c>
      <c r="K65" s="23">
        <v>0</v>
      </c>
      <c r="L65" s="23">
        <v>18</v>
      </c>
      <c r="M65" s="23">
        <v>3.48</v>
      </c>
      <c r="N65" s="23">
        <v>0.09</v>
      </c>
      <c r="O65" s="23" t="s">
        <v>170</v>
      </c>
      <c r="P65" s="23">
        <v>100</v>
      </c>
      <c r="Q65" s="23" t="s">
        <v>171</v>
      </c>
      <c r="R65" s="23">
        <v>15.4</v>
      </c>
      <c r="S65" s="23">
        <v>0.05</v>
      </c>
      <c r="T65" s="23">
        <v>19.2</v>
      </c>
      <c r="U65" s="23">
        <v>3.84</v>
      </c>
      <c r="V65" s="23">
        <v>0</v>
      </c>
      <c r="W65" s="23">
        <v>0</v>
      </c>
      <c r="X65" s="23">
        <v>100</v>
      </c>
      <c r="Y65" s="23">
        <v>93.8</v>
      </c>
      <c r="Z65" s="23">
        <v>-1.2</v>
      </c>
      <c r="AA65" s="23">
        <v>-0.24</v>
      </c>
    </row>
    <row r="66" spans="1:27" s="23" customFormat="1" x14ac:dyDescent="0.25">
      <c r="A66" s="42">
        <v>43169.21875</v>
      </c>
      <c r="B66" s="42">
        <v>43169.322916666664</v>
      </c>
      <c r="C66" s="23" t="s">
        <v>10</v>
      </c>
      <c r="D66" s="23" t="s">
        <v>34</v>
      </c>
      <c r="E66" s="23">
        <v>0.02</v>
      </c>
      <c r="F66" s="23">
        <v>0</v>
      </c>
      <c r="G66" s="23">
        <v>0</v>
      </c>
      <c r="H66" s="23">
        <v>1.15859</v>
      </c>
      <c r="I66" s="23">
        <v>1.1575200000000001</v>
      </c>
      <c r="J66" s="23">
        <v>-0.12</v>
      </c>
      <c r="K66" s="23">
        <v>0</v>
      </c>
      <c r="L66" s="23">
        <v>-10.7</v>
      </c>
      <c r="M66" s="23">
        <v>-2.2599999999999998</v>
      </c>
      <c r="N66" s="23">
        <v>-0.06</v>
      </c>
      <c r="O66" s="23" t="s">
        <v>172</v>
      </c>
      <c r="P66" s="23">
        <v>0</v>
      </c>
      <c r="Q66" s="23" t="s">
        <v>33</v>
      </c>
      <c r="R66" s="23">
        <v>10.7</v>
      </c>
      <c r="S66" s="23">
        <v>10.71</v>
      </c>
      <c r="T66" s="23">
        <v>0</v>
      </c>
      <c r="U66" s="23">
        <v>0</v>
      </c>
      <c r="V66" s="23">
        <v>-10.7</v>
      </c>
      <c r="W66" s="23">
        <v>-2.14</v>
      </c>
      <c r="X66" s="23">
        <v>0</v>
      </c>
      <c r="Y66" s="23">
        <v>0</v>
      </c>
      <c r="Z66" s="23">
        <v>-10.7</v>
      </c>
      <c r="AA66" s="23">
        <v>-2.14</v>
      </c>
    </row>
    <row r="67" spans="1:27" s="23" customFormat="1" x14ac:dyDescent="0.25">
      <c r="A67" s="42">
        <v>43141.510416666664</v>
      </c>
      <c r="B67" s="42">
        <v>43141.59375</v>
      </c>
      <c r="C67" s="23" t="s">
        <v>10</v>
      </c>
      <c r="D67" s="23" t="s">
        <v>32</v>
      </c>
      <c r="E67" s="23">
        <v>0.02</v>
      </c>
      <c r="F67" s="23">
        <v>0</v>
      </c>
      <c r="G67" s="23">
        <v>0</v>
      </c>
      <c r="H67" s="23">
        <v>1.1507499999999999</v>
      </c>
      <c r="I67" s="23">
        <v>1.1529799999999999</v>
      </c>
      <c r="J67" s="23">
        <v>-0.12</v>
      </c>
      <c r="K67" s="23">
        <v>0</v>
      </c>
      <c r="L67" s="23">
        <v>-22.3</v>
      </c>
      <c r="M67" s="23">
        <v>-4.58</v>
      </c>
      <c r="N67" s="23">
        <v>-0.12</v>
      </c>
      <c r="O67" s="23" t="s">
        <v>173</v>
      </c>
      <c r="P67" s="23">
        <v>0</v>
      </c>
      <c r="Q67" s="23" t="s">
        <v>33</v>
      </c>
      <c r="R67" s="23">
        <v>22.3</v>
      </c>
      <c r="S67" s="23">
        <v>22.32</v>
      </c>
      <c r="T67" s="23">
        <v>0</v>
      </c>
      <c r="U67" s="23">
        <v>0</v>
      </c>
      <c r="V67" s="23">
        <v>-22.3</v>
      </c>
      <c r="W67" s="23">
        <v>-4.46</v>
      </c>
      <c r="X67" s="23">
        <v>0</v>
      </c>
      <c r="Y67" s="23">
        <v>0</v>
      </c>
      <c r="Z67" s="23">
        <v>-22.3</v>
      </c>
      <c r="AA67" s="23">
        <v>-4.46</v>
      </c>
    </row>
    <row r="68" spans="1:27" s="23" customFormat="1" x14ac:dyDescent="0.25">
      <c r="A68" s="42">
        <v>43110.743055555555</v>
      </c>
      <c r="B68" s="42">
        <v>43141.371527777781</v>
      </c>
      <c r="C68" s="23" t="s">
        <v>10</v>
      </c>
      <c r="D68" s="23" t="s">
        <v>32</v>
      </c>
      <c r="E68" s="23">
        <v>0.02</v>
      </c>
      <c r="F68" s="23">
        <v>0</v>
      </c>
      <c r="G68" s="23">
        <v>0</v>
      </c>
      <c r="H68" s="23">
        <v>1.1574</v>
      </c>
      <c r="I68" s="23">
        <v>1.1547499999999999</v>
      </c>
      <c r="J68" s="23">
        <v>-0.12</v>
      </c>
      <c r="K68" s="23">
        <v>0.11</v>
      </c>
      <c r="L68" s="23">
        <v>26.5</v>
      </c>
      <c r="M68" s="23">
        <v>5.29</v>
      </c>
      <c r="N68" s="23">
        <v>0.14000000000000001</v>
      </c>
      <c r="O68" s="23" t="s">
        <v>174</v>
      </c>
      <c r="P68" s="23">
        <v>49.7</v>
      </c>
      <c r="Q68" s="23" t="s">
        <v>175</v>
      </c>
      <c r="R68" s="23">
        <v>7.1</v>
      </c>
      <c r="S68" s="23">
        <v>0.21</v>
      </c>
      <c r="T68" s="23">
        <v>29.1</v>
      </c>
      <c r="U68" s="23">
        <v>5.82</v>
      </c>
      <c r="V68" s="23">
        <v>-6.1</v>
      </c>
      <c r="W68" s="23">
        <v>-1.22</v>
      </c>
      <c r="X68" s="23">
        <v>82.7</v>
      </c>
      <c r="Y68" s="23">
        <v>92.6</v>
      </c>
      <c r="Z68" s="23">
        <v>-2.6</v>
      </c>
      <c r="AA68" s="23">
        <v>-0.52</v>
      </c>
    </row>
  </sheetData>
  <mergeCells count="3">
    <mergeCell ref="G2:J2"/>
    <mergeCell ref="F25:F26"/>
    <mergeCell ref="D25:D26"/>
  </mergeCells>
  <conditionalFormatting sqref="D2:D22 D25 L1:L1048576">
    <cfRule type="cellIs" dxfId="144" priority="82" operator="lessThan">
      <formula>0</formula>
    </cfRule>
    <cfRule type="cellIs" dxfId="143" priority="83" operator="greaterThan">
      <formula>0</formula>
    </cfRule>
  </conditionalFormatting>
  <conditionalFormatting sqref="F3:F23 B3:C24">
    <cfRule type="cellIs" dxfId="142" priority="77" operator="lessThan">
      <formula>0</formula>
    </cfRule>
    <cfRule type="cellIs" dxfId="141" priority="78" operator="greaterThan">
      <formula>0</formula>
    </cfRule>
  </conditionalFormatting>
  <conditionalFormatting sqref="B25:C25">
    <cfRule type="cellIs" dxfId="140" priority="72" operator="lessThan">
      <formula>0</formula>
    </cfRule>
    <cfRule type="cellIs" dxfId="139" priority="73" operator="greaterThan">
      <formula>0</formula>
    </cfRule>
  </conditionalFormatting>
  <conditionalFormatting sqref="G1:G22">
    <cfRule type="cellIs" dxfId="138" priority="60" operator="lessThan">
      <formula>0</formula>
    </cfRule>
    <cfRule type="cellIs" dxfId="137" priority="61" operator="greaterThan">
      <formula>0</formula>
    </cfRule>
  </conditionalFormatting>
  <conditionalFormatting sqref="F3:F23 D2:F2 B26:C26 B25:F25 D3:D22 B2:C24 E3:E24">
    <cfRule type="cellIs" dxfId="136" priority="76" operator="equal">
      <formula>0</formula>
    </cfRule>
  </conditionalFormatting>
  <conditionalFormatting sqref="B27:C27">
    <cfRule type="cellIs" dxfId="135" priority="58" operator="lessThan">
      <formula>0</formula>
    </cfRule>
    <cfRule type="cellIs" dxfId="134" priority="59" operator="greaterThan">
      <formula>0</formula>
    </cfRule>
  </conditionalFormatting>
  <conditionalFormatting sqref="D23">
    <cfRule type="cellIs" dxfId="133" priority="56" operator="lessThan">
      <formula>0</formula>
    </cfRule>
    <cfRule type="cellIs" dxfId="132" priority="57" operator="greaterThan">
      <formula>0</formula>
    </cfRule>
  </conditionalFormatting>
  <conditionalFormatting sqref="G23">
    <cfRule type="cellIs" dxfId="131" priority="49" operator="lessThan">
      <formula>0</formula>
    </cfRule>
    <cfRule type="cellIs" dxfId="130" priority="50" operator="greaterThan">
      <formula>0</formula>
    </cfRule>
  </conditionalFormatting>
  <conditionalFormatting sqref="D23">
    <cfRule type="cellIs" dxfId="129" priority="51" operator="equal">
      <formula>0</formula>
    </cfRule>
  </conditionalFormatting>
  <conditionalFormatting sqref="F24">
    <cfRule type="cellIs" dxfId="128" priority="25" operator="lessThan">
      <formula>0</formula>
    </cfRule>
    <cfRule type="cellIs" dxfId="127" priority="26" operator="greaterThan">
      <formula>0</formula>
    </cfRule>
  </conditionalFormatting>
  <conditionalFormatting sqref="F24">
    <cfRule type="cellIs" dxfId="126" priority="24" operator="equal">
      <formula>0</formula>
    </cfRule>
  </conditionalFormatting>
  <conditionalFormatting sqref="D24">
    <cfRule type="cellIs" dxfId="125" priority="22" operator="lessThan">
      <formula>0</formula>
    </cfRule>
    <cfRule type="cellIs" dxfId="124" priority="23" operator="greaterThan">
      <formula>0</formula>
    </cfRule>
  </conditionalFormatting>
  <conditionalFormatting sqref="G24">
    <cfRule type="cellIs" dxfId="123" priority="17" operator="lessThan">
      <formula>0</formula>
    </cfRule>
    <cfRule type="cellIs" dxfId="122" priority="18" operator="greaterThan">
      <formula>0</formula>
    </cfRule>
  </conditionalFormatting>
  <conditionalFormatting sqref="D24">
    <cfRule type="cellIs" dxfId="121" priority="19" operator="equal">
      <formula>0</formula>
    </cfRule>
  </conditionalFormatting>
  <conditionalFormatting sqref="H30">
    <cfRule type="duplicateValues" dxfId="120" priority="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AA59"/>
  <sheetViews>
    <sheetView tabSelected="1" zoomScale="80" zoomScaleNormal="80" workbookViewId="0">
      <selection activeCell="C20" sqref="C20"/>
    </sheetView>
  </sheetViews>
  <sheetFormatPr baseColWidth="10" defaultRowHeight="15" x14ac:dyDescent="0.25"/>
  <cols>
    <col min="1" max="1" width="28.28515625" style="21" customWidth="1"/>
    <col min="2" max="2" width="17.140625" style="21" customWidth="1"/>
    <col min="3" max="3" width="19.42578125" style="21" customWidth="1"/>
    <col min="4" max="4" width="26" style="21" customWidth="1"/>
    <col min="5" max="5" width="16.140625" style="21" customWidth="1"/>
    <col min="6" max="6" width="19.85546875" style="21" customWidth="1"/>
    <col min="7" max="7" width="23.140625" style="21" customWidth="1"/>
    <col min="8" max="8" width="22.7109375" style="21" customWidth="1"/>
    <col min="9" max="9" width="39.85546875" style="21" bestFit="1" customWidth="1"/>
    <col min="10" max="10" width="16.5703125" style="21" customWidth="1"/>
    <col min="11" max="16384" width="11.42578125" style="21"/>
  </cols>
  <sheetData>
    <row r="1" spans="1:12" ht="15.75" x14ac:dyDescent="0.25">
      <c r="A1" s="68" t="s">
        <v>0</v>
      </c>
      <c r="B1" s="63" t="s">
        <v>10</v>
      </c>
      <c r="C1" s="66" t="s">
        <v>13</v>
      </c>
      <c r="D1" s="69" t="s">
        <v>11</v>
      </c>
      <c r="E1" s="70" t="s">
        <v>16</v>
      </c>
      <c r="F1" s="67" t="s">
        <v>9</v>
      </c>
      <c r="G1" s="67" t="s">
        <v>2</v>
      </c>
      <c r="H1" s="67" t="s">
        <v>12</v>
      </c>
      <c r="I1" s="5"/>
      <c r="J1" s="5"/>
      <c r="K1" s="5"/>
      <c r="L1" s="5"/>
    </row>
    <row r="2" spans="1:12" x14ac:dyDescent="0.25">
      <c r="A2" s="157">
        <v>43110</v>
      </c>
      <c r="B2" s="44" t="e">
        <f>SUMPRODUCT((VALUE(TEXT($B$32:$B$59,"JJ/MM/AAAA"))=VALUE(TEXT(A2,"JJ/MM/AAAA")))*($C$32:$C$59=$B$1),$L$32:$L$59)</f>
        <v>#VALUE!</v>
      </c>
      <c r="C2" s="44" t="e">
        <f t="shared" ref="C2:C11" si="0">SUMPRODUCT((VALUE(TEXT($B$32:$B$57,"JJ/MM/AAAA"))=VALUE(TEXT(A2,"JJ/MM/AAAA")))*($C$32:$C$57=$C$1),$L$32:$L$57)</f>
        <v>#VALUE!</v>
      </c>
      <c r="D2" s="44" t="e">
        <f t="shared" ref="D2:D11" si="1">SUMPRODUCT((VALUE(TEXT($B$32:$B$57,"JJ/MM/AAAA"))=VALUE(TEXT(A2,"JJ/MM/AAAA")))*($C$32:$C$57=$D$1),$L$32:$L$57)</f>
        <v>#VALUE!</v>
      </c>
      <c r="E2" s="44" t="e">
        <f t="shared" ref="E2:E11" si="2">SUMPRODUCT((VALUE(TEXT($B$32:$B$57,"JJ/MM/AAAA"))=VALUE(TEXT(A2,"JJ/MM/AAAA")))*($C$32:$C$57=$E$1),$L$32:$L$57)</f>
        <v>#VALUE!</v>
      </c>
      <c r="F2" s="1" t="e">
        <f t="shared" ref="F2:F24" si="3">SUM(B2:E2)</f>
        <v>#VALUE!</v>
      </c>
      <c r="G2" s="2" t="e">
        <f>SUMPRODUCT((VALUE(TEXT($B$32:$B$57,"JJ/MM/AAAA"))=VALUE(TEXT(A2,"JJ/MM/AAAA")))*1)</f>
        <v>#VALUE!</v>
      </c>
      <c r="H2" s="25" t="e">
        <f t="shared" ref="H2:H24" si="4">(B2*8.6)+(C2*8.6)+(D2*7.6)+(E2*8.3)</f>
        <v>#VALUE!</v>
      </c>
      <c r="I2" s="5"/>
      <c r="J2" s="5"/>
      <c r="K2" s="5"/>
      <c r="L2" s="5"/>
    </row>
    <row r="3" spans="1:12" x14ac:dyDescent="0.25">
      <c r="A3" s="157">
        <v>43141</v>
      </c>
      <c r="B3" s="44" t="e">
        <f t="shared" ref="B3:B23" si="5">SUMPRODUCT((VALUE(TEXT($B$32:$B$59,"JJ/MM/AAAA"))=VALUE(TEXT(A3,"JJ/MM/AAAA")))*($C$32:$C$59=$B$1),$L$32:$L$59)</f>
        <v>#VALUE!</v>
      </c>
      <c r="C3" s="44" t="e">
        <f t="shared" si="0"/>
        <v>#VALUE!</v>
      </c>
      <c r="D3" s="44" t="e">
        <f t="shared" si="1"/>
        <v>#VALUE!</v>
      </c>
      <c r="E3" s="44" t="e">
        <f t="shared" si="2"/>
        <v>#VALUE!</v>
      </c>
      <c r="F3" s="1" t="e">
        <f t="shared" si="3"/>
        <v>#VALUE!</v>
      </c>
      <c r="G3" s="2" t="e">
        <f t="shared" ref="G3:G24" si="6">SUMPRODUCT((VALUE(TEXT($B$32:$B$57,"JJ/MM/AAAA"))=VALUE(TEXT(A3,"JJ/MM/AAAA")))*1)</f>
        <v>#VALUE!</v>
      </c>
      <c r="H3" s="25" t="e">
        <f t="shared" si="4"/>
        <v>#VALUE!</v>
      </c>
      <c r="I3" s="5"/>
      <c r="J3" s="5"/>
      <c r="K3" s="5"/>
      <c r="L3" s="5"/>
    </row>
    <row r="4" spans="1:12" x14ac:dyDescent="0.25">
      <c r="A4" s="157">
        <v>43169</v>
      </c>
      <c r="B4" s="44" t="e">
        <f t="shared" si="5"/>
        <v>#VALUE!</v>
      </c>
      <c r="C4" s="44" t="e">
        <f t="shared" si="0"/>
        <v>#VALUE!</v>
      </c>
      <c r="D4" s="44" t="e">
        <f t="shared" si="1"/>
        <v>#VALUE!</v>
      </c>
      <c r="E4" s="44" t="e">
        <f t="shared" si="2"/>
        <v>#VALUE!</v>
      </c>
      <c r="F4" s="1" t="e">
        <f t="shared" si="3"/>
        <v>#VALUE!</v>
      </c>
      <c r="G4" s="2" t="e">
        <f t="shared" si="6"/>
        <v>#VALUE!</v>
      </c>
      <c r="H4" s="25" t="e">
        <f t="shared" si="4"/>
        <v>#VALUE!</v>
      </c>
      <c r="I4" s="5"/>
      <c r="J4" s="5"/>
      <c r="K4" s="5"/>
      <c r="L4" s="5"/>
    </row>
    <row r="5" spans="1:12" x14ac:dyDescent="0.25">
      <c r="A5" s="157">
        <v>43200</v>
      </c>
      <c r="B5" s="44" t="e">
        <f t="shared" si="5"/>
        <v>#VALUE!</v>
      </c>
      <c r="C5" s="44" t="e">
        <f t="shared" si="0"/>
        <v>#VALUE!</v>
      </c>
      <c r="D5" s="44" t="e">
        <f t="shared" si="1"/>
        <v>#VALUE!</v>
      </c>
      <c r="E5" s="44" t="e">
        <f t="shared" si="2"/>
        <v>#VALUE!</v>
      </c>
      <c r="F5" s="1" t="e">
        <f t="shared" si="3"/>
        <v>#VALUE!</v>
      </c>
      <c r="G5" s="2" t="e">
        <f t="shared" si="6"/>
        <v>#VALUE!</v>
      </c>
      <c r="H5" s="25" t="e">
        <f t="shared" si="4"/>
        <v>#VALUE!</v>
      </c>
      <c r="I5" s="5"/>
      <c r="J5" s="5"/>
      <c r="K5" s="5"/>
      <c r="L5" s="5"/>
    </row>
    <row r="6" spans="1:12" x14ac:dyDescent="0.25">
      <c r="A6" s="157">
        <v>43230</v>
      </c>
      <c r="B6" s="44" t="e">
        <f t="shared" si="5"/>
        <v>#VALUE!</v>
      </c>
      <c r="C6" s="44" t="e">
        <f t="shared" si="0"/>
        <v>#VALUE!</v>
      </c>
      <c r="D6" s="44" t="e">
        <f t="shared" si="1"/>
        <v>#VALUE!</v>
      </c>
      <c r="E6" s="44" t="e">
        <f t="shared" si="2"/>
        <v>#VALUE!</v>
      </c>
      <c r="F6" s="1" t="e">
        <f t="shared" si="3"/>
        <v>#VALUE!</v>
      </c>
      <c r="G6" s="2" t="e">
        <f t="shared" si="6"/>
        <v>#VALUE!</v>
      </c>
      <c r="H6" s="25" t="e">
        <f t="shared" si="4"/>
        <v>#VALUE!</v>
      </c>
      <c r="I6" s="5"/>
      <c r="J6" s="5"/>
      <c r="K6" s="5"/>
      <c r="L6" s="5"/>
    </row>
    <row r="7" spans="1:12" x14ac:dyDescent="0.25">
      <c r="A7" s="157">
        <v>43322</v>
      </c>
      <c r="B7" s="44" t="e">
        <f t="shared" si="5"/>
        <v>#VALUE!</v>
      </c>
      <c r="C7" s="44" t="e">
        <f t="shared" si="0"/>
        <v>#VALUE!</v>
      </c>
      <c r="D7" s="44" t="e">
        <f t="shared" si="1"/>
        <v>#VALUE!</v>
      </c>
      <c r="E7" s="44" t="e">
        <f t="shared" si="2"/>
        <v>#VALUE!</v>
      </c>
      <c r="F7" s="1" t="e">
        <f t="shared" si="3"/>
        <v>#VALUE!</v>
      </c>
      <c r="G7" s="2" t="e">
        <f t="shared" si="6"/>
        <v>#VALUE!</v>
      </c>
      <c r="H7" s="25" t="e">
        <f t="shared" si="4"/>
        <v>#VALUE!</v>
      </c>
      <c r="I7" s="5"/>
      <c r="J7" s="5"/>
      <c r="K7" s="5"/>
      <c r="L7" s="5"/>
    </row>
    <row r="8" spans="1:12" x14ac:dyDescent="0.25">
      <c r="A8" s="157">
        <v>43353</v>
      </c>
      <c r="B8" s="44" t="e">
        <f t="shared" si="5"/>
        <v>#VALUE!</v>
      </c>
      <c r="C8" s="44" t="e">
        <f t="shared" si="0"/>
        <v>#VALUE!</v>
      </c>
      <c r="D8" s="44" t="e">
        <f t="shared" si="1"/>
        <v>#VALUE!</v>
      </c>
      <c r="E8" s="44" t="e">
        <f t="shared" si="2"/>
        <v>#VALUE!</v>
      </c>
      <c r="F8" s="1" t="e">
        <f t="shared" si="3"/>
        <v>#VALUE!</v>
      </c>
      <c r="G8" s="2" t="e">
        <f t="shared" si="6"/>
        <v>#VALUE!</v>
      </c>
      <c r="H8" s="25" t="e">
        <f t="shared" si="4"/>
        <v>#VALUE!</v>
      </c>
      <c r="I8" s="5"/>
      <c r="J8" s="5"/>
      <c r="K8" s="5"/>
      <c r="L8" s="5"/>
    </row>
    <row r="9" spans="1:12" x14ac:dyDescent="0.25">
      <c r="A9" s="157">
        <v>43383</v>
      </c>
      <c r="B9" s="44" t="e">
        <f t="shared" si="5"/>
        <v>#VALUE!</v>
      </c>
      <c r="C9" s="44" t="e">
        <f t="shared" si="0"/>
        <v>#VALUE!</v>
      </c>
      <c r="D9" s="44" t="e">
        <f t="shared" si="1"/>
        <v>#VALUE!</v>
      </c>
      <c r="E9" s="44" t="e">
        <f t="shared" si="2"/>
        <v>#VALUE!</v>
      </c>
      <c r="F9" s="1" t="e">
        <f t="shared" si="3"/>
        <v>#VALUE!</v>
      </c>
      <c r="G9" s="2" t="e">
        <f t="shared" si="6"/>
        <v>#VALUE!</v>
      </c>
      <c r="H9" s="25" t="e">
        <f t="shared" si="4"/>
        <v>#VALUE!</v>
      </c>
      <c r="I9" s="5"/>
      <c r="J9" s="5"/>
      <c r="K9" s="5"/>
      <c r="L9" s="5"/>
    </row>
    <row r="10" spans="1:12" x14ac:dyDescent="0.25">
      <c r="A10" s="157">
        <v>43414</v>
      </c>
      <c r="B10" s="44" t="e">
        <f t="shared" si="5"/>
        <v>#VALUE!</v>
      </c>
      <c r="C10" s="44" t="e">
        <f t="shared" si="0"/>
        <v>#VALUE!</v>
      </c>
      <c r="D10" s="44" t="e">
        <f t="shared" si="1"/>
        <v>#VALUE!</v>
      </c>
      <c r="E10" s="44" t="e">
        <f t="shared" si="2"/>
        <v>#VALUE!</v>
      </c>
      <c r="F10" s="1" t="e">
        <f t="shared" si="3"/>
        <v>#VALUE!</v>
      </c>
      <c r="G10" s="2" t="e">
        <f t="shared" si="6"/>
        <v>#VALUE!</v>
      </c>
      <c r="H10" s="25" t="e">
        <f t="shared" si="4"/>
        <v>#VALUE!</v>
      </c>
      <c r="I10" s="5"/>
      <c r="J10" s="5"/>
      <c r="K10" s="5"/>
      <c r="L10" s="5"/>
    </row>
    <row r="11" spans="1:12" x14ac:dyDescent="0.25">
      <c r="A11" s="157">
        <v>43444</v>
      </c>
      <c r="B11" s="44" t="e">
        <f t="shared" si="5"/>
        <v>#VALUE!</v>
      </c>
      <c r="C11" s="44" t="e">
        <f t="shared" si="0"/>
        <v>#VALUE!</v>
      </c>
      <c r="D11" s="44" t="e">
        <f t="shared" si="1"/>
        <v>#VALUE!</v>
      </c>
      <c r="E11" s="44" t="e">
        <f t="shared" si="2"/>
        <v>#VALUE!</v>
      </c>
      <c r="F11" s="1" t="e">
        <f t="shared" si="3"/>
        <v>#VALUE!</v>
      </c>
      <c r="G11" s="2" t="e">
        <f t="shared" si="6"/>
        <v>#VALUE!</v>
      </c>
      <c r="H11" s="25" t="e">
        <f t="shared" si="4"/>
        <v>#VALUE!</v>
      </c>
      <c r="I11" s="5"/>
      <c r="J11" s="5"/>
      <c r="K11" s="5"/>
      <c r="L11" s="5"/>
    </row>
    <row r="12" spans="1:12" x14ac:dyDescent="0.25">
      <c r="A12" s="157" t="s">
        <v>118</v>
      </c>
      <c r="B12" s="44" t="e">
        <f t="shared" si="5"/>
        <v>#VALUE!</v>
      </c>
      <c r="C12" s="44"/>
      <c r="D12" s="44"/>
      <c r="E12" s="44"/>
      <c r="F12" s="1" t="e">
        <f t="shared" si="3"/>
        <v>#VALUE!</v>
      </c>
      <c r="G12" s="2" t="e">
        <f t="shared" si="6"/>
        <v>#VALUE!</v>
      </c>
      <c r="H12" s="25" t="e">
        <f t="shared" si="4"/>
        <v>#VALUE!</v>
      </c>
      <c r="I12" s="5"/>
      <c r="J12" s="5"/>
      <c r="K12" s="5"/>
      <c r="L12" s="5"/>
    </row>
    <row r="13" spans="1:12" x14ac:dyDescent="0.25">
      <c r="A13" s="157" t="s">
        <v>119</v>
      </c>
      <c r="B13" s="44" t="e">
        <f t="shared" si="5"/>
        <v>#VALUE!</v>
      </c>
      <c r="C13" s="44"/>
      <c r="D13" s="44"/>
      <c r="E13" s="44"/>
      <c r="F13" s="1" t="e">
        <f t="shared" si="3"/>
        <v>#VALUE!</v>
      </c>
      <c r="G13" s="2" t="e">
        <f t="shared" si="6"/>
        <v>#VALUE!</v>
      </c>
      <c r="H13" s="25" t="e">
        <f t="shared" si="4"/>
        <v>#VALUE!</v>
      </c>
      <c r="I13" s="5"/>
      <c r="J13" s="5"/>
      <c r="K13" s="5"/>
      <c r="L13" s="5"/>
    </row>
    <row r="14" spans="1:12" x14ac:dyDescent="0.25">
      <c r="A14" s="157" t="s">
        <v>120</v>
      </c>
      <c r="B14" s="44" t="e">
        <f t="shared" si="5"/>
        <v>#VALUE!</v>
      </c>
      <c r="C14" s="44"/>
      <c r="D14" s="44"/>
      <c r="E14" s="44"/>
      <c r="F14" s="1" t="e">
        <f t="shared" si="3"/>
        <v>#VALUE!</v>
      </c>
      <c r="G14" s="2" t="e">
        <f t="shared" si="6"/>
        <v>#VALUE!</v>
      </c>
      <c r="H14" s="25" t="e">
        <f t="shared" si="4"/>
        <v>#VALUE!</v>
      </c>
      <c r="I14" s="5"/>
      <c r="J14" s="5"/>
      <c r="K14" s="5"/>
      <c r="L14" s="5"/>
    </row>
    <row r="15" spans="1:12" x14ac:dyDescent="0.25">
      <c r="A15" s="157" t="s">
        <v>121</v>
      </c>
      <c r="B15" s="44" t="e">
        <f t="shared" si="5"/>
        <v>#VALUE!</v>
      </c>
      <c r="C15" s="44"/>
      <c r="D15" s="44"/>
      <c r="E15" s="44"/>
      <c r="F15" s="1" t="e">
        <f t="shared" si="3"/>
        <v>#VALUE!</v>
      </c>
      <c r="G15" s="2" t="e">
        <f t="shared" si="6"/>
        <v>#VALUE!</v>
      </c>
      <c r="H15" s="25" t="e">
        <f t="shared" si="4"/>
        <v>#VALUE!</v>
      </c>
      <c r="I15" s="5"/>
      <c r="J15" s="5"/>
      <c r="K15" s="5"/>
      <c r="L15" s="5"/>
    </row>
    <row r="16" spans="1:12" x14ac:dyDescent="0.25">
      <c r="A16" s="157" t="s">
        <v>122</v>
      </c>
      <c r="B16" s="44" t="e">
        <f t="shared" si="5"/>
        <v>#VALUE!</v>
      </c>
      <c r="C16" s="44"/>
      <c r="D16" s="44"/>
      <c r="E16" s="44"/>
      <c r="F16" s="1" t="e">
        <f t="shared" si="3"/>
        <v>#VALUE!</v>
      </c>
      <c r="G16" s="2" t="e">
        <f t="shared" si="6"/>
        <v>#VALUE!</v>
      </c>
      <c r="H16" s="25" t="e">
        <f t="shared" si="4"/>
        <v>#VALUE!</v>
      </c>
      <c r="I16" s="5"/>
      <c r="J16" s="5"/>
      <c r="K16" s="5"/>
      <c r="L16" s="5"/>
    </row>
    <row r="17" spans="1:27" x14ac:dyDescent="0.25">
      <c r="A17" s="157" t="s">
        <v>123</v>
      </c>
      <c r="B17" s="44" t="e">
        <f t="shared" si="5"/>
        <v>#VALUE!</v>
      </c>
      <c r="C17" s="44"/>
      <c r="D17" s="44"/>
      <c r="E17" s="44"/>
      <c r="F17" s="1" t="e">
        <f t="shared" si="3"/>
        <v>#VALUE!</v>
      </c>
      <c r="G17" s="2" t="e">
        <f t="shared" si="6"/>
        <v>#VALUE!</v>
      </c>
      <c r="H17" s="25" t="e">
        <f t="shared" si="4"/>
        <v>#VALUE!</v>
      </c>
      <c r="I17" s="5"/>
      <c r="J17" s="5"/>
      <c r="K17" s="5"/>
      <c r="L17" s="5"/>
    </row>
    <row r="18" spans="1:27" x14ac:dyDescent="0.25">
      <c r="A18" s="157" t="s">
        <v>228</v>
      </c>
      <c r="B18" s="44" t="e">
        <f t="shared" si="5"/>
        <v>#VALUE!</v>
      </c>
      <c r="C18" s="24"/>
      <c r="D18" s="24"/>
      <c r="E18" s="24"/>
      <c r="F18" s="1" t="e">
        <f t="shared" si="3"/>
        <v>#VALUE!</v>
      </c>
      <c r="G18" s="2" t="e">
        <f t="shared" si="6"/>
        <v>#VALUE!</v>
      </c>
      <c r="H18" s="25" t="e">
        <f t="shared" si="4"/>
        <v>#VALUE!</v>
      </c>
      <c r="I18" s="5"/>
      <c r="J18" s="5"/>
      <c r="K18" s="5"/>
      <c r="L18" s="5"/>
    </row>
    <row r="19" spans="1:27" x14ac:dyDescent="0.25">
      <c r="A19" s="157" t="s">
        <v>229</v>
      </c>
      <c r="B19" s="44" t="e">
        <f t="shared" si="5"/>
        <v>#VALUE!</v>
      </c>
      <c r="C19" s="24"/>
      <c r="D19" s="24"/>
      <c r="E19" s="24"/>
      <c r="F19" s="1" t="e">
        <f t="shared" si="3"/>
        <v>#VALUE!</v>
      </c>
      <c r="G19" s="2" t="e">
        <f t="shared" si="6"/>
        <v>#VALUE!</v>
      </c>
      <c r="H19" s="25" t="e">
        <f t="shared" si="4"/>
        <v>#VALUE!</v>
      </c>
      <c r="I19" s="5"/>
      <c r="J19" s="5"/>
      <c r="K19" s="5"/>
      <c r="L19" s="5"/>
    </row>
    <row r="20" spans="1:27" x14ac:dyDescent="0.25">
      <c r="A20" s="157" t="s">
        <v>230</v>
      </c>
      <c r="B20" s="44" t="e">
        <f t="shared" si="5"/>
        <v>#VALUE!</v>
      </c>
      <c r="C20" s="24"/>
      <c r="D20" s="24"/>
      <c r="E20" s="24"/>
      <c r="F20" s="1" t="e">
        <f t="shared" si="3"/>
        <v>#VALUE!</v>
      </c>
      <c r="G20" s="2" t="e">
        <f t="shared" si="6"/>
        <v>#VALUE!</v>
      </c>
      <c r="H20" s="25" t="e">
        <f t="shared" si="4"/>
        <v>#VALUE!</v>
      </c>
      <c r="I20" s="5"/>
      <c r="J20" s="5"/>
      <c r="K20" s="5"/>
      <c r="L20" s="5"/>
    </row>
    <row r="21" spans="1:27" x14ac:dyDescent="0.25">
      <c r="A21" s="157" t="s">
        <v>231</v>
      </c>
      <c r="B21" s="44" t="e">
        <f t="shared" si="5"/>
        <v>#VALUE!</v>
      </c>
      <c r="C21" s="24"/>
      <c r="D21" s="24"/>
      <c r="E21" s="24"/>
      <c r="F21" s="1" t="e">
        <f t="shared" si="3"/>
        <v>#VALUE!</v>
      </c>
      <c r="G21" s="2" t="e">
        <f t="shared" si="6"/>
        <v>#VALUE!</v>
      </c>
      <c r="H21" s="25" t="e">
        <f t="shared" si="4"/>
        <v>#VALUE!</v>
      </c>
      <c r="I21" s="5"/>
      <c r="J21" s="5"/>
      <c r="K21" s="5"/>
      <c r="L21" s="5"/>
    </row>
    <row r="22" spans="1:27" x14ac:dyDescent="0.25">
      <c r="A22" s="157" t="s">
        <v>232</v>
      </c>
      <c r="B22" s="44" t="e">
        <f t="shared" si="5"/>
        <v>#VALUE!</v>
      </c>
      <c r="C22" s="24"/>
      <c r="D22" s="24"/>
      <c r="E22" s="24"/>
      <c r="F22" s="1" t="e">
        <f t="shared" si="3"/>
        <v>#VALUE!</v>
      </c>
      <c r="G22" s="2" t="e">
        <f t="shared" si="6"/>
        <v>#VALUE!</v>
      </c>
      <c r="H22" s="25" t="e">
        <f t="shared" si="4"/>
        <v>#VALUE!</v>
      </c>
      <c r="I22" s="5"/>
      <c r="J22" s="5"/>
      <c r="K22" s="5"/>
      <c r="L22" s="5"/>
    </row>
    <row r="23" spans="1:27" x14ac:dyDescent="0.25">
      <c r="A23" s="157" t="s">
        <v>233</v>
      </c>
      <c r="B23" s="44" t="e">
        <f t="shared" si="5"/>
        <v>#VALUE!</v>
      </c>
      <c r="C23" s="24"/>
      <c r="D23" s="24"/>
      <c r="E23" s="24"/>
      <c r="F23" s="1" t="e">
        <f t="shared" si="3"/>
        <v>#VALUE!</v>
      </c>
      <c r="G23" s="2" t="e">
        <f t="shared" si="6"/>
        <v>#VALUE!</v>
      </c>
      <c r="H23" s="25" t="e">
        <f t="shared" si="4"/>
        <v>#VALUE!</v>
      </c>
      <c r="I23" s="5"/>
      <c r="J23" s="5"/>
      <c r="K23" s="5"/>
      <c r="L23" s="5"/>
    </row>
    <row r="24" spans="1:27" x14ac:dyDescent="0.25">
      <c r="A24" s="157" t="s">
        <v>234</v>
      </c>
      <c r="B24" s="24"/>
      <c r="C24" s="24"/>
      <c r="D24" s="24"/>
      <c r="E24" s="24"/>
      <c r="F24" s="1">
        <f t="shared" si="3"/>
        <v>0</v>
      </c>
      <c r="G24" s="2" t="e">
        <f t="shared" si="6"/>
        <v>#VALUE!</v>
      </c>
      <c r="H24" s="25">
        <f t="shared" si="4"/>
        <v>0</v>
      </c>
      <c r="I24" s="5"/>
      <c r="J24" s="5"/>
      <c r="K24" s="5"/>
      <c r="L24" s="5"/>
    </row>
    <row r="25" spans="1:27" ht="15.75" customHeight="1" x14ac:dyDescent="0.25">
      <c r="A25" s="60" t="s">
        <v>3</v>
      </c>
      <c r="B25" s="56" t="e">
        <f>SUM(B2:B22)</f>
        <v>#VALUE!</v>
      </c>
      <c r="C25" s="56" t="e">
        <f>SUM(C2:C22)</f>
        <v>#VALUE!</v>
      </c>
      <c r="D25" s="56" t="e">
        <f>SUM(D2:D22)</f>
        <v>#VALUE!</v>
      </c>
      <c r="E25" s="56" t="e">
        <f>SUM(E2:E22)</f>
        <v>#VALUE!</v>
      </c>
      <c r="F25" s="164" t="e">
        <f>SUM(F2:F22)</f>
        <v>#VALUE!</v>
      </c>
      <c r="G25" s="57" t="e">
        <f>SUM(G2:G23)</f>
        <v>#VALUE!</v>
      </c>
      <c r="H25" s="166" t="e">
        <f>SUM(H2:H22)</f>
        <v>#VALUE!</v>
      </c>
      <c r="I25" s="5"/>
      <c r="J25" s="5"/>
      <c r="K25" s="5"/>
      <c r="L25" s="5"/>
    </row>
    <row r="26" spans="1:27" ht="15.75" x14ac:dyDescent="0.25">
      <c r="A26" s="55" t="s">
        <v>37</v>
      </c>
      <c r="B26" s="58"/>
      <c r="C26" s="58"/>
      <c r="D26" s="58"/>
      <c r="E26" s="58"/>
      <c r="F26" s="165"/>
      <c r="G26" s="59">
        <f>SUM(B26:E26)</f>
        <v>0</v>
      </c>
      <c r="H26" s="167"/>
      <c r="I26" s="5"/>
      <c r="J26" s="5"/>
    </row>
    <row r="27" spans="1:27" ht="15.75" customHeight="1" x14ac:dyDescent="0.25">
      <c r="A27" s="85" t="s">
        <v>12</v>
      </c>
      <c r="B27" s="84" t="e">
        <f>(B25*8.6)</f>
        <v>#VALUE!</v>
      </c>
      <c r="C27" s="84" t="e">
        <f>(C25*8.6)</f>
        <v>#VALUE!</v>
      </c>
      <c r="D27" s="141" t="e">
        <f>(D25*7.86)</f>
        <v>#VALUE!</v>
      </c>
      <c r="E27" s="141" t="e">
        <f>(E25*8.3)</f>
        <v>#VALUE!</v>
      </c>
      <c r="F27" s="88" t="e">
        <f>SUM(B27:E27)</f>
        <v>#VALUE!</v>
      </c>
      <c r="G27" s="57"/>
      <c r="H27" s="87"/>
      <c r="I27" s="5"/>
      <c r="J27" s="5"/>
      <c r="K27" s="5"/>
      <c r="L27" s="5"/>
    </row>
    <row r="28" spans="1:27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27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27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27" s="156" customFormat="1" x14ac:dyDescent="0.25">
      <c r="A31" s="156" t="s">
        <v>17</v>
      </c>
      <c r="B31" s="156" t="s">
        <v>18</v>
      </c>
      <c r="C31" s="156" t="s">
        <v>19</v>
      </c>
      <c r="D31" s="156" t="s">
        <v>20</v>
      </c>
      <c r="E31" s="156" t="s">
        <v>21</v>
      </c>
      <c r="F31" s="156" t="s">
        <v>22</v>
      </c>
      <c r="G31" s="156" t="s">
        <v>23</v>
      </c>
      <c r="H31" s="156" t="s">
        <v>24</v>
      </c>
      <c r="I31" s="156" t="s">
        <v>25</v>
      </c>
      <c r="J31" s="156" t="s">
        <v>26</v>
      </c>
      <c r="K31" s="156" t="s">
        <v>27</v>
      </c>
      <c r="L31" s="156" t="s">
        <v>28</v>
      </c>
      <c r="M31" s="156" t="s">
        <v>69</v>
      </c>
    </row>
    <row r="32" spans="1:27" s="23" customFormat="1" x14ac:dyDescent="0.25">
      <c r="A32" s="23" t="s">
        <v>290</v>
      </c>
      <c r="B32" s="23" t="s">
        <v>291</v>
      </c>
      <c r="C32" s="23" t="s">
        <v>16</v>
      </c>
      <c r="D32" s="23" t="s">
        <v>32</v>
      </c>
      <c r="E32" s="23">
        <v>0.3</v>
      </c>
      <c r="F32" s="23">
        <v>0.72011000000000003</v>
      </c>
      <c r="G32" s="23">
        <v>0.69411</v>
      </c>
      <c r="H32" s="23">
        <v>0.71440999999999999</v>
      </c>
      <c r="I32" s="23">
        <v>0.71362000000000003</v>
      </c>
      <c r="J32" s="23">
        <v>-0.7</v>
      </c>
      <c r="K32" s="23">
        <v>0</v>
      </c>
      <c r="L32" s="23">
        <v>7.9</v>
      </c>
      <c r="M32" s="23">
        <v>19.739999999999998</v>
      </c>
      <c r="N32" s="23">
        <v>0.14000000000000001</v>
      </c>
      <c r="O32" s="23" t="s">
        <v>292</v>
      </c>
      <c r="P32" s="23">
        <v>10</v>
      </c>
      <c r="Q32" s="23" t="s">
        <v>46</v>
      </c>
      <c r="R32" s="23">
        <v>0</v>
      </c>
      <c r="S32" s="23">
        <v>0.13</v>
      </c>
      <c r="T32" s="23">
        <v>7.9</v>
      </c>
      <c r="U32" s="23">
        <v>20.460999999999999</v>
      </c>
      <c r="V32" s="23">
        <v>0</v>
      </c>
      <c r="W32" s="23">
        <v>0</v>
      </c>
      <c r="X32" s="23">
        <v>100</v>
      </c>
      <c r="Y32" s="23">
        <v>100</v>
      </c>
      <c r="Z32" s="23">
        <v>0</v>
      </c>
      <c r="AA32" s="23">
        <v>0</v>
      </c>
    </row>
    <row r="33" spans="1:27" s="23" customFormat="1" x14ac:dyDescent="0.25">
      <c r="A33" s="23" t="s">
        <v>293</v>
      </c>
      <c r="B33" s="23" t="s">
        <v>294</v>
      </c>
      <c r="C33" s="23" t="s">
        <v>13</v>
      </c>
      <c r="D33" s="23" t="s">
        <v>32</v>
      </c>
      <c r="E33" s="23">
        <v>0.3</v>
      </c>
      <c r="F33" s="23">
        <v>1.3181499999999999</v>
      </c>
      <c r="G33" s="23">
        <v>1.21225</v>
      </c>
      <c r="H33" s="23">
        <v>1.3122499999999999</v>
      </c>
      <c r="I33" s="23">
        <v>1.31741</v>
      </c>
      <c r="J33" s="23">
        <v>-1.3</v>
      </c>
      <c r="K33" s="23">
        <v>0</v>
      </c>
      <c r="L33" s="23">
        <v>-51.6</v>
      </c>
      <c r="M33" s="23">
        <v>-134.77000000000001</v>
      </c>
      <c r="N33" s="23">
        <v>-0.96</v>
      </c>
      <c r="O33" s="23" t="s">
        <v>295</v>
      </c>
      <c r="P33" s="23">
        <v>0</v>
      </c>
      <c r="Q33" s="23" t="s">
        <v>33</v>
      </c>
      <c r="R33" s="23">
        <v>52.6</v>
      </c>
      <c r="S33" s="23">
        <v>52.63</v>
      </c>
      <c r="T33" s="23">
        <v>0</v>
      </c>
      <c r="U33" s="23">
        <v>0</v>
      </c>
      <c r="V33" s="23">
        <v>-52.6</v>
      </c>
      <c r="W33" s="23">
        <v>-136.23400000000001</v>
      </c>
      <c r="X33" s="23">
        <v>0</v>
      </c>
      <c r="Y33" s="23">
        <v>1.9</v>
      </c>
      <c r="Z33" s="23">
        <v>-51.6</v>
      </c>
      <c r="AA33" s="23">
        <v>-133.63999999999999</v>
      </c>
    </row>
    <row r="34" spans="1:27" s="23" customFormat="1" x14ac:dyDescent="0.25">
      <c r="A34" s="42">
        <v>43414.416666666664</v>
      </c>
      <c r="B34" s="42">
        <v>43414.436805555553</v>
      </c>
      <c r="C34" s="23" t="s">
        <v>13</v>
      </c>
      <c r="D34" s="23" t="s">
        <v>34</v>
      </c>
      <c r="E34" s="23">
        <v>0.3</v>
      </c>
      <c r="F34" s="23">
        <v>1.31959</v>
      </c>
      <c r="G34" s="23">
        <v>1.33958</v>
      </c>
      <c r="H34" s="23">
        <v>1.31958</v>
      </c>
      <c r="I34" s="23">
        <v>1.31959</v>
      </c>
      <c r="J34" s="23">
        <v>-1.3</v>
      </c>
      <c r="K34" s="23">
        <v>0</v>
      </c>
      <c r="L34" s="23">
        <v>0.1</v>
      </c>
      <c r="M34" s="23">
        <v>-1.04</v>
      </c>
      <c r="N34" s="23">
        <v>-0.01</v>
      </c>
      <c r="O34" s="23" t="s">
        <v>176</v>
      </c>
      <c r="P34" s="23">
        <v>3.5</v>
      </c>
      <c r="Q34" s="23" t="s">
        <v>46</v>
      </c>
      <c r="R34" s="23">
        <v>0</v>
      </c>
      <c r="S34" s="23">
        <v>9.99</v>
      </c>
      <c r="T34" s="23">
        <v>0.1</v>
      </c>
      <c r="U34" s="23">
        <v>0.26</v>
      </c>
      <c r="V34" s="23">
        <v>0</v>
      </c>
      <c r="W34" s="23">
        <v>0</v>
      </c>
      <c r="X34" s="23">
        <v>100</v>
      </c>
      <c r="Y34" s="23">
        <v>100</v>
      </c>
      <c r="Z34" s="23">
        <v>0</v>
      </c>
      <c r="AA34" s="23">
        <v>0</v>
      </c>
    </row>
    <row r="35" spans="1:27" s="23" customFormat="1" x14ac:dyDescent="0.25">
      <c r="A35" s="42">
        <v>43414</v>
      </c>
      <c r="B35" s="42">
        <v>43414.045138888891</v>
      </c>
      <c r="C35" s="23" t="s">
        <v>11</v>
      </c>
      <c r="D35" s="23" t="s">
        <v>34</v>
      </c>
      <c r="E35" s="23">
        <v>0.3</v>
      </c>
      <c r="F35" s="23">
        <v>111.93899999999999</v>
      </c>
      <c r="G35" s="23">
        <v>122.279</v>
      </c>
      <c r="H35" s="23">
        <v>112.279</v>
      </c>
      <c r="I35" s="23">
        <v>112.279</v>
      </c>
      <c r="J35" s="23">
        <v>-0.99</v>
      </c>
      <c r="K35" s="23">
        <v>0</v>
      </c>
      <c r="L35" s="23">
        <v>0</v>
      </c>
      <c r="M35" s="23">
        <v>-0.99</v>
      </c>
      <c r="N35" s="23">
        <v>-0.01</v>
      </c>
      <c r="O35" s="23" t="s">
        <v>177</v>
      </c>
      <c r="P35" s="23">
        <v>0</v>
      </c>
      <c r="Q35" s="23" t="s">
        <v>33</v>
      </c>
      <c r="R35" s="23">
        <v>0</v>
      </c>
      <c r="S35" s="23">
        <v>1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</row>
    <row r="36" spans="1:27" s="23" customFormat="1" x14ac:dyDescent="0.25">
      <c r="A36" s="42">
        <v>43383.927083333336</v>
      </c>
      <c r="B36" s="42">
        <v>43414.010416666664</v>
      </c>
      <c r="C36" s="23" t="s">
        <v>13</v>
      </c>
      <c r="D36" s="23" t="s">
        <v>34</v>
      </c>
      <c r="E36" s="23">
        <v>0.3</v>
      </c>
      <c r="F36" s="23">
        <v>1.3139799999999999</v>
      </c>
      <c r="G36" s="23">
        <v>1.3441799999999999</v>
      </c>
      <c r="H36" s="23">
        <v>1.31918</v>
      </c>
      <c r="I36" s="23">
        <v>1.32019</v>
      </c>
      <c r="J36" s="23">
        <v>-1.31</v>
      </c>
      <c r="K36" s="23">
        <v>-6.48</v>
      </c>
      <c r="L36" s="23">
        <v>10.1</v>
      </c>
      <c r="M36" s="23">
        <v>18.5</v>
      </c>
      <c r="N36" s="23">
        <v>0.13</v>
      </c>
      <c r="O36" s="23" t="s">
        <v>178</v>
      </c>
      <c r="P36" s="23">
        <v>100</v>
      </c>
      <c r="Q36" s="23" t="s">
        <v>179</v>
      </c>
      <c r="R36" s="23">
        <v>4.7</v>
      </c>
      <c r="S36" s="23">
        <v>0.08</v>
      </c>
      <c r="T36" s="23">
        <v>12.4</v>
      </c>
      <c r="U36" s="23">
        <v>32.24</v>
      </c>
      <c r="V36" s="23">
        <v>0</v>
      </c>
      <c r="W36" s="23">
        <v>0</v>
      </c>
      <c r="X36" s="23">
        <v>100</v>
      </c>
      <c r="Y36" s="23">
        <v>81.5</v>
      </c>
      <c r="Z36" s="23">
        <v>-2.2999999999999998</v>
      </c>
      <c r="AA36" s="23">
        <v>-5.98</v>
      </c>
    </row>
    <row r="37" spans="1:27" s="23" customFormat="1" x14ac:dyDescent="0.25">
      <c r="A37" s="42">
        <v>43383.791666666664</v>
      </c>
      <c r="B37" s="42">
        <v>43383.816666666666</v>
      </c>
      <c r="C37" s="23" t="s">
        <v>10</v>
      </c>
      <c r="D37" s="23" t="s">
        <v>32</v>
      </c>
      <c r="E37" s="23">
        <v>0.3</v>
      </c>
      <c r="F37" s="23">
        <v>1.1576500000000001</v>
      </c>
      <c r="G37" s="23">
        <v>1.0640499999999999</v>
      </c>
      <c r="H37" s="23">
        <v>1.15405</v>
      </c>
      <c r="I37" s="23">
        <v>1.15452</v>
      </c>
      <c r="J37" s="23">
        <v>-1.1399999999999999</v>
      </c>
      <c r="K37" s="23">
        <v>0</v>
      </c>
      <c r="L37" s="23">
        <v>-4.7</v>
      </c>
      <c r="M37" s="23">
        <v>-13.35</v>
      </c>
      <c r="N37" s="23">
        <v>-0.1</v>
      </c>
      <c r="O37" s="23" t="s">
        <v>180</v>
      </c>
      <c r="P37" s="23">
        <v>0</v>
      </c>
      <c r="Q37" s="23" t="s">
        <v>33</v>
      </c>
      <c r="R37" s="23">
        <v>4.7</v>
      </c>
      <c r="S37" s="23">
        <v>4.7</v>
      </c>
      <c r="T37" s="23">
        <v>0</v>
      </c>
      <c r="U37" s="23">
        <v>0</v>
      </c>
      <c r="V37" s="23">
        <v>-4.7</v>
      </c>
      <c r="W37" s="23">
        <v>-12.22</v>
      </c>
      <c r="X37" s="23">
        <v>0</v>
      </c>
      <c r="Y37" s="23">
        <v>0</v>
      </c>
      <c r="Z37" s="23">
        <v>-4.7</v>
      </c>
      <c r="AA37" s="23">
        <v>-12.22</v>
      </c>
    </row>
    <row r="38" spans="1:27" s="23" customFormat="1" x14ac:dyDescent="0.25">
      <c r="A38" s="42">
        <v>43383.166666666664</v>
      </c>
      <c r="B38" s="42">
        <v>43383.816666666666</v>
      </c>
      <c r="C38" s="23" t="s">
        <v>10</v>
      </c>
      <c r="D38" s="23" t="s">
        <v>32</v>
      </c>
      <c r="E38" s="23">
        <v>0.3</v>
      </c>
      <c r="F38" s="23">
        <v>1.1544099999999999</v>
      </c>
      <c r="G38" s="23">
        <v>1.06081</v>
      </c>
      <c r="H38" s="23">
        <v>1.1508100000000001</v>
      </c>
      <c r="I38" s="23">
        <v>1.1545099999999999</v>
      </c>
      <c r="J38" s="23">
        <v>-1.1399999999999999</v>
      </c>
      <c r="K38" s="23">
        <v>0</v>
      </c>
      <c r="L38" s="23">
        <v>-37</v>
      </c>
      <c r="M38" s="23">
        <v>-97.28</v>
      </c>
      <c r="N38" s="23">
        <v>-0.69</v>
      </c>
      <c r="O38" s="23" t="s">
        <v>181</v>
      </c>
      <c r="P38" s="23">
        <v>49.1</v>
      </c>
      <c r="Q38" s="23" t="s">
        <v>182</v>
      </c>
      <c r="R38" s="23">
        <v>65.099999999999994</v>
      </c>
      <c r="S38" s="23">
        <v>1.32</v>
      </c>
      <c r="T38" s="23">
        <v>28.1</v>
      </c>
      <c r="U38" s="23">
        <v>73.06</v>
      </c>
      <c r="V38" s="23">
        <v>-37</v>
      </c>
      <c r="W38" s="23">
        <v>-96.2</v>
      </c>
      <c r="X38" s="23">
        <v>43.2</v>
      </c>
      <c r="Y38" s="23">
        <v>0</v>
      </c>
      <c r="Z38" s="23">
        <v>-65.099999999999994</v>
      </c>
      <c r="AA38" s="23">
        <v>-169.26</v>
      </c>
    </row>
    <row r="39" spans="1:27" s="23" customFormat="1" x14ac:dyDescent="0.25">
      <c r="A39" s="42">
        <v>43383.708333333336</v>
      </c>
      <c r="B39" s="42">
        <v>43383.76458333333</v>
      </c>
      <c r="C39" s="23" t="s">
        <v>11</v>
      </c>
      <c r="D39" s="23" t="s">
        <v>32</v>
      </c>
      <c r="E39" s="23">
        <v>0.06</v>
      </c>
      <c r="F39" s="23">
        <v>113.087</v>
      </c>
      <c r="G39" s="23">
        <v>112.596</v>
      </c>
      <c r="H39" s="23">
        <v>112.911</v>
      </c>
      <c r="I39" s="23">
        <v>112.616</v>
      </c>
      <c r="J39" s="23">
        <v>-0.2</v>
      </c>
      <c r="K39" s="23">
        <v>0</v>
      </c>
      <c r="L39" s="23">
        <v>29.5</v>
      </c>
      <c r="M39" s="23">
        <v>13.44</v>
      </c>
      <c r="N39" s="23">
        <v>0.1</v>
      </c>
      <c r="O39" s="23" t="s">
        <v>183</v>
      </c>
      <c r="P39" s="23">
        <v>1.3</v>
      </c>
      <c r="Q39" s="23" t="s">
        <v>46</v>
      </c>
      <c r="R39" s="23">
        <v>0</v>
      </c>
      <c r="S39" s="23">
        <v>0.03</v>
      </c>
      <c r="T39" s="23">
        <v>29.5</v>
      </c>
      <c r="U39" s="23">
        <v>13.57</v>
      </c>
      <c r="V39" s="23">
        <v>0</v>
      </c>
      <c r="W39" s="23">
        <v>0</v>
      </c>
      <c r="X39" s="23">
        <v>100</v>
      </c>
      <c r="Y39" s="23">
        <v>100</v>
      </c>
      <c r="Z39" s="23">
        <v>0</v>
      </c>
      <c r="AA39" s="23">
        <v>0</v>
      </c>
    </row>
    <row r="40" spans="1:27" s="23" customFormat="1" x14ac:dyDescent="0.25">
      <c r="A40" s="42">
        <v>43383.125</v>
      </c>
      <c r="B40" s="42">
        <v>43383.75</v>
      </c>
      <c r="C40" s="23" t="s">
        <v>10</v>
      </c>
      <c r="D40" s="23" t="s">
        <v>32</v>
      </c>
      <c r="E40" s="23">
        <v>0.3</v>
      </c>
      <c r="F40" s="23">
        <v>1.1544300000000001</v>
      </c>
      <c r="G40" s="23">
        <v>1.1213299999999999</v>
      </c>
      <c r="H40" s="23">
        <v>1.1503300000000001</v>
      </c>
      <c r="I40" s="23">
        <v>1.15341</v>
      </c>
      <c r="J40" s="23">
        <v>-1.1399999999999999</v>
      </c>
      <c r="K40" s="23">
        <v>0</v>
      </c>
      <c r="L40" s="23">
        <v>-30.8</v>
      </c>
      <c r="M40" s="23">
        <v>-81.25</v>
      </c>
      <c r="N40" s="23">
        <v>-0.56999999999999995</v>
      </c>
      <c r="O40" s="23" t="s">
        <v>184</v>
      </c>
      <c r="P40" s="23">
        <v>40.6</v>
      </c>
      <c r="Q40" s="23" t="s">
        <v>185</v>
      </c>
      <c r="R40" s="23">
        <v>59.2</v>
      </c>
      <c r="S40" s="23">
        <v>1.54</v>
      </c>
      <c r="T40" s="23">
        <v>23.3</v>
      </c>
      <c r="U40" s="23">
        <v>60.58</v>
      </c>
      <c r="V40" s="23">
        <v>-35.9</v>
      </c>
      <c r="W40" s="23">
        <v>-93.34</v>
      </c>
      <c r="X40" s="23">
        <v>39.4</v>
      </c>
      <c r="Y40" s="23">
        <v>8.6</v>
      </c>
      <c r="Z40" s="23">
        <v>-54.1</v>
      </c>
      <c r="AA40" s="23">
        <v>-140.66</v>
      </c>
    </row>
    <row r="41" spans="1:27" s="23" customFormat="1" x14ac:dyDescent="0.25">
      <c r="A41" s="42">
        <v>43353.722222222219</v>
      </c>
      <c r="B41" s="42">
        <v>43353.938194444447</v>
      </c>
      <c r="C41" s="23" t="s">
        <v>10</v>
      </c>
      <c r="D41" s="23" t="s">
        <v>32</v>
      </c>
      <c r="E41" s="23">
        <v>0.3</v>
      </c>
      <c r="F41" s="23">
        <v>1.1519299999999999</v>
      </c>
      <c r="G41" s="23">
        <v>1.1323300000000001</v>
      </c>
      <c r="H41" s="23">
        <v>1.14723</v>
      </c>
      <c r="I41" s="23">
        <v>1.14889</v>
      </c>
      <c r="J41" s="23">
        <v>-1.1399999999999999</v>
      </c>
      <c r="K41" s="23">
        <v>0</v>
      </c>
      <c r="L41" s="23">
        <v>-16.600000000000001</v>
      </c>
      <c r="M41" s="23">
        <v>-44.49</v>
      </c>
      <c r="N41" s="23">
        <v>-0.31</v>
      </c>
      <c r="O41" s="23" t="s">
        <v>186</v>
      </c>
      <c r="P41" s="23">
        <v>0</v>
      </c>
      <c r="Q41" s="23" t="s">
        <v>33</v>
      </c>
      <c r="R41" s="23">
        <v>27.9</v>
      </c>
      <c r="S41" s="23">
        <v>27.93</v>
      </c>
      <c r="T41" s="23">
        <v>0</v>
      </c>
      <c r="U41" s="23">
        <v>0</v>
      </c>
      <c r="V41" s="23">
        <v>-27.9</v>
      </c>
      <c r="W41" s="23">
        <v>-72.818999999999903</v>
      </c>
      <c r="X41" s="23">
        <v>0</v>
      </c>
      <c r="Y41" s="23">
        <v>40.5</v>
      </c>
      <c r="Z41" s="23">
        <v>-16.600000000000001</v>
      </c>
      <c r="AA41" s="23">
        <v>-43.33</v>
      </c>
    </row>
    <row r="42" spans="1:27" s="23" customFormat="1" x14ac:dyDescent="0.25">
      <c r="A42" s="42">
        <v>43353.67291666667</v>
      </c>
      <c r="B42" s="42">
        <v>43353.90347222222</v>
      </c>
      <c r="C42" s="23" t="s">
        <v>10</v>
      </c>
      <c r="D42" s="23" t="s">
        <v>32</v>
      </c>
      <c r="E42" s="23">
        <v>0.3</v>
      </c>
      <c r="F42" s="23">
        <v>1.1499200000000001</v>
      </c>
      <c r="G42" s="23">
        <v>1.1255200000000001</v>
      </c>
      <c r="H42" s="23">
        <v>1.1455200000000001</v>
      </c>
      <c r="I42" s="23">
        <v>1.1499200000000001</v>
      </c>
      <c r="J42" s="23">
        <v>-1.1399999999999999</v>
      </c>
      <c r="K42" s="23">
        <v>0</v>
      </c>
      <c r="L42" s="23">
        <v>-44</v>
      </c>
      <c r="M42" s="23">
        <v>-115.93</v>
      </c>
      <c r="N42" s="23">
        <v>-0.81</v>
      </c>
      <c r="O42" s="23" t="s">
        <v>187</v>
      </c>
      <c r="P42" s="23">
        <v>0</v>
      </c>
      <c r="Q42" s="23" t="s">
        <v>33</v>
      </c>
      <c r="R42" s="23">
        <v>45</v>
      </c>
      <c r="S42" s="23">
        <v>45.05</v>
      </c>
      <c r="T42" s="23">
        <v>0</v>
      </c>
      <c r="U42" s="23">
        <v>0</v>
      </c>
      <c r="V42" s="23">
        <v>-45</v>
      </c>
      <c r="W42" s="23">
        <v>-117.44999999999899</v>
      </c>
      <c r="X42" s="23">
        <v>0</v>
      </c>
      <c r="Y42" s="23">
        <v>2.2000000000000002</v>
      </c>
      <c r="Z42" s="23">
        <v>-44</v>
      </c>
      <c r="AA42" s="23">
        <v>-114.84</v>
      </c>
    </row>
    <row r="43" spans="1:27" s="23" customFormat="1" x14ac:dyDescent="0.25">
      <c r="A43" s="42">
        <v>43353.670138888891</v>
      </c>
      <c r="B43" s="42">
        <v>43353.861111111109</v>
      </c>
      <c r="C43" s="23" t="s">
        <v>10</v>
      </c>
      <c r="D43" s="23" t="s">
        <v>32</v>
      </c>
      <c r="E43" s="23">
        <v>0.3</v>
      </c>
      <c r="F43" s="23">
        <v>1.14985</v>
      </c>
      <c r="G43" s="23">
        <v>1.13025</v>
      </c>
      <c r="H43" s="23">
        <v>1.1451499999999999</v>
      </c>
      <c r="I43" s="23">
        <v>1.1492100000000001</v>
      </c>
      <c r="J43" s="23">
        <v>-1.1399999999999999</v>
      </c>
      <c r="K43" s="23">
        <v>0</v>
      </c>
      <c r="L43" s="23">
        <v>-40.6</v>
      </c>
      <c r="M43" s="23">
        <v>-107.13</v>
      </c>
      <c r="N43" s="23">
        <v>-0.74</v>
      </c>
      <c r="O43" s="23" t="s">
        <v>188</v>
      </c>
      <c r="P43" s="23">
        <v>0</v>
      </c>
      <c r="Q43" s="23" t="s">
        <v>33</v>
      </c>
      <c r="R43" s="23">
        <v>48.7</v>
      </c>
      <c r="S43" s="23">
        <v>48.78</v>
      </c>
      <c r="T43" s="23">
        <v>0</v>
      </c>
      <c r="U43" s="23">
        <v>0</v>
      </c>
      <c r="V43" s="23">
        <v>-48.7</v>
      </c>
      <c r="W43" s="23">
        <v>-127.107</v>
      </c>
      <c r="X43" s="23">
        <v>0</v>
      </c>
      <c r="Y43" s="23">
        <v>16.600000000000001</v>
      </c>
      <c r="Z43" s="23">
        <v>-40.6</v>
      </c>
      <c r="AA43" s="23">
        <v>-105.97</v>
      </c>
    </row>
    <row r="44" spans="1:27" s="23" customFormat="1" x14ac:dyDescent="0.25">
      <c r="A44" s="42">
        <v>43353.739583333336</v>
      </c>
      <c r="B44" s="42">
        <v>43353.774305555555</v>
      </c>
      <c r="C44" s="23" t="s">
        <v>13</v>
      </c>
      <c r="D44" s="23" t="s">
        <v>34</v>
      </c>
      <c r="E44" s="23">
        <v>0.06</v>
      </c>
      <c r="F44" s="23">
        <v>1.3044800000000001</v>
      </c>
      <c r="G44" s="23">
        <v>1.32196</v>
      </c>
      <c r="H44" s="23">
        <v>1.3106100000000001</v>
      </c>
      <c r="I44" s="23">
        <v>1.3129900000000001</v>
      </c>
      <c r="J44" s="23">
        <v>-0.26</v>
      </c>
      <c r="K44" s="23">
        <v>0</v>
      </c>
      <c r="L44" s="23">
        <v>23.8</v>
      </c>
      <c r="M44" s="23">
        <v>12.18</v>
      </c>
      <c r="N44" s="23">
        <v>0.08</v>
      </c>
      <c r="O44" s="23" t="s">
        <v>189</v>
      </c>
      <c r="P44" s="23">
        <v>2</v>
      </c>
      <c r="Q44" s="23" t="s">
        <v>46</v>
      </c>
      <c r="R44" s="23">
        <v>0</v>
      </c>
      <c r="S44" s="23">
        <v>0.04</v>
      </c>
      <c r="T44" s="23">
        <v>23.8</v>
      </c>
      <c r="U44" s="23">
        <v>12.375999999999999</v>
      </c>
      <c r="V44" s="23">
        <v>0</v>
      </c>
      <c r="W44" s="23">
        <v>0</v>
      </c>
      <c r="X44" s="23">
        <v>100</v>
      </c>
      <c r="Y44" s="23">
        <v>100</v>
      </c>
      <c r="Z44" s="23">
        <v>0</v>
      </c>
      <c r="AA44" s="23">
        <v>0</v>
      </c>
    </row>
    <row r="45" spans="1:27" s="23" customFormat="1" x14ac:dyDescent="0.25">
      <c r="A45" s="42">
        <v>43353.163194444445</v>
      </c>
      <c r="B45" s="42">
        <v>43353.171527777777</v>
      </c>
      <c r="C45" s="23" t="s">
        <v>13</v>
      </c>
      <c r="D45" s="23" t="s">
        <v>34</v>
      </c>
      <c r="E45" s="23">
        <v>0.3</v>
      </c>
      <c r="F45" s="23">
        <v>1.3030600000000001</v>
      </c>
      <c r="G45" s="23">
        <v>1.3186599999999999</v>
      </c>
      <c r="H45" s="23">
        <v>1.3086599999999999</v>
      </c>
      <c r="I45" s="23">
        <v>1.3091299999999999</v>
      </c>
      <c r="J45" s="23">
        <v>-1.3</v>
      </c>
      <c r="K45" s="23">
        <v>0</v>
      </c>
      <c r="L45" s="23">
        <v>4.7</v>
      </c>
      <c r="M45" s="23">
        <v>10.97</v>
      </c>
      <c r="N45" s="23">
        <v>0.08</v>
      </c>
      <c r="O45" s="23" t="s">
        <v>190</v>
      </c>
      <c r="P45" s="23">
        <v>8.4</v>
      </c>
      <c r="Q45" s="23" t="s">
        <v>46</v>
      </c>
      <c r="R45" s="23">
        <v>0</v>
      </c>
      <c r="S45" s="23">
        <v>0.21</v>
      </c>
      <c r="T45" s="23">
        <v>4.7</v>
      </c>
      <c r="U45" s="23">
        <v>12.266999999999999</v>
      </c>
      <c r="V45" s="23">
        <v>0</v>
      </c>
      <c r="W45" s="23">
        <v>0</v>
      </c>
      <c r="X45" s="23">
        <v>100</v>
      </c>
      <c r="Y45" s="23">
        <v>100</v>
      </c>
      <c r="Z45" s="23">
        <v>0</v>
      </c>
      <c r="AA45" s="23">
        <v>0</v>
      </c>
    </row>
    <row r="46" spans="1:27" s="23" customFormat="1" x14ac:dyDescent="0.25">
      <c r="A46" s="42">
        <v>43322.5</v>
      </c>
      <c r="B46" s="42">
        <v>43322.868750000001</v>
      </c>
      <c r="C46" s="23" t="s">
        <v>11</v>
      </c>
      <c r="D46" s="23" t="s">
        <v>32</v>
      </c>
      <c r="E46" s="23">
        <v>0.06</v>
      </c>
      <c r="F46" s="23">
        <v>113.31699999999999</v>
      </c>
      <c r="G46" s="23">
        <v>112.705</v>
      </c>
      <c r="H46" s="23">
        <v>113.276</v>
      </c>
      <c r="I46" s="23">
        <v>112.85</v>
      </c>
      <c r="J46" s="23">
        <v>-0.2</v>
      </c>
      <c r="K46" s="23">
        <v>0</v>
      </c>
      <c r="L46" s="23">
        <v>42.6</v>
      </c>
      <c r="M46" s="23">
        <v>19.52</v>
      </c>
      <c r="N46" s="23">
        <v>0.13</v>
      </c>
      <c r="O46" s="23" t="s">
        <v>191</v>
      </c>
      <c r="P46" s="23">
        <v>86.9</v>
      </c>
      <c r="Q46" s="23" t="s">
        <v>192</v>
      </c>
      <c r="R46" s="23">
        <v>19.100000000000001</v>
      </c>
      <c r="S46" s="23">
        <v>0.31</v>
      </c>
      <c r="T46" s="23">
        <v>45.4</v>
      </c>
      <c r="U46" s="23">
        <v>20.884</v>
      </c>
      <c r="V46" s="23">
        <v>-14.2</v>
      </c>
      <c r="W46" s="23">
        <v>-6.532</v>
      </c>
      <c r="X46" s="23">
        <v>76.2</v>
      </c>
      <c r="Y46" s="23">
        <v>95.3</v>
      </c>
      <c r="Z46" s="23">
        <v>-2.8</v>
      </c>
      <c r="AA46" s="23">
        <v>-1.29</v>
      </c>
    </row>
    <row r="47" spans="1:27" s="23" customFormat="1" x14ac:dyDescent="0.25">
      <c r="A47" s="42">
        <v>43322.489583333336</v>
      </c>
      <c r="B47" s="42">
        <v>43322.823611111111</v>
      </c>
      <c r="C47" s="23" t="s">
        <v>11</v>
      </c>
      <c r="D47" s="23" t="s">
        <v>32</v>
      </c>
      <c r="E47" s="23">
        <v>0.06</v>
      </c>
      <c r="F47" s="23">
        <v>113.40300000000001</v>
      </c>
      <c r="G47" s="23">
        <v>112.84</v>
      </c>
      <c r="H47" s="23">
        <v>113.36499999999999</v>
      </c>
      <c r="I47" s="23">
        <v>112.96899999999999</v>
      </c>
      <c r="J47" s="23">
        <v>-0.2</v>
      </c>
      <c r="K47" s="23">
        <v>0</v>
      </c>
      <c r="L47" s="23">
        <v>39.6</v>
      </c>
      <c r="M47" s="23">
        <v>18.12</v>
      </c>
      <c r="N47" s="23">
        <v>0.13</v>
      </c>
      <c r="O47" s="23" t="s">
        <v>193</v>
      </c>
      <c r="P47" s="23">
        <v>88</v>
      </c>
      <c r="Q47" s="23" t="s">
        <v>194</v>
      </c>
      <c r="R47" s="23">
        <v>19.100000000000001</v>
      </c>
      <c r="S47" s="23">
        <v>0.1</v>
      </c>
      <c r="T47" s="23">
        <v>51.6</v>
      </c>
      <c r="U47" s="23">
        <v>23.736000000000001</v>
      </c>
      <c r="V47" s="23">
        <v>-5.3</v>
      </c>
      <c r="W47" s="23">
        <v>-2.4380000000000002</v>
      </c>
      <c r="X47" s="23">
        <v>90.7</v>
      </c>
      <c r="Y47" s="23">
        <v>78.900000000000006</v>
      </c>
      <c r="Z47" s="23">
        <v>-12</v>
      </c>
      <c r="AA47" s="23">
        <v>-5.52</v>
      </c>
    </row>
    <row r="48" spans="1:27" s="23" customFormat="1" x14ac:dyDescent="0.25">
      <c r="A48" s="42">
        <v>43322.28125</v>
      </c>
      <c r="B48" s="42">
        <v>43322.462500000001</v>
      </c>
      <c r="C48" s="23" t="s">
        <v>13</v>
      </c>
      <c r="D48" s="23" t="s">
        <v>34</v>
      </c>
      <c r="E48" s="23">
        <v>0.3</v>
      </c>
      <c r="F48" s="23">
        <v>1.3055000000000001</v>
      </c>
      <c r="G48" s="23">
        <v>1.3311999999999999</v>
      </c>
      <c r="H48" s="23">
        <v>1.3111999999999999</v>
      </c>
      <c r="I48" s="23">
        <v>1.3055000000000001</v>
      </c>
      <c r="J48" s="23">
        <v>-1.3</v>
      </c>
      <c r="K48" s="23">
        <v>0</v>
      </c>
      <c r="L48" s="23">
        <v>-57</v>
      </c>
      <c r="M48" s="23">
        <v>-150.16999999999999</v>
      </c>
      <c r="N48" s="23">
        <v>-1.03</v>
      </c>
      <c r="O48" s="23" t="s">
        <v>195</v>
      </c>
      <c r="P48" s="23">
        <v>0</v>
      </c>
      <c r="Q48" s="23" t="s">
        <v>33</v>
      </c>
      <c r="R48" s="23">
        <v>63.1</v>
      </c>
      <c r="S48" s="23">
        <v>63.29</v>
      </c>
      <c r="T48" s="23">
        <v>0</v>
      </c>
      <c r="U48" s="23">
        <v>0</v>
      </c>
      <c r="V48" s="23">
        <v>-63.1</v>
      </c>
      <c r="W48" s="23">
        <v>-164.691</v>
      </c>
      <c r="X48" s="23">
        <v>0</v>
      </c>
      <c r="Y48" s="23">
        <v>9.6999999999999993</v>
      </c>
      <c r="Z48" s="23">
        <v>-57</v>
      </c>
      <c r="AA48" s="23">
        <v>-148.77000000000001</v>
      </c>
    </row>
    <row r="49" spans="1:27" s="23" customFormat="1" x14ac:dyDescent="0.25">
      <c r="A49" s="42">
        <v>43230.6875</v>
      </c>
      <c r="B49" s="42">
        <v>43322.041666666664</v>
      </c>
      <c r="C49" s="23" t="s">
        <v>13</v>
      </c>
      <c r="D49" s="23" t="s">
        <v>34</v>
      </c>
      <c r="E49" s="23">
        <v>0.06</v>
      </c>
      <c r="F49" s="23">
        <v>1.3019400000000001</v>
      </c>
      <c r="G49" s="23">
        <v>1.3237699999999999</v>
      </c>
      <c r="H49" s="23">
        <v>1.3095399999999999</v>
      </c>
      <c r="I49" s="23">
        <v>1.3125199999999999</v>
      </c>
      <c r="J49" s="23">
        <v>-0.26</v>
      </c>
      <c r="K49" s="23">
        <v>-0.43</v>
      </c>
      <c r="L49" s="23">
        <v>29.8</v>
      </c>
      <c r="M49" s="23">
        <v>14.82</v>
      </c>
      <c r="N49" s="23">
        <v>0.1</v>
      </c>
      <c r="O49" s="23" t="s">
        <v>196</v>
      </c>
      <c r="P49" s="23">
        <v>99.3</v>
      </c>
      <c r="Q49" s="23" t="s">
        <v>197</v>
      </c>
      <c r="R49" s="23">
        <v>17.5</v>
      </c>
      <c r="S49" s="23">
        <v>0.06</v>
      </c>
      <c r="T49" s="23">
        <v>29.8</v>
      </c>
      <c r="U49" s="23">
        <v>15.496</v>
      </c>
      <c r="V49" s="23">
        <v>-1.9</v>
      </c>
      <c r="W49" s="23">
        <v>-0.98799999999999999</v>
      </c>
      <c r="X49" s="23">
        <v>94</v>
      </c>
      <c r="Y49" s="23">
        <v>100</v>
      </c>
      <c r="Z49" s="23">
        <v>0</v>
      </c>
      <c r="AA49" s="23">
        <v>0</v>
      </c>
    </row>
    <row r="50" spans="1:27" s="23" customFormat="1" x14ac:dyDescent="0.25">
      <c r="A50" s="42">
        <v>43230.416666666664</v>
      </c>
      <c r="B50" s="42">
        <v>43230.479166666664</v>
      </c>
      <c r="C50" s="23" t="s">
        <v>13</v>
      </c>
      <c r="D50" s="23" t="s">
        <v>34</v>
      </c>
      <c r="E50" s="23">
        <v>0.06</v>
      </c>
      <c r="F50" s="23">
        <v>1.30036</v>
      </c>
      <c r="G50" s="23">
        <v>1.31324</v>
      </c>
      <c r="H50" s="23">
        <v>1.3045899999999999</v>
      </c>
      <c r="I50" s="23">
        <v>1.30274</v>
      </c>
      <c r="J50" s="23">
        <v>-0.26</v>
      </c>
      <c r="K50" s="23">
        <v>0</v>
      </c>
      <c r="L50" s="23">
        <v>-18.5</v>
      </c>
      <c r="M50" s="23">
        <v>-9.91</v>
      </c>
      <c r="N50" s="23">
        <v>-7.0000000000000007E-2</v>
      </c>
      <c r="O50" s="23" t="s">
        <v>198</v>
      </c>
      <c r="P50" s="23">
        <v>0</v>
      </c>
      <c r="Q50" s="23" t="s">
        <v>33</v>
      </c>
      <c r="R50" s="23">
        <v>18.5</v>
      </c>
      <c r="S50" s="23">
        <v>18.52</v>
      </c>
      <c r="T50" s="23">
        <v>0</v>
      </c>
      <c r="U50" s="23">
        <v>0</v>
      </c>
      <c r="V50" s="23">
        <v>-18.5</v>
      </c>
      <c r="W50" s="23">
        <v>-9.6199999999999992</v>
      </c>
      <c r="X50" s="23">
        <v>0</v>
      </c>
      <c r="Y50" s="23">
        <v>0</v>
      </c>
      <c r="Z50" s="23">
        <v>-18.5</v>
      </c>
      <c r="AA50" s="23">
        <v>-9.6199999999999992</v>
      </c>
    </row>
    <row r="51" spans="1:27" s="23" customFormat="1" x14ac:dyDescent="0.25">
      <c r="A51" s="42">
        <v>43230.40625</v>
      </c>
      <c r="B51" s="42">
        <v>43230.479166666664</v>
      </c>
      <c r="C51" s="23" t="s">
        <v>13</v>
      </c>
      <c r="D51" s="23" t="s">
        <v>34</v>
      </c>
      <c r="E51" s="23">
        <v>0.06</v>
      </c>
      <c r="F51" s="23">
        <v>1.30077</v>
      </c>
      <c r="G51" s="23">
        <v>1.3123199999999999</v>
      </c>
      <c r="H51" s="23">
        <v>1.3048</v>
      </c>
      <c r="I51" s="23">
        <v>1.3027500000000001</v>
      </c>
      <c r="J51" s="23">
        <v>-0.26</v>
      </c>
      <c r="K51" s="23">
        <v>0</v>
      </c>
      <c r="L51" s="23">
        <v>-20.5</v>
      </c>
      <c r="M51" s="23">
        <v>-10.96</v>
      </c>
      <c r="N51" s="23">
        <v>-7.0000000000000007E-2</v>
      </c>
      <c r="O51" s="23" t="s">
        <v>199</v>
      </c>
      <c r="P51" s="23">
        <v>0</v>
      </c>
      <c r="Q51" s="23" t="s">
        <v>33</v>
      </c>
      <c r="R51" s="23">
        <v>20.5</v>
      </c>
      <c r="S51" s="23">
        <v>20.53</v>
      </c>
      <c r="T51" s="23">
        <v>0</v>
      </c>
      <c r="U51" s="23">
        <v>0</v>
      </c>
      <c r="V51" s="23">
        <v>-20.5</v>
      </c>
      <c r="W51" s="23">
        <v>-10.66</v>
      </c>
      <c r="X51" s="23">
        <v>0</v>
      </c>
      <c r="Y51" s="23">
        <v>0</v>
      </c>
      <c r="Z51" s="23">
        <v>-20.5</v>
      </c>
      <c r="AA51" s="23">
        <v>-10.66</v>
      </c>
    </row>
    <row r="52" spans="1:27" s="23" customFormat="1" x14ac:dyDescent="0.25">
      <c r="A52" s="42">
        <v>43200.395833333336</v>
      </c>
      <c r="B52" s="42">
        <v>43200.620833333334</v>
      </c>
      <c r="C52" s="23" t="s">
        <v>13</v>
      </c>
      <c r="D52" s="23" t="s">
        <v>32</v>
      </c>
      <c r="E52" s="23">
        <v>0.3</v>
      </c>
      <c r="F52" s="23">
        <v>1.2999700000000001</v>
      </c>
      <c r="G52" s="23">
        <v>1.27427</v>
      </c>
      <c r="H52" s="23">
        <v>1.29427</v>
      </c>
      <c r="I52" s="23">
        <v>1.3000100000000001</v>
      </c>
      <c r="J52" s="23">
        <v>-1.29</v>
      </c>
      <c r="K52" s="23">
        <v>0</v>
      </c>
      <c r="L52" s="23">
        <v>-57.4</v>
      </c>
      <c r="M52" s="23">
        <v>-150.91</v>
      </c>
      <c r="N52" s="23">
        <v>-1.01</v>
      </c>
      <c r="O52" s="23" t="s">
        <v>200</v>
      </c>
      <c r="P52" s="23">
        <v>0</v>
      </c>
      <c r="Q52" s="23" t="s">
        <v>33</v>
      </c>
      <c r="R52" s="23">
        <v>57.4</v>
      </c>
      <c r="S52" s="23">
        <v>57.47</v>
      </c>
      <c r="T52" s="23">
        <v>0</v>
      </c>
      <c r="U52" s="23">
        <v>0</v>
      </c>
      <c r="V52" s="23">
        <v>-57.4</v>
      </c>
      <c r="W52" s="23">
        <v>-149.81399999999999</v>
      </c>
      <c r="X52" s="23">
        <v>0</v>
      </c>
      <c r="Y52" s="23">
        <v>0</v>
      </c>
      <c r="Z52" s="23">
        <v>-57.4</v>
      </c>
      <c r="AA52" s="23">
        <v>-149.81</v>
      </c>
    </row>
    <row r="53" spans="1:27" s="23" customFormat="1" x14ac:dyDescent="0.25">
      <c r="A53" s="42">
        <v>43200.395138888889</v>
      </c>
      <c r="B53" s="42">
        <v>43200.618055555555</v>
      </c>
      <c r="C53" s="23" t="s">
        <v>13</v>
      </c>
      <c r="D53" s="23" t="s">
        <v>32</v>
      </c>
      <c r="E53" s="23">
        <v>0.3</v>
      </c>
      <c r="F53" s="23">
        <v>1.2997700000000001</v>
      </c>
      <c r="G53" s="23">
        <v>1.28417</v>
      </c>
      <c r="H53" s="23">
        <v>1.29417</v>
      </c>
      <c r="I53" s="23">
        <v>1.2997799999999999</v>
      </c>
      <c r="J53" s="23">
        <v>-1.29</v>
      </c>
      <c r="K53" s="23">
        <v>0</v>
      </c>
      <c r="L53" s="23">
        <v>-56.1</v>
      </c>
      <c r="M53" s="23">
        <v>-147.55000000000001</v>
      </c>
      <c r="N53" s="23">
        <v>-0.98</v>
      </c>
      <c r="O53" s="23" t="s">
        <v>201</v>
      </c>
      <c r="P53" s="23">
        <v>0</v>
      </c>
      <c r="Q53" s="23" t="s">
        <v>33</v>
      </c>
      <c r="R53" s="23">
        <v>56.1</v>
      </c>
      <c r="S53" s="23">
        <v>56.18</v>
      </c>
      <c r="T53" s="23">
        <v>0</v>
      </c>
      <c r="U53" s="23">
        <v>0</v>
      </c>
      <c r="V53" s="23">
        <v>-56.1</v>
      </c>
      <c r="W53" s="23">
        <v>-146.42099999999999</v>
      </c>
      <c r="X53" s="23">
        <v>0</v>
      </c>
      <c r="Y53" s="23">
        <v>0</v>
      </c>
      <c r="Z53" s="23">
        <v>-56.1</v>
      </c>
      <c r="AA53" s="23">
        <v>-146.41999999999999</v>
      </c>
    </row>
    <row r="54" spans="1:27" s="23" customFormat="1" x14ac:dyDescent="0.25">
      <c r="A54" s="42">
        <v>43200.371527777781</v>
      </c>
      <c r="B54" s="42">
        <v>43200.375694444447</v>
      </c>
      <c r="C54" s="23" t="s">
        <v>13</v>
      </c>
      <c r="D54" s="23" t="s">
        <v>32</v>
      </c>
      <c r="E54" s="23">
        <v>0.3</v>
      </c>
      <c r="F54" s="23">
        <v>1.2999000000000001</v>
      </c>
      <c r="G54" s="23">
        <v>1.2843</v>
      </c>
      <c r="H54" s="23">
        <v>1.2943</v>
      </c>
      <c r="I54" s="23">
        <v>1.29308</v>
      </c>
      <c r="J54" s="23">
        <v>-1.29</v>
      </c>
      <c r="K54" s="23">
        <v>0</v>
      </c>
      <c r="L54" s="23">
        <v>12.2</v>
      </c>
      <c r="M54" s="23">
        <v>30.62</v>
      </c>
      <c r="N54" s="23">
        <v>0.2</v>
      </c>
      <c r="O54" s="23" t="s">
        <v>202</v>
      </c>
      <c r="P54" s="23">
        <v>16.7</v>
      </c>
      <c r="Q54" s="23" t="s">
        <v>46</v>
      </c>
      <c r="R54" s="23">
        <v>0</v>
      </c>
      <c r="S54" s="23">
        <v>0.08</v>
      </c>
      <c r="T54" s="23">
        <v>12.2</v>
      </c>
      <c r="U54" s="23">
        <v>31.963999999999999</v>
      </c>
      <c r="V54" s="23">
        <v>0</v>
      </c>
      <c r="W54" s="23">
        <v>0</v>
      </c>
      <c r="X54" s="23">
        <v>100</v>
      </c>
      <c r="Y54" s="23">
        <v>100</v>
      </c>
      <c r="Z54" s="23">
        <v>0</v>
      </c>
      <c r="AA54" s="23">
        <v>0</v>
      </c>
    </row>
    <row r="55" spans="1:27" s="23" customFormat="1" x14ac:dyDescent="0.25">
      <c r="A55" s="42">
        <v>43169.747916666667</v>
      </c>
      <c r="B55" s="42">
        <v>43169.754861111112</v>
      </c>
      <c r="C55" s="23" t="s">
        <v>16</v>
      </c>
      <c r="D55" s="23" t="s">
        <v>32</v>
      </c>
      <c r="E55" s="23">
        <v>0.3</v>
      </c>
      <c r="F55" s="23">
        <v>0.71853</v>
      </c>
      <c r="G55" s="23">
        <v>0.70982999999999996</v>
      </c>
      <c r="H55" s="23">
        <v>0.71553</v>
      </c>
      <c r="I55" s="23">
        <v>0.71465999999999996</v>
      </c>
      <c r="J55" s="23">
        <v>-0.71</v>
      </c>
      <c r="K55" s="23">
        <v>0</v>
      </c>
      <c r="L55" s="23">
        <v>8.6999999999999993</v>
      </c>
      <c r="M55" s="23">
        <v>21.92</v>
      </c>
      <c r="N55" s="23">
        <v>0.14000000000000001</v>
      </c>
      <c r="O55" s="23" t="s">
        <v>203</v>
      </c>
      <c r="P55" s="23">
        <v>9.1</v>
      </c>
      <c r="Q55" s="23" t="s">
        <v>204</v>
      </c>
      <c r="R55" s="23">
        <v>0</v>
      </c>
      <c r="S55" s="23">
        <v>0.12</v>
      </c>
      <c r="T55" s="23">
        <v>8.6999999999999993</v>
      </c>
      <c r="U55" s="23">
        <v>22.619999999999902</v>
      </c>
      <c r="V55" s="23">
        <v>0</v>
      </c>
      <c r="W55" s="23">
        <v>0</v>
      </c>
      <c r="X55" s="23">
        <v>100</v>
      </c>
      <c r="Y55" s="23">
        <v>100</v>
      </c>
      <c r="Z55" s="23">
        <v>0</v>
      </c>
      <c r="AA55" s="23">
        <v>0</v>
      </c>
    </row>
    <row r="56" spans="1:27" s="23" customFormat="1" x14ac:dyDescent="0.25">
      <c r="A56" s="42">
        <v>43141.627083333333</v>
      </c>
      <c r="B56" s="42">
        <v>43141.832638888889</v>
      </c>
      <c r="C56" s="23" t="s">
        <v>10</v>
      </c>
      <c r="D56" s="23" t="s">
        <v>32</v>
      </c>
      <c r="E56" s="23">
        <v>0.3</v>
      </c>
      <c r="F56" s="23">
        <v>1.15856</v>
      </c>
      <c r="G56" s="23">
        <v>1.13896</v>
      </c>
      <c r="H56" s="23">
        <v>1.1538600000000001</v>
      </c>
      <c r="I56" s="23">
        <v>1.1550800000000001</v>
      </c>
      <c r="J56" s="23">
        <v>-1.1399999999999999</v>
      </c>
      <c r="K56" s="23">
        <v>0</v>
      </c>
      <c r="L56" s="23">
        <v>-12.2</v>
      </c>
      <c r="M56" s="23">
        <v>-32.83</v>
      </c>
      <c r="N56" s="23">
        <v>-0.22</v>
      </c>
      <c r="O56" s="23" t="s">
        <v>205</v>
      </c>
      <c r="P56" s="23">
        <v>0</v>
      </c>
      <c r="Q56" s="23" t="s">
        <v>33</v>
      </c>
      <c r="R56" s="23">
        <v>30.7</v>
      </c>
      <c r="S56" s="23">
        <v>30.77</v>
      </c>
      <c r="T56" s="23">
        <v>0</v>
      </c>
      <c r="U56" s="23">
        <v>0</v>
      </c>
      <c r="V56" s="23">
        <v>-30.7</v>
      </c>
      <c r="W56" s="23">
        <v>-79.819999999999993</v>
      </c>
      <c r="X56" s="23">
        <v>0</v>
      </c>
      <c r="Y56" s="23">
        <v>60.3</v>
      </c>
      <c r="Z56" s="23">
        <v>-12.2</v>
      </c>
      <c r="AA56" s="23">
        <v>-31.72</v>
      </c>
    </row>
    <row r="57" spans="1:27" s="23" customFormat="1" x14ac:dyDescent="0.25">
      <c r="A57" s="42">
        <v>43141.590277777781</v>
      </c>
      <c r="B57" s="42">
        <v>43141.832638888889</v>
      </c>
      <c r="C57" s="23" t="s">
        <v>10</v>
      </c>
      <c r="D57" s="23" t="s">
        <v>32</v>
      </c>
      <c r="E57" s="23">
        <v>0.3</v>
      </c>
      <c r="F57" s="23">
        <v>1.1573</v>
      </c>
      <c r="G57" s="23">
        <v>1.1376999999999999</v>
      </c>
      <c r="H57" s="23">
        <v>1.1526000000000001</v>
      </c>
      <c r="I57" s="23">
        <v>1.1550800000000001</v>
      </c>
      <c r="J57" s="23">
        <v>-1.1399999999999999</v>
      </c>
      <c r="K57" s="23">
        <v>0</v>
      </c>
      <c r="L57" s="23">
        <v>-24.8</v>
      </c>
      <c r="M57" s="23">
        <v>-65.55</v>
      </c>
      <c r="N57" s="23">
        <v>-0.43</v>
      </c>
      <c r="O57" s="23" t="s">
        <v>206</v>
      </c>
      <c r="P57" s="23">
        <v>0</v>
      </c>
      <c r="Q57" s="23" t="s">
        <v>33</v>
      </c>
      <c r="R57" s="23">
        <v>43.3</v>
      </c>
      <c r="S57" s="23">
        <v>43.48</v>
      </c>
      <c r="T57" s="23">
        <v>0</v>
      </c>
      <c r="U57" s="23">
        <v>0</v>
      </c>
      <c r="V57" s="23">
        <v>-43.3</v>
      </c>
      <c r="W57" s="23">
        <v>-112.58</v>
      </c>
      <c r="X57" s="23">
        <v>0</v>
      </c>
      <c r="Y57" s="23">
        <v>42.7</v>
      </c>
      <c r="Z57" s="23">
        <v>-24.8</v>
      </c>
      <c r="AA57" s="23">
        <v>-64.48</v>
      </c>
    </row>
    <row r="58" spans="1:27" s="23" customFormat="1" x14ac:dyDescent="0.25">
      <c r="A58" s="42">
        <v>43110.6875</v>
      </c>
      <c r="B58" s="42">
        <v>43110.78125</v>
      </c>
      <c r="C58" s="23" t="s">
        <v>13</v>
      </c>
      <c r="D58" s="23" t="s">
        <v>34</v>
      </c>
      <c r="E58" s="23">
        <v>0.06</v>
      </c>
      <c r="F58" s="23">
        <v>1.29833</v>
      </c>
      <c r="G58" s="23">
        <v>1.3221099999999999</v>
      </c>
      <c r="H58" s="23">
        <v>1.30661</v>
      </c>
      <c r="I58" s="23">
        <v>1.30308</v>
      </c>
      <c r="J58" s="23">
        <v>-0.26</v>
      </c>
      <c r="K58" s="23">
        <v>0</v>
      </c>
      <c r="L58" s="23">
        <v>-35.299999999999997</v>
      </c>
      <c r="M58" s="23">
        <v>-18.57</v>
      </c>
      <c r="N58" s="23">
        <v>-0.12</v>
      </c>
      <c r="O58" s="23" t="s">
        <v>207</v>
      </c>
      <c r="P58" s="23">
        <v>0</v>
      </c>
      <c r="Q58" s="23" t="s">
        <v>33</v>
      </c>
      <c r="R58" s="23">
        <v>35.299999999999997</v>
      </c>
      <c r="S58" s="23">
        <v>35.340000000000003</v>
      </c>
      <c r="T58" s="23">
        <v>0</v>
      </c>
      <c r="U58" s="23">
        <v>0</v>
      </c>
      <c r="V58" s="23">
        <v>-35.299999999999997</v>
      </c>
      <c r="W58" s="23">
        <v>-18.355999999999899</v>
      </c>
      <c r="X58" s="23">
        <v>0</v>
      </c>
      <c r="Y58" s="23">
        <v>0</v>
      </c>
      <c r="Z58" s="23">
        <v>-35.299999999999997</v>
      </c>
      <c r="AA58" s="23">
        <v>-18.36</v>
      </c>
    </row>
    <row r="59" spans="1:27" s="23" customFormat="1" x14ac:dyDescent="0.25">
      <c r="A59" s="42">
        <v>43110.666666666664</v>
      </c>
      <c r="B59" s="42">
        <v>43110.75</v>
      </c>
      <c r="C59" s="23" t="s">
        <v>13</v>
      </c>
      <c r="D59" s="23" t="s">
        <v>34</v>
      </c>
      <c r="E59" s="23">
        <v>0.06</v>
      </c>
      <c r="F59" s="23">
        <v>1.2995399999999999</v>
      </c>
      <c r="G59" s="23">
        <v>1.3233200000000001</v>
      </c>
      <c r="H59" s="23">
        <v>1.3078399999999999</v>
      </c>
      <c r="I59" s="23">
        <v>1.3045</v>
      </c>
      <c r="J59" s="23">
        <v>-0.26</v>
      </c>
      <c r="K59" s="23">
        <v>0</v>
      </c>
      <c r="L59" s="23">
        <v>-33.4</v>
      </c>
      <c r="M59" s="23">
        <v>-17.559999999999999</v>
      </c>
      <c r="N59" s="23">
        <v>-0.11</v>
      </c>
      <c r="O59" s="23" t="s">
        <v>208</v>
      </c>
      <c r="P59" s="23">
        <v>0</v>
      </c>
      <c r="Q59" s="23" t="s">
        <v>33</v>
      </c>
      <c r="R59" s="23">
        <v>33.4</v>
      </c>
      <c r="S59" s="23">
        <v>33.44</v>
      </c>
      <c r="T59" s="23">
        <v>0</v>
      </c>
      <c r="U59" s="23">
        <v>0</v>
      </c>
      <c r="V59" s="23">
        <v>-33.4</v>
      </c>
      <c r="W59" s="23">
        <v>-17.367999999999999</v>
      </c>
      <c r="X59" s="23">
        <v>0</v>
      </c>
      <c r="Y59" s="23">
        <v>0</v>
      </c>
      <c r="Z59" s="23">
        <v>-33.4</v>
      </c>
      <c r="AA59" s="23">
        <v>-17.37</v>
      </c>
    </row>
  </sheetData>
  <mergeCells count="2">
    <mergeCell ref="F25:F26"/>
    <mergeCell ref="H25:H26"/>
  </mergeCells>
  <conditionalFormatting sqref="H25 L28:L30 J25:J27 L36:L1048576">
    <cfRule type="cellIs" dxfId="119" priority="101" operator="lessThan">
      <formula>0</formula>
    </cfRule>
    <cfRule type="cellIs" dxfId="118" priority="102" operator="greaterThan">
      <formula>0</formula>
    </cfRule>
  </conditionalFormatting>
  <conditionalFormatting sqref="F2:F22 F25">
    <cfRule type="cellIs" dxfId="117" priority="109" operator="lessThan">
      <formula>0</formula>
    </cfRule>
    <cfRule type="cellIs" dxfId="116" priority="110" operator="greaterThan">
      <formula>0</formula>
    </cfRule>
  </conditionalFormatting>
  <conditionalFormatting sqref="F2:G2 F3:F22 G3:G24">
    <cfRule type="cellIs" dxfId="115" priority="106" operator="equal">
      <formula>0</formula>
    </cfRule>
  </conditionalFormatting>
  <conditionalFormatting sqref="H2:H23 B2:C24">
    <cfRule type="cellIs" dxfId="114" priority="104" operator="lessThan">
      <formula>0</formula>
    </cfRule>
    <cfRule type="cellIs" dxfId="113" priority="105" operator="greaterThan">
      <formula>0</formula>
    </cfRule>
  </conditionalFormatting>
  <conditionalFormatting sqref="B25:C25">
    <cfRule type="cellIs" dxfId="112" priority="99" operator="lessThan">
      <formula>0</formula>
    </cfRule>
    <cfRule type="cellIs" dxfId="111" priority="100" operator="greaterThan">
      <formula>0</formula>
    </cfRule>
  </conditionalFormatting>
  <conditionalFormatting sqref="D2:D24">
    <cfRule type="cellIs" dxfId="110" priority="97" operator="lessThan">
      <formula>0</formula>
    </cfRule>
    <cfRule type="cellIs" dxfId="109" priority="98" operator="greaterThan">
      <formula>0</formula>
    </cfRule>
  </conditionalFormatting>
  <conditionalFormatting sqref="D25">
    <cfRule type="cellIs" dxfId="108" priority="94" operator="lessThan">
      <formula>0</formula>
    </cfRule>
    <cfRule type="cellIs" dxfId="107" priority="95" operator="greaterThan">
      <formula>0</formula>
    </cfRule>
  </conditionalFormatting>
  <conditionalFormatting sqref="E2:E24">
    <cfRule type="cellIs" dxfId="106" priority="92" operator="lessThan">
      <formula>0</formula>
    </cfRule>
    <cfRule type="cellIs" dxfId="105" priority="93" operator="greaterThan">
      <formula>0</formula>
    </cfRule>
  </conditionalFormatting>
  <conditionalFormatting sqref="E25">
    <cfRule type="cellIs" dxfId="104" priority="89" operator="lessThan">
      <formula>0</formula>
    </cfRule>
    <cfRule type="cellIs" dxfId="103" priority="90" operator="greaterThan">
      <formula>0</formula>
    </cfRule>
  </conditionalFormatting>
  <conditionalFormatting sqref="J1:J22">
    <cfRule type="cellIs" dxfId="102" priority="87" operator="lessThan">
      <formula>0</formula>
    </cfRule>
    <cfRule type="cellIs" dxfId="101" priority="88" operator="greaterThan">
      <formula>0</formula>
    </cfRule>
  </conditionalFormatting>
  <conditionalFormatting sqref="H3:H23 F2:H2 B25:H25 E3:F13 B26:E26 G26 F14:F22 G3:G24 B2:E24">
    <cfRule type="cellIs" dxfId="100" priority="103" operator="equal">
      <formula>0</formula>
    </cfRule>
  </conditionalFormatting>
  <conditionalFormatting sqref="B27:E27">
    <cfRule type="cellIs" dxfId="99" priority="85" operator="lessThan">
      <formula>0</formula>
    </cfRule>
    <cfRule type="cellIs" dxfId="98" priority="86" operator="greaterThan">
      <formula>0</formula>
    </cfRule>
  </conditionalFormatting>
  <conditionalFormatting sqref="F23">
    <cfRule type="cellIs" dxfId="97" priority="83" operator="lessThan">
      <formula>0</formula>
    </cfRule>
    <cfRule type="cellIs" dxfId="96" priority="84" operator="greaterThan">
      <formula>0</formula>
    </cfRule>
  </conditionalFormatting>
  <conditionalFormatting sqref="F23">
    <cfRule type="cellIs" dxfId="95" priority="82" operator="equal">
      <formula>0</formula>
    </cfRule>
  </conditionalFormatting>
  <conditionalFormatting sqref="J23">
    <cfRule type="cellIs" dxfId="94" priority="73" operator="lessThan">
      <formula>0</formula>
    </cfRule>
    <cfRule type="cellIs" dxfId="93" priority="74" operator="greaterThan">
      <formula>0</formula>
    </cfRule>
  </conditionalFormatting>
  <conditionalFormatting sqref="F23">
    <cfRule type="cellIs" dxfId="92" priority="79" operator="equal">
      <formula>0</formula>
    </cfRule>
  </conditionalFormatting>
  <conditionalFormatting sqref="H24">
    <cfRule type="cellIs" dxfId="91" priority="35" operator="lessThan">
      <formula>0</formula>
    </cfRule>
    <cfRule type="cellIs" dxfId="90" priority="36" operator="greaterThan">
      <formula>0</formula>
    </cfRule>
  </conditionalFormatting>
  <conditionalFormatting sqref="H24">
    <cfRule type="cellIs" dxfId="89" priority="34" operator="equal">
      <formula>0</formula>
    </cfRule>
  </conditionalFormatting>
  <conditionalFormatting sqref="F24">
    <cfRule type="cellIs" dxfId="88" priority="32" operator="lessThan">
      <formula>0</formula>
    </cfRule>
    <cfRule type="cellIs" dxfId="87" priority="33" operator="greaterThan">
      <formula>0</formula>
    </cfRule>
  </conditionalFormatting>
  <conditionalFormatting sqref="F24">
    <cfRule type="cellIs" dxfId="86" priority="31" operator="equal">
      <formula>0</formula>
    </cfRule>
  </conditionalFormatting>
  <conditionalFormatting sqref="J24">
    <cfRule type="cellIs" dxfId="85" priority="22" operator="lessThan">
      <formula>0</formula>
    </cfRule>
    <cfRule type="cellIs" dxfId="84" priority="23" operator="greaterThan">
      <formula>0</formula>
    </cfRule>
  </conditionalFormatting>
  <conditionalFormatting sqref="F24">
    <cfRule type="cellIs" dxfId="83" priority="28" operator="equal">
      <formula>0</formula>
    </cfRule>
  </conditionalFormatting>
  <conditionalFormatting sqref="L31">
    <cfRule type="cellIs" dxfId="82" priority="2" operator="lessThan">
      <formula>0</formula>
    </cfRule>
    <cfRule type="cellIs" dxfId="81" priority="3" operator="greaterThan">
      <formula>0</formula>
    </cfRule>
  </conditionalFormatting>
  <conditionalFormatting sqref="H31">
    <cfRule type="duplicateValues" dxfId="80" priority="1"/>
  </conditionalFormatting>
  <conditionalFormatting sqref="L31:L35">
    <cfRule type="cellIs" dxfId="79" priority="4" operator="greaterThan">
      <formula>0</formula>
    </cfRule>
    <cfRule type="cellIs" dxfId="78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M81"/>
  <sheetViews>
    <sheetView zoomScale="80" zoomScaleNormal="80" workbookViewId="0">
      <selection activeCell="E25" sqref="E25:E26"/>
    </sheetView>
  </sheetViews>
  <sheetFormatPr baseColWidth="10" defaultRowHeight="15" x14ac:dyDescent="0.25"/>
  <cols>
    <col min="1" max="1" width="27.42578125" style="21" customWidth="1"/>
    <col min="2" max="2" width="17.85546875" style="22" customWidth="1"/>
    <col min="3" max="4" width="15.5703125" style="21" customWidth="1"/>
    <col min="5" max="5" width="19.7109375" style="21" customWidth="1"/>
    <col min="6" max="6" width="17.42578125" style="21" customWidth="1"/>
    <col min="7" max="7" width="23.140625" style="21" customWidth="1"/>
    <col min="8" max="8" width="26.85546875" style="21" customWidth="1"/>
    <col min="9" max="16384" width="11.42578125" style="21"/>
  </cols>
  <sheetData>
    <row r="1" spans="1:11" ht="15.75" x14ac:dyDescent="0.25">
      <c r="A1" s="46" t="s">
        <v>35</v>
      </c>
      <c r="B1" s="36" t="s">
        <v>10</v>
      </c>
      <c r="C1" s="34" t="s">
        <v>13</v>
      </c>
      <c r="D1" s="35" t="s">
        <v>11</v>
      </c>
      <c r="E1" s="37" t="s">
        <v>9</v>
      </c>
      <c r="F1" s="37" t="s">
        <v>2</v>
      </c>
      <c r="G1" s="37" t="s">
        <v>12</v>
      </c>
      <c r="H1" s="5"/>
      <c r="I1" s="5"/>
      <c r="J1" s="5"/>
      <c r="K1" s="5"/>
    </row>
    <row r="2" spans="1:11" x14ac:dyDescent="0.25">
      <c r="A2" s="157">
        <v>43110</v>
      </c>
      <c r="B2" s="44">
        <f t="shared" ref="B2:B11" si="0">SUMPRODUCT((VALUE(TEXT($B$32:$B$81,"JJ/MM/AAAA"))=VALUE(TEXT(A2,"JJ/MM/AAAA")))*($C$32:$C$81=$B$1),$L$32:$L$81)</f>
        <v>16.899999999999999</v>
      </c>
      <c r="C2" s="44">
        <f t="shared" ref="C2:C11" si="1">SUMPRODUCT((VALUE(TEXT($B$32:$B$81,"JJ/MM/AAAA"))=VALUE(TEXT(A2,"JJ/MM/AAAA")))*($C$32:$C$81=$C$1),$L$32:$L$81)</f>
        <v>-48</v>
      </c>
      <c r="D2" s="44">
        <f t="shared" ref="D2:D11" si="2">SUMPRODUCT((VALUE(TEXT($B$32:$B$81,"JJ/MM/AAAA"))=VALUE(TEXT(A2,"JJ/MM/AAAA")))*($C$32:$C$81=$D$1),$L$32:$L$81)</f>
        <v>0</v>
      </c>
      <c r="E2" s="1">
        <f t="shared" ref="E2:E24" si="3">SUM(B2:D2)</f>
        <v>-31.1</v>
      </c>
      <c r="F2" s="2">
        <f>SUMPRODUCT((VALUE(TEXT($B$32:$B$81,"JJ/MM/AAAA"))=VALUE(TEXT(A2,"JJ/MM/AAAA")))*1)</f>
        <v>2</v>
      </c>
      <c r="G2" s="25">
        <f t="shared" ref="G2:G24" si="4">(B2*8.6)+(C2*8.6)+(D2*7.86)</f>
        <v>-267.45999999999998</v>
      </c>
      <c r="H2" s="5"/>
      <c r="I2" s="5"/>
      <c r="J2" s="5"/>
      <c r="K2" s="5"/>
    </row>
    <row r="3" spans="1:11" x14ac:dyDescent="0.25">
      <c r="A3" s="157">
        <v>43141</v>
      </c>
      <c r="B3" s="44">
        <f t="shared" si="0"/>
        <v>7.6999999999999993</v>
      </c>
      <c r="C3" s="44">
        <f t="shared" si="1"/>
        <v>0</v>
      </c>
      <c r="D3" s="44">
        <f t="shared" si="2"/>
        <v>-9.1</v>
      </c>
      <c r="E3" s="1">
        <f t="shared" si="3"/>
        <v>-1.4000000000000004</v>
      </c>
      <c r="F3" s="2">
        <f t="shared" ref="F3:F24" si="5">SUMPRODUCT((VALUE(TEXT($B$32:$B$81,"JJ/MM/AAAA"))=VALUE(TEXT(A3,"JJ/MM/AAAA")))*1)</f>
        <v>4</v>
      </c>
      <c r="G3" s="25">
        <f t="shared" si="4"/>
        <v>-5.3060000000000116</v>
      </c>
      <c r="H3" s="5"/>
      <c r="I3" s="5"/>
      <c r="J3" s="5"/>
      <c r="K3" s="5"/>
    </row>
    <row r="4" spans="1:11" x14ac:dyDescent="0.25">
      <c r="A4" s="157">
        <v>43169</v>
      </c>
      <c r="B4" s="44">
        <f t="shared" si="0"/>
        <v>1.2</v>
      </c>
      <c r="C4" s="44">
        <f t="shared" si="1"/>
        <v>0</v>
      </c>
      <c r="D4" s="44">
        <f t="shared" si="2"/>
        <v>-61</v>
      </c>
      <c r="E4" s="1">
        <f t="shared" si="3"/>
        <v>-59.8</v>
      </c>
      <c r="F4" s="2">
        <f t="shared" si="5"/>
        <v>2</v>
      </c>
      <c r="G4" s="25">
        <f t="shared" si="4"/>
        <v>-469.14000000000004</v>
      </c>
      <c r="H4" s="5"/>
      <c r="I4" s="5"/>
      <c r="J4" s="5"/>
      <c r="K4" s="5"/>
    </row>
    <row r="5" spans="1:11" x14ac:dyDescent="0.25">
      <c r="A5" s="157">
        <v>43200</v>
      </c>
      <c r="B5" s="44">
        <f t="shared" si="0"/>
        <v>-26</v>
      </c>
      <c r="C5" s="44">
        <f t="shared" si="1"/>
        <v>-79.3</v>
      </c>
      <c r="D5" s="44">
        <f t="shared" si="2"/>
        <v>-51.1</v>
      </c>
      <c r="E5" s="1">
        <f t="shared" si="3"/>
        <v>-156.4</v>
      </c>
      <c r="F5" s="2">
        <f t="shared" si="5"/>
        <v>6</v>
      </c>
      <c r="G5" s="25">
        <f t="shared" si="4"/>
        <v>-1307.2259999999999</v>
      </c>
      <c r="H5" s="5"/>
      <c r="I5" s="5"/>
      <c r="J5" s="5"/>
      <c r="K5" s="5"/>
    </row>
    <row r="6" spans="1:11" x14ac:dyDescent="0.25">
      <c r="A6" s="157">
        <v>43230</v>
      </c>
      <c r="B6" s="44">
        <f t="shared" si="0"/>
        <v>0</v>
      </c>
      <c r="C6" s="44">
        <f t="shared" si="1"/>
        <v>0</v>
      </c>
      <c r="D6" s="44">
        <f t="shared" si="2"/>
        <v>-3.8000000000000007</v>
      </c>
      <c r="E6" s="1">
        <f t="shared" si="3"/>
        <v>-3.8000000000000007</v>
      </c>
      <c r="F6" s="2">
        <f t="shared" si="5"/>
        <v>7</v>
      </c>
      <c r="G6" s="25">
        <f t="shared" si="4"/>
        <v>-29.868000000000006</v>
      </c>
      <c r="H6" s="5"/>
      <c r="I6" s="5"/>
      <c r="J6" s="5"/>
      <c r="K6" s="5"/>
    </row>
    <row r="7" spans="1:11" x14ac:dyDescent="0.25">
      <c r="A7" s="157">
        <v>43322</v>
      </c>
      <c r="B7" s="44">
        <f t="shared" si="0"/>
        <v>0</v>
      </c>
      <c r="C7" s="44">
        <f t="shared" si="1"/>
        <v>-142</v>
      </c>
      <c r="D7" s="44">
        <f t="shared" si="2"/>
        <v>103.8</v>
      </c>
      <c r="E7" s="1">
        <f t="shared" si="3"/>
        <v>-38.200000000000003</v>
      </c>
      <c r="F7" s="2">
        <f t="shared" si="5"/>
        <v>9</v>
      </c>
      <c r="G7" s="25">
        <f t="shared" si="4"/>
        <v>-405.33199999999999</v>
      </c>
      <c r="H7" s="5"/>
      <c r="I7" s="5"/>
      <c r="J7" s="5"/>
      <c r="K7" s="5"/>
    </row>
    <row r="8" spans="1:11" x14ac:dyDescent="0.25">
      <c r="A8" s="157">
        <v>43353</v>
      </c>
      <c r="B8" s="44">
        <f t="shared" si="0"/>
        <v>-3.3</v>
      </c>
      <c r="C8" s="44">
        <f t="shared" si="1"/>
        <v>33</v>
      </c>
      <c r="D8" s="44">
        <f t="shared" si="2"/>
        <v>69.500000000000014</v>
      </c>
      <c r="E8" s="1">
        <f t="shared" si="3"/>
        <v>99.200000000000017</v>
      </c>
      <c r="F8" s="2">
        <f t="shared" si="5"/>
        <v>9</v>
      </c>
      <c r="G8" s="25">
        <f t="shared" si="4"/>
        <v>801.69</v>
      </c>
      <c r="H8" s="5"/>
      <c r="I8" s="5"/>
      <c r="J8" s="5"/>
      <c r="K8" s="5"/>
    </row>
    <row r="9" spans="1:11" x14ac:dyDescent="0.25">
      <c r="A9" s="157">
        <v>43383</v>
      </c>
      <c r="B9" s="44">
        <f t="shared" si="0"/>
        <v>0</v>
      </c>
      <c r="C9" s="44">
        <f t="shared" si="1"/>
        <v>86</v>
      </c>
      <c r="D9" s="44">
        <f t="shared" si="2"/>
        <v>167.6</v>
      </c>
      <c r="E9" s="1">
        <f t="shared" si="3"/>
        <v>253.6</v>
      </c>
      <c r="F9" s="2">
        <f t="shared" si="5"/>
        <v>6</v>
      </c>
      <c r="G9" s="25">
        <f t="shared" si="4"/>
        <v>2056.9360000000001</v>
      </c>
      <c r="H9" s="5"/>
      <c r="I9" s="5"/>
      <c r="J9" s="5"/>
      <c r="K9" s="5"/>
    </row>
    <row r="10" spans="1:11" x14ac:dyDescent="0.25">
      <c r="A10" s="157">
        <v>43414</v>
      </c>
      <c r="B10" s="44">
        <f t="shared" si="0"/>
        <v>17.8</v>
      </c>
      <c r="C10" s="44">
        <f t="shared" si="1"/>
        <v>24</v>
      </c>
      <c r="D10" s="44">
        <f t="shared" si="2"/>
        <v>0</v>
      </c>
      <c r="E10" s="1">
        <f t="shared" si="3"/>
        <v>41.8</v>
      </c>
      <c r="F10" s="2">
        <f t="shared" si="5"/>
        <v>5</v>
      </c>
      <c r="G10" s="25">
        <f t="shared" si="4"/>
        <v>359.48</v>
      </c>
      <c r="H10" s="5"/>
      <c r="I10" s="5"/>
      <c r="J10" s="5"/>
      <c r="K10" s="5"/>
    </row>
    <row r="11" spans="1:11" x14ac:dyDescent="0.25">
      <c r="A11" s="157">
        <v>43444</v>
      </c>
      <c r="B11" s="44">
        <f t="shared" si="0"/>
        <v>0</v>
      </c>
      <c r="C11" s="44">
        <f t="shared" si="1"/>
        <v>0</v>
      </c>
      <c r="D11" s="44">
        <f t="shared" si="2"/>
        <v>0</v>
      </c>
      <c r="E11" s="1">
        <f t="shared" si="3"/>
        <v>0</v>
      </c>
      <c r="F11" s="2">
        <f t="shared" si="5"/>
        <v>0</v>
      </c>
      <c r="G11" s="25">
        <f t="shared" si="4"/>
        <v>0</v>
      </c>
      <c r="H11" s="5"/>
      <c r="I11" s="5"/>
      <c r="J11" s="5"/>
      <c r="K11" s="5"/>
    </row>
    <row r="12" spans="1:11" x14ac:dyDescent="0.25">
      <c r="A12" s="157" t="s">
        <v>118</v>
      </c>
      <c r="B12" s="24"/>
      <c r="C12" s="24"/>
      <c r="D12" s="24"/>
      <c r="E12" s="1">
        <f t="shared" si="3"/>
        <v>0</v>
      </c>
      <c r="F12" s="2" t="e">
        <f t="shared" si="5"/>
        <v>#VALUE!</v>
      </c>
      <c r="G12" s="25">
        <f t="shared" si="4"/>
        <v>0</v>
      </c>
      <c r="H12" s="5"/>
      <c r="I12" s="5"/>
      <c r="J12" s="5"/>
      <c r="K12" s="5"/>
    </row>
    <row r="13" spans="1:11" x14ac:dyDescent="0.25">
      <c r="A13" s="157" t="s">
        <v>119</v>
      </c>
      <c r="B13" s="24"/>
      <c r="C13" s="24"/>
      <c r="D13" s="24"/>
      <c r="E13" s="1">
        <f t="shared" si="3"/>
        <v>0</v>
      </c>
      <c r="F13" s="2" t="e">
        <f t="shared" si="5"/>
        <v>#VALUE!</v>
      </c>
      <c r="G13" s="25">
        <f t="shared" si="4"/>
        <v>0</v>
      </c>
      <c r="H13" s="5"/>
      <c r="I13" s="5"/>
      <c r="J13" s="5"/>
      <c r="K13" s="5"/>
    </row>
    <row r="14" spans="1:11" x14ac:dyDescent="0.25">
      <c r="A14" s="157" t="s">
        <v>120</v>
      </c>
      <c r="B14" s="24"/>
      <c r="C14" s="24"/>
      <c r="D14" s="24"/>
      <c r="E14" s="1">
        <f t="shared" si="3"/>
        <v>0</v>
      </c>
      <c r="F14" s="2" t="e">
        <f t="shared" si="5"/>
        <v>#VALUE!</v>
      </c>
      <c r="G14" s="25">
        <f t="shared" si="4"/>
        <v>0</v>
      </c>
      <c r="H14" s="5"/>
      <c r="I14" s="5"/>
      <c r="J14" s="5"/>
      <c r="K14" s="5"/>
    </row>
    <row r="15" spans="1:11" x14ac:dyDescent="0.25">
      <c r="A15" s="157" t="s">
        <v>121</v>
      </c>
      <c r="B15" s="24"/>
      <c r="C15" s="24"/>
      <c r="D15" s="24"/>
      <c r="E15" s="1">
        <f t="shared" si="3"/>
        <v>0</v>
      </c>
      <c r="F15" s="2" t="e">
        <f t="shared" si="5"/>
        <v>#VALUE!</v>
      </c>
      <c r="G15" s="25">
        <f t="shared" si="4"/>
        <v>0</v>
      </c>
      <c r="H15" s="5"/>
      <c r="I15" s="5"/>
      <c r="J15" s="5"/>
      <c r="K15" s="5"/>
    </row>
    <row r="16" spans="1:11" x14ac:dyDescent="0.25">
      <c r="A16" s="157" t="s">
        <v>122</v>
      </c>
      <c r="B16" s="24"/>
      <c r="C16" s="24"/>
      <c r="D16" s="24"/>
      <c r="E16" s="1">
        <f t="shared" si="3"/>
        <v>0</v>
      </c>
      <c r="F16" s="2" t="e">
        <f t="shared" si="5"/>
        <v>#VALUE!</v>
      </c>
      <c r="G16" s="25">
        <f t="shared" si="4"/>
        <v>0</v>
      </c>
      <c r="H16" s="5"/>
      <c r="I16" s="5"/>
      <c r="J16" s="5"/>
      <c r="K16" s="5"/>
    </row>
    <row r="17" spans="1:13" x14ac:dyDescent="0.25">
      <c r="A17" s="157" t="s">
        <v>123</v>
      </c>
      <c r="B17" s="24"/>
      <c r="C17" s="24"/>
      <c r="D17" s="24"/>
      <c r="E17" s="1">
        <f t="shared" si="3"/>
        <v>0</v>
      </c>
      <c r="F17" s="2" t="e">
        <f t="shared" si="5"/>
        <v>#VALUE!</v>
      </c>
      <c r="G17" s="25">
        <f t="shared" si="4"/>
        <v>0</v>
      </c>
      <c r="H17" s="5"/>
      <c r="I17" s="5"/>
      <c r="J17" s="5"/>
      <c r="K17" s="5"/>
    </row>
    <row r="18" spans="1:13" x14ac:dyDescent="0.25">
      <c r="A18" s="157" t="s">
        <v>228</v>
      </c>
      <c r="B18" s="24"/>
      <c r="C18" s="24"/>
      <c r="D18" s="24"/>
      <c r="E18" s="1">
        <f t="shared" si="3"/>
        <v>0</v>
      </c>
      <c r="F18" s="2" t="e">
        <f t="shared" si="5"/>
        <v>#VALUE!</v>
      </c>
      <c r="G18" s="25">
        <f t="shared" si="4"/>
        <v>0</v>
      </c>
      <c r="H18" s="5"/>
      <c r="I18" s="5"/>
      <c r="J18" s="5"/>
      <c r="K18" s="5"/>
    </row>
    <row r="19" spans="1:13" x14ac:dyDescent="0.25">
      <c r="A19" s="157" t="s">
        <v>229</v>
      </c>
      <c r="B19" s="24"/>
      <c r="C19" s="24"/>
      <c r="D19" s="24"/>
      <c r="E19" s="1">
        <f t="shared" si="3"/>
        <v>0</v>
      </c>
      <c r="F19" s="2" t="e">
        <f t="shared" si="5"/>
        <v>#VALUE!</v>
      </c>
      <c r="G19" s="25">
        <f t="shared" si="4"/>
        <v>0</v>
      </c>
      <c r="H19" s="5"/>
      <c r="I19" s="5"/>
      <c r="J19" s="5"/>
      <c r="K19" s="5"/>
    </row>
    <row r="20" spans="1:13" x14ac:dyDescent="0.25">
      <c r="A20" s="157" t="s">
        <v>230</v>
      </c>
      <c r="B20" s="24"/>
      <c r="C20" s="24"/>
      <c r="D20" s="24"/>
      <c r="E20" s="1">
        <f t="shared" si="3"/>
        <v>0</v>
      </c>
      <c r="F20" s="2" t="e">
        <f t="shared" si="5"/>
        <v>#VALUE!</v>
      </c>
      <c r="G20" s="25">
        <f t="shared" si="4"/>
        <v>0</v>
      </c>
      <c r="H20" s="5"/>
      <c r="I20" s="5"/>
      <c r="J20" s="5"/>
      <c r="K20" s="5"/>
    </row>
    <row r="21" spans="1:13" x14ac:dyDescent="0.25">
      <c r="A21" s="157" t="s">
        <v>231</v>
      </c>
      <c r="B21" s="24"/>
      <c r="C21" s="24"/>
      <c r="D21" s="24"/>
      <c r="E21" s="1">
        <f t="shared" si="3"/>
        <v>0</v>
      </c>
      <c r="F21" s="2" t="e">
        <f t="shared" si="5"/>
        <v>#VALUE!</v>
      </c>
      <c r="G21" s="25">
        <f t="shared" si="4"/>
        <v>0</v>
      </c>
      <c r="H21" s="5"/>
      <c r="I21" s="5"/>
      <c r="J21" s="5"/>
      <c r="K21" s="5"/>
    </row>
    <row r="22" spans="1:13" x14ac:dyDescent="0.25">
      <c r="A22" s="157" t="s">
        <v>232</v>
      </c>
      <c r="B22" s="24"/>
      <c r="C22" s="24"/>
      <c r="D22" s="24"/>
      <c r="E22" s="1">
        <f t="shared" si="3"/>
        <v>0</v>
      </c>
      <c r="F22" s="2" t="e">
        <f t="shared" si="5"/>
        <v>#VALUE!</v>
      </c>
      <c r="G22" s="25">
        <f t="shared" si="4"/>
        <v>0</v>
      </c>
      <c r="H22" s="5"/>
      <c r="I22" s="5"/>
      <c r="J22" s="5"/>
      <c r="K22" s="5"/>
    </row>
    <row r="23" spans="1:13" x14ac:dyDescent="0.25">
      <c r="A23" s="157" t="s">
        <v>233</v>
      </c>
      <c r="B23" s="24"/>
      <c r="C23" s="24"/>
      <c r="D23" s="24"/>
      <c r="E23" s="1">
        <f t="shared" si="3"/>
        <v>0</v>
      </c>
      <c r="F23" s="2" t="e">
        <f t="shared" si="5"/>
        <v>#VALUE!</v>
      </c>
      <c r="G23" s="25">
        <f t="shared" si="4"/>
        <v>0</v>
      </c>
      <c r="H23" s="5"/>
      <c r="I23" s="5"/>
      <c r="J23" s="5"/>
      <c r="K23" s="5"/>
    </row>
    <row r="24" spans="1:13" x14ac:dyDescent="0.25">
      <c r="A24" s="157" t="s">
        <v>234</v>
      </c>
      <c r="B24" s="24"/>
      <c r="C24" s="24"/>
      <c r="D24" s="24"/>
      <c r="E24" s="1">
        <f t="shared" si="3"/>
        <v>0</v>
      </c>
      <c r="F24" s="2" t="e">
        <f t="shared" si="5"/>
        <v>#VALUE!</v>
      </c>
      <c r="G24" s="25">
        <f t="shared" si="4"/>
        <v>0</v>
      </c>
      <c r="H24" s="5"/>
      <c r="I24" s="5"/>
      <c r="J24" s="5"/>
      <c r="K24" s="5"/>
    </row>
    <row r="25" spans="1:13" ht="15.75" customHeight="1" x14ac:dyDescent="0.25">
      <c r="A25" s="60" t="s">
        <v>3</v>
      </c>
      <c r="B25" s="56">
        <f>SUM(B2:B24)</f>
        <v>14.299999999999997</v>
      </c>
      <c r="C25" s="56">
        <f>SUM(C2:C24)</f>
        <v>-126.30000000000001</v>
      </c>
      <c r="D25" s="56">
        <f>SUM(D2:D24)</f>
        <v>215.90000000000003</v>
      </c>
      <c r="E25" s="172">
        <f>SUM(E2:E24)</f>
        <v>103.90000000000002</v>
      </c>
      <c r="F25" s="57" t="e">
        <f t="shared" ref="F25" si="6">SUM(F2:F22)</f>
        <v>#VALUE!</v>
      </c>
      <c r="G25" s="166">
        <f>SUM(G2:G24)</f>
        <v>733.7740000000008</v>
      </c>
      <c r="H25" s="5"/>
      <c r="I25" s="5"/>
      <c r="J25" s="5"/>
      <c r="K25" s="5"/>
    </row>
    <row r="26" spans="1:13" ht="15.75" x14ac:dyDescent="0.25">
      <c r="A26" s="55" t="s">
        <v>37</v>
      </c>
      <c r="B26" s="58"/>
      <c r="C26" s="58"/>
      <c r="D26" s="58"/>
      <c r="E26" s="172"/>
      <c r="F26" s="71">
        <f>SUM(B26:D26)</f>
        <v>0</v>
      </c>
      <c r="G26" s="167"/>
    </row>
    <row r="27" spans="1:13" ht="15.75" customHeight="1" x14ac:dyDescent="0.25">
      <c r="A27" s="85" t="s">
        <v>12</v>
      </c>
      <c r="B27" s="84">
        <f>(B25*8.6)</f>
        <v>122.97999999999998</v>
      </c>
      <c r="C27" s="141">
        <f>(C25*8.6)</f>
        <v>-1086.18</v>
      </c>
      <c r="D27" s="141">
        <f>(D25*7.86)</f>
        <v>1696.9740000000004</v>
      </c>
      <c r="E27" s="88"/>
      <c r="F27" s="57"/>
      <c r="G27" s="87"/>
      <c r="H27" s="5"/>
      <c r="I27" s="5"/>
      <c r="J27" s="5"/>
      <c r="K27" s="5"/>
    </row>
    <row r="31" spans="1:13" s="156" customFormat="1" x14ac:dyDescent="0.25">
      <c r="A31" s="156" t="s">
        <v>17</v>
      </c>
      <c r="B31" s="156" t="s">
        <v>18</v>
      </c>
      <c r="C31" s="156" t="s">
        <v>19</v>
      </c>
      <c r="D31" s="156" t="s">
        <v>20</v>
      </c>
      <c r="E31" s="156" t="s">
        <v>21</v>
      </c>
      <c r="F31" s="156" t="s">
        <v>22</v>
      </c>
      <c r="G31" s="156" t="s">
        <v>23</v>
      </c>
      <c r="H31" s="156" t="s">
        <v>24</v>
      </c>
      <c r="I31" s="156" t="s">
        <v>25</v>
      </c>
      <c r="J31" s="156" t="s">
        <v>26</v>
      </c>
      <c r="K31" s="156" t="s">
        <v>27</v>
      </c>
      <c r="L31" s="156" t="s">
        <v>28</v>
      </c>
      <c r="M31" s="156" t="s">
        <v>69</v>
      </c>
    </row>
    <row r="32" spans="1:13" s="23" customFormat="1" x14ac:dyDescent="0.25">
      <c r="A32" s="42">
        <v>43414.077777777777</v>
      </c>
      <c r="B32" s="42">
        <v>43414.421527777777</v>
      </c>
      <c r="C32" s="23" t="s">
        <v>13</v>
      </c>
      <c r="D32" s="23" t="s">
        <v>32</v>
      </c>
      <c r="E32" s="23">
        <v>0.01</v>
      </c>
      <c r="F32" s="23">
        <v>1.3538300000000001</v>
      </c>
      <c r="G32" s="23">
        <v>0</v>
      </c>
      <c r="H32" s="23">
        <v>1.32053</v>
      </c>
      <c r="I32" s="23">
        <v>1.3192200000000001</v>
      </c>
      <c r="J32" s="23">
        <v>-0.06</v>
      </c>
      <c r="K32" s="23">
        <v>0</v>
      </c>
      <c r="L32" s="23">
        <v>13.1</v>
      </c>
      <c r="M32" s="23" t="s">
        <v>72</v>
      </c>
    </row>
    <row r="33" spans="1:13" s="23" customFormat="1" x14ac:dyDescent="0.25">
      <c r="A33" s="42">
        <v>43383.944444444445</v>
      </c>
      <c r="B33" s="42">
        <v>43414.086111111108</v>
      </c>
      <c r="C33" s="23" t="s">
        <v>10</v>
      </c>
      <c r="D33" s="23" t="s">
        <v>34</v>
      </c>
      <c r="E33" s="23">
        <v>0.01</v>
      </c>
      <c r="F33" s="23">
        <v>1.13496</v>
      </c>
      <c r="G33" s="23">
        <v>1.1723600000000001</v>
      </c>
      <c r="H33" s="23">
        <v>1.1518600000000001</v>
      </c>
      <c r="I33" s="23">
        <v>1.15364</v>
      </c>
      <c r="J33" s="23">
        <v>-0.06</v>
      </c>
      <c r="K33" s="23">
        <v>-0.27</v>
      </c>
      <c r="L33" s="23">
        <v>17.8</v>
      </c>
      <c r="M33" s="23" t="s">
        <v>72</v>
      </c>
    </row>
    <row r="34" spans="1:13" s="23" customFormat="1" x14ac:dyDescent="0.25">
      <c r="A34" s="42">
        <v>43383.917361111111</v>
      </c>
      <c r="B34" s="42">
        <v>43414.0625</v>
      </c>
      <c r="C34" s="23" t="s">
        <v>13</v>
      </c>
      <c r="D34" s="23" t="s">
        <v>34</v>
      </c>
      <c r="E34" s="23">
        <v>0.01</v>
      </c>
      <c r="F34" s="23">
        <v>1.30708</v>
      </c>
      <c r="G34" s="23">
        <v>1.3383799999999999</v>
      </c>
      <c r="H34" s="23">
        <v>1.3199799999999999</v>
      </c>
      <c r="I34" s="23">
        <v>1.3203</v>
      </c>
      <c r="J34" s="23">
        <v>-0.06</v>
      </c>
      <c r="K34" s="23">
        <v>-0.22</v>
      </c>
      <c r="L34" s="23">
        <v>3.2</v>
      </c>
      <c r="M34" s="23" t="s">
        <v>72</v>
      </c>
    </row>
    <row r="35" spans="1:13" s="23" customFormat="1" x14ac:dyDescent="0.25">
      <c r="A35" s="42">
        <v>43383.917361111111</v>
      </c>
      <c r="B35" s="42">
        <v>43414.052083333336</v>
      </c>
      <c r="C35" s="23" t="s">
        <v>13</v>
      </c>
      <c r="D35" s="23" t="s">
        <v>34</v>
      </c>
      <c r="E35" s="23">
        <v>0.01</v>
      </c>
      <c r="F35" s="23">
        <v>1.29077</v>
      </c>
      <c r="G35" s="23">
        <v>1.3401700000000001</v>
      </c>
      <c r="H35" s="23">
        <v>1.3199700000000001</v>
      </c>
      <c r="I35" s="23">
        <v>1.3201400000000001</v>
      </c>
      <c r="J35" s="23">
        <v>-0.06</v>
      </c>
      <c r="K35" s="23">
        <v>-0.22</v>
      </c>
      <c r="L35" s="23">
        <v>1.7</v>
      </c>
      <c r="M35" s="23" t="s">
        <v>72</v>
      </c>
    </row>
    <row r="36" spans="1:13" s="23" customFormat="1" x14ac:dyDescent="0.25">
      <c r="A36" s="42">
        <v>43383.918055555558</v>
      </c>
      <c r="B36" s="42">
        <v>43414.052083333336</v>
      </c>
      <c r="C36" s="23" t="s">
        <v>13</v>
      </c>
      <c r="D36" s="23" t="s">
        <v>34</v>
      </c>
      <c r="E36" s="23">
        <v>0.03</v>
      </c>
      <c r="F36" s="23">
        <v>1.3139400000000001</v>
      </c>
      <c r="G36" s="23">
        <v>1.32924</v>
      </c>
      <c r="H36" s="23">
        <v>1.3196399999999999</v>
      </c>
      <c r="I36" s="23">
        <v>1.3202400000000001</v>
      </c>
      <c r="J36" s="23">
        <v>-0.17</v>
      </c>
      <c r="K36" s="23">
        <v>-0.66</v>
      </c>
      <c r="L36" s="23">
        <v>6</v>
      </c>
      <c r="M36" s="23" t="s">
        <v>72</v>
      </c>
    </row>
    <row r="37" spans="1:13" s="23" customFormat="1" x14ac:dyDescent="0.25">
      <c r="A37" s="42">
        <v>43322.49722222222</v>
      </c>
      <c r="B37" s="42">
        <v>43383.972916666666</v>
      </c>
      <c r="C37" s="23" t="s">
        <v>11</v>
      </c>
      <c r="D37" s="23" t="s">
        <v>32</v>
      </c>
      <c r="E37" s="23">
        <v>0.02</v>
      </c>
      <c r="F37" s="23">
        <v>113.723</v>
      </c>
      <c r="G37" s="23">
        <v>0</v>
      </c>
      <c r="H37" s="23">
        <v>113.26300000000001</v>
      </c>
      <c r="I37" s="23">
        <v>112.33799999999999</v>
      </c>
      <c r="J37" s="23">
        <v>-0.11</v>
      </c>
      <c r="K37" s="23">
        <v>-0.26</v>
      </c>
      <c r="L37" s="23">
        <v>92.5</v>
      </c>
      <c r="M37" s="23" t="s">
        <v>72</v>
      </c>
    </row>
    <row r="38" spans="1:13" s="23" customFormat="1" x14ac:dyDescent="0.25">
      <c r="A38" s="42">
        <v>43322.486111111109</v>
      </c>
      <c r="B38" s="42">
        <v>43383.765972222223</v>
      </c>
      <c r="C38" s="23" t="s">
        <v>11</v>
      </c>
      <c r="D38" s="23" t="s">
        <v>32</v>
      </c>
      <c r="E38" s="23">
        <v>0.01</v>
      </c>
      <c r="F38" s="23">
        <v>114.117</v>
      </c>
      <c r="G38" s="23">
        <v>0</v>
      </c>
      <c r="H38" s="23">
        <v>113.367</v>
      </c>
      <c r="I38" s="23">
        <v>112.617</v>
      </c>
      <c r="J38" s="23">
        <v>-0.06</v>
      </c>
      <c r="K38" s="23">
        <v>-0.14000000000000001</v>
      </c>
      <c r="L38" s="23">
        <v>75</v>
      </c>
      <c r="M38" s="23" t="s">
        <v>72</v>
      </c>
    </row>
    <row r="39" spans="1:13" s="23" customFormat="1" x14ac:dyDescent="0.25">
      <c r="A39" s="42">
        <v>43383.09375</v>
      </c>
      <c r="B39" s="42">
        <v>43383.697916666664</v>
      </c>
      <c r="C39" s="23" t="s">
        <v>11</v>
      </c>
      <c r="D39" s="23" t="s">
        <v>32</v>
      </c>
      <c r="E39" s="23">
        <v>0.01</v>
      </c>
      <c r="F39" s="23">
        <v>114.991</v>
      </c>
      <c r="G39" s="23">
        <v>111.771</v>
      </c>
      <c r="H39" s="23">
        <v>113.03100000000001</v>
      </c>
      <c r="I39" s="23">
        <v>113.03</v>
      </c>
      <c r="J39" s="23">
        <v>-0.06</v>
      </c>
      <c r="K39" s="23">
        <v>0</v>
      </c>
      <c r="L39" s="23">
        <v>0.1</v>
      </c>
      <c r="M39" s="23" t="s">
        <v>72</v>
      </c>
    </row>
    <row r="40" spans="1:13" s="23" customFormat="1" x14ac:dyDescent="0.25">
      <c r="A40" s="42">
        <v>43383.481944444444</v>
      </c>
      <c r="B40" s="42">
        <v>43383.676388888889</v>
      </c>
      <c r="C40" s="23" t="s">
        <v>13</v>
      </c>
      <c r="D40" s="23" t="s">
        <v>34</v>
      </c>
      <c r="E40" s="23">
        <v>0.02</v>
      </c>
      <c r="F40" s="23">
        <v>1.3182400000000001</v>
      </c>
      <c r="G40" s="23">
        <v>0</v>
      </c>
      <c r="H40" s="23">
        <v>1.3154399999999999</v>
      </c>
      <c r="I40" s="23">
        <v>1.3182400000000001</v>
      </c>
      <c r="J40" s="23">
        <v>-0.11</v>
      </c>
      <c r="K40" s="23">
        <v>0</v>
      </c>
      <c r="L40" s="23">
        <v>28</v>
      </c>
      <c r="M40" s="23" t="s">
        <v>72</v>
      </c>
    </row>
    <row r="41" spans="1:13" s="23" customFormat="1" x14ac:dyDescent="0.25">
      <c r="A41" s="42">
        <v>43383.46875</v>
      </c>
      <c r="B41" s="42">
        <v>43383.675000000003</v>
      </c>
      <c r="C41" s="23" t="s">
        <v>13</v>
      </c>
      <c r="D41" s="23" t="s">
        <v>34</v>
      </c>
      <c r="E41" s="23">
        <v>0.03</v>
      </c>
      <c r="F41" s="23">
        <v>1.31734</v>
      </c>
      <c r="G41" s="23">
        <v>1.32636</v>
      </c>
      <c r="H41" s="23">
        <v>1.3155399999999999</v>
      </c>
      <c r="I41" s="23">
        <v>1.3180400000000001</v>
      </c>
      <c r="J41" s="23">
        <v>-0.17</v>
      </c>
      <c r="K41" s="23">
        <v>0</v>
      </c>
      <c r="L41" s="23">
        <v>25</v>
      </c>
      <c r="M41" s="23" t="s">
        <v>72</v>
      </c>
    </row>
    <row r="42" spans="1:13" s="23" customFormat="1" x14ac:dyDescent="0.25">
      <c r="A42" s="42">
        <v>43353.77847222222</v>
      </c>
      <c r="B42" s="42">
        <v>43383.348611111112</v>
      </c>
      <c r="C42" s="23" t="s">
        <v>13</v>
      </c>
      <c r="D42" s="23" t="s">
        <v>34</v>
      </c>
      <c r="E42" s="23">
        <v>0.02</v>
      </c>
      <c r="F42" s="23">
        <v>1.3169900000000001</v>
      </c>
      <c r="G42" s="23">
        <v>0</v>
      </c>
      <c r="H42" s="23">
        <v>1.31369</v>
      </c>
      <c r="I42" s="23">
        <v>1.3169900000000001</v>
      </c>
      <c r="J42" s="23">
        <v>-0.11</v>
      </c>
      <c r="K42" s="23">
        <v>-0.15</v>
      </c>
      <c r="L42" s="23">
        <v>33</v>
      </c>
      <c r="M42" s="23" t="s">
        <v>72</v>
      </c>
    </row>
    <row r="43" spans="1:13" s="23" customFormat="1" x14ac:dyDescent="0.25">
      <c r="A43" s="42">
        <v>43322.938194444447</v>
      </c>
      <c r="B43" s="42">
        <v>43353.95416666667</v>
      </c>
      <c r="C43" s="23" t="s">
        <v>11</v>
      </c>
      <c r="D43" s="23" t="s">
        <v>32</v>
      </c>
      <c r="E43" s="23">
        <v>0.02</v>
      </c>
      <c r="F43" s="23">
        <v>113.836</v>
      </c>
      <c r="G43" s="23">
        <v>112.386</v>
      </c>
      <c r="H43" s="23">
        <v>113.026</v>
      </c>
      <c r="I43" s="23">
        <v>112.937</v>
      </c>
      <c r="J43" s="23">
        <v>-0.11</v>
      </c>
      <c r="K43" s="23">
        <v>-0.13</v>
      </c>
      <c r="L43" s="23">
        <v>8.9</v>
      </c>
      <c r="M43" s="23" t="s">
        <v>72</v>
      </c>
    </row>
    <row r="44" spans="1:13" s="23" customFormat="1" x14ac:dyDescent="0.25">
      <c r="A44" s="42">
        <v>43353.739583333336</v>
      </c>
      <c r="B44" s="42">
        <v>43353.775694444441</v>
      </c>
      <c r="C44" s="23" t="s">
        <v>13</v>
      </c>
      <c r="D44" s="23" t="s">
        <v>34</v>
      </c>
      <c r="E44" s="23">
        <v>0.02</v>
      </c>
      <c r="F44" s="23">
        <v>1.3139799999999999</v>
      </c>
      <c r="G44" s="23">
        <v>0</v>
      </c>
      <c r="H44" s="23">
        <v>1.3106800000000001</v>
      </c>
      <c r="I44" s="23">
        <v>1.3139799999999999</v>
      </c>
      <c r="J44" s="23">
        <v>-0.11</v>
      </c>
      <c r="K44" s="23">
        <v>0</v>
      </c>
      <c r="L44" s="23">
        <v>33</v>
      </c>
      <c r="M44" s="23" t="s">
        <v>72</v>
      </c>
    </row>
    <row r="45" spans="1:13" s="23" customFormat="1" x14ac:dyDescent="0.25">
      <c r="A45" s="42">
        <v>43353.415972222225</v>
      </c>
      <c r="B45" s="42">
        <v>43353.484027777777</v>
      </c>
      <c r="C45" s="23" t="s">
        <v>11</v>
      </c>
      <c r="D45" s="23" t="s">
        <v>32</v>
      </c>
      <c r="E45" s="23">
        <v>0.02</v>
      </c>
      <c r="F45" s="23">
        <v>114.06100000000001</v>
      </c>
      <c r="G45" s="23">
        <v>112.521</v>
      </c>
      <c r="H45" s="23">
        <v>113.271</v>
      </c>
      <c r="I45" s="23">
        <v>113.13800000000001</v>
      </c>
      <c r="J45" s="23">
        <v>-0.11</v>
      </c>
      <c r="K45" s="23">
        <v>0</v>
      </c>
      <c r="L45" s="23">
        <v>13.3</v>
      </c>
      <c r="M45" s="23" t="s">
        <v>72</v>
      </c>
    </row>
    <row r="46" spans="1:13" s="23" customFormat="1" x14ac:dyDescent="0.25">
      <c r="A46" s="42">
        <v>43322.947916666664</v>
      </c>
      <c r="B46" s="42">
        <v>43353.145833333336</v>
      </c>
      <c r="C46" s="23" t="s">
        <v>11</v>
      </c>
      <c r="D46" s="23" t="s">
        <v>32</v>
      </c>
      <c r="E46" s="23">
        <v>0.01</v>
      </c>
      <c r="F46" s="23">
        <v>115.04900000000001</v>
      </c>
      <c r="G46" s="23">
        <v>111.009</v>
      </c>
      <c r="H46" s="23">
        <v>113.089</v>
      </c>
      <c r="I46" s="23">
        <v>113.008</v>
      </c>
      <c r="J46" s="23">
        <v>-0.06</v>
      </c>
      <c r="K46" s="23">
        <v>-7.0000000000000007E-2</v>
      </c>
      <c r="L46" s="23">
        <v>8.1</v>
      </c>
      <c r="M46" s="23" t="s">
        <v>72</v>
      </c>
    </row>
    <row r="47" spans="1:13" s="23" customFormat="1" x14ac:dyDescent="0.25">
      <c r="A47" s="42">
        <v>43353.000694444447</v>
      </c>
      <c r="B47" s="42">
        <v>43353.145833333336</v>
      </c>
      <c r="C47" s="23" t="s">
        <v>11</v>
      </c>
      <c r="D47" s="23" t="s">
        <v>32</v>
      </c>
      <c r="E47" s="23">
        <v>0.01</v>
      </c>
      <c r="F47" s="23">
        <v>114.67</v>
      </c>
      <c r="G47" s="23">
        <v>112.31</v>
      </c>
      <c r="H47" s="23">
        <v>113.19</v>
      </c>
      <c r="I47" s="23">
        <v>113.00700000000001</v>
      </c>
      <c r="J47" s="23">
        <v>-0.06</v>
      </c>
      <c r="K47" s="23">
        <v>0</v>
      </c>
      <c r="L47" s="23">
        <v>18.3</v>
      </c>
      <c r="M47" s="23" t="s">
        <v>72</v>
      </c>
    </row>
    <row r="48" spans="1:13" s="23" customFormat="1" x14ac:dyDescent="0.25">
      <c r="A48" s="42">
        <v>43322.947916666664</v>
      </c>
      <c r="B48" s="42">
        <v>43353.135416666664</v>
      </c>
      <c r="C48" s="23" t="s">
        <v>11</v>
      </c>
      <c r="D48" s="23" t="s">
        <v>32</v>
      </c>
      <c r="E48" s="23">
        <v>0.02</v>
      </c>
      <c r="F48" s="23">
        <v>113.77800000000001</v>
      </c>
      <c r="G48" s="23">
        <v>112.518</v>
      </c>
      <c r="H48" s="23">
        <v>113.08799999999999</v>
      </c>
      <c r="I48" s="23">
        <v>113.04300000000001</v>
      </c>
      <c r="J48" s="23">
        <v>-0.11</v>
      </c>
      <c r="K48" s="23">
        <v>-0.13</v>
      </c>
      <c r="L48" s="23">
        <v>4.5</v>
      </c>
      <c r="M48" s="23" t="s">
        <v>72</v>
      </c>
    </row>
    <row r="49" spans="1:13" s="23" customFormat="1" x14ac:dyDescent="0.25">
      <c r="A49" s="42">
        <v>43322.959722222222</v>
      </c>
      <c r="B49" s="42">
        <v>43353.135416666664</v>
      </c>
      <c r="C49" s="23" t="s">
        <v>11</v>
      </c>
      <c r="D49" s="23" t="s">
        <v>32</v>
      </c>
      <c r="E49" s="23">
        <v>0.01</v>
      </c>
      <c r="F49" s="23">
        <v>114.514</v>
      </c>
      <c r="G49" s="23">
        <v>112.53400000000001</v>
      </c>
      <c r="H49" s="23">
        <v>113.114</v>
      </c>
      <c r="I49" s="23">
        <v>113.042</v>
      </c>
      <c r="J49" s="23">
        <v>-0.06</v>
      </c>
      <c r="K49" s="23">
        <v>-7.0000000000000007E-2</v>
      </c>
      <c r="L49" s="23">
        <v>7.2</v>
      </c>
      <c r="M49" s="23" t="s">
        <v>72</v>
      </c>
    </row>
    <row r="50" spans="1:13" s="23" customFormat="1" x14ac:dyDescent="0.25">
      <c r="A50" s="42">
        <v>43322.979166666664</v>
      </c>
      <c r="B50" s="42">
        <v>43353.088888888888</v>
      </c>
      <c r="C50" s="23" t="s">
        <v>11</v>
      </c>
      <c r="D50" s="23" t="s">
        <v>32</v>
      </c>
      <c r="E50" s="23">
        <v>0.02</v>
      </c>
      <c r="F50" s="23">
        <v>113.639</v>
      </c>
      <c r="G50" s="23">
        <v>111.35899999999999</v>
      </c>
      <c r="H50" s="23">
        <v>113.176</v>
      </c>
      <c r="I50" s="23">
        <v>113.084</v>
      </c>
      <c r="J50" s="23">
        <v>-0.11</v>
      </c>
      <c r="K50" s="23">
        <v>-0.13</v>
      </c>
      <c r="L50" s="23">
        <v>9.1999999999999993</v>
      </c>
      <c r="M50" s="23" t="s">
        <v>72</v>
      </c>
    </row>
    <row r="51" spans="1:13" s="23" customFormat="1" x14ac:dyDescent="0.25">
      <c r="A51" s="42">
        <v>43322.875</v>
      </c>
      <c r="B51" s="42">
        <v>43353.000694444447</v>
      </c>
      <c r="C51" s="23" t="s">
        <v>10</v>
      </c>
      <c r="D51" s="23" t="s">
        <v>32</v>
      </c>
      <c r="E51" s="23">
        <v>0.01</v>
      </c>
      <c r="F51" s="23">
        <v>1.15859</v>
      </c>
      <c r="G51" s="23">
        <v>1.1312899999999999</v>
      </c>
      <c r="H51" s="23">
        <v>1.14889</v>
      </c>
      <c r="I51" s="23">
        <v>1.1492199999999999</v>
      </c>
      <c r="J51" s="23">
        <v>-0.06</v>
      </c>
      <c r="K51" s="23">
        <v>0.06</v>
      </c>
      <c r="L51" s="23">
        <v>-3.3</v>
      </c>
      <c r="M51" s="23" t="s">
        <v>72</v>
      </c>
    </row>
    <row r="52" spans="1:13" s="23" customFormat="1" x14ac:dyDescent="0.25">
      <c r="A52" s="42">
        <v>43169.988194444442</v>
      </c>
      <c r="B52" s="42">
        <v>43322.873611111114</v>
      </c>
      <c r="C52" s="23" t="s">
        <v>13</v>
      </c>
      <c r="D52" s="23" t="s">
        <v>34</v>
      </c>
      <c r="E52" s="23">
        <v>0.01</v>
      </c>
      <c r="F52" s="23">
        <v>1.2718400000000001</v>
      </c>
      <c r="G52" s="23">
        <v>0</v>
      </c>
      <c r="H52" s="23">
        <v>1.2958400000000001</v>
      </c>
      <c r="I52" s="23">
        <v>1.30863</v>
      </c>
      <c r="J52" s="23">
        <v>-0.06</v>
      </c>
      <c r="K52" s="23">
        <v>-0.36</v>
      </c>
      <c r="L52" s="23">
        <v>127.9</v>
      </c>
      <c r="M52" s="23" t="s">
        <v>72</v>
      </c>
    </row>
    <row r="53" spans="1:13" s="23" customFormat="1" x14ac:dyDescent="0.25">
      <c r="A53" s="42">
        <v>43322.22152777778</v>
      </c>
      <c r="B53" s="42">
        <v>43322.865972222222</v>
      </c>
      <c r="C53" s="23" t="s">
        <v>13</v>
      </c>
      <c r="D53" s="23" t="s">
        <v>34</v>
      </c>
      <c r="E53" s="23">
        <v>0.01</v>
      </c>
      <c r="F53" s="23">
        <v>1.2950900000000001</v>
      </c>
      <c r="G53" s="23">
        <v>1.3350900000000001</v>
      </c>
      <c r="H53" s="23">
        <v>1.31169</v>
      </c>
      <c r="I53" s="23">
        <v>1.30813</v>
      </c>
      <c r="J53" s="23">
        <v>-0.06</v>
      </c>
      <c r="K53" s="23">
        <v>0</v>
      </c>
      <c r="L53" s="23">
        <v>-35.6</v>
      </c>
      <c r="M53" s="23" t="s">
        <v>72</v>
      </c>
    </row>
    <row r="54" spans="1:13" s="23" customFormat="1" x14ac:dyDescent="0.25">
      <c r="A54" s="42">
        <v>43200.726388888892</v>
      </c>
      <c r="B54" s="42">
        <v>43322.835416666669</v>
      </c>
      <c r="C54" s="23" t="s">
        <v>11</v>
      </c>
      <c r="D54" s="23" t="s">
        <v>32</v>
      </c>
      <c r="E54" s="23">
        <v>0.01</v>
      </c>
      <c r="F54" s="23">
        <v>112.91800000000001</v>
      </c>
      <c r="G54" s="23">
        <v>0</v>
      </c>
      <c r="H54" s="23">
        <v>113.63800000000001</v>
      </c>
      <c r="I54" s="23">
        <v>112.92</v>
      </c>
      <c r="J54" s="23">
        <v>-0.06</v>
      </c>
      <c r="K54" s="23">
        <v>-0.14000000000000001</v>
      </c>
      <c r="L54" s="23">
        <v>71.8</v>
      </c>
      <c r="M54" s="23" t="s">
        <v>72</v>
      </c>
    </row>
    <row r="55" spans="1:13" s="23" customFormat="1" x14ac:dyDescent="0.25">
      <c r="A55" s="42">
        <v>43322.168055555558</v>
      </c>
      <c r="B55" s="42">
        <v>43322.75</v>
      </c>
      <c r="C55" s="23" t="s">
        <v>13</v>
      </c>
      <c r="D55" s="23" t="s">
        <v>34</v>
      </c>
      <c r="E55" s="23">
        <v>0.01</v>
      </c>
      <c r="F55" s="23">
        <v>1.28278</v>
      </c>
      <c r="G55" s="23">
        <v>1.3321799999999999</v>
      </c>
      <c r="H55" s="23">
        <v>1.3119799999999999</v>
      </c>
      <c r="I55" s="23">
        <v>1.30707</v>
      </c>
      <c r="J55" s="23">
        <v>-0.06</v>
      </c>
      <c r="K55" s="23">
        <v>0</v>
      </c>
      <c r="L55" s="23">
        <v>-49.1</v>
      </c>
      <c r="M55" s="23" t="s">
        <v>72</v>
      </c>
    </row>
    <row r="56" spans="1:13" s="23" customFormat="1" x14ac:dyDescent="0.25">
      <c r="A56" s="42">
        <v>43322.48333333333</v>
      </c>
      <c r="B56" s="42">
        <v>43322.6875</v>
      </c>
      <c r="C56" s="23" t="s">
        <v>11</v>
      </c>
      <c r="D56" s="23" t="s">
        <v>32</v>
      </c>
      <c r="E56" s="23">
        <v>0.01</v>
      </c>
      <c r="F56" s="23">
        <v>114.05</v>
      </c>
      <c r="G56" s="23">
        <v>0</v>
      </c>
      <c r="H56" s="23">
        <v>113.44</v>
      </c>
      <c r="I56" s="23">
        <v>113.12</v>
      </c>
      <c r="J56" s="23">
        <v>-0.06</v>
      </c>
      <c r="K56" s="23">
        <v>0</v>
      </c>
      <c r="L56" s="23">
        <v>32</v>
      </c>
      <c r="M56" s="23" t="s">
        <v>72</v>
      </c>
    </row>
    <row r="57" spans="1:13" s="23" customFormat="1" x14ac:dyDescent="0.25">
      <c r="A57" s="42">
        <v>43322.229166666664</v>
      </c>
      <c r="B57" s="42">
        <v>43322.569444444445</v>
      </c>
      <c r="C57" s="23" t="s">
        <v>13</v>
      </c>
      <c r="D57" s="23" t="s">
        <v>34</v>
      </c>
      <c r="E57" s="23">
        <v>0.03</v>
      </c>
      <c r="F57" s="23">
        <v>1.30331</v>
      </c>
      <c r="G57" s="23">
        <v>1.3222100000000001</v>
      </c>
      <c r="H57" s="23">
        <v>1.31142</v>
      </c>
      <c r="I57" s="23">
        <v>1.30332</v>
      </c>
      <c r="J57" s="23">
        <v>-0.17</v>
      </c>
      <c r="K57" s="23">
        <v>0</v>
      </c>
      <c r="L57" s="23">
        <v>-81</v>
      </c>
      <c r="M57" s="23" t="s">
        <v>72</v>
      </c>
    </row>
    <row r="58" spans="1:13" s="23" customFormat="1" x14ac:dyDescent="0.25">
      <c r="A58" s="42">
        <v>43322.273611111108</v>
      </c>
      <c r="B58" s="42">
        <v>43322.470833333333</v>
      </c>
      <c r="C58" s="23" t="s">
        <v>13</v>
      </c>
      <c r="D58" s="23" t="s">
        <v>34</v>
      </c>
      <c r="E58" s="23">
        <v>0.02</v>
      </c>
      <c r="F58" s="23">
        <v>1.30521</v>
      </c>
      <c r="G58" s="23">
        <v>0</v>
      </c>
      <c r="H58" s="23">
        <v>1.31131</v>
      </c>
      <c r="I58" s="23">
        <v>1.30521</v>
      </c>
      <c r="J58" s="23">
        <v>-0.11</v>
      </c>
      <c r="K58" s="23">
        <v>0</v>
      </c>
      <c r="L58" s="23">
        <v>-61</v>
      </c>
      <c r="M58" s="23" t="s">
        <v>72</v>
      </c>
    </row>
    <row r="59" spans="1:13" s="23" customFormat="1" x14ac:dyDescent="0.25">
      <c r="A59" s="42">
        <v>43322.168055555558</v>
      </c>
      <c r="B59" s="42">
        <v>43322.453472222223</v>
      </c>
      <c r="C59" s="23" t="s">
        <v>13</v>
      </c>
      <c r="D59" s="23" t="s">
        <v>34</v>
      </c>
      <c r="E59" s="23">
        <v>0.03</v>
      </c>
      <c r="F59" s="23">
        <v>1.3062800000000001</v>
      </c>
      <c r="G59" s="23">
        <v>1.32158</v>
      </c>
      <c r="H59" s="23">
        <v>1.3119799999999999</v>
      </c>
      <c r="I59" s="23">
        <v>1.30626</v>
      </c>
      <c r="J59" s="23">
        <v>-0.17</v>
      </c>
      <c r="K59" s="23">
        <v>0</v>
      </c>
      <c r="L59" s="23">
        <v>-57.2</v>
      </c>
      <c r="M59" s="23" t="s">
        <v>72</v>
      </c>
    </row>
    <row r="60" spans="1:13" s="23" customFormat="1" x14ac:dyDescent="0.25">
      <c r="A60" s="42">
        <v>43322.042361111111</v>
      </c>
      <c r="B60" s="42">
        <v>43322.284722222219</v>
      </c>
      <c r="C60" s="23" t="s">
        <v>13</v>
      </c>
      <c r="D60" s="23" t="s">
        <v>32</v>
      </c>
      <c r="E60" s="23">
        <v>0.01</v>
      </c>
      <c r="F60" s="23">
        <v>1.3456900000000001</v>
      </c>
      <c r="G60" s="23">
        <v>0</v>
      </c>
      <c r="H60" s="23">
        <v>1.3123899999999999</v>
      </c>
      <c r="I60" s="23">
        <v>1.3109900000000001</v>
      </c>
      <c r="J60" s="23">
        <v>-0.06</v>
      </c>
      <c r="K60" s="23">
        <v>0</v>
      </c>
      <c r="L60" s="23">
        <v>14</v>
      </c>
      <c r="M60" s="23" t="s">
        <v>72</v>
      </c>
    </row>
    <row r="61" spans="1:13" s="23" customFormat="1" x14ac:dyDescent="0.25">
      <c r="A61" s="42">
        <v>43200.900694444441</v>
      </c>
      <c r="B61" s="42">
        <v>43230.416666666664</v>
      </c>
      <c r="C61" s="23" t="s">
        <v>11</v>
      </c>
      <c r="D61" s="23" t="s">
        <v>32</v>
      </c>
      <c r="E61" s="23">
        <v>0.02</v>
      </c>
      <c r="F61" s="23">
        <v>114.655</v>
      </c>
      <c r="G61" s="23">
        <v>113.205</v>
      </c>
      <c r="H61" s="23">
        <v>113.845</v>
      </c>
      <c r="I61" s="23">
        <v>113.84399999999999</v>
      </c>
      <c r="J61" s="23">
        <v>-0.11</v>
      </c>
      <c r="K61" s="23">
        <v>-0.13</v>
      </c>
      <c r="L61" s="23">
        <v>0.1</v>
      </c>
      <c r="M61" s="23" t="s">
        <v>72</v>
      </c>
    </row>
    <row r="62" spans="1:13" s="23" customFormat="1" x14ac:dyDescent="0.25">
      <c r="A62" s="42">
        <v>43200.927083333336</v>
      </c>
      <c r="B62" s="42">
        <v>43230.229166666664</v>
      </c>
      <c r="C62" s="23" t="s">
        <v>11</v>
      </c>
      <c r="D62" s="23" t="s">
        <v>32</v>
      </c>
      <c r="E62" s="23">
        <v>0.01</v>
      </c>
      <c r="F62" s="23">
        <v>115.833</v>
      </c>
      <c r="G62" s="23">
        <v>111.79300000000001</v>
      </c>
      <c r="H62" s="23">
        <v>113.873</v>
      </c>
      <c r="I62" s="23">
        <v>113.85299999999999</v>
      </c>
      <c r="J62" s="23">
        <v>-0.06</v>
      </c>
      <c r="K62" s="23">
        <v>-7.0000000000000007E-2</v>
      </c>
      <c r="L62" s="23">
        <v>2</v>
      </c>
      <c r="M62" s="23" t="s">
        <v>72</v>
      </c>
    </row>
    <row r="63" spans="1:13" s="23" customFormat="1" x14ac:dyDescent="0.25">
      <c r="A63" s="42">
        <v>43200.917361111111</v>
      </c>
      <c r="B63" s="42">
        <v>43230.229166666664</v>
      </c>
      <c r="C63" s="23" t="s">
        <v>11</v>
      </c>
      <c r="D63" s="23" t="s">
        <v>32</v>
      </c>
      <c r="E63" s="23">
        <v>0.02</v>
      </c>
      <c r="F63" s="23">
        <v>114.53700000000001</v>
      </c>
      <c r="G63" s="23">
        <v>113.277</v>
      </c>
      <c r="H63" s="23">
        <v>113.84699999999999</v>
      </c>
      <c r="I63" s="23">
        <v>113.85299999999999</v>
      </c>
      <c r="J63" s="23">
        <v>-0.11</v>
      </c>
      <c r="K63" s="23">
        <v>-0.13</v>
      </c>
      <c r="L63" s="23">
        <v>-0.6</v>
      </c>
      <c r="M63" s="23" t="s">
        <v>72</v>
      </c>
    </row>
    <row r="64" spans="1:13" s="23" customFormat="1" x14ac:dyDescent="0.25">
      <c r="A64" s="42">
        <v>43230.001388888886</v>
      </c>
      <c r="B64" s="42">
        <v>43230.229166666664</v>
      </c>
      <c r="C64" s="23" t="s">
        <v>11</v>
      </c>
      <c r="D64" s="23" t="s">
        <v>32</v>
      </c>
      <c r="E64" s="23">
        <v>0.01</v>
      </c>
      <c r="F64" s="23">
        <v>115.384</v>
      </c>
      <c r="G64" s="23">
        <v>113.024</v>
      </c>
      <c r="H64" s="23">
        <v>113.904</v>
      </c>
      <c r="I64" s="23">
        <v>113.852</v>
      </c>
      <c r="J64" s="23">
        <v>-0.06</v>
      </c>
      <c r="K64" s="23">
        <v>0</v>
      </c>
      <c r="L64" s="23">
        <v>5.2</v>
      </c>
      <c r="M64" s="23" t="s">
        <v>72</v>
      </c>
    </row>
    <row r="65" spans="1:13" s="23" customFormat="1" x14ac:dyDescent="0.25">
      <c r="A65" s="42">
        <v>43200.959027777775</v>
      </c>
      <c r="B65" s="42">
        <v>43230.21875</v>
      </c>
      <c r="C65" s="23" t="s">
        <v>11</v>
      </c>
      <c r="D65" s="23" t="s">
        <v>32</v>
      </c>
      <c r="E65" s="23">
        <v>0.01</v>
      </c>
      <c r="F65" s="23">
        <v>115.265</v>
      </c>
      <c r="G65" s="23">
        <v>113.285</v>
      </c>
      <c r="H65" s="23">
        <v>113.86499999999999</v>
      </c>
      <c r="I65" s="23">
        <v>113.896</v>
      </c>
      <c r="J65" s="23">
        <v>-0.06</v>
      </c>
      <c r="K65" s="23">
        <v>-7.0000000000000007E-2</v>
      </c>
      <c r="L65" s="23">
        <v>-3.1</v>
      </c>
      <c r="M65" s="23" t="s">
        <v>72</v>
      </c>
    </row>
    <row r="66" spans="1:13" s="23" customFormat="1" x14ac:dyDescent="0.25">
      <c r="A66" s="42">
        <v>43200.646527777775</v>
      </c>
      <c r="B66" s="42">
        <v>43230.130555555559</v>
      </c>
      <c r="C66" s="23" t="s">
        <v>11</v>
      </c>
      <c r="D66" s="23" t="s">
        <v>34</v>
      </c>
      <c r="E66" s="23">
        <v>0.02</v>
      </c>
      <c r="F66" s="23">
        <v>113.31699999999999</v>
      </c>
      <c r="G66" s="23">
        <v>114.857</v>
      </c>
      <c r="H66" s="23">
        <v>114.107</v>
      </c>
      <c r="I66" s="23">
        <v>113.958</v>
      </c>
      <c r="J66" s="23">
        <v>-0.11</v>
      </c>
      <c r="K66" s="23">
        <v>0.11</v>
      </c>
      <c r="L66" s="23">
        <v>-14.9</v>
      </c>
      <c r="M66" s="23" t="s">
        <v>72</v>
      </c>
    </row>
    <row r="67" spans="1:13" s="23" customFormat="1" x14ac:dyDescent="0.25">
      <c r="A67" s="42">
        <v>43230.063194444447</v>
      </c>
      <c r="B67" s="42">
        <v>43230.095138888886</v>
      </c>
      <c r="C67" s="23" t="s">
        <v>11</v>
      </c>
      <c r="D67" s="23" t="s">
        <v>32</v>
      </c>
      <c r="E67" s="23">
        <v>0.01</v>
      </c>
      <c r="F67" s="23">
        <v>115.414</v>
      </c>
      <c r="G67" s="23">
        <v>113.134</v>
      </c>
      <c r="H67" s="23">
        <v>113.934</v>
      </c>
      <c r="I67" s="23">
        <v>113.85899999999999</v>
      </c>
      <c r="J67" s="23">
        <v>-0.06</v>
      </c>
      <c r="K67" s="23">
        <v>0</v>
      </c>
      <c r="L67" s="23">
        <v>7.5</v>
      </c>
      <c r="M67" s="23" t="s">
        <v>72</v>
      </c>
    </row>
    <row r="68" spans="1:13" s="23" customFormat="1" x14ac:dyDescent="0.25">
      <c r="A68" s="42">
        <v>43200.177083333336</v>
      </c>
      <c r="B68" s="42">
        <v>43200.927083333336</v>
      </c>
      <c r="C68" s="23" t="s">
        <v>11</v>
      </c>
      <c r="D68" s="23" t="s">
        <v>34</v>
      </c>
      <c r="E68" s="23">
        <v>0.01</v>
      </c>
      <c r="F68" s="23">
        <v>112.42400000000001</v>
      </c>
      <c r="G68" s="23">
        <v>116.464</v>
      </c>
      <c r="H68" s="23">
        <v>114.384</v>
      </c>
      <c r="I68" s="23">
        <v>113.873</v>
      </c>
      <c r="J68" s="23">
        <v>-0.06</v>
      </c>
      <c r="K68" s="23">
        <v>0</v>
      </c>
      <c r="L68" s="23">
        <v>-51.1</v>
      </c>
      <c r="M68" s="23" t="s">
        <v>72</v>
      </c>
    </row>
    <row r="69" spans="1:13" s="23" customFormat="1" x14ac:dyDescent="0.25">
      <c r="A69" s="42">
        <v>43200.420138888891</v>
      </c>
      <c r="B69" s="42">
        <v>43200.836111111108</v>
      </c>
      <c r="C69" s="23" t="s">
        <v>10</v>
      </c>
      <c r="D69" s="23" t="s">
        <v>32</v>
      </c>
      <c r="E69" s="23">
        <v>0.01</v>
      </c>
      <c r="F69" s="23">
        <v>1.1580600000000001</v>
      </c>
      <c r="G69" s="23">
        <v>1.13076</v>
      </c>
      <c r="H69" s="23">
        <v>1.14836</v>
      </c>
      <c r="I69" s="23">
        <v>1.1496200000000001</v>
      </c>
      <c r="J69" s="23">
        <v>-0.06</v>
      </c>
      <c r="K69" s="23">
        <v>0</v>
      </c>
      <c r="L69" s="23">
        <v>-12.6</v>
      </c>
      <c r="M69" s="23" t="s">
        <v>72</v>
      </c>
    </row>
    <row r="70" spans="1:13" s="23" customFormat="1" x14ac:dyDescent="0.25">
      <c r="A70" s="42">
        <v>43200.365277777775</v>
      </c>
      <c r="B70" s="42">
        <v>43200.724999999999</v>
      </c>
      <c r="C70" s="23" t="s">
        <v>10</v>
      </c>
      <c r="D70" s="23" t="s">
        <v>32</v>
      </c>
      <c r="E70" s="23">
        <v>0.03</v>
      </c>
      <c r="F70" s="23">
        <v>1.1533</v>
      </c>
      <c r="G70" s="23">
        <v>1.1399999999999999</v>
      </c>
      <c r="H70" s="23">
        <v>1.1475</v>
      </c>
      <c r="I70" s="23">
        <v>1.15344</v>
      </c>
      <c r="J70" s="23">
        <v>-0.17</v>
      </c>
      <c r="K70" s="23">
        <v>0</v>
      </c>
      <c r="L70" s="23">
        <v>-59.4</v>
      </c>
      <c r="M70" s="23" t="s">
        <v>72</v>
      </c>
    </row>
    <row r="71" spans="1:13" s="23" customFormat="1" x14ac:dyDescent="0.25">
      <c r="A71" s="42">
        <v>43200.00277777778</v>
      </c>
      <c r="B71" s="42">
        <v>43200.695833333331</v>
      </c>
      <c r="C71" s="23" t="s">
        <v>10</v>
      </c>
      <c r="D71" s="23" t="s">
        <v>34</v>
      </c>
      <c r="E71" s="23">
        <v>0.02</v>
      </c>
      <c r="F71" s="23">
        <v>1.15174</v>
      </c>
      <c r="G71" s="23">
        <v>0</v>
      </c>
      <c r="H71" s="23">
        <v>1.1481399999999999</v>
      </c>
      <c r="I71" s="23">
        <v>1.1517500000000001</v>
      </c>
      <c r="J71" s="23">
        <v>-0.11</v>
      </c>
      <c r="K71" s="23">
        <v>0</v>
      </c>
      <c r="L71" s="23">
        <v>36.1</v>
      </c>
      <c r="M71" s="23" t="s">
        <v>72</v>
      </c>
    </row>
    <row r="72" spans="1:13" s="23" customFormat="1" x14ac:dyDescent="0.25">
      <c r="A72" s="42">
        <v>43200.375</v>
      </c>
      <c r="B72" s="42">
        <v>43200.6875</v>
      </c>
      <c r="C72" s="23" t="s">
        <v>13</v>
      </c>
      <c r="D72" s="23" t="s">
        <v>32</v>
      </c>
      <c r="E72" s="23">
        <v>0.03</v>
      </c>
      <c r="F72" s="23">
        <v>1.3018000000000001</v>
      </c>
      <c r="G72" s="23">
        <v>1.2828999999999999</v>
      </c>
      <c r="H72" s="23">
        <v>1.29366</v>
      </c>
      <c r="I72" s="23">
        <v>1.30159</v>
      </c>
      <c r="J72" s="23">
        <v>-0.17</v>
      </c>
      <c r="K72" s="23">
        <v>0</v>
      </c>
      <c r="L72" s="23">
        <v>-79.3</v>
      </c>
      <c r="M72" s="23" t="s">
        <v>72</v>
      </c>
    </row>
    <row r="73" spans="1:13" s="23" customFormat="1" x14ac:dyDescent="0.25">
      <c r="A73" s="42">
        <v>43200.302083333336</v>
      </c>
      <c r="B73" s="42">
        <v>43200.3125</v>
      </c>
      <c r="C73" s="23" t="s">
        <v>10</v>
      </c>
      <c r="D73" s="23" t="s">
        <v>32</v>
      </c>
      <c r="E73" s="23">
        <v>0.03</v>
      </c>
      <c r="F73" s="23">
        <v>1.15326</v>
      </c>
      <c r="G73" s="23">
        <v>1.1399600000000001</v>
      </c>
      <c r="H73" s="23">
        <v>1.1474599999999999</v>
      </c>
      <c r="I73" s="23">
        <v>1.1464700000000001</v>
      </c>
      <c r="J73" s="23">
        <v>-0.17</v>
      </c>
      <c r="K73" s="23">
        <v>0</v>
      </c>
      <c r="L73" s="23">
        <v>9.9</v>
      </c>
      <c r="M73" s="23" t="s">
        <v>72</v>
      </c>
    </row>
    <row r="74" spans="1:13" s="23" customFormat="1" x14ac:dyDescent="0.25">
      <c r="A74" s="42">
        <v>43110.126388888886</v>
      </c>
      <c r="B74" s="42">
        <v>43169.843055555553</v>
      </c>
      <c r="C74" s="23" t="s">
        <v>11</v>
      </c>
      <c r="D74" s="23" t="s">
        <v>32</v>
      </c>
      <c r="E74" s="23">
        <v>0.01</v>
      </c>
      <c r="F74" s="23">
        <v>114.392</v>
      </c>
      <c r="G74" s="23">
        <v>0</v>
      </c>
      <c r="H74" s="23">
        <v>113.782</v>
      </c>
      <c r="I74" s="23">
        <v>114.392</v>
      </c>
      <c r="J74" s="23">
        <v>-0.06</v>
      </c>
      <c r="K74" s="23">
        <v>-0.13</v>
      </c>
      <c r="L74" s="23">
        <v>-61</v>
      </c>
      <c r="M74" s="23" t="s">
        <v>72</v>
      </c>
    </row>
    <row r="75" spans="1:13" s="23" customFormat="1" x14ac:dyDescent="0.25">
      <c r="A75" s="42">
        <v>43169.211111111108</v>
      </c>
      <c r="B75" s="42">
        <v>43169.378472222219</v>
      </c>
      <c r="C75" s="23" t="s">
        <v>10</v>
      </c>
      <c r="D75" s="23" t="s">
        <v>32</v>
      </c>
      <c r="E75" s="23">
        <v>0.01</v>
      </c>
      <c r="F75" s="23">
        <v>1.1676800000000001</v>
      </c>
      <c r="G75" s="23">
        <v>1.1403799999999999</v>
      </c>
      <c r="H75" s="23">
        <v>1.15798</v>
      </c>
      <c r="I75" s="23">
        <v>1.1578599999999999</v>
      </c>
      <c r="J75" s="23">
        <v>-0.06</v>
      </c>
      <c r="K75" s="23">
        <v>0</v>
      </c>
      <c r="L75" s="23">
        <v>1.2</v>
      </c>
      <c r="M75" s="23" t="s">
        <v>72</v>
      </c>
    </row>
    <row r="76" spans="1:13" s="23" customFormat="1" x14ac:dyDescent="0.25">
      <c r="A76" s="42">
        <v>43141.627083333333</v>
      </c>
      <c r="B76" s="42">
        <v>43141.831944444442</v>
      </c>
      <c r="C76" s="23" t="s">
        <v>10</v>
      </c>
      <c r="D76" s="23" t="s">
        <v>32</v>
      </c>
      <c r="E76" s="23">
        <v>0.01</v>
      </c>
      <c r="F76" s="23">
        <v>1.1635800000000001</v>
      </c>
      <c r="G76" s="23">
        <v>1.13628</v>
      </c>
      <c r="H76" s="23">
        <v>1.15388</v>
      </c>
      <c r="I76" s="23">
        <v>1.15506</v>
      </c>
      <c r="J76" s="23">
        <v>-0.06</v>
      </c>
      <c r="K76" s="23">
        <v>0</v>
      </c>
      <c r="L76" s="23">
        <v>-11.8</v>
      </c>
      <c r="M76" s="23" t="s">
        <v>72</v>
      </c>
    </row>
    <row r="77" spans="1:13" s="23" customFormat="1" x14ac:dyDescent="0.25">
      <c r="A77" s="42">
        <v>43141.385416666664</v>
      </c>
      <c r="B77" s="42">
        <v>43141.821527777778</v>
      </c>
      <c r="C77" s="23" t="s">
        <v>11</v>
      </c>
      <c r="D77" s="23" t="s">
        <v>34</v>
      </c>
      <c r="E77" s="23">
        <v>0.02</v>
      </c>
      <c r="F77" s="23">
        <v>112.98099999999999</v>
      </c>
      <c r="G77" s="23">
        <v>114.521</v>
      </c>
      <c r="H77" s="23">
        <v>113.771</v>
      </c>
      <c r="I77" s="23">
        <v>113.68</v>
      </c>
      <c r="J77" s="23">
        <v>-0.11</v>
      </c>
      <c r="K77" s="23">
        <v>0</v>
      </c>
      <c r="L77" s="23">
        <v>-9.1</v>
      </c>
      <c r="M77" s="23" t="s">
        <v>72</v>
      </c>
    </row>
    <row r="78" spans="1:13" s="23" customFormat="1" x14ac:dyDescent="0.25">
      <c r="A78" s="42">
        <v>43110.943055555559</v>
      </c>
      <c r="B78" s="42">
        <v>43141.334027777775</v>
      </c>
      <c r="C78" s="23" t="s">
        <v>10</v>
      </c>
      <c r="D78" s="23" t="s">
        <v>32</v>
      </c>
      <c r="E78" s="23">
        <v>0.01</v>
      </c>
      <c r="F78" s="23">
        <v>1.1748400000000001</v>
      </c>
      <c r="G78" s="23">
        <v>1.13744</v>
      </c>
      <c r="H78" s="23">
        <v>1.15794</v>
      </c>
      <c r="I78" s="23">
        <v>1.15683</v>
      </c>
      <c r="J78" s="23">
        <v>-0.06</v>
      </c>
      <c r="K78" s="23">
        <v>0.06</v>
      </c>
      <c r="L78" s="23">
        <v>11.1</v>
      </c>
      <c r="M78" s="23" t="s">
        <v>72</v>
      </c>
    </row>
    <row r="79" spans="1:13" s="23" customFormat="1" x14ac:dyDescent="0.25">
      <c r="A79" s="42">
        <v>43141.1875</v>
      </c>
      <c r="B79" s="42">
        <v>43141.229166666664</v>
      </c>
      <c r="C79" s="23" t="s">
        <v>10</v>
      </c>
      <c r="D79" s="23" t="s">
        <v>32</v>
      </c>
      <c r="E79" s="23">
        <v>0.01</v>
      </c>
      <c r="F79" s="23">
        <v>1.1745000000000001</v>
      </c>
      <c r="G79" s="23">
        <v>1.1465000000000001</v>
      </c>
      <c r="H79" s="23">
        <v>1.1578999999999999</v>
      </c>
      <c r="I79" s="23">
        <v>1.15706</v>
      </c>
      <c r="J79" s="23">
        <v>-0.06</v>
      </c>
      <c r="K79" s="23">
        <v>0</v>
      </c>
      <c r="L79" s="23">
        <v>8.4</v>
      </c>
      <c r="M79" s="23" t="s">
        <v>72</v>
      </c>
    </row>
    <row r="80" spans="1:13" s="23" customFormat="1" x14ac:dyDescent="0.25">
      <c r="A80" s="42">
        <v>43110.661805555559</v>
      </c>
      <c r="B80" s="42">
        <v>43110.771527777775</v>
      </c>
      <c r="C80" s="23" t="s">
        <v>13</v>
      </c>
      <c r="D80" s="23" t="s">
        <v>34</v>
      </c>
      <c r="E80" s="23">
        <v>0.02</v>
      </c>
      <c r="F80" s="23">
        <v>1.3039099999999999</v>
      </c>
      <c r="G80" s="23">
        <v>0</v>
      </c>
      <c r="H80" s="23">
        <v>1.30871</v>
      </c>
      <c r="I80" s="23">
        <v>1.3039099999999999</v>
      </c>
      <c r="J80" s="23">
        <v>-0.11</v>
      </c>
      <c r="K80" s="23">
        <v>0</v>
      </c>
      <c r="L80" s="23">
        <v>-48</v>
      </c>
      <c r="M80" s="23" t="s">
        <v>72</v>
      </c>
    </row>
    <row r="81" spans="1:13" s="23" customFormat="1" x14ac:dyDescent="0.25">
      <c r="A81" s="42">
        <v>43110.509722222225</v>
      </c>
      <c r="B81" s="42">
        <v>43110.616666666669</v>
      </c>
      <c r="C81" s="23" t="s">
        <v>10</v>
      </c>
      <c r="D81" s="23" t="s">
        <v>32</v>
      </c>
      <c r="E81" s="23">
        <v>0.01</v>
      </c>
      <c r="F81" s="23">
        <v>1.1706000000000001</v>
      </c>
      <c r="G81" s="23">
        <v>1.1433</v>
      </c>
      <c r="H81" s="23">
        <v>1.1609</v>
      </c>
      <c r="I81" s="23">
        <v>1.1592100000000001</v>
      </c>
      <c r="J81" s="23">
        <v>-0.06</v>
      </c>
      <c r="K81" s="23">
        <v>0</v>
      </c>
      <c r="L81" s="23">
        <v>16.899999999999999</v>
      </c>
      <c r="M81" s="23" t="s">
        <v>72</v>
      </c>
    </row>
  </sheetData>
  <mergeCells count="2">
    <mergeCell ref="E25:E26"/>
    <mergeCell ref="G25:G26"/>
  </mergeCells>
  <conditionalFormatting sqref="G25 L28:L30 J25:J27 L45:L1048576">
    <cfRule type="cellIs" dxfId="77" priority="84" operator="lessThan">
      <formula>0</formula>
    </cfRule>
    <cfRule type="cellIs" dxfId="76" priority="85" operator="greaterThan">
      <formula>0</formula>
    </cfRule>
  </conditionalFormatting>
  <conditionalFormatting sqref="E2:E22 E25">
    <cfRule type="cellIs" dxfId="75" priority="92" operator="lessThan">
      <formula>0</formula>
    </cfRule>
    <cfRule type="cellIs" dxfId="74" priority="93" operator="greaterThan">
      <formula>0</formula>
    </cfRule>
  </conditionalFormatting>
  <conditionalFormatting sqref="G3:G23 E2:G2 B25:G25 B26:D26 F26 E3:E22 B2:D24 F3:F24">
    <cfRule type="cellIs" dxfId="73" priority="89" operator="equal">
      <formula>0</formula>
    </cfRule>
  </conditionalFormatting>
  <conditionalFormatting sqref="G2:G23 B2:C24">
    <cfRule type="cellIs" dxfId="72" priority="87" operator="lessThan">
      <formula>0</formula>
    </cfRule>
    <cfRule type="cellIs" dxfId="71" priority="88" operator="greaterThan">
      <formula>0</formula>
    </cfRule>
  </conditionalFormatting>
  <conditionalFormatting sqref="B25:C25">
    <cfRule type="cellIs" dxfId="70" priority="82" operator="lessThan">
      <formula>0</formula>
    </cfRule>
    <cfRule type="cellIs" dxfId="69" priority="83" operator="greaterThan">
      <formula>0</formula>
    </cfRule>
  </conditionalFormatting>
  <conditionalFormatting sqref="D2:D24">
    <cfRule type="cellIs" dxfId="68" priority="75" operator="lessThan">
      <formula>0</formula>
    </cfRule>
    <cfRule type="cellIs" dxfId="67" priority="76" operator="greaterThan">
      <formula>0</formula>
    </cfRule>
  </conditionalFormatting>
  <conditionalFormatting sqref="D25">
    <cfRule type="cellIs" dxfId="66" priority="72" operator="lessThan">
      <formula>0</formula>
    </cfRule>
    <cfRule type="cellIs" dxfId="65" priority="73" operator="greaterThan">
      <formula>0</formula>
    </cfRule>
  </conditionalFormatting>
  <conditionalFormatting sqref="J1:J22">
    <cfRule type="cellIs" dxfId="64" priority="70" operator="lessThan">
      <formula>0</formula>
    </cfRule>
    <cfRule type="cellIs" dxfId="63" priority="71" operator="greaterThan">
      <formula>0</formula>
    </cfRule>
  </conditionalFormatting>
  <conditionalFormatting sqref="B27:D27">
    <cfRule type="cellIs" dxfId="62" priority="68" operator="lessThan">
      <formula>0</formula>
    </cfRule>
    <cfRule type="cellIs" dxfId="61" priority="69" operator="greaterThan">
      <formula>0</formula>
    </cfRule>
  </conditionalFormatting>
  <conditionalFormatting sqref="E23">
    <cfRule type="cellIs" dxfId="60" priority="66" operator="lessThan">
      <formula>0</formula>
    </cfRule>
    <cfRule type="cellIs" dxfId="59" priority="67" operator="greaterThan">
      <formula>0</formula>
    </cfRule>
  </conditionalFormatting>
  <conditionalFormatting sqref="E23">
    <cfRule type="cellIs" dxfId="58" priority="65" operator="equal">
      <formula>0</formula>
    </cfRule>
  </conditionalFormatting>
  <conditionalFormatting sqref="J23">
    <cfRule type="cellIs" dxfId="57" priority="59" operator="lessThan">
      <formula>0</formula>
    </cfRule>
    <cfRule type="cellIs" dxfId="56" priority="60" operator="greaterThan">
      <formula>0</formula>
    </cfRule>
  </conditionalFormatting>
  <conditionalFormatting sqref="G24">
    <cfRule type="cellIs" dxfId="55" priority="30" operator="equal">
      <formula>0</formula>
    </cfRule>
  </conditionalFormatting>
  <conditionalFormatting sqref="G24">
    <cfRule type="cellIs" dxfId="54" priority="28" operator="lessThan">
      <formula>0</formula>
    </cfRule>
    <cfRule type="cellIs" dxfId="53" priority="29" operator="greaterThan">
      <formula>0</formula>
    </cfRule>
  </conditionalFormatting>
  <conditionalFormatting sqref="E24">
    <cfRule type="cellIs" dxfId="52" priority="26" operator="lessThan">
      <formula>0</formula>
    </cfRule>
    <cfRule type="cellIs" dxfId="51" priority="27" operator="greaterThan">
      <formula>0</formula>
    </cfRule>
  </conditionalFormatting>
  <conditionalFormatting sqref="E24">
    <cfRule type="cellIs" dxfId="50" priority="25" operator="equal">
      <formula>0</formula>
    </cfRule>
  </conditionalFormatting>
  <conditionalFormatting sqref="J24">
    <cfRule type="cellIs" dxfId="49" priority="19" operator="lessThan">
      <formula>0</formula>
    </cfRule>
    <cfRule type="cellIs" dxfId="48" priority="20" operator="greaterThan">
      <formula>0</formula>
    </cfRule>
  </conditionalFormatting>
  <conditionalFormatting sqref="L31">
    <cfRule type="cellIs" dxfId="47" priority="2" operator="lessThan">
      <formula>0</formula>
    </cfRule>
    <cfRule type="cellIs" dxfId="46" priority="3" operator="greaterThan">
      <formula>0</formula>
    </cfRule>
  </conditionalFormatting>
  <conditionalFormatting sqref="H31">
    <cfRule type="duplicateValues" dxfId="45" priority="1"/>
  </conditionalFormatting>
  <conditionalFormatting sqref="L31:L44">
    <cfRule type="cellIs" dxfId="44" priority="4" operator="greaterThan">
      <formula>0</formula>
    </cfRule>
    <cfRule type="cellIs" dxfId="43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A44"/>
  <sheetViews>
    <sheetView zoomScale="80" zoomScaleNormal="80" workbookViewId="0">
      <selection activeCell="B26" sqref="B26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7" width="20.7109375" style="21" customWidth="1"/>
    <col min="8" max="8" width="17.42578125" style="21" customWidth="1"/>
    <col min="9" max="9" width="16.42578125" style="21" customWidth="1"/>
    <col min="10" max="10" width="19.7109375" style="21" customWidth="1"/>
    <col min="11" max="11" width="17.42578125" style="21" bestFit="1" customWidth="1"/>
    <col min="12" max="12" width="16" style="21" customWidth="1"/>
    <col min="13" max="15" width="18.42578125" style="21" bestFit="1" customWidth="1"/>
    <col min="16" max="16384" width="11.42578125" style="21"/>
  </cols>
  <sheetData>
    <row r="1" spans="1:14" ht="15.75" x14ac:dyDescent="0.25">
      <c r="A1" s="33" t="s">
        <v>61</v>
      </c>
      <c r="B1" s="36" t="s">
        <v>10</v>
      </c>
      <c r="C1" s="34" t="s">
        <v>13</v>
      </c>
      <c r="D1" s="32" t="s">
        <v>11</v>
      </c>
      <c r="E1" s="35" t="s">
        <v>15</v>
      </c>
      <c r="F1" s="82" t="s">
        <v>16</v>
      </c>
      <c r="G1" s="155" t="s">
        <v>48</v>
      </c>
      <c r="H1" s="37" t="s">
        <v>9</v>
      </c>
      <c r="I1" s="37" t="s">
        <v>2</v>
      </c>
      <c r="J1" s="37" t="s">
        <v>12</v>
      </c>
      <c r="K1" s="151"/>
      <c r="L1" s="151"/>
      <c r="M1" s="151"/>
      <c r="N1" s="151"/>
    </row>
    <row r="2" spans="1:14" x14ac:dyDescent="0.25">
      <c r="A2" s="157">
        <v>43110</v>
      </c>
      <c r="B2" s="44">
        <f t="shared" ref="B2:B11" si="0">SUMPRODUCT((VALUE(TEXT($B$31:$B$44,"JJ/MM/AAAA"))=VALUE(TEXT(A2,"JJ/MM/AAAA")))*($C$31:$C$44=$B$1),$L$31:$L$44)</f>
        <v>0</v>
      </c>
      <c r="C2" s="44">
        <f t="shared" ref="C2:C11" si="1">SUMPRODUCT((VALUE(TEXT($B$31:$B$44,"JJ/MM/AAAA"))=VALUE(TEXT(A2,"JJ/MM/AAAA")))*($C$31:$C$44=$C$1),$L$31:$L$44)</f>
        <v>0</v>
      </c>
      <c r="D2" s="44">
        <f t="shared" ref="D2:D11" si="2">SUMPRODUCT((VALUE(TEXT($B$31:$B$44,"JJ/MM/AAAA"))=VALUE(TEXT(A2,"JJ/MM/AAAA")))*($C$31:$C$44=$D$1),$L$31:$L$44)</f>
        <v>-108.4</v>
      </c>
      <c r="E2" s="44">
        <f t="shared" ref="E2:E11" si="3">SUMPRODUCT((VALUE(TEXT($B$31:$B$44,"JJ/MM/AAAA"))=VALUE(TEXT(A2,"JJ/MM/AAAA")))*($C$31:$C$44=$E$1),$L$31:$L$44)</f>
        <v>0</v>
      </c>
      <c r="F2" s="44">
        <f t="shared" ref="F2:F11" si="4">SUMPRODUCT((VALUE(TEXT($B$31:$B$44,"JJ/MM/AAAA"))=VALUE(TEXT(A2,"JJ/MM/AAAA")))*($C$31:$C$44=$F$1),$L$31:$L$44)</f>
        <v>0</v>
      </c>
      <c r="G2" s="44">
        <f t="shared" ref="G2:G11" si="5">SUMPRODUCT((VALUE(TEXT($B$31:$B$44,"JJ/MM/AAAA"))=VALUE(TEXT(A2,"JJ/MM/AAAA")))*($C$31:$C$44=$G$1),$L$31:$L$44)</f>
        <v>-96.1</v>
      </c>
      <c r="H2" s="1">
        <f>SUM(B2:G2)</f>
        <v>-204.5</v>
      </c>
      <c r="I2" s="2">
        <f>SUMPRODUCT((VALUE(TEXT($B$31:$B$44,"JJ/MM/AAAA"))=VALUE(TEXT(A2,"JJ/MM/AAAA")))*1)</f>
        <v>2</v>
      </c>
      <c r="J2" s="25">
        <f>(B2*8.6)+(C2*8.6)+(D2*7.7)+(E2*7.8)+(F2*8.68)+(G2*7.6)</f>
        <v>-1565.04</v>
      </c>
      <c r="K2" s="151"/>
      <c r="L2" s="151"/>
      <c r="M2" s="151"/>
      <c r="N2" s="151"/>
    </row>
    <row r="3" spans="1:14" x14ac:dyDescent="0.25">
      <c r="A3" s="157">
        <v>43141</v>
      </c>
      <c r="B3" s="44">
        <f t="shared" si="0"/>
        <v>-30.9</v>
      </c>
      <c r="C3" s="44">
        <f t="shared" si="1"/>
        <v>0</v>
      </c>
      <c r="D3" s="44">
        <f t="shared" si="2"/>
        <v>0</v>
      </c>
      <c r="E3" s="44">
        <f t="shared" si="3"/>
        <v>0</v>
      </c>
      <c r="F3" s="44">
        <f t="shared" si="4"/>
        <v>0</v>
      </c>
      <c r="G3" s="44">
        <f t="shared" si="5"/>
        <v>0</v>
      </c>
      <c r="H3" s="1">
        <f t="shared" ref="H3:H24" si="6">SUM(B3:G3)</f>
        <v>-30.9</v>
      </c>
      <c r="I3" s="2">
        <f t="shared" ref="I3:I24" si="7">SUMPRODUCT((VALUE(TEXT($B$31:$B$44,"JJ/MM/AAAA"))=VALUE(TEXT(A3,"JJ/MM/AAAA")))*1)</f>
        <v>1</v>
      </c>
      <c r="J3" s="25">
        <f t="shared" ref="J3:J24" si="8">(B3*8.6)+(C3*8.6)+(D3*7.7)+(E3*7.8)+(F3*8.68)+(G3*7.6)</f>
        <v>-265.73999999999995</v>
      </c>
      <c r="K3" s="151"/>
      <c r="L3" s="151"/>
      <c r="M3" s="151"/>
      <c r="N3" s="151"/>
    </row>
    <row r="4" spans="1:14" x14ac:dyDescent="0.25">
      <c r="A4" s="157">
        <v>43169</v>
      </c>
      <c r="B4" s="44">
        <f t="shared" si="0"/>
        <v>0</v>
      </c>
      <c r="C4" s="44">
        <f t="shared" si="1"/>
        <v>0</v>
      </c>
      <c r="D4" s="44">
        <f t="shared" si="2"/>
        <v>0</v>
      </c>
      <c r="E4" s="44">
        <f t="shared" si="3"/>
        <v>0</v>
      </c>
      <c r="F4" s="44">
        <f t="shared" si="4"/>
        <v>0</v>
      </c>
      <c r="G4" s="44">
        <f t="shared" si="5"/>
        <v>-53.8</v>
      </c>
      <c r="H4" s="1">
        <f t="shared" si="6"/>
        <v>-53.8</v>
      </c>
      <c r="I4" s="2">
        <f t="shared" si="7"/>
        <v>1</v>
      </c>
      <c r="J4" s="25">
        <f t="shared" si="8"/>
        <v>-408.87999999999994</v>
      </c>
      <c r="K4" s="151"/>
      <c r="L4" s="151"/>
      <c r="M4" s="151"/>
      <c r="N4" s="151"/>
    </row>
    <row r="5" spans="1:14" x14ac:dyDescent="0.25">
      <c r="A5" s="157">
        <v>43200</v>
      </c>
      <c r="B5" s="44">
        <f t="shared" si="0"/>
        <v>38.6</v>
      </c>
      <c r="C5" s="44">
        <f t="shared" si="1"/>
        <v>0</v>
      </c>
      <c r="D5" s="44">
        <f t="shared" si="2"/>
        <v>-58.8</v>
      </c>
      <c r="E5" s="44">
        <f t="shared" si="3"/>
        <v>0</v>
      </c>
      <c r="F5" s="44">
        <f t="shared" si="4"/>
        <v>0</v>
      </c>
      <c r="G5" s="44">
        <f t="shared" si="5"/>
        <v>-51.3</v>
      </c>
      <c r="H5" s="1">
        <f t="shared" si="6"/>
        <v>-71.5</v>
      </c>
      <c r="I5" s="2">
        <f t="shared" si="7"/>
        <v>3</v>
      </c>
      <c r="J5" s="25">
        <f t="shared" si="8"/>
        <v>-510.67999999999995</v>
      </c>
      <c r="K5" s="151"/>
      <c r="L5" s="151"/>
      <c r="M5" s="151"/>
      <c r="N5" s="151"/>
    </row>
    <row r="6" spans="1:14" x14ac:dyDescent="0.25">
      <c r="A6" s="157">
        <v>43230</v>
      </c>
      <c r="B6" s="44">
        <f t="shared" si="0"/>
        <v>0</v>
      </c>
      <c r="C6" s="44">
        <f t="shared" si="1"/>
        <v>0</v>
      </c>
      <c r="D6" s="44">
        <f t="shared" si="2"/>
        <v>-31.1</v>
      </c>
      <c r="E6" s="44">
        <f t="shared" si="3"/>
        <v>0</v>
      </c>
      <c r="F6" s="44">
        <f t="shared" si="4"/>
        <v>0</v>
      </c>
      <c r="G6" s="44">
        <f t="shared" si="5"/>
        <v>-38.4</v>
      </c>
      <c r="H6" s="1">
        <f t="shared" si="6"/>
        <v>-69.5</v>
      </c>
      <c r="I6" s="2">
        <f t="shared" si="7"/>
        <v>2</v>
      </c>
      <c r="J6" s="25">
        <f t="shared" si="8"/>
        <v>-531.30999999999995</v>
      </c>
      <c r="K6" s="151"/>
      <c r="L6" s="151"/>
      <c r="M6" s="151"/>
      <c r="N6" s="151"/>
    </row>
    <row r="7" spans="1:14" x14ac:dyDescent="0.25">
      <c r="A7" s="157">
        <v>43322</v>
      </c>
      <c r="B7" s="44">
        <f t="shared" si="0"/>
        <v>0</v>
      </c>
      <c r="C7" s="44">
        <f t="shared" si="1"/>
        <v>0</v>
      </c>
      <c r="D7" s="44">
        <f t="shared" si="2"/>
        <v>0</v>
      </c>
      <c r="E7" s="44">
        <f t="shared" si="3"/>
        <v>0</v>
      </c>
      <c r="F7" s="44">
        <f t="shared" si="4"/>
        <v>0</v>
      </c>
      <c r="G7" s="44">
        <f t="shared" si="5"/>
        <v>0</v>
      </c>
      <c r="H7" s="1">
        <f t="shared" si="6"/>
        <v>0</v>
      </c>
      <c r="I7" s="2">
        <f t="shared" si="7"/>
        <v>0</v>
      </c>
      <c r="J7" s="25">
        <f t="shared" si="8"/>
        <v>0</v>
      </c>
      <c r="K7" s="151"/>
      <c r="L7" s="151"/>
      <c r="M7" s="151"/>
      <c r="N7" s="151"/>
    </row>
    <row r="8" spans="1:14" x14ac:dyDescent="0.25">
      <c r="A8" s="157">
        <v>43353</v>
      </c>
      <c r="B8" s="44">
        <f t="shared" si="0"/>
        <v>-42</v>
      </c>
      <c r="C8" s="44">
        <f t="shared" si="1"/>
        <v>0</v>
      </c>
      <c r="D8" s="44">
        <f t="shared" si="2"/>
        <v>20.3</v>
      </c>
      <c r="E8" s="44">
        <f t="shared" si="3"/>
        <v>0</v>
      </c>
      <c r="F8" s="44">
        <f t="shared" si="4"/>
        <v>0</v>
      </c>
      <c r="G8" s="44">
        <f t="shared" si="5"/>
        <v>0</v>
      </c>
      <c r="H8" s="1">
        <f t="shared" si="6"/>
        <v>-21.7</v>
      </c>
      <c r="I8" s="2">
        <f t="shared" si="7"/>
        <v>3</v>
      </c>
      <c r="J8" s="25">
        <f t="shared" si="8"/>
        <v>-204.89</v>
      </c>
      <c r="K8" s="151"/>
      <c r="L8" s="151"/>
      <c r="M8" s="151"/>
      <c r="N8" s="151"/>
    </row>
    <row r="9" spans="1:14" x14ac:dyDescent="0.25">
      <c r="A9" s="157">
        <v>43383</v>
      </c>
      <c r="B9" s="44">
        <f t="shared" si="0"/>
        <v>0</v>
      </c>
      <c r="C9" s="44">
        <f t="shared" si="1"/>
        <v>0</v>
      </c>
      <c r="D9" s="44">
        <f t="shared" si="2"/>
        <v>0</v>
      </c>
      <c r="E9" s="44">
        <f t="shared" si="3"/>
        <v>0</v>
      </c>
      <c r="F9" s="44">
        <f t="shared" si="4"/>
        <v>0</v>
      </c>
      <c r="G9" s="44">
        <f t="shared" si="5"/>
        <v>0</v>
      </c>
      <c r="H9" s="1">
        <f t="shared" si="6"/>
        <v>0</v>
      </c>
      <c r="I9" s="2">
        <f t="shared" si="7"/>
        <v>0</v>
      </c>
      <c r="J9" s="25">
        <f t="shared" si="8"/>
        <v>0</v>
      </c>
      <c r="K9" s="151"/>
      <c r="L9" s="151"/>
      <c r="M9" s="151"/>
      <c r="N9" s="151"/>
    </row>
    <row r="10" spans="1:14" x14ac:dyDescent="0.25">
      <c r="A10" s="157">
        <v>43414</v>
      </c>
      <c r="B10" s="44">
        <f t="shared" si="0"/>
        <v>-27.3</v>
      </c>
      <c r="C10" s="44">
        <f t="shared" si="1"/>
        <v>0</v>
      </c>
      <c r="D10" s="44">
        <f t="shared" si="2"/>
        <v>0</v>
      </c>
      <c r="E10" s="44">
        <f t="shared" si="3"/>
        <v>0</v>
      </c>
      <c r="F10" s="44">
        <f t="shared" si="4"/>
        <v>-35.1</v>
      </c>
      <c r="G10" s="44">
        <f t="shared" si="5"/>
        <v>0</v>
      </c>
      <c r="H10" s="1">
        <f t="shared" si="6"/>
        <v>-62.400000000000006</v>
      </c>
      <c r="I10" s="2">
        <f t="shared" si="7"/>
        <v>2</v>
      </c>
      <c r="J10" s="25">
        <f t="shared" si="8"/>
        <v>-539.44799999999998</v>
      </c>
      <c r="K10" s="151"/>
      <c r="L10" s="151"/>
      <c r="M10" s="151"/>
      <c r="N10" s="151"/>
    </row>
    <row r="11" spans="1:14" x14ac:dyDescent="0.25">
      <c r="A11" s="157">
        <v>43444</v>
      </c>
      <c r="B11" s="44">
        <f t="shared" si="0"/>
        <v>0</v>
      </c>
      <c r="C11" s="44">
        <f t="shared" si="1"/>
        <v>0</v>
      </c>
      <c r="D11" s="44">
        <f t="shared" si="2"/>
        <v>0</v>
      </c>
      <c r="E11" s="44">
        <f t="shared" si="3"/>
        <v>0</v>
      </c>
      <c r="F11" s="44">
        <f t="shared" si="4"/>
        <v>0</v>
      </c>
      <c r="G11" s="44">
        <f t="shared" si="5"/>
        <v>0</v>
      </c>
      <c r="H11" s="1">
        <f t="shared" si="6"/>
        <v>0</v>
      </c>
      <c r="I11" s="2">
        <f t="shared" si="7"/>
        <v>0</v>
      </c>
      <c r="J11" s="25">
        <f t="shared" si="8"/>
        <v>0</v>
      </c>
      <c r="K11" s="151"/>
      <c r="L11" s="151"/>
      <c r="M11" s="151"/>
      <c r="N11" s="151"/>
    </row>
    <row r="12" spans="1:14" x14ac:dyDescent="0.25">
      <c r="A12" s="157" t="s">
        <v>118</v>
      </c>
      <c r="B12" s="24"/>
      <c r="C12" s="24"/>
      <c r="D12" s="24"/>
      <c r="E12" s="24"/>
      <c r="F12" s="24"/>
      <c r="G12" s="24"/>
      <c r="H12" s="1">
        <f t="shared" si="6"/>
        <v>0</v>
      </c>
      <c r="I12" s="2" t="e">
        <f t="shared" si="7"/>
        <v>#VALUE!</v>
      </c>
      <c r="J12" s="25">
        <f t="shared" si="8"/>
        <v>0</v>
      </c>
      <c r="K12" s="151"/>
      <c r="L12" s="151"/>
      <c r="M12" s="151"/>
      <c r="N12" s="151"/>
    </row>
    <row r="13" spans="1:14" x14ac:dyDescent="0.25">
      <c r="A13" s="157" t="s">
        <v>119</v>
      </c>
      <c r="B13" s="24"/>
      <c r="C13" s="24"/>
      <c r="D13" s="24"/>
      <c r="E13" s="24"/>
      <c r="F13" s="24"/>
      <c r="G13" s="24"/>
      <c r="H13" s="1">
        <f t="shared" si="6"/>
        <v>0</v>
      </c>
      <c r="I13" s="2" t="e">
        <f t="shared" si="7"/>
        <v>#VALUE!</v>
      </c>
      <c r="J13" s="25">
        <f t="shared" si="8"/>
        <v>0</v>
      </c>
      <c r="K13" s="151"/>
      <c r="L13" s="151"/>
      <c r="M13" s="151"/>
      <c r="N13" s="151"/>
    </row>
    <row r="14" spans="1:14" x14ac:dyDescent="0.25">
      <c r="A14" s="157" t="s">
        <v>120</v>
      </c>
      <c r="B14" s="24"/>
      <c r="C14" s="24"/>
      <c r="D14" s="24"/>
      <c r="E14" s="24"/>
      <c r="F14" s="24"/>
      <c r="G14" s="24"/>
      <c r="H14" s="1">
        <f t="shared" si="6"/>
        <v>0</v>
      </c>
      <c r="I14" s="2" t="e">
        <f t="shared" si="7"/>
        <v>#VALUE!</v>
      </c>
      <c r="J14" s="25">
        <f t="shared" si="8"/>
        <v>0</v>
      </c>
      <c r="K14" s="151"/>
      <c r="L14" s="151"/>
      <c r="M14" s="151"/>
      <c r="N14" s="151"/>
    </row>
    <row r="15" spans="1:14" x14ac:dyDescent="0.25">
      <c r="A15" s="157" t="s">
        <v>121</v>
      </c>
      <c r="B15" s="24"/>
      <c r="C15" s="24"/>
      <c r="D15" s="24"/>
      <c r="E15" s="24"/>
      <c r="F15" s="24"/>
      <c r="G15" s="24"/>
      <c r="H15" s="1">
        <f t="shared" si="6"/>
        <v>0</v>
      </c>
      <c r="I15" s="2" t="e">
        <f t="shared" si="7"/>
        <v>#VALUE!</v>
      </c>
      <c r="J15" s="25">
        <f t="shared" si="8"/>
        <v>0</v>
      </c>
      <c r="K15" s="151"/>
      <c r="L15" s="151"/>
      <c r="M15" s="151"/>
      <c r="N15" s="151"/>
    </row>
    <row r="16" spans="1:14" x14ac:dyDescent="0.25">
      <c r="A16" s="157" t="s">
        <v>122</v>
      </c>
      <c r="B16" s="24"/>
      <c r="C16" s="24"/>
      <c r="D16" s="24"/>
      <c r="E16" s="24"/>
      <c r="F16" s="24"/>
      <c r="G16" s="24"/>
      <c r="H16" s="1">
        <f t="shared" si="6"/>
        <v>0</v>
      </c>
      <c r="I16" s="2" t="e">
        <f t="shared" si="7"/>
        <v>#VALUE!</v>
      </c>
      <c r="J16" s="25">
        <f t="shared" si="8"/>
        <v>0</v>
      </c>
      <c r="K16" s="151"/>
      <c r="L16" s="151"/>
      <c r="M16" s="151"/>
      <c r="N16" s="151"/>
    </row>
    <row r="17" spans="1:27" x14ac:dyDescent="0.25">
      <c r="A17" s="157" t="s">
        <v>123</v>
      </c>
      <c r="B17" s="24"/>
      <c r="C17" s="24"/>
      <c r="D17" s="24"/>
      <c r="E17" s="24"/>
      <c r="F17" s="24"/>
      <c r="G17" s="24"/>
      <c r="H17" s="1">
        <f t="shared" si="6"/>
        <v>0</v>
      </c>
      <c r="I17" s="2" t="e">
        <f t="shared" si="7"/>
        <v>#VALUE!</v>
      </c>
      <c r="J17" s="25">
        <f t="shared" si="8"/>
        <v>0</v>
      </c>
      <c r="K17" s="151"/>
      <c r="L17" s="151"/>
      <c r="M17" s="151"/>
      <c r="N17" s="151"/>
    </row>
    <row r="18" spans="1:27" x14ac:dyDescent="0.25">
      <c r="A18" s="157" t="s">
        <v>228</v>
      </c>
      <c r="B18" s="24"/>
      <c r="C18" s="24"/>
      <c r="D18" s="24"/>
      <c r="E18" s="24"/>
      <c r="F18" s="24"/>
      <c r="G18" s="24"/>
      <c r="H18" s="1">
        <f t="shared" si="6"/>
        <v>0</v>
      </c>
      <c r="I18" s="2" t="e">
        <f t="shared" si="7"/>
        <v>#VALUE!</v>
      </c>
      <c r="J18" s="25">
        <f t="shared" si="8"/>
        <v>0</v>
      </c>
      <c r="K18" s="151"/>
      <c r="L18" s="151"/>
      <c r="M18" s="151"/>
      <c r="N18" s="151"/>
    </row>
    <row r="19" spans="1:27" x14ac:dyDescent="0.25">
      <c r="A19" s="157" t="s">
        <v>229</v>
      </c>
      <c r="B19" s="24"/>
      <c r="C19" s="24"/>
      <c r="D19" s="24"/>
      <c r="E19" s="24"/>
      <c r="F19" s="24"/>
      <c r="G19" s="24"/>
      <c r="H19" s="1">
        <f t="shared" si="6"/>
        <v>0</v>
      </c>
      <c r="I19" s="2" t="e">
        <f t="shared" si="7"/>
        <v>#VALUE!</v>
      </c>
      <c r="J19" s="25">
        <f t="shared" si="8"/>
        <v>0</v>
      </c>
      <c r="K19" s="151"/>
      <c r="L19" s="151"/>
      <c r="M19" s="151"/>
      <c r="N19" s="151"/>
    </row>
    <row r="20" spans="1:27" x14ac:dyDescent="0.25">
      <c r="A20" s="157" t="s">
        <v>230</v>
      </c>
      <c r="B20" s="24"/>
      <c r="C20" s="24"/>
      <c r="D20" s="24"/>
      <c r="E20" s="24"/>
      <c r="F20" s="24"/>
      <c r="G20" s="24"/>
      <c r="H20" s="1">
        <f t="shared" si="6"/>
        <v>0</v>
      </c>
      <c r="I20" s="2" t="e">
        <f t="shared" si="7"/>
        <v>#VALUE!</v>
      </c>
      <c r="J20" s="25">
        <f t="shared" si="8"/>
        <v>0</v>
      </c>
      <c r="K20" s="151"/>
      <c r="L20" s="151"/>
      <c r="M20" s="151"/>
      <c r="N20" s="151"/>
    </row>
    <row r="21" spans="1:27" x14ac:dyDescent="0.25">
      <c r="A21" s="157" t="s">
        <v>231</v>
      </c>
      <c r="B21" s="24"/>
      <c r="C21" s="24"/>
      <c r="D21" s="24"/>
      <c r="E21" s="24"/>
      <c r="F21" s="24"/>
      <c r="G21" s="24"/>
      <c r="H21" s="1">
        <f t="shared" si="6"/>
        <v>0</v>
      </c>
      <c r="I21" s="2" t="e">
        <f t="shared" si="7"/>
        <v>#VALUE!</v>
      </c>
      <c r="J21" s="25">
        <f t="shared" si="8"/>
        <v>0</v>
      </c>
      <c r="K21" s="151"/>
      <c r="L21" s="151"/>
      <c r="M21" s="151"/>
      <c r="N21" s="151"/>
    </row>
    <row r="22" spans="1:27" x14ac:dyDescent="0.25">
      <c r="A22" s="157" t="s">
        <v>232</v>
      </c>
      <c r="B22" s="24"/>
      <c r="C22" s="24"/>
      <c r="D22" s="24"/>
      <c r="E22" s="24"/>
      <c r="F22" s="24"/>
      <c r="G22" s="24"/>
      <c r="H22" s="1">
        <f t="shared" si="6"/>
        <v>0</v>
      </c>
      <c r="I22" s="2" t="e">
        <f t="shared" si="7"/>
        <v>#VALUE!</v>
      </c>
      <c r="J22" s="25">
        <f t="shared" si="8"/>
        <v>0</v>
      </c>
      <c r="K22" s="151"/>
      <c r="L22" s="151"/>
      <c r="M22" s="151"/>
      <c r="N22" s="151"/>
    </row>
    <row r="23" spans="1:27" x14ac:dyDescent="0.25">
      <c r="A23" s="157" t="s">
        <v>233</v>
      </c>
      <c r="B23" s="24"/>
      <c r="C23" s="24"/>
      <c r="D23" s="24"/>
      <c r="E23" s="24"/>
      <c r="F23" s="24"/>
      <c r="G23" s="24"/>
      <c r="H23" s="1">
        <f t="shared" si="6"/>
        <v>0</v>
      </c>
      <c r="I23" s="2" t="e">
        <f t="shared" si="7"/>
        <v>#VALUE!</v>
      </c>
      <c r="J23" s="25">
        <f t="shared" si="8"/>
        <v>0</v>
      </c>
      <c r="K23" s="151"/>
      <c r="L23" s="151"/>
      <c r="M23" s="151"/>
      <c r="N23" s="151"/>
    </row>
    <row r="24" spans="1:27" x14ac:dyDescent="0.25">
      <c r="A24" s="157" t="s">
        <v>234</v>
      </c>
      <c r="B24" s="24"/>
      <c r="C24" s="24"/>
      <c r="D24" s="24"/>
      <c r="E24" s="24"/>
      <c r="F24" s="24"/>
      <c r="G24" s="24"/>
      <c r="H24" s="1">
        <f t="shared" si="6"/>
        <v>0</v>
      </c>
      <c r="I24" s="2" t="e">
        <f t="shared" si="7"/>
        <v>#VALUE!</v>
      </c>
      <c r="J24" s="25">
        <f t="shared" si="8"/>
        <v>0</v>
      </c>
      <c r="K24" s="151"/>
      <c r="L24" s="151"/>
      <c r="M24" s="151"/>
      <c r="N24" s="151"/>
    </row>
    <row r="25" spans="1:27" ht="15.75" customHeight="1" x14ac:dyDescent="0.25">
      <c r="A25" s="4" t="s">
        <v>3</v>
      </c>
      <c r="B25" s="56">
        <f t="shared" ref="B25:J25" si="9">SUM(B2:B24)</f>
        <v>-61.599999999999994</v>
      </c>
      <c r="C25" s="56">
        <f t="shared" si="9"/>
        <v>0</v>
      </c>
      <c r="D25" s="56">
        <f t="shared" si="9"/>
        <v>-177.99999999999997</v>
      </c>
      <c r="E25" s="56">
        <f t="shared" si="9"/>
        <v>0</v>
      </c>
      <c r="F25" s="56">
        <f t="shared" si="9"/>
        <v>-35.1</v>
      </c>
      <c r="G25" s="56">
        <f t="shared" si="9"/>
        <v>-239.6</v>
      </c>
      <c r="H25" s="164">
        <f t="shared" si="9"/>
        <v>-514.29999999999995</v>
      </c>
      <c r="I25" s="146" t="e">
        <f t="shared" si="9"/>
        <v>#VALUE!</v>
      </c>
      <c r="J25" s="149">
        <f t="shared" si="9"/>
        <v>-4025.9879999999994</v>
      </c>
      <c r="K25" s="151"/>
      <c r="L25" s="151"/>
      <c r="M25" s="151"/>
      <c r="N25" s="151"/>
    </row>
    <row r="26" spans="1:27" ht="15.75" x14ac:dyDescent="0.25">
      <c r="A26" s="55" t="s">
        <v>37</v>
      </c>
      <c r="B26" s="58">
        <f>COUNTIF(B2:B24,"&lt;&gt;0")</f>
        <v>17</v>
      </c>
      <c r="C26" s="58"/>
      <c r="D26" s="58"/>
      <c r="E26" s="58"/>
      <c r="F26" s="58"/>
      <c r="G26" s="58"/>
      <c r="H26" s="165"/>
      <c r="I26" s="59">
        <f>SUM(B26:F26)</f>
        <v>17</v>
      </c>
      <c r="J26" s="58"/>
    </row>
    <row r="27" spans="1:27" ht="15.75" customHeight="1" x14ac:dyDescent="0.25">
      <c r="A27" s="85" t="s">
        <v>12</v>
      </c>
      <c r="B27" s="84">
        <f>(B25*8.6)</f>
        <v>-529.75999999999988</v>
      </c>
      <c r="C27" s="84">
        <f>(C25*8.6)</f>
        <v>0</v>
      </c>
      <c r="D27" s="84">
        <f>(D25*6)</f>
        <v>-1067.9999999999998</v>
      </c>
      <c r="E27" s="84">
        <f>(E25*7.8)</f>
        <v>0</v>
      </c>
      <c r="F27" s="84">
        <f>(F25*11.42)</f>
        <v>-400.84200000000004</v>
      </c>
      <c r="G27" s="84">
        <f>(G25*11.42)</f>
        <v>-2736.232</v>
      </c>
      <c r="H27" s="148"/>
      <c r="I27" s="147"/>
      <c r="J27" s="150"/>
      <c r="K27" s="151"/>
      <c r="L27" s="151"/>
      <c r="M27" s="151"/>
      <c r="N27" s="151"/>
    </row>
    <row r="30" spans="1:27" s="156" customFormat="1" x14ac:dyDescent="0.25">
      <c r="A30" s="156" t="s">
        <v>17</v>
      </c>
      <c r="B30" s="156" t="s">
        <v>18</v>
      </c>
      <c r="C30" s="156" t="s">
        <v>19</v>
      </c>
      <c r="D30" s="156" t="s">
        <v>20</v>
      </c>
      <c r="E30" s="156" t="s">
        <v>21</v>
      </c>
      <c r="F30" s="156" t="s">
        <v>22</v>
      </c>
      <c r="G30" s="156" t="s">
        <v>23</v>
      </c>
      <c r="H30" s="156" t="s">
        <v>24</v>
      </c>
      <c r="I30" s="156" t="s">
        <v>25</v>
      </c>
      <c r="J30" s="156" t="s">
        <v>26</v>
      </c>
      <c r="K30" s="156" t="s">
        <v>27</v>
      </c>
      <c r="L30" s="156" t="s">
        <v>28</v>
      </c>
      <c r="M30" s="156" t="s">
        <v>69</v>
      </c>
    </row>
    <row r="31" spans="1:27" s="23" customFormat="1" x14ac:dyDescent="0.25">
      <c r="A31" s="42">
        <v>43414.854166666664</v>
      </c>
      <c r="B31" s="42">
        <v>43414.890277777777</v>
      </c>
      <c r="C31" s="23" t="s">
        <v>10</v>
      </c>
      <c r="D31" s="23" t="s">
        <v>34</v>
      </c>
      <c r="E31" s="23">
        <v>0.1</v>
      </c>
      <c r="F31" s="23">
        <v>1.15571</v>
      </c>
      <c r="G31" s="23">
        <v>1.1648700000000001</v>
      </c>
      <c r="H31" s="23">
        <v>1.1588499999999999</v>
      </c>
      <c r="I31" s="23">
        <v>1.15612</v>
      </c>
      <c r="J31" s="23">
        <v>-0.8</v>
      </c>
      <c r="K31" s="23">
        <v>0</v>
      </c>
      <c r="L31" s="23">
        <v>-27.3</v>
      </c>
      <c r="M31" s="23">
        <v>-28.1</v>
      </c>
      <c r="N31" s="23">
        <v>-0.2</v>
      </c>
      <c r="O31" s="23" t="s">
        <v>209</v>
      </c>
      <c r="P31" s="23">
        <v>0</v>
      </c>
      <c r="Q31" s="23" t="s">
        <v>33</v>
      </c>
      <c r="R31" s="23">
        <v>27.3</v>
      </c>
      <c r="S31" s="23">
        <v>27.32</v>
      </c>
      <c r="T31" s="23">
        <v>0</v>
      </c>
      <c r="U31" s="23">
        <v>0</v>
      </c>
      <c r="V31" s="23">
        <v>-27.3</v>
      </c>
      <c r="W31" s="23">
        <v>-27.3</v>
      </c>
      <c r="X31" s="23">
        <v>0</v>
      </c>
      <c r="Y31" s="23">
        <v>0</v>
      </c>
      <c r="Z31" s="23">
        <v>-27.3</v>
      </c>
      <c r="AA31" s="23">
        <v>-27.3</v>
      </c>
    </row>
    <row r="32" spans="1:27" s="23" customFormat="1" x14ac:dyDescent="0.25">
      <c r="A32" s="42">
        <v>43414.084722222222</v>
      </c>
      <c r="B32" s="42">
        <v>43414.197916666664</v>
      </c>
      <c r="C32" s="23" t="s">
        <v>16</v>
      </c>
      <c r="D32" s="23" t="s">
        <v>34</v>
      </c>
      <c r="E32" s="23">
        <v>0.08</v>
      </c>
      <c r="F32" s="23">
        <v>0.70667000000000002</v>
      </c>
      <c r="G32" s="23">
        <v>0.71345999999999998</v>
      </c>
      <c r="H32" s="23">
        <v>0.71013999999999999</v>
      </c>
      <c r="I32" s="23">
        <v>0.70662999999999998</v>
      </c>
      <c r="J32" s="23">
        <v>-0.64</v>
      </c>
      <c r="K32" s="23">
        <v>0</v>
      </c>
      <c r="L32" s="23">
        <v>-35.1</v>
      </c>
      <c r="M32" s="23">
        <v>-28.72</v>
      </c>
      <c r="N32" s="23">
        <v>-0.2</v>
      </c>
      <c r="O32" s="23" t="s">
        <v>210</v>
      </c>
      <c r="P32" s="23">
        <v>0</v>
      </c>
      <c r="Q32" s="23" t="s">
        <v>33</v>
      </c>
      <c r="R32" s="23">
        <v>35.1</v>
      </c>
      <c r="S32" s="23">
        <v>35.21</v>
      </c>
      <c r="T32" s="23">
        <v>0</v>
      </c>
      <c r="U32" s="23">
        <v>0</v>
      </c>
      <c r="V32" s="23">
        <v>-35.1</v>
      </c>
      <c r="W32" s="23">
        <v>-28.08</v>
      </c>
      <c r="X32" s="23">
        <v>0</v>
      </c>
      <c r="Y32" s="23">
        <v>0</v>
      </c>
      <c r="Z32" s="23">
        <v>-35.1</v>
      </c>
      <c r="AA32" s="23">
        <v>-28.08</v>
      </c>
    </row>
    <row r="33" spans="1:27" s="23" customFormat="1" x14ac:dyDescent="0.25">
      <c r="A33" s="42">
        <v>43353.831944444442</v>
      </c>
      <c r="B33" s="42">
        <v>43353.928472222222</v>
      </c>
      <c r="C33" s="23" t="s">
        <v>10</v>
      </c>
      <c r="D33" s="23" t="s">
        <v>32</v>
      </c>
      <c r="E33" s="23">
        <v>0.09</v>
      </c>
      <c r="F33" s="23">
        <v>1.1463399999999999</v>
      </c>
      <c r="G33" s="23">
        <v>1.1371</v>
      </c>
      <c r="H33" s="23">
        <v>1.1432500000000001</v>
      </c>
      <c r="I33" s="23">
        <v>1.1467400000000001</v>
      </c>
      <c r="J33" s="23">
        <v>-0.72</v>
      </c>
      <c r="K33" s="23">
        <v>0</v>
      </c>
      <c r="L33" s="23">
        <v>-34.9</v>
      </c>
      <c r="M33" s="23">
        <v>-32.130000000000003</v>
      </c>
      <c r="N33" s="23">
        <v>-0.22</v>
      </c>
      <c r="O33" s="23" t="s">
        <v>211</v>
      </c>
      <c r="P33" s="23">
        <v>0</v>
      </c>
      <c r="Q33" s="23" t="s">
        <v>33</v>
      </c>
      <c r="R33" s="23">
        <v>34.9</v>
      </c>
      <c r="S33" s="23">
        <v>34.97</v>
      </c>
      <c r="T33" s="23">
        <v>0</v>
      </c>
      <c r="U33" s="23">
        <v>0</v>
      </c>
      <c r="V33" s="23">
        <v>-34.9</v>
      </c>
      <c r="W33" s="23">
        <v>-31.41</v>
      </c>
      <c r="X33" s="23">
        <v>0</v>
      </c>
      <c r="Y33" s="23">
        <v>0</v>
      </c>
      <c r="Z33" s="23">
        <v>-34.9</v>
      </c>
      <c r="AA33" s="23">
        <v>-31.41</v>
      </c>
    </row>
    <row r="34" spans="1:27" s="23" customFormat="1" x14ac:dyDescent="0.25">
      <c r="A34" s="42">
        <v>43322.693055555559</v>
      </c>
      <c r="B34" s="42">
        <v>43353.833333333336</v>
      </c>
      <c r="C34" s="23" t="s">
        <v>11</v>
      </c>
      <c r="D34" s="23" t="s">
        <v>32</v>
      </c>
      <c r="E34" s="23">
        <v>0.11</v>
      </c>
      <c r="F34" s="23">
        <v>113.654</v>
      </c>
      <c r="G34" s="23">
        <v>112.779</v>
      </c>
      <c r="H34" s="23">
        <v>113.34</v>
      </c>
      <c r="I34" s="23">
        <v>113.137</v>
      </c>
      <c r="J34" s="23">
        <v>-0.88</v>
      </c>
      <c r="K34" s="23">
        <v>-0.57999999999999996</v>
      </c>
      <c r="L34" s="23">
        <v>20.3</v>
      </c>
      <c r="M34" s="23">
        <v>18.28</v>
      </c>
      <c r="N34" s="23">
        <v>0.13</v>
      </c>
      <c r="O34" s="23" t="s">
        <v>212</v>
      </c>
      <c r="P34" s="23">
        <v>98.6</v>
      </c>
      <c r="Q34" s="23" t="s">
        <v>213</v>
      </c>
      <c r="R34" s="23">
        <v>44.6</v>
      </c>
      <c r="S34" s="23">
        <v>0.12</v>
      </c>
      <c r="T34" s="23">
        <v>39.9</v>
      </c>
      <c r="U34" s="23">
        <v>38.702999999999903</v>
      </c>
      <c r="V34" s="23">
        <v>-4.7</v>
      </c>
      <c r="W34" s="23">
        <v>-4.5590000000000002</v>
      </c>
      <c r="X34" s="23">
        <v>89.5</v>
      </c>
      <c r="Y34" s="23">
        <v>56.1</v>
      </c>
      <c r="Z34" s="23">
        <v>-19.600000000000001</v>
      </c>
      <c r="AA34" s="23">
        <v>-19.010000000000002</v>
      </c>
    </row>
    <row r="35" spans="1:27" s="23" customFormat="1" x14ac:dyDescent="0.25">
      <c r="A35" s="42">
        <v>43322.706250000003</v>
      </c>
      <c r="B35" s="42">
        <v>43353.041666666664</v>
      </c>
      <c r="C35" s="23" t="s">
        <v>10</v>
      </c>
      <c r="D35" s="23" t="s">
        <v>32</v>
      </c>
      <c r="E35" s="23">
        <v>0.09</v>
      </c>
      <c r="F35" s="23">
        <v>1.1502600000000001</v>
      </c>
      <c r="G35" s="23">
        <v>1.1410100000000001</v>
      </c>
      <c r="H35" s="23">
        <v>1.1472199999999999</v>
      </c>
      <c r="I35" s="23">
        <v>1.1479299999999999</v>
      </c>
      <c r="J35" s="23">
        <v>-0.72</v>
      </c>
      <c r="K35" s="23">
        <v>0</v>
      </c>
      <c r="L35" s="23">
        <v>-7.1</v>
      </c>
      <c r="M35" s="23">
        <v>-7.11</v>
      </c>
      <c r="N35" s="23">
        <v>-0.05</v>
      </c>
      <c r="O35" s="23" t="s">
        <v>214</v>
      </c>
      <c r="P35" s="23">
        <v>0</v>
      </c>
      <c r="Q35" s="23" t="s">
        <v>33</v>
      </c>
      <c r="R35" s="23">
        <v>7.1</v>
      </c>
      <c r="S35" s="23">
        <v>7.1</v>
      </c>
      <c r="T35" s="23">
        <v>0</v>
      </c>
      <c r="U35" s="23">
        <v>0</v>
      </c>
      <c r="V35" s="23">
        <v>-7.1</v>
      </c>
      <c r="W35" s="23">
        <v>-6.39</v>
      </c>
      <c r="X35" s="23">
        <v>0</v>
      </c>
      <c r="Y35" s="23">
        <v>0</v>
      </c>
      <c r="Z35" s="23">
        <v>-7.1</v>
      </c>
      <c r="AA35" s="23">
        <v>-6.39</v>
      </c>
    </row>
    <row r="36" spans="1:27" s="23" customFormat="1" x14ac:dyDescent="0.25">
      <c r="A36" s="42">
        <v>43141.7</v>
      </c>
      <c r="B36" s="42">
        <v>43230.375</v>
      </c>
      <c r="C36" s="23" t="s">
        <v>48</v>
      </c>
      <c r="D36" s="23" t="s">
        <v>32</v>
      </c>
      <c r="E36" s="23">
        <v>0.03</v>
      </c>
      <c r="F36" s="23">
        <v>132.178</v>
      </c>
      <c r="G36" s="23">
        <v>129.66499999999999</v>
      </c>
      <c r="H36" s="23">
        <v>130.905</v>
      </c>
      <c r="I36" s="23">
        <v>131.28899999999999</v>
      </c>
      <c r="J36" s="23">
        <v>-0.24</v>
      </c>
      <c r="K36" s="23">
        <v>-0.39</v>
      </c>
      <c r="L36" s="23">
        <v>-38.4</v>
      </c>
      <c r="M36" s="23">
        <v>-10.74</v>
      </c>
      <c r="N36" s="23">
        <v>-7.0000000000000007E-2</v>
      </c>
      <c r="O36" s="23" t="s">
        <v>215</v>
      </c>
      <c r="P36" s="23">
        <v>2.4</v>
      </c>
      <c r="Q36" s="23" t="s">
        <v>216</v>
      </c>
      <c r="R36" s="23">
        <v>103.7</v>
      </c>
      <c r="S36" s="23">
        <v>8.3699999999999992</v>
      </c>
      <c r="T36" s="23">
        <v>12.4</v>
      </c>
      <c r="U36" s="23">
        <v>3.2240000000000002</v>
      </c>
      <c r="V36" s="23">
        <v>-103.7</v>
      </c>
      <c r="W36" s="23">
        <v>-26.962</v>
      </c>
      <c r="X36" s="23">
        <v>10.7</v>
      </c>
      <c r="Y36" s="23">
        <v>56.2</v>
      </c>
      <c r="Z36" s="23">
        <v>-50.8</v>
      </c>
      <c r="AA36" s="23">
        <v>-13.21</v>
      </c>
    </row>
    <row r="37" spans="1:27" s="23" customFormat="1" x14ac:dyDescent="0.25">
      <c r="A37" s="42">
        <v>43200.932638888888</v>
      </c>
      <c r="B37" s="42">
        <v>43230.356944444444</v>
      </c>
      <c r="C37" s="23" t="s">
        <v>11</v>
      </c>
      <c r="D37" s="23" t="s">
        <v>32</v>
      </c>
      <c r="E37" s="23">
        <v>0.11</v>
      </c>
      <c r="F37" s="23">
        <v>114.02800000000001</v>
      </c>
      <c r="G37" s="23">
        <v>113.199</v>
      </c>
      <c r="H37" s="23">
        <v>113.724</v>
      </c>
      <c r="I37" s="23">
        <v>114.035</v>
      </c>
      <c r="J37" s="23">
        <v>-0.88</v>
      </c>
      <c r="K37" s="23">
        <v>-0.57999999999999996</v>
      </c>
      <c r="L37" s="23">
        <v>-31.1</v>
      </c>
      <c r="M37" s="23">
        <v>-31.46</v>
      </c>
      <c r="N37" s="23">
        <v>-0.22</v>
      </c>
      <c r="O37" s="23" t="s">
        <v>217</v>
      </c>
      <c r="P37" s="23">
        <v>0</v>
      </c>
      <c r="Q37" s="23" t="s">
        <v>33</v>
      </c>
      <c r="R37" s="23">
        <v>31.1</v>
      </c>
      <c r="S37" s="23">
        <v>31.15</v>
      </c>
      <c r="T37" s="23">
        <v>0</v>
      </c>
      <c r="U37" s="23">
        <v>0</v>
      </c>
      <c r="V37" s="23">
        <v>-31.1</v>
      </c>
      <c r="W37" s="23">
        <v>-29.856000000000002</v>
      </c>
      <c r="X37" s="23">
        <v>0</v>
      </c>
      <c r="Y37" s="23">
        <v>0</v>
      </c>
      <c r="Z37" s="23">
        <v>-31.1</v>
      </c>
      <c r="AA37" s="23">
        <v>-29.86</v>
      </c>
    </row>
    <row r="38" spans="1:27" s="23" customFormat="1" x14ac:dyDescent="0.25">
      <c r="A38" s="42">
        <v>43141.602083333331</v>
      </c>
      <c r="B38" s="42">
        <v>43200.75</v>
      </c>
      <c r="C38" s="23" t="s">
        <v>11</v>
      </c>
      <c r="D38" s="23" t="s">
        <v>32</v>
      </c>
      <c r="E38" s="23">
        <v>0.11</v>
      </c>
      <c r="F38" s="23">
        <v>0</v>
      </c>
      <c r="G38" s="23">
        <v>0</v>
      </c>
      <c r="H38" s="23">
        <v>113.747</v>
      </c>
      <c r="I38" s="23">
        <v>114.33499999999999</v>
      </c>
      <c r="J38" s="23">
        <v>-0.88</v>
      </c>
      <c r="K38" s="23">
        <v>-2.31</v>
      </c>
      <c r="L38" s="23">
        <v>-58.8</v>
      </c>
      <c r="M38" s="23">
        <v>-59.76</v>
      </c>
      <c r="N38" s="23">
        <v>-0.41</v>
      </c>
      <c r="O38" s="23" t="s">
        <v>218</v>
      </c>
      <c r="P38" s="23">
        <v>19.8</v>
      </c>
      <c r="Q38" s="23" t="s">
        <v>219</v>
      </c>
      <c r="R38" s="23">
        <v>100.6</v>
      </c>
      <c r="S38" s="23">
        <v>3.88</v>
      </c>
      <c r="T38" s="23">
        <v>20.6</v>
      </c>
      <c r="U38" s="23">
        <v>19.776</v>
      </c>
      <c r="V38" s="23">
        <v>-80</v>
      </c>
      <c r="W38" s="23">
        <v>-76.8</v>
      </c>
      <c r="X38" s="23">
        <v>20.5</v>
      </c>
      <c r="Y38" s="23">
        <v>21.1</v>
      </c>
      <c r="Z38" s="23">
        <v>-79.400000000000006</v>
      </c>
      <c r="AA38" s="23">
        <v>-76.22</v>
      </c>
    </row>
    <row r="39" spans="1:27" s="23" customFormat="1" x14ac:dyDescent="0.25">
      <c r="A39" s="42">
        <v>43200.181944444441</v>
      </c>
      <c r="B39" s="42">
        <v>43200.541666666664</v>
      </c>
      <c r="C39" s="23" t="s">
        <v>10</v>
      </c>
      <c r="D39" s="23" t="s">
        <v>32</v>
      </c>
      <c r="E39" s="23">
        <v>0.1</v>
      </c>
      <c r="F39" s="23">
        <v>1.15364</v>
      </c>
      <c r="G39" s="23">
        <v>1.1445399999999999</v>
      </c>
      <c r="H39" s="23">
        <v>1.1506400000000001</v>
      </c>
      <c r="I39" s="23">
        <v>1.1467799999999999</v>
      </c>
      <c r="J39" s="23">
        <v>-0.8</v>
      </c>
      <c r="K39" s="23">
        <v>0</v>
      </c>
      <c r="L39" s="23">
        <v>38.6</v>
      </c>
      <c r="M39" s="23">
        <v>37.799999999999997</v>
      </c>
      <c r="N39" s="23">
        <v>0.26</v>
      </c>
      <c r="O39" s="23" t="s">
        <v>220</v>
      </c>
      <c r="P39" s="23">
        <v>0.2</v>
      </c>
      <c r="Q39" s="23" t="s">
        <v>46</v>
      </c>
      <c r="R39" s="23">
        <v>0</v>
      </c>
      <c r="S39" s="23">
        <v>0.03</v>
      </c>
      <c r="T39" s="23">
        <v>38.6</v>
      </c>
      <c r="U39" s="23">
        <v>38.6</v>
      </c>
      <c r="V39" s="23">
        <v>0</v>
      </c>
      <c r="W39" s="23">
        <v>0</v>
      </c>
      <c r="X39" s="23">
        <v>100</v>
      </c>
      <c r="Y39" s="23">
        <v>100</v>
      </c>
      <c r="Z39" s="23">
        <v>0</v>
      </c>
      <c r="AA39" s="23">
        <v>0</v>
      </c>
    </row>
    <row r="40" spans="1:27" s="23" customFormat="1" x14ac:dyDescent="0.25">
      <c r="A40" s="42">
        <v>43141.627083333333</v>
      </c>
      <c r="B40" s="42">
        <v>43200.041666666664</v>
      </c>
      <c r="C40" s="23" t="s">
        <v>48</v>
      </c>
      <c r="D40" s="23" t="s">
        <v>32</v>
      </c>
      <c r="E40" s="23">
        <v>0.04</v>
      </c>
      <c r="F40" s="23">
        <v>132.05500000000001</v>
      </c>
      <c r="G40" s="23">
        <v>130.47999999999999</v>
      </c>
      <c r="H40" s="23">
        <v>131.178</v>
      </c>
      <c r="I40" s="23">
        <v>131.691</v>
      </c>
      <c r="J40" s="23">
        <v>-0.32</v>
      </c>
      <c r="K40" s="23">
        <v>-0.1</v>
      </c>
      <c r="L40" s="23">
        <v>-51.3</v>
      </c>
      <c r="M40" s="23">
        <v>-18.36</v>
      </c>
      <c r="N40" s="23">
        <v>-0.13</v>
      </c>
      <c r="O40" s="23" t="s">
        <v>221</v>
      </c>
      <c r="P40" s="23">
        <v>4.5</v>
      </c>
      <c r="Q40" s="23" t="s">
        <v>222</v>
      </c>
      <c r="R40" s="23">
        <v>92.8</v>
      </c>
      <c r="S40" s="23">
        <v>4.5199999999999996</v>
      </c>
      <c r="T40" s="23">
        <v>16.8</v>
      </c>
      <c r="U40" s="23">
        <v>5.88</v>
      </c>
      <c r="V40" s="23">
        <v>-76</v>
      </c>
      <c r="W40" s="23">
        <v>-26.599999999999898</v>
      </c>
      <c r="X40" s="23">
        <v>18.100000000000001</v>
      </c>
      <c r="Y40" s="23">
        <v>26.6</v>
      </c>
      <c r="Z40" s="23">
        <v>-68.099999999999994</v>
      </c>
      <c r="AA40" s="23">
        <v>-23.83</v>
      </c>
    </row>
    <row r="41" spans="1:27" s="23" customFormat="1" x14ac:dyDescent="0.25">
      <c r="A41" s="42">
        <v>43141.627083333333</v>
      </c>
      <c r="B41" s="42">
        <v>43169.417361111111</v>
      </c>
      <c r="C41" s="23" t="s">
        <v>48</v>
      </c>
      <c r="D41" s="23" t="s">
        <v>32</v>
      </c>
      <c r="E41" s="23">
        <v>0.06</v>
      </c>
      <c r="F41" s="23">
        <v>131.70699999999999</v>
      </c>
      <c r="G41" s="23">
        <v>130.15199999999999</v>
      </c>
      <c r="H41" s="23">
        <v>131.178</v>
      </c>
      <c r="I41" s="23">
        <v>131.71600000000001</v>
      </c>
      <c r="J41" s="23">
        <v>-0.48</v>
      </c>
      <c r="K41" s="23">
        <v>-0.15</v>
      </c>
      <c r="L41" s="23">
        <v>-53.8</v>
      </c>
      <c r="M41" s="23">
        <v>-29</v>
      </c>
      <c r="N41" s="23">
        <v>-0.2</v>
      </c>
      <c r="O41" s="23" t="s">
        <v>223</v>
      </c>
      <c r="P41" s="23">
        <v>7.6</v>
      </c>
      <c r="Q41" s="23" t="s">
        <v>224</v>
      </c>
      <c r="R41" s="23">
        <v>84.9</v>
      </c>
      <c r="S41" s="23">
        <v>3.27</v>
      </c>
      <c r="T41" s="23">
        <v>19.899999999999999</v>
      </c>
      <c r="U41" s="23">
        <v>10.547000000000001</v>
      </c>
      <c r="V41" s="23">
        <v>-65</v>
      </c>
      <c r="W41" s="23">
        <v>-34.450000000000003</v>
      </c>
      <c r="X41" s="23">
        <v>23.4</v>
      </c>
      <c r="Y41" s="23">
        <v>13.2</v>
      </c>
      <c r="Z41" s="23">
        <v>-73.7</v>
      </c>
      <c r="AA41" s="23">
        <v>-39.06</v>
      </c>
    </row>
    <row r="42" spans="1:27" s="23" customFormat="1" x14ac:dyDescent="0.25">
      <c r="A42" s="42">
        <v>43141.642361111109</v>
      </c>
      <c r="B42" s="42">
        <v>43141.953472222223</v>
      </c>
      <c r="C42" s="23" t="s">
        <v>10</v>
      </c>
      <c r="D42" s="23" t="s">
        <v>32</v>
      </c>
      <c r="E42" s="23">
        <v>0.1</v>
      </c>
      <c r="F42" s="23">
        <v>1.1556</v>
      </c>
      <c r="G42" s="23">
        <v>1.1496</v>
      </c>
      <c r="H42" s="23">
        <v>1.1526000000000001</v>
      </c>
      <c r="I42" s="23">
        <v>1.1556900000000001</v>
      </c>
      <c r="J42" s="23">
        <v>-0.8</v>
      </c>
      <c r="K42" s="23">
        <v>0</v>
      </c>
      <c r="L42" s="23">
        <v>-30.9</v>
      </c>
      <c r="M42" s="23">
        <v>-31.7</v>
      </c>
      <c r="N42" s="23">
        <v>-0.22</v>
      </c>
      <c r="O42" s="23" t="s">
        <v>225</v>
      </c>
      <c r="P42" s="23">
        <v>0</v>
      </c>
      <c r="Q42" s="23" t="s">
        <v>33</v>
      </c>
      <c r="R42" s="23">
        <v>30.9</v>
      </c>
      <c r="S42" s="23">
        <v>30.96</v>
      </c>
      <c r="T42" s="23">
        <v>0</v>
      </c>
      <c r="U42" s="23">
        <v>0</v>
      </c>
      <c r="V42" s="23">
        <v>-30.9</v>
      </c>
      <c r="W42" s="23">
        <v>-30.9</v>
      </c>
      <c r="X42" s="23">
        <v>0</v>
      </c>
      <c r="Y42" s="23">
        <v>0</v>
      </c>
      <c r="Z42" s="23">
        <v>-30.9</v>
      </c>
      <c r="AA42" s="23">
        <v>-30.9</v>
      </c>
    </row>
    <row r="43" spans="1:27" s="23" customFormat="1" x14ac:dyDescent="0.25">
      <c r="A43" s="23" t="s">
        <v>70</v>
      </c>
      <c r="B43" s="42">
        <v>43110.291666666664</v>
      </c>
      <c r="C43" s="23" t="s">
        <v>11</v>
      </c>
      <c r="D43" s="23" t="s">
        <v>32</v>
      </c>
      <c r="E43" s="23">
        <v>0.11</v>
      </c>
      <c r="F43" s="23">
        <v>0</v>
      </c>
      <c r="G43" s="23">
        <v>0</v>
      </c>
      <c r="H43" s="23">
        <v>112.684</v>
      </c>
      <c r="I43" s="23">
        <v>113.768</v>
      </c>
      <c r="J43" s="23">
        <v>-0.88</v>
      </c>
      <c r="K43" s="23">
        <v>-2.92</v>
      </c>
      <c r="L43" s="23">
        <v>-108.4</v>
      </c>
      <c r="M43" s="23">
        <v>-108.61</v>
      </c>
      <c r="N43" s="23">
        <v>-0.74</v>
      </c>
      <c r="O43" s="23" t="s">
        <v>226</v>
      </c>
      <c r="P43" s="23">
        <v>1.3</v>
      </c>
      <c r="Q43" s="23" t="s">
        <v>160</v>
      </c>
      <c r="R43" s="23">
        <v>118.2</v>
      </c>
      <c r="S43" s="23">
        <v>11.06</v>
      </c>
      <c r="T43" s="23">
        <v>9.8000000000000007</v>
      </c>
      <c r="U43" s="23">
        <v>9.5060000000000002</v>
      </c>
      <c r="V43" s="23">
        <v>-108.4</v>
      </c>
      <c r="W43" s="23">
        <v>-105.148</v>
      </c>
      <c r="X43" s="23">
        <v>8.3000000000000007</v>
      </c>
      <c r="Y43" s="23">
        <v>0</v>
      </c>
      <c r="Z43" s="23">
        <v>-118.2</v>
      </c>
      <c r="AA43" s="23">
        <v>-114.65</v>
      </c>
    </row>
    <row r="44" spans="1:27" s="23" customFormat="1" x14ac:dyDescent="0.25">
      <c r="A44" s="23" t="s">
        <v>71</v>
      </c>
      <c r="B44" s="42">
        <v>43110.211805555555</v>
      </c>
      <c r="C44" s="23" t="s">
        <v>48</v>
      </c>
      <c r="D44" s="23" t="s">
        <v>32</v>
      </c>
      <c r="E44" s="23">
        <v>0.03</v>
      </c>
      <c r="F44" s="23">
        <v>132.15</v>
      </c>
      <c r="G44" s="23">
        <v>130.55799999999999</v>
      </c>
      <c r="H44" s="23">
        <v>131.18899999999999</v>
      </c>
      <c r="I44" s="23">
        <v>132.15</v>
      </c>
      <c r="J44" s="23">
        <v>-0.24</v>
      </c>
      <c r="K44" s="23">
        <v>0</v>
      </c>
      <c r="L44" s="23">
        <v>-96.1</v>
      </c>
      <c r="M44" s="23">
        <v>-25.58</v>
      </c>
      <c r="N44" s="23">
        <v>-0.18</v>
      </c>
      <c r="O44" s="23" t="s">
        <v>227</v>
      </c>
      <c r="P44" s="23">
        <v>0</v>
      </c>
      <c r="Q44" s="23" t="s">
        <v>33</v>
      </c>
      <c r="R44" s="23">
        <v>96.1</v>
      </c>
      <c r="S44" s="23">
        <v>96.15</v>
      </c>
      <c r="T44" s="23">
        <v>0</v>
      </c>
      <c r="U44" s="23">
        <v>0</v>
      </c>
      <c r="V44" s="23">
        <v>-96.1</v>
      </c>
      <c r="W44" s="23">
        <v>-24.986000000000001</v>
      </c>
      <c r="X44" s="23">
        <v>0</v>
      </c>
      <c r="Y44" s="23">
        <v>0</v>
      </c>
      <c r="Z44" s="23">
        <v>-96.1</v>
      </c>
      <c r="AA44" s="23">
        <v>-24.99</v>
      </c>
    </row>
  </sheetData>
  <mergeCells count="1">
    <mergeCell ref="H25:H26"/>
  </mergeCells>
  <conditionalFormatting sqref="J25">
    <cfRule type="cellIs" dxfId="42" priority="96" operator="lessThan">
      <formula>0</formula>
    </cfRule>
    <cfRule type="cellIs" dxfId="41" priority="97" operator="greaterThan">
      <formula>0</formula>
    </cfRule>
  </conditionalFormatting>
  <conditionalFormatting sqref="H2:H25">
    <cfRule type="cellIs" dxfId="40" priority="101" operator="lessThan">
      <formula>0</formula>
    </cfRule>
    <cfRule type="cellIs" dxfId="39" priority="102" operator="greaterThan">
      <formula>0</formula>
    </cfRule>
  </conditionalFormatting>
  <conditionalFormatting sqref="I26:J26 B2:E26 H2:J25">
    <cfRule type="cellIs" dxfId="38" priority="100" operator="equal">
      <formula>0</formula>
    </cfRule>
  </conditionalFormatting>
  <conditionalFormatting sqref="J2:J24 B2:C24">
    <cfRule type="cellIs" dxfId="37" priority="98" operator="lessThan">
      <formula>0</formula>
    </cfRule>
    <cfRule type="cellIs" dxfId="36" priority="99" operator="greaterThan">
      <formula>0</formula>
    </cfRule>
  </conditionalFormatting>
  <conditionalFormatting sqref="B25:C25">
    <cfRule type="cellIs" dxfId="35" priority="94" operator="lessThan">
      <formula>0</formula>
    </cfRule>
    <cfRule type="cellIs" dxfId="34" priority="95" operator="greaterThan">
      <formula>0</formula>
    </cfRule>
  </conditionalFormatting>
  <conditionalFormatting sqref="D2:D24">
    <cfRule type="cellIs" dxfId="33" priority="92" operator="lessThan">
      <formula>0</formula>
    </cfRule>
    <cfRule type="cellIs" dxfId="32" priority="93" operator="greaterThan">
      <formula>0</formula>
    </cfRule>
  </conditionalFormatting>
  <conditionalFormatting sqref="D25">
    <cfRule type="cellIs" dxfId="31" priority="90" operator="lessThan">
      <formula>0</formula>
    </cfRule>
    <cfRule type="cellIs" dxfId="30" priority="91" operator="greaterThan">
      <formula>0</formula>
    </cfRule>
  </conditionalFormatting>
  <conditionalFormatting sqref="E2:E24">
    <cfRule type="cellIs" dxfId="29" priority="88" operator="lessThan">
      <formula>0</formula>
    </cfRule>
    <cfRule type="cellIs" dxfId="28" priority="89" operator="greaterThan">
      <formula>0</formula>
    </cfRule>
  </conditionalFormatting>
  <conditionalFormatting sqref="E25">
    <cfRule type="cellIs" dxfId="27" priority="86" operator="lessThan">
      <formula>0</formula>
    </cfRule>
    <cfRule type="cellIs" dxfId="26" priority="87" operator="greaterThan">
      <formula>0</formula>
    </cfRule>
  </conditionalFormatting>
  <conditionalFormatting sqref="F2:F26">
    <cfRule type="cellIs" dxfId="25" priority="83" operator="equal">
      <formula>0</formula>
    </cfRule>
  </conditionalFormatting>
  <conditionalFormatting sqref="F2:F24">
    <cfRule type="cellIs" dxfId="24" priority="81" operator="lessThan">
      <formula>0</formula>
    </cfRule>
    <cfRule type="cellIs" dxfId="23" priority="82" operator="greaterThan">
      <formula>0</formula>
    </cfRule>
  </conditionalFormatting>
  <conditionalFormatting sqref="F25">
    <cfRule type="cellIs" dxfId="22" priority="79" operator="lessThan">
      <formula>0</formula>
    </cfRule>
    <cfRule type="cellIs" dxfId="21" priority="80" operator="greaterThan">
      <formula>0</formula>
    </cfRule>
  </conditionalFormatting>
  <conditionalFormatting sqref="F27">
    <cfRule type="cellIs" dxfId="20" priority="77" operator="lessThan">
      <formula>0</formula>
    </cfRule>
    <cfRule type="cellIs" dxfId="19" priority="78" operator="greaterThan">
      <formula>0</formula>
    </cfRule>
  </conditionalFormatting>
  <conditionalFormatting sqref="B27:E27">
    <cfRule type="cellIs" dxfId="18" priority="75" operator="lessThan">
      <formula>0</formula>
    </cfRule>
    <cfRule type="cellIs" dxfId="17" priority="76" operator="greaterThan">
      <formula>0</formula>
    </cfRule>
  </conditionalFormatting>
  <conditionalFormatting sqref="L1:L1048576">
    <cfRule type="cellIs" dxfId="16" priority="70" operator="greaterThan">
      <formula>0</formula>
    </cfRule>
    <cfRule type="cellIs" dxfId="15" priority="71" operator="lessThan">
      <formula>0</formula>
    </cfRule>
  </conditionalFormatting>
  <conditionalFormatting sqref="L24">
    <cfRule type="cellIs" dxfId="14" priority="28" operator="greaterThan">
      <formula>0</formula>
    </cfRule>
    <cfRule type="cellIs" dxfId="13" priority="29" operator="lessThan">
      <formula>0</formula>
    </cfRule>
  </conditionalFormatting>
  <conditionalFormatting sqref="G2:G26">
    <cfRule type="cellIs" dxfId="12" priority="18" operator="equal">
      <formula>0</formula>
    </cfRule>
  </conditionalFormatting>
  <conditionalFormatting sqref="G2:G24">
    <cfRule type="cellIs" dxfId="11" priority="16" operator="lessThan">
      <formula>0</formula>
    </cfRule>
    <cfRule type="cellIs" dxfId="10" priority="17" operator="greaterThan">
      <formula>0</formula>
    </cfRule>
  </conditionalFormatting>
  <conditionalFormatting sqref="G25">
    <cfRule type="cellIs" dxfId="9" priority="14" operator="lessThan">
      <formula>0</formula>
    </cfRule>
    <cfRule type="cellIs" dxfId="8" priority="15" operator="greaterThan">
      <formula>0</formula>
    </cfRule>
  </conditionalFormatting>
  <conditionalFormatting sqref="G27">
    <cfRule type="cellIs" dxfId="7" priority="12" operator="lessThan">
      <formula>0</formula>
    </cfRule>
    <cfRule type="cellIs" dxfId="6" priority="13" operator="greaterThan">
      <formula>0</formula>
    </cfRule>
  </conditionalFormatting>
  <conditionalFormatting sqref="L30">
    <cfRule type="cellIs" dxfId="5" priority="3" operator="lessThan">
      <formula>0</formula>
    </cfRule>
    <cfRule type="cellIs" dxfId="4" priority="4" operator="greaterThan">
      <formula>0</formula>
    </cfRule>
  </conditionalFormatting>
  <conditionalFormatting sqref="H30">
    <cfRule type="duplicateValues" dxfId="3" priority="2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TOTAL</vt:lpstr>
      <vt:lpstr>A </vt:lpstr>
      <vt:lpstr>B</vt:lpstr>
      <vt:lpstr>C</vt:lpstr>
      <vt:lpstr>D</vt:lpstr>
      <vt:lpstr>E</vt:lpstr>
      <vt:lpstr>F</vt:lpstr>
      <vt:lpstr>G</vt:lpstr>
      <vt:lpstr>H</vt:lpstr>
      <vt:lpstr>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cp:lastPrinted>2018-07-17T10:30:53Z</cp:lastPrinted>
  <dcterms:created xsi:type="dcterms:W3CDTF">2018-05-30T14:57:47Z</dcterms:created>
  <dcterms:modified xsi:type="dcterms:W3CDTF">2018-10-16T14:48:50Z</dcterms:modified>
</cp:coreProperties>
</file>