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9600" yWindow="-225" windowWidth="10905" windowHeight="8250" firstSheet="1" activeTab="1"/>
  </bookViews>
  <sheets>
    <sheet name="Modèles" sheetId="25" state="hidden" r:id="rId1"/>
    <sheet name="Analyse de risques" sheetId="23" r:id="rId2"/>
    <sheet name="Protocole" sheetId="26" r:id="rId3"/>
    <sheet name="Test TI" sheetId="27" r:id="rId4"/>
    <sheet name="Test TF" sheetId="28" r:id="rId5"/>
    <sheet name="Fin Protocole" sheetId="30" r:id="rId6"/>
  </sheets>
  <definedNames>
    <definedName name="_xlnm.Print_Area" localSheetId="1">'Analyse de risques'!$A$77:$AD$91</definedName>
  </definedNames>
  <calcPr calcId="145621"/>
</workbook>
</file>

<file path=xl/calcChain.xml><?xml version="1.0" encoding="utf-8"?>
<calcChain xmlns="http://schemas.openxmlformats.org/spreadsheetml/2006/main">
  <c r="I104" i="23" l="1"/>
  <c r="I103" i="23"/>
  <c r="I102" i="23"/>
  <c r="I101" i="23"/>
  <c r="I100" i="23"/>
  <c r="I99" i="23"/>
  <c r="L95" i="23"/>
  <c r="A93" i="23"/>
  <c r="AB92" i="23"/>
  <c r="D26" i="27" l="1"/>
  <c r="V22" i="27" l="1"/>
  <c r="AB20" i="27"/>
  <c r="A19" i="27"/>
  <c r="G22" i="27"/>
  <c r="A18" i="27"/>
  <c r="A22" i="27"/>
  <c r="A25" i="27"/>
  <c r="X20" i="27"/>
  <c r="Z22" i="27"/>
  <c r="AB22" i="27"/>
  <c r="D22" i="27"/>
  <c r="A20" i="27"/>
  <c r="X19" i="27"/>
  <c r="R39" i="26"/>
  <c r="R40" i="26"/>
  <c r="R41" i="26"/>
  <c r="R42" i="26"/>
  <c r="R43" i="26"/>
  <c r="R44" i="26"/>
  <c r="R45" i="26"/>
  <c r="R46" i="26"/>
  <c r="R47" i="26"/>
  <c r="R48" i="26"/>
  <c r="R49" i="26"/>
  <c r="R50" i="26"/>
  <c r="R51" i="26"/>
  <c r="R52" i="26"/>
  <c r="R53" i="26"/>
  <c r="R54" i="26"/>
  <c r="R55" i="26"/>
  <c r="R56" i="26"/>
  <c r="R57" i="26"/>
  <c r="R58" i="26"/>
  <c r="R59" i="26"/>
  <c r="P59" i="26"/>
  <c r="D39" i="26"/>
  <c r="D40" i="26"/>
  <c r="D41" i="26"/>
  <c r="D42" i="26"/>
  <c r="D43" i="26"/>
  <c r="D44" i="26"/>
  <c r="D45" i="26"/>
  <c r="D46" i="26"/>
  <c r="D47" i="26"/>
  <c r="D48" i="26"/>
  <c r="D49" i="26"/>
  <c r="D50" i="26"/>
  <c r="D51" i="26"/>
  <c r="D52" i="26"/>
  <c r="D53" i="26"/>
  <c r="D54" i="26"/>
  <c r="D55" i="26"/>
  <c r="D56" i="26"/>
  <c r="D57" i="26"/>
  <c r="D58" i="26"/>
  <c r="D59" i="26"/>
  <c r="C59" i="26"/>
  <c r="R38" i="26"/>
  <c r="D38" i="26"/>
  <c r="R37" i="26"/>
  <c r="D37" i="26"/>
  <c r="R36" i="26"/>
  <c r="D36" i="26"/>
  <c r="P81" i="25"/>
  <c r="P82" i="25" s="1"/>
  <c r="P83" i="25" s="1"/>
  <c r="P84" i="25" s="1"/>
  <c r="P85" i="25" s="1"/>
  <c r="P86" i="25" s="1"/>
  <c r="P87" i="25" s="1"/>
  <c r="P88" i="25" s="1"/>
  <c r="P89" i="25" s="1"/>
  <c r="P90" i="25" s="1"/>
  <c r="P91" i="25" s="1"/>
  <c r="P92" i="25" s="1"/>
  <c r="P93" i="25" s="1"/>
  <c r="P94" i="25" s="1"/>
  <c r="P95" i="25" s="1"/>
  <c r="P96" i="25" s="1"/>
  <c r="P97" i="25" s="1"/>
  <c r="P98" i="25" s="1"/>
  <c r="P99" i="25" s="1"/>
  <c r="P100" i="25" s="1"/>
  <c r="P101" i="25" s="1"/>
  <c r="P102" i="25" s="1"/>
  <c r="P80" i="25"/>
  <c r="C80" i="25"/>
  <c r="C81" i="25" s="1"/>
  <c r="C82" i="25" s="1"/>
  <c r="C83" i="25" s="1"/>
  <c r="C84" i="25" s="1"/>
  <c r="C85" i="25" s="1"/>
  <c r="C86" i="25" s="1"/>
  <c r="C87" i="25" s="1"/>
  <c r="C88" i="25" s="1"/>
  <c r="C89" i="25" s="1"/>
  <c r="C90" i="25" s="1"/>
  <c r="C91" i="25" s="1"/>
  <c r="C92" i="25" s="1"/>
  <c r="C93" i="25" s="1"/>
  <c r="C94" i="25" s="1"/>
  <c r="C95" i="25" s="1"/>
  <c r="C96" i="25" s="1"/>
  <c r="C97" i="25" s="1"/>
  <c r="C98" i="25" s="1"/>
  <c r="C99" i="25" s="1"/>
  <c r="C100" i="25" s="1"/>
  <c r="C101" i="25" s="1"/>
  <c r="C102" i="25" s="1"/>
  <c r="C38" i="23"/>
  <c r="C36" i="26" s="1"/>
  <c r="P35" i="23" l="1"/>
  <c r="A32" i="23" l="1"/>
  <c r="AB31" i="23"/>
  <c r="L66" i="23" l="1"/>
  <c r="AB31" i="26"/>
  <c r="L34" i="25"/>
  <c r="L80" i="23"/>
  <c r="AB32" i="26"/>
  <c r="AB76" i="25" l="1"/>
  <c r="AB46" i="25"/>
  <c r="A77" i="25" l="1"/>
  <c r="AB1" i="30" l="1"/>
  <c r="AB2" i="30"/>
  <c r="I39" i="25" l="1"/>
  <c r="I40" i="25"/>
  <c r="I41" i="25"/>
  <c r="I42" i="25"/>
  <c r="I43" i="25"/>
  <c r="I38" i="25"/>
  <c r="I85" i="23"/>
  <c r="I86" i="23"/>
  <c r="I87" i="23"/>
  <c r="I88" i="23"/>
  <c r="I89" i="23"/>
  <c r="I71" i="23"/>
  <c r="I72" i="23"/>
  <c r="I73" i="23"/>
  <c r="I74" i="23"/>
  <c r="I75" i="23"/>
  <c r="I70" i="23"/>
  <c r="I84" i="23"/>
  <c r="AB4" i="26"/>
  <c r="A47" i="25" l="1"/>
  <c r="A78" i="23" l="1"/>
  <c r="AB77" i="23"/>
  <c r="AB92" i="26"/>
  <c r="AB91" i="26" l="1"/>
  <c r="AB61" i="26"/>
  <c r="A4" i="26"/>
  <c r="AB62" i="23"/>
  <c r="A32" i="26" l="1"/>
  <c r="A2" i="30"/>
  <c r="D253" i="28"/>
  <c r="G253" i="28" s="1"/>
  <c r="D252" i="28"/>
  <c r="D251" i="28"/>
  <c r="G251" i="28" s="1"/>
  <c r="D250" i="28"/>
  <c r="G250" i="28" s="1"/>
  <c r="D249" i="28"/>
  <c r="G249" i="28" s="1"/>
  <c r="D248" i="28"/>
  <c r="G248" i="28" s="1"/>
  <c r="D247" i="28"/>
  <c r="G247" i="28" s="1"/>
  <c r="D236" i="28"/>
  <c r="G236" i="28" s="1"/>
  <c r="D235" i="28"/>
  <c r="G235" i="28" s="1"/>
  <c r="D234" i="28"/>
  <c r="G234" i="28" s="1"/>
  <c r="D233" i="28"/>
  <c r="G233" i="28" s="1"/>
  <c r="D232" i="28"/>
  <c r="G232" i="28" s="1"/>
  <c r="D231" i="28"/>
  <c r="G231" i="28" s="1"/>
  <c r="D230" i="28"/>
  <c r="A222" i="28" s="1"/>
  <c r="D219" i="28"/>
  <c r="G219" i="28" s="1"/>
  <c r="D218" i="28"/>
  <c r="G218" i="28" s="1"/>
  <c r="D217" i="28"/>
  <c r="G217" i="28" s="1"/>
  <c r="D216" i="28"/>
  <c r="G216" i="28" s="1"/>
  <c r="D215" i="28"/>
  <c r="G215" i="28" s="1"/>
  <c r="D214" i="28"/>
  <c r="G214" i="28" s="1"/>
  <c r="D213" i="28"/>
  <c r="A212" i="28" s="1"/>
  <c r="D202" i="28"/>
  <c r="G202" i="28" s="1"/>
  <c r="D201" i="28"/>
  <c r="G201" i="28" s="1"/>
  <c r="D200" i="28"/>
  <c r="G200" i="28" s="1"/>
  <c r="D199" i="28"/>
  <c r="G199" i="28" s="1"/>
  <c r="D198" i="28"/>
  <c r="G198" i="28" s="1"/>
  <c r="D197" i="28"/>
  <c r="G197" i="28" s="1"/>
  <c r="D196" i="28"/>
  <c r="A195" i="28" s="1"/>
  <c r="D185" i="28"/>
  <c r="G185" i="28" s="1"/>
  <c r="D184" i="28"/>
  <c r="G184" i="28" s="1"/>
  <c r="D183" i="28"/>
  <c r="G183" i="28" s="1"/>
  <c r="D182" i="28"/>
  <c r="G182" i="28" s="1"/>
  <c r="D181" i="28"/>
  <c r="G181" i="28" s="1"/>
  <c r="D180" i="28"/>
  <c r="G180" i="28" s="1"/>
  <c r="D179" i="28"/>
  <c r="G179" i="28" s="1"/>
  <c r="D168" i="28"/>
  <c r="G168" i="28" s="1"/>
  <c r="D167" i="28"/>
  <c r="G167" i="28" s="1"/>
  <c r="D166" i="28"/>
  <c r="G166" i="28" s="1"/>
  <c r="D165" i="28"/>
  <c r="G165" i="28" s="1"/>
  <c r="D164" i="28"/>
  <c r="G164" i="28" s="1"/>
  <c r="D163" i="28"/>
  <c r="G163" i="28" s="1"/>
  <c r="D162" i="28"/>
  <c r="A154" i="28" s="1"/>
  <c r="D151" i="28"/>
  <c r="G151" i="28" s="1"/>
  <c r="D150" i="28"/>
  <c r="G150" i="28" s="1"/>
  <c r="D149" i="28"/>
  <c r="G149" i="28" s="1"/>
  <c r="D148" i="28"/>
  <c r="G148" i="28" s="1"/>
  <c r="D147" i="28"/>
  <c r="G147" i="28" s="1"/>
  <c r="D146" i="28"/>
  <c r="G146" i="28" s="1"/>
  <c r="D145" i="28"/>
  <c r="A144" i="28" s="1"/>
  <c r="D134" i="28"/>
  <c r="G134" i="28" s="1"/>
  <c r="D133" i="28"/>
  <c r="G133" i="28" s="1"/>
  <c r="D132" i="28"/>
  <c r="G132" i="28" s="1"/>
  <c r="D131" i="28"/>
  <c r="G131" i="28" s="1"/>
  <c r="D130" i="28"/>
  <c r="G130" i="28" s="1"/>
  <c r="D129" i="28"/>
  <c r="G129" i="28" s="1"/>
  <c r="D128" i="28"/>
  <c r="G128" i="28" s="1"/>
  <c r="D117" i="28"/>
  <c r="G117" i="28" s="1"/>
  <c r="D116" i="28"/>
  <c r="G116" i="28" s="1"/>
  <c r="D115" i="28"/>
  <c r="G115" i="28" s="1"/>
  <c r="D114" i="28"/>
  <c r="G114" i="28" s="1"/>
  <c r="D113" i="28"/>
  <c r="G113" i="28" s="1"/>
  <c r="D112" i="28"/>
  <c r="G112" i="28" s="1"/>
  <c r="D111" i="28"/>
  <c r="G111" i="28" s="1"/>
  <c r="D100" i="28"/>
  <c r="G100" i="28" s="1"/>
  <c r="D99" i="28"/>
  <c r="G99" i="28" s="1"/>
  <c r="D98" i="28"/>
  <c r="G98" i="28" s="1"/>
  <c r="D97" i="28"/>
  <c r="G97" i="28" s="1"/>
  <c r="D96" i="28"/>
  <c r="G96" i="28" s="1"/>
  <c r="D95" i="28"/>
  <c r="G95" i="28" s="1"/>
  <c r="D94" i="28"/>
  <c r="G94" i="28" s="1"/>
  <c r="D83" i="28"/>
  <c r="G83" i="28" s="1"/>
  <c r="D82" i="28"/>
  <c r="G82" i="28" s="1"/>
  <c r="D81" i="28"/>
  <c r="G81" i="28" s="1"/>
  <c r="D80" i="28"/>
  <c r="G80" i="28" s="1"/>
  <c r="D79" i="28"/>
  <c r="G79" i="28" s="1"/>
  <c r="D78" i="28"/>
  <c r="G78" i="28" s="1"/>
  <c r="D77" i="28"/>
  <c r="A76" i="28" s="1"/>
  <c r="D66" i="28"/>
  <c r="G66" i="28" s="1"/>
  <c r="D65" i="28"/>
  <c r="G65" i="28" s="1"/>
  <c r="D64" i="28"/>
  <c r="G64" i="28" s="1"/>
  <c r="D63" i="28"/>
  <c r="G63" i="28" s="1"/>
  <c r="D62" i="28"/>
  <c r="G62" i="28" s="1"/>
  <c r="D61" i="28"/>
  <c r="G61" i="28" s="1"/>
  <c r="D60" i="28"/>
  <c r="G60" i="28" s="1"/>
  <c r="D49" i="28"/>
  <c r="G49" i="28" s="1"/>
  <c r="D48" i="28"/>
  <c r="G48" i="28" s="1"/>
  <c r="D47" i="28"/>
  <c r="G47" i="28" s="1"/>
  <c r="D46" i="28"/>
  <c r="G46" i="28" s="1"/>
  <c r="D45" i="28"/>
  <c r="G45" i="28" s="1"/>
  <c r="D44" i="28"/>
  <c r="G44" i="28" s="1"/>
  <c r="D43" i="28"/>
  <c r="G43" i="28" s="1"/>
  <c r="D32" i="28"/>
  <c r="G32" i="28" s="1"/>
  <c r="D31" i="28"/>
  <c r="G31" i="28" s="1"/>
  <c r="D30" i="28"/>
  <c r="G30" i="28" s="1"/>
  <c r="D29" i="28"/>
  <c r="G29" i="28" s="1"/>
  <c r="D28" i="28"/>
  <c r="G28" i="28" s="1"/>
  <c r="D27" i="28"/>
  <c r="G27" i="28" s="1"/>
  <c r="D26" i="28"/>
  <c r="A25" i="28" s="1"/>
  <c r="D15" i="28"/>
  <c r="G15" i="28" s="1"/>
  <c r="D14" i="28"/>
  <c r="G14" i="28" s="1"/>
  <c r="D13" i="28"/>
  <c r="G13" i="28" s="1"/>
  <c r="D12" i="28"/>
  <c r="G12" i="28" s="1"/>
  <c r="D11" i="28"/>
  <c r="G11" i="28" s="1"/>
  <c r="D10" i="28"/>
  <c r="G10" i="28" s="1"/>
  <c r="D9" i="28"/>
  <c r="A8" i="28" s="1"/>
  <c r="G252" i="28"/>
  <c r="A3" i="28"/>
  <c r="A20" i="28" s="1"/>
  <c r="A37" i="28" s="1"/>
  <c r="A54" i="28" s="1"/>
  <c r="A71" i="28" s="1"/>
  <c r="A88" i="28" s="1"/>
  <c r="A105" i="28" s="1"/>
  <c r="A122" i="28" s="1"/>
  <c r="A139" i="28" s="1"/>
  <c r="A156" i="28" s="1"/>
  <c r="A173" i="28" s="1"/>
  <c r="A190" i="28" s="1"/>
  <c r="A207" i="28" s="1"/>
  <c r="A224" i="28" s="1"/>
  <c r="A241" i="28" s="1"/>
  <c r="AB2" i="28"/>
  <c r="AB19" i="28" s="1"/>
  <c r="AB36" i="28" s="1"/>
  <c r="AB53" i="28" s="1"/>
  <c r="AB70" i="28" s="1"/>
  <c r="AB87" i="28" s="1"/>
  <c r="AB104" i="28" s="1"/>
  <c r="AB121" i="28" s="1"/>
  <c r="AB138" i="28" s="1"/>
  <c r="AB155" i="28" s="1"/>
  <c r="AB172" i="28" s="1"/>
  <c r="AB189" i="28" s="1"/>
  <c r="AB206" i="28" s="1"/>
  <c r="AB223" i="28" s="1"/>
  <c r="AB240" i="28" s="1"/>
  <c r="AB139" i="28"/>
  <c r="AB88" i="28"/>
  <c r="AB71" i="28"/>
  <c r="AB122" i="28"/>
  <c r="AB207" i="28"/>
  <c r="AB54" i="28"/>
  <c r="AB224" i="28"/>
  <c r="AB156" i="28"/>
  <c r="AB3" i="28"/>
  <c r="AB241" i="28"/>
  <c r="AB190" i="28"/>
  <c r="AB173" i="28"/>
  <c r="AB37" i="28"/>
  <c r="AB105" i="28"/>
  <c r="AB20" i="28"/>
  <c r="G230" i="28" l="1"/>
  <c r="A52" i="28"/>
  <c r="A59" i="28"/>
  <c r="G162" i="28"/>
  <c r="A18" i="28"/>
  <c r="A86" i="28"/>
  <c r="A161" i="28"/>
  <c r="G196" i="28"/>
  <c r="G26" i="28"/>
  <c r="A93" i="28"/>
  <c r="A229" i="28"/>
  <c r="A188" i="28"/>
  <c r="A120" i="28"/>
  <c r="A127" i="28"/>
  <c r="G9" i="28"/>
  <c r="A35" i="28"/>
  <c r="A42" i="28"/>
  <c r="G77" i="28"/>
  <c r="A103" i="28"/>
  <c r="A110" i="28"/>
  <c r="G145" i="28"/>
  <c r="A171" i="28"/>
  <c r="A178" i="28"/>
  <c r="G213" i="28"/>
  <c r="A239" i="28"/>
  <c r="A246" i="28"/>
  <c r="A1" i="28"/>
  <c r="A69" i="28"/>
  <c r="A137" i="28"/>
  <c r="A205" i="28"/>
  <c r="A3" i="27"/>
  <c r="AB2" i="27"/>
  <c r="AB19" i="27" s="1"/>
  <c r="AB36" i="27" s="1"/>
  <c r="AB53" i="27" s="1"/>
  <c r="AB70" i="27" s="1"/>
  <c r="AB87" i="27" s="1"/>
  <c r="AB104" i="27" s="1"/>
  <c r="AB121" i="27" s="1"/>
  <c r="AB138" i="27" s="1"/>
  <c r="AB155" i="27" s="1"/>
  <c r="AB172" i="27" s="1"/>
  <c r="AB189" i="27" s="1"/>
  <c r="AB206" i="27" s="1"/>
  <c r="AB223" i="27" s="1"/>
  <c r="AB240" i="27" s="1"/>
  <c r="D253" i="27"/>
  <c r="G253" i="27" s="1"/>
  <c r="D252" i="27"/>
  <c r="G252" i="27" s="1"/>
  <c r="D251" i="27"/>
  <c r="G251" i="27" s="1"/>
  <c r="D250" i="27"/>
  <c r="G250" i="27" s="1"/>
  <c r="D249" i="27"/>
  <c r="G249" i="27" s="1"/>
  <c r="D248" i="27"/>
  <c r="G248" i="27" s="1"/>
  <c r="D247" i="27"/>
  <c r="D236" i="27"/>
  <c r="G236" i="27" s="1"/>
  <c r="D235" i="27"/>
  <c r="G235" i="27" s="1"/>
  <c r="D234" i="27"/>
  <c r="G234" i="27" s="1"/>
  <c r="D233" i="27"/>
  <c r="G233" i="27" s="1"/>
  <c r="D232" i="27"/>
  <c r="G232" i="27" s="1"/>
  <c r="D231" i="27"/>
  <c r="G231" i="27" s="1"/>
  <c r="D230" i="27"/>
  <c r="D219" i="27"/>
  <c r="G219" i="27" s="1"/>
  <c r="D218" i="27"/>
  <c r="G218" i="27" s="1"/>
  <c r="D217" i="27"/>
  <c r="G217" i="27" s="1"/>
  <c r="D216" i="27"/>
  <c r="G216" i="27" s="1"/>
  <c r="D215" i="27"/>
  <c r="G215" i="27" s="1"/>
  <c r="D214" i="27"/>
  <c r="G214" i="27" s="1"/>
  <c r="D213" i="27"/>
  <c r="D202" i="27"/>
  <c r="G202" i="27" s="1"/>
  <c r="D201" i="27"/>
  <c r="G201" i="27" s="1"/>
  <c r="D200" i="27"/>
  <c r="G200" i="27" s="1"/>
  <c r="D199" i="27"/>
  <c r="G199" i="27" s="1"/>
  <c r="D198" i="27"/>
  <c r="G198" i="27" s="1"/>
  <c r="D197" i="27"/>
  <c r="G197" i="27" s="1"/>
  <c r="D196" i="27"/>
  <c r="D185" i="27"/>
  <c r="G185" i="27" s="1"/>
  <c r="D184" i="27"/>
  <c r="G184" i="27" s="1"/>
  <c r="D183" i="27"/>
  <c r="G183" i="27" s="1"/>
  <c r="D182" i="27"/>
  <c r="G182" i="27" s="1"/>
  <c r="D181" i="27"/>
  <c r="G181" i="27" s="1"/>
  <c r="D180" i="27"/>
  <c r="G180" i="27" s="1"/>
  <c r="D179" i="27"/>
  <c r="D168" i="27"/>
  <c r="G168" i="27" s="1"/>
  <c r="D167" i="27"/>
  <c r="G167" i="27" s="1"/>
  <c r="D166" i="27"/>
  <c r="G166" i="27" s="1"/>
  <c r="D165" i="27"/>
  <c r="G165" i="27" s="1"/>
  <c r="D164" i="27"/>
  <c r="G164" i="27" s="1"/>
  <c r="D163" i="27"/>
  <c r="G163" i="27" s="1"/>
  <c r="D162" i="27"/>
  <c r="D151" i="27"/>
  <c r="G151" i="27" s="1"/>
  <c r="D150" i="27"/>
  <c r="G150" i="27" s="1"/>
  <c r="D149" i="27"/>
  <c r="G149" i="27" s="1"/>
  <c r="D148" i="27"/>
  <c r="G148" i="27" s="1"/>
  <c r="D147" i="27"/>
  <c r="G147" i="27" s="1"/>
  <c r="D146" i="27"/>
  <c r="G146" i="27" s="1"/>
  <c r="D145" i="27"/>
  <c r="D134" i="27"/>
  <c r="G134" i="27" s="1"/>
  <c r="D133" i="27"/>
  <c r="G133" i="27" s="1"/>
  <c r="D132" i="27"/>
  <c r="G132" i="27" s="1"/>
  <c r="D131" i="27"/>
  <c r="G131" i="27" s="1"/>
  <c r="D130" i="27"/>
  <c r="G130" i="27" s="1"/>
  <c r="D129" i="27"/>
  <c r="G129" i="27" s="1"/>
  <c r="D128" i="27"/>
  <c r="D117" i="27"/>
  <c r="G117" i="27" s="1"/>
  <c r="D116" i="27"/>
  <c r="G116" i="27" s="1"/>
  <c r="D115" i="27"/>
  <c r="G115" i="27" s="1"/>
  <c r="D114" i="27"/>
  <c r="G114" i="27" s="1"/>
  <c r="D113" i="27"/>
  <c r="G113" i="27" s="1"/>
  <c r="D112" i="27"/>
  <c r="G112" i="27" s="1"/>
  <c r="D111" i="27"/>
  <c r="D100" i="27"/>
  <c r="G100" i="27" s="1"/>
  <c r="D99" i="27"/>
  <c r="G99" i="27" s="1"/>
  <c r="D98" i="27"/>
  <c r="G98" i="27" s="1"/>
  <c r="D97" i="27"/>
  <c r="G97" i="27" s="1"/>
  <c r="D96" i="27"/>
  <c r="G96" i="27" s="1"/>
  <c r="D95" i="27"/>
  <c r="G95" i="27" s="1"/>
  <c r="D94" i="27"/>
  <c r="D83" i="27"/>
  <c r="G83" i="27" s="1"/>
  <c r="D82" i="27"/>
  <c r="G82" i="27" s="1"/>
  <c r="D81" i="27"/>
  <c r="G81" i="27" s="1"/>
  <c r="D80" i="27"/>
  <c r="G80" i="27" s="1"/>
  <c r="D79" i="27"/>
  <c r="G79" i="27" s="1"/>
  <c r="D78" i="27"/>
  <c r="G78" i="27" s="1"/>
  <c r="D77" i="27"/>
  <c r="D66" i="27"/>
  <c r="G66" i="27" s="1"/>
  <c r="D65" i="27"/>
  <c r="G65" i="27" s="1"/>
  <c r="D64" i="27"/>
  <c r="G64" i="27" s="1"/>
  <c r="D63" i="27"/>
  <c r="G63" i="27" s="1"/>
  <c r="D62" i="27"/>
  <c r="G62" i="27" s="1"/>
  <c r="D61" i="27"/>
  <c r="G61" i="27" s="1"/>
  <c r="D60" i="27"/>
  <c r="D49" i="27"/>
  <c r="G49" i="27" s="1"/>
  <c r="D48" i="27"/>
  <c r="G48" i="27" s="1"/>
  <c r="D47" i="27"/>
  <c r="G47" i="27" s="1"/>
  <c r="D46" i="27"/>
  <c r="G46" i="27" s="1"/>
  <c r="D45" i="27"/>
  <c r="G45" i="27" s="1"/>
  <c r="D44" i="27"/>
  <c r="G44" i="27" s="1"/>
  <c r="D43" i="27"/>
  <c r="D32" i="27"/>
  <c r="G32" i="27" s="1"/>
  <c r="D31" i="27"/>
  <c r="G31" i="27" s="1"/>
  <c r="D30" i="27"/>
  <c r="G30" i="27" s="1"/>
  <c r="D29" i="27"/>
  <c r="G29" i="27" s="1"/>
  <c r="D28" i="27"/>
  <c r="G28" i="27" s="1"/>
  <c r="D27" i="27"/>
  <c r="G27" i="27" s="1"/>
  <c r="D15" i="27"/>
  <c r="G15" i="27" s="1"/>
  <c r="D14" i="27"/>
  <c r="G14" i="27" s="1"/>
  <c r="D13" i="27"/>
  <c r="G13" i="27" s="1"/>
  <c r="D12" i="27"/>
  <c r="G12" i="27" s="1"/>
  <c r="D11" i="27"/>
  <c r="G11" i="27" s="1"/>
  <c r="D10" i="27"/>
  <c r="G10" i="27" s="1"/>
  <c r="D9" i="27"/>
  <c r="A92" i="26"/>
  <c r="AB3" i="27"/>
  <c r="A42" i="27" l="1"/>
  <c r="G39" i="27"/>
  <c r="X37" i="27"/>
  <c r="A35" i="27"/>
  <c r="V39" i="27"/>
  <c r="AB39" i="27"/>
  <c r="D39" i="27"/>
  <c r="A37" i="27"/>
  <c r="Z39" i="27"/>
  <c r="A39" i="27"/>
  <c r="X36" i="27"/>
  <c r="A36" i="27"/>
  <c r="AB37" i="27"/>
  <c r="G60" i="27"/>
  <c r="AB56" i="27"/>
  <c r="D56" i="27"/>
  <c r="A54" i="27"/>
  <c r="X54" i="27"/>
  <c r="Z56" i="27"/>
  <c r="A56" i="27"/>
  <c r="X53" i="27"/>
  <c r="A52" i="27"/>
  <c r="V56" i="27"/>
  <c r="AB54" i="27"/>
  <c r="A53" i="27"/>
  <c r="G56" i="27"/>
  <c r="A59" i="27"/>
  <c r="G77" i="27"/>
  <c r="Z73" i="27"/>
  <c r="A73" i="27"/>
  <c r="X70" i="27"/>
  <c r="V73" i="27"/>
  <c r="AB71" i="27"/>
  <c r="A70" i="27"/>
  <c r="D73" i="27"/>
  <c r="A71" i="27"/>
  <c r="A76" i="27"/>
  <c r="G73" i="27"/>
  <c r="X71" i="27"/>
  <c r="A69" i="27"/>
  <c r="AB73" i="27"/>
  <c r="V90" i="27"/>
  <c r="AB88" i="27"/>
  <c r="A87" i="27"/>
  <c r="A90" i="27"/>
  <c r="A93" i="27"/>
  <c r="G90" i="27"/>
  <c r="X88" i="27"/>
  <c r="A86" i="27"/>
  <c r="AB90" i="27"/>
  <c r="D90" i="27"/>
  <c r="A88" i="27"/>
  <c r="Z90" i="27"/>
  <c r="X87" i="27"/>
  <c r="A110" i="27"/>
  <c r="G107" i="27"/>
  <c r="X105" i="27"/>
  <c r="A103" i="27"/>
  <c r="AB107" i="27"/>
  <c r="D107" i="27"/>
  <c r="A105" i="27"/>
  <c r="V107" i="27"/>
  <c r="A104" i="27"/>
  <c r="Z107" i="27"/>
  <c r="A107" i="27"/>
  <c r="X104" i="27"/>
  <c r="AB105" i="27"/>
  <c r="AB124" i="27"/>
  <c r="D124" i="27"/>
  <c r="A122" i="27"/>
  <c r="G124" i="27"/>
  <c r="Z124" i="27"/>
  <c r="A124" i="27"/>
  <c r="X121" i="27"/>
  <c r="A127" i="27"/>
  <c r="V124" i="27"/>
  <c r="AB122" i="27"/>
  <c r="A121" i="27"/>
  <c r="X122" i="27"/>
  <c r="A120" i="27"/>
  <c r="G145" i="27"/>
  <c r="Z141" i="27"/>
  <c r="A141" i="27"/>
  <c r="X138" i="27"/>
  <c r="V141" i="27"/>
  <c r="AB139" i="27"/>
  <c r="A138" i="27"/>
  <c r="A144" i="27"/>
  <c r="G141" i="27"/>
  <c r="X139" i="27"/>
  <c r="A137" i="27"/>
  <c r="AB141" i="27"/>
  <c r="D141" i="27"/>
  <c r="A139" i="27"/>
  <c r="V158" i="27"/>
  <c r="AB156" i="27"/>
  <c r="A155" i="27"/>
  <c r="A161" i="27"/>
  <c r="G158" i="27"/>
  <c r="X156" i="27"/>
  <c r="A154" i="27"/>
  <c r="AB158" i="27"/>
  <c r="D158" i="27"/>
  <c r="A156" i="27"/>
  <c r="Z158" i="27"/>
  <c r="A158" i="27"/>
  <c r="X155" i="27"/>
  <c r="A178" i="27"/>
  <c r="G175" i="27"/>
  <c r="X173" i="27"/>
  <c r="A171" i="27"/>
  <c r="AB175" i="27"/>
  <c r="D175" i="27"/>
  <c r="A173" i="27"/>
  <c r="Z175" i="27"/>
  <c r="A175" i="27"/>
  <c r="X172" i="27"/>
  <c r="V175" i="27"/>
  <c r="AB173" i="27"/>
  <c r="A172" i="27"/>
  <c r="AB192" i="27"/>
  <c r="D192" i="27"/>
  <c r="A190" i="27"/>
  <c r="Z192" i="27"/>
  <c r="A192" i="27"/>
  <c r="X189" i="27"/>
  <c r="V192" i="27"/>
  <c r="AB190" i="27"/>
  <c r="A189" i="27"/>
  <c r="A195" i="27"/>
  <c r="G192" i="27"/>
  <c r="X190" i="27"/>
  <c r="A188" i="27"/>
  <c r="Z209" i="27"/>
  <c r="A209" i="27"/>
  <c r="X206" i="27"/>
  <c r="V209" i="27"/>
  <c r="AB207" i="27"/>
  <c r="A206" i="27"/>
  <c r="A212" i="27"/>
  <c r="G209" i="27"/>
  <c r="X207" i="27"/>
  <c r="A205" i="27"/>
  <c r="AB209" i="27"/>
  <c r="D209" i="27"/>
  <c r="A207" i="27"/>
  <c r="V226" i="27"/>
  <c r="AB224" i="27"/>
  <c r="A223" i="27"/>
  <c r="A229" i="27"/>
  <c r="G226" i="27"/>
  <c r="X224" i="27"/>
  <c r="A222" i="27"/>
  <c r="AB226" i="27"/>
  <c r="D226" i="27"/>
  <c r="A224" i="27"/>
  <c r="Z226" i="27"/>
  <c r="A226" i="27"/>
  <c r="X223" i="27"/>
  <c r="A246" i="27"/>
  <c r="G243" i="27"/>
  <c r="X241" i="27"/>
  <c r="A239" i="27"/>
  <c r="AB243" i="27"/>
  <c r="D243" i="27"/>
  <c r="A241" i="27"/>
  <c r="Z243" i="27"/>
  <c r="A243" i="27"/>
  <c r="X240" i="27"/>
  <c r="V243" i="27"/>
  <c r="AB241" i="27"/>
  <c r="A240" i="27"/>
  <c r="G9" i="27"/>
  <c r="G213" i="27"/>
  <c r="A8" i="27"/>
  <c r="G111" i="27"/>
  <c r="G128" i="27"/>
  <c r="G179" i="27"/>
  <c r="G43" i="27"/>
  <c r="G196" i="27"/>
  <c r="G247" i="27"/>
  <c r="G26" i="27"/>
  <c r="G94" i="27"/>
  <c r="G162" i="27"/>
  <c r="G230" i="27"/>
  <c r="L15" i="26"/>
  <c r="P7" i="26"/>
  <c r="A62" i="26" l="1"/>
  <c r="A89" i="26"/>
  <c r="E16" i="23"/>
  <c r="A63" i="23"/>
  <c r="A32" i="25"/>
  <c r="AB31" i="25"/>
  <c r="AB1" i="25"/>
  <c r="A2" i="25"/>
  <c r="E6" i="25"/>
  <c r="AB62" i="26"/>
  <c r="C60" i="26" l="1"/>
  <c r="P60" i="26" l="1"/>
  <c r="C103" i="25" l="1"/>
  <c r="C104" i="25" s="1"/>
  <c r="P103" i="25" l="1"/>
  <c r="P104" i="25" s="1"/>
  <c r="C39" i="23"/>
  <c r="C37" i="26" s="1"/>
  <c r="C40" i="23" l="1"/>
  <c r="C38" i="26" s="1"/>
  <c r="C41" i="23" l="1"/>
  <c r="C39" i="26" s="1"/>
  <c r="C42" i="23" l="1"/>
  <c r="C40" i="26" s="1"/>
  <c r="C43" i="23" l="1"/>
  <c r="C41" i="26" s="1"/>
  <c r="C44" i="23" l="1"/>
  <c r="C42" i="26" s="1"/>
  <c r="C45" i="23"/>
  <c r="C43" i="26" s="1"/>
  <c r="C46" i="23" l="1"/>
  <c r="C44" i="26" s="1"/>
  <c r="C47" i="23" l="1"/>
  <c r="C45" i="26" s="1"/>
  <c r="C48" i="23" l="1"/>
  <c r="C46" i="26" s="1"/>
  <c r="C49" i="23" l="1"/>
  <c r="C47" i="26" s="1"/>
  <c r="C50" i="23" l="1"/>
  <c r="C48" i="26" s="1"/>
  <c r="C51" i="23" l="1"/>
  <c r="C49" i="26" s="1"/>
  <c r="C52" i="23" l="1"/>
  <c r="C50" i="26" s="1"/>
  <c r="C53" i="23" l="1"/>
  <c r="C51" i="26" s="1"/>
  <c r="C54" i="23" l="1"/>
  <c r="C52" i="26" s="1"/>
  <c r="C55" i="23" l="1"/>
  <c r="C53" i="26" s="1"/>
  <c r="C56" i="23" l="1"/>
  <c r="C54" i="26" s="1"/>
  <c r="C57" i="23" l="1"/>
  <c r="C55" i="26" s="1"/>
  <c r="C58" i="23" l="1"/>
  <c r="C56" i="26" s="1"/>
  <c r="C59" i="23" l="1"/>
  <c r="C57" i="26" s="1"/>
  <c r="C60" i="23" l="1"/>
  <c r="C58" i="26" s="1"/>
  <c r="P38" i="23" l="1"/>
  <c r="P39" i="23" l="1"/>
  <c r="P37" i="26" s="1"/>
  <c r="P36" i="26"/>
  <c r="P40" i="23" l="1"/>
  <c r="P41" i="23" s="1"/>
  <c r="P38" i="26" l="1"/>
  <c r="P42" i="23"/>
  <c r="P39" i="26"/>
  <c r="P43" i="23" l="1"/>
  <c r="P40" i="26"/>
  <c r="P44" i="23" l="1"/>
  <c r="P41" i="26"/>
  <c r="P45" i="23" l="1"/>
  <c r="P42" i="26"/>
  <c r="P46" i="23" l="1"/>
  <c r="P43" i="26"/>
  <c r="P47" i="23" l="1"/>
  <c r="P44" i="26"/>
  <c r="P48" i="23" l="1"/>
  <c r="P45" i="26"/>
  <c r="P49" i="23" l="1"/>
  <c r="P46" i="26"/>
  <c r="P50" i="23" l="1"/>
  <c r="P47" i="26"/>
  <c r="P51" i="23" l="1"/>
  <c r="P48" i="26"/>
  <c r="P52" i="23" l="1"/>
  <c r="P49" i="26"/>
  <c r="P53" i="23" l="1"/>
  <c r="P50" i="26"/>
  <c r="P54" i="23" l="1"/>
  <c r="P51" i="26"/>
  <c r="P55" i="23" l="1"/>
  <c r="P52" i="26"/>
  <c r="P56" i="23" l="1"/>
  <c r="P53" i="26"/>
  <c r="P57" i="23" l="1"/>
  <c r="P54" i="26"/>
  <c r="P58" i="23" l="1"/>
  <c r="P55" i="26"/>
  <c r="P59" i="23" l="1"/>
  <c r="P56" i="26"/>
  <c r="P60" i="23" l="1"/>
  <c r="P58" i="26" s="1"/>
  <c r="P57" i="26"/>
</calcChain>
</file>

<file path=xl/sharedStrings.xml><?xml version="1.0" encoding="utf-8"?>
<sst xmlns="http://schemas.openxmlformats.org/spreadsheetml/2006/main" count="323" uniqueCount="82">
  <si>
    <t>Titre du document :</t>
  </si>
  <si>
    <t>Référence :</t>
  </si>
  <si>
    <t>Annule :</t>
  </si>
  <si>
    <t xml:space="preserve">Pagination : </t>
  </si>
  <si>
    <t>1- Objectif</t>
  </si>
  <si>
    <t>Analyse de risques</t>
  </si>
  <si>
    <t>Approbation</t>
  </si>
  <si>
    <t>Vérification</t>
  </si>
  <si>
    <t>Approbation AQ</t>
  </si>
  <si>
    <r>
      <t>Validation Project Plan</t>
    </r>
    <r>
      <rPr>
        <sz val="11"/>
        <color theme="1"/>
        <rFont val="Arial"/>
        <family val="2"/>
      </rPr>
      <t xml:space="preserve"> : </t>
    </r>
  </si>
  <si>
    <t>5- Analyse de risque</t>
  </si>
  <si>
    <t>Risque</t>
  </si>
  <si>
    <t>Dysfonctionnement</t>
  </si>
  <si>
    <t>Origine</t>
  </si>
  <si>
    <t>Moyen de prise en charge</t>
  </si>
  <si>
    <t>Test de qualification</t>
  </si>
  <si>
    <t>Numéro et nom de la fonctionnalité :</t>
  </si>
  <si>
    <t>VUE GENERALE</t>
  </si>
  <si>
    <t>OBJET</t>
  </si>
  <si>
    <t>1- DOCUMENT DE REFERENCE</t>
  </si>
  <si>
    <t>Nom</t>
  </si>
  <si>
    <t>Fonction</t>
  </si>
  <si>
    <t>Date</t>
  </si>
  <si>
    <t>Signature</t>
  </si>
  <si>
    <t>Redaction</t>
  </si>
  <si>
    <t>N° de risque</t>
  </si>
  <si>
    <t>N° test</t>
  </si>
  <si>
    <t>Libellé des fiches de test</t>
  </si>
  <si>
    <t>Version</t>
  </si>
  <si>
    <t>Impact DGM (O/N)</t>
  </si>
  <si>
    <t>M
C
--</t>
  </si>
  <si>
    <t>N°</t>
  </si>
  <si>
    <t>Création</t>
  </si>
  <si>
    <t>B : Bloquant / NB : Non Bloquant</t>
  </si>
  <si>
    <t>Libellé du test</t>
  </si>
  <si>
    <t>• Dans le cas d’une exécution initiale ou complète :</t>
  </si>
  <si>
    <t>La synthèse de chaque étape de qualification (QI/QO/QP) est réalisée dans un rapport de qualification (rapport de qualification d'installation, rapport de qualification opérationnelle ou rapport de qualification de performance). L’approbation de ces rapports autorise l’exécution des tests de l’étape suivante.</t>
  </si>
  <si>
    <t>• Dans le cas d’une exécution partielle :</t>
  </si>
  <si>
    <t>Qualification d’Installation :</t>
  </si>
  <si>
    <t>Qualification Opérationnelle :</t>
  </si>
  <si>
    <t>La présente Analyse de Risque doit identifier pour chaque fonctionnalité utilisée présentant un impact pharmaceutique les dysfonctionnements probables. Elle décrit les outils mis en place pour gérer les risques.</t>
  </si>
  <si>
    <t>4- Raison de la révision (suite)</t>
  </si>
  <si>
    <t>Type du document :</t>
  </si>
  <si>
    <t>Protocole</t>
  </si>
  <si>
    <t>N° Item</t>
  </si>
  <si>
    <t>Gravité</t>
  </si>
  <si>
    <t>Fréquence</t>
  </si>
  <si>
    <t>Détectabilité</t>
  </si>
  <si>
    <t>Résultat</t>
  </si>
  <si>
    <t>Ce document présente le processus de test de la qualification de l'équipement qui se décompose en plusieurs étapes. Chacune des étapes de tests de la qualification décrite dans le présent document, correspond à un mode opératoire de test et à un résultat attendu.</t>
  </si>
  <si>
    <t xml:space="preserve">Décrire dans un environmment BPF comment qualifier l'équipement : </t>
  </si>
  <si>
    <t>2- PERIMETRE DE QUALIFICATION</t>
  </si>
  <si>
    <t>2.1 : Le périmètre de la qualification du système comprend :</t>
  </si>
  <si>
    <t>3- TRACABILITE</t>
  </si>
  <si>
    <t>Si tous les tests de QI sont conformes : L’autorisation de passage en QO est réalisée par l’approbation AQ sur l’annexe 1 (sans l’édition d’un rapport).
Si au moins un test de QI est non conforme : L’édition d’un rapport de qualification d’installation est obligatoire.</t>
  </si>
  <si>
    <t>Quel que soit le statut de conformité des tests de QO, cette étape est clôturée par un rapport :
Soit un RQO si l’étape de QI a été soldée par un RQI.
Soit un XX_RAP_XXXXXX si l’autorisation de passage en QO a été donnée via l’annexe 1 du protocole. Dans ce cas le rapport mentionne à la fois les tests de QI et de QO.</t>
  </si>
  <si>
    <t>RAISON DE REVISION</t>
  </si>
  <si>
    <t>Date d'application :</t>
  </si>
  <si>
    <t>APPROBATION DE LA LISTE DES TESTS A DEROULER UNIQUEMENT SI IMPACT DGM</t>
  </si>
  <si>
    <t>AUTORISATION DE PASSAGE EN QUALIFICATION OPERATIONNELLE SANS EDITION DE RAPPORT</t>
  </si>
  <si>
    <t>Assureur Qualité</t>
  </si>
  <si>
    <t>Propriétaire du système</t>
  </si>
  <si>
    <r>
      <t>CONTEXE DE L'EXECUTION :</t>
    </r>
    <r>
      <rPr>
        <sz val="9"/>
        <color theme="1"/>
        <rFont val="Arial"/>
        <family val="2"/>
      </rPr>
      <t xml:space="preserve"> 
(exécution suite à demande de modification, DGM, …). Noter la référence des documents liés si applicable. Noter le code GMAO du système concerné.</t>
    </r>
  </si>
  <si>
    <t>RAISON DE REVISION (suite)</t>
  </si>
  <si>
    <t>avec analyse de criticité en annexe 2</t>
  </si>
  <si>
    <t>Périmètre couvert (suite) :</t>
  </si>
  <si>
    <t>Périmètre exclu (suite) :</t>
  </si>
  <si>
    <t>2- Document de référence</t>
  </si>
  <si>
    <t>3- Raison de la révision</t>
  </si>
  <si>
    <t>Nom du système :</t>
  </si>
  <si>
    <t>Numéro projet ou change control associé :</t>
  </si>
  <si>
    <t>Périmètre couvert :</t>
  </si>
  <si>
    <t>Périmètre exclu :</t>
  </si>
  <si>
    <t>4- Système concerné</t>
  </si>
  <si>
    <t>2.2 : Le périmètre de la qualification du système exclut :</t>
  </si>
  <si>
    <t>alpha</t>
  </si>
  <si>
    <t>aaaaa</t>
  </si>
  <si>
    <t>1 sur 32</t>
  </si>
  <si>
    <t>2 sur 32</t>
  </si>
  <si>
    <t>3 sur 32</t>
  </si>
  <si>
    <t>4 sur 32</t>
  </si>
  <si>
    <t>5 sur 32</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</si>
</sst>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color theme="1"/>
      <name val="Arial"/>
      <family val="2"/>
    </font>
    <font>
      <sz val="10"/>
      <color theme="1"/>
      <name val="Arial"/>
      <family val="2"/>
    </font>
    <font>
      <b/>
      <sz val="11"/>
      <color theme="1"/>
      <name val="Arial"/>
      <family val="2"/>
    </font>
    <font>
      <b/>
      <sz val="10"/>
      <color theme="1"/>
      <name val="Arial"/>
      <family val="2"/>
    </font>
    <font>
      <b/>
      <sz val="8"/>
      <color theme="1"/>
      <name val="Arial"/>
      <family val="2"/>
    </font>
    <font>
      <b/>
      <sz val="18"/>
      <color theme="1"/>
      <name val="Arial"/>
      <family val="2"/>
    </font>
    <font>
      <b/>
      <u/>
      <sz val="11"/>
      <color theme="1"/>
      <name val="Arial"/>
      <family val="2"/>
    </font>
    <font>
      <b/>
      <sz val="28"/>
      <color theme="1"/>
      <name val="Arial"/>
      <family val="2"/>
    </font>
    <font>
      <b/>
      <sz val="12"/>
      <color theme="1"/>
      <name val="Arial"/>
      <family val="2"/>
    </font>
    <font>
      <sz val="11"/>
      <color theme="0"/>
      <name val="Arial"/>
      <family val="2"/>
    </font>
    <font>
      <sz val="11"/>
      <color rgb="FFFF0000"/>
      <name val="Arial"/>
      <family val="2"/>
    </font>
    <font>
      <sz val="9"/>
      <color theme="1"/>
      <name val="Arial"/>
      <family val="2"/>
    </font>
    <font>
      <sz val="11"/>
      <color rgb="FFFF0000"/>
      <name val="Calibri"/>
      <family val="2"/>
    </font>
    <font>
      <sz val="11"/>
      <color rgb="FF000000"/>
      <name val="Calibri"/>
      <family val="2"/>
    </font>
  </fonts>
  <fills count="3">
    <fill>
      <patternFill patternType="none"/>
    </fill>
    <fill>
      <patternFill patternType="gray125"/>
    </fill>
    <fill>
      <patternFill patternType="solid">
        <fgColor theme="0" tint="-0.149998474074526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24">
    <xf numFmtId="0" fontId="0" fillId="0" borderId="0" xfId="0"/>
    <xf numFmtId="0" fontId="1" fillId="0" borderId="0" xfId="0" applyFont="1"/>
    <xf numFmtId="0" fontId="1" fillId="0" borderId="0" xfId="0" applyFont="1" applyFill="1" applyBorder="1" applyAlignment="1"/>
    <xf numFmtId="0" fontId="1" fillId="0" borderId="0" xfId="0" applyFont="1" applyFill="1"/>
    <xf numFmtId="0" fontId="1" fillId="0" borderId="1" xfId="0" applyFont="1" applyFill="1" applyBorder="1" applyAlignment="1"/>
    <xf numFmtId="0" fontId="1" fillId="0" borderId="0" xfId="0" applyFont="1" applyBorder="1" applyAlignment="1"/>
    <xf numFmtId="0" fontId="1" fillId="0" borderId="9" xfId="0" applyFont="1" applyBorder="1"/>
    <xf numFmtId="0" fontId="1" fillId="0" borderId="9" xfId="0" applyFont="1" applyBorder="1" applyAlignment="1"/>
    <xf numFmtId="0" fontId="1" fillId="0" borderId="10" xfId="0" applyFont="1" applyBorder="1" applyAlignment="1"/>
    <xf numFmtId="0" fontId="1" fillId="0" borderId="1" xfId="0" applyFont="1" applyBorder="1" applyAlignment="1"/>
    <xf numFmtId="0" fontId="1" fillId="0" borderId="0" xfId="0" applyFont="1" applyBorder="1"/>
    <xf numFmtId="0" fontId="1" fillId="0" borderId="3" xfId="0" applyFont="1" applyFill="1" applyBorder="1" applyAlignment="1"/>
    <xf numFmtId="0" fontId="1" fillId="0" borderId="2" xfId="0" applyFont="1" applyBorder="1"/>
    <xf numFmtId="0" fontId="1" fillId="0" borderId="12" xfId="0" applyFont="1" applyBorder="1"/>
    <xf numFmtId="0" fontId="1" fillId="0" borderId="5" xfId="0" applyFont="1" applyBorder="1"/>
    <xf numFmtId="0" fontId="1" fillId="0" borderId="6" xfId="0" applyFont="1" applyBorder="1"/>
    <xf numFmtId="0" fontId="11" fillId="0" borderId="0" xfId="0" applyFont="1" applyBorder="1" applyAlignment="1">
      <alignment vertical="center"/>
    </xf>
    <xf numFmtId="0" fontId="2" fillId="0" borderId="1" xfId="0" applyFont="1" applyBorder="1" applyAlignment="1">
      <alignment horizontal="center" vertical="center" wrapText="1"/>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applyAlignment="1">
      <alignment vertical="center"/>
    </xf>
    <xf numFmtId="0" fontId="0" fillId="0" borderId="0" xfId="0" applyBorder="1"/>
    <xf numFmtId="0" fontId="2" fillId="0" borderId="1" xfId="0" applyFont="1" applyBorder="1" applyAlignment="1">
      <alignment horizontal="center" vertical="center" wrapText="1"/>
    </xf>
    <xf numFmtId="0" fontId="1" fillId="0" borderId="0" xfId="0" applyFont="1" applyBorder="1" applyAlignment="1">
      <alignment horizontal="center"/>
    </xf>
    <xf numFmtId="0" fontId="1" fillId="0" borderId="11" xfId="0" applyFont="1" applyBorder="1" applyAlignment="1"/>
    <xf numFmtId="0" fontId="2" fillId="0" borderId="1" xfId="0" applyFont="1" applyBorder="1" applyAlignment="1">
      <alignment horizontal="center" vertical="center" wrapText="1"/>
    </xf>
    <xf numFmtId="0" fontId="1" fillId="0" borderId="0" xfId="0" applyFont="1" applyBorder="1" applyAlignment="1">
      <alignment horizontal="center"/>
    </xf>
    <xf numFmtId="0" fontId="1" fillId="0" borderId="0" xfId="0" applyFont="1" applyBorder="1" applyAlignment="1">
      <alignment horizontal="center" vertical="center" wrapText="1"/>
    </xf>
    <xf numFmtId="0" fontId="1" fillId="0" borderId="0" xfId="0" applyFont="1" applyBorder="1" applyAlignment="1">
      <alignment horizontal="center"/>
    </xf>
    <xf numFmtId="0" fontId="1" fillId="0" borderId="3"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left"/>
    </xf>
    <xf numFmtId="0" fontId="1" fillId="0" borderId="0" xfId="0" applyFont="1" applyBorder="1" applyAlignment="1">
      <alignment vertical="center" wrapText="1"/>
    </xf>
    <xf numFmtId="0" fontId="7" fillId="0" borderId="9" xfId="0" applyFont="1" applyBorder="1" applyAlignment="1">
      <alignment vertical="center"/>
    </xf>
    <xf numFmtId="0" fontId="7" fillId="0" borderId="2" xfId="0" applyFont="1" applyBorder="1" applyAlignment="1">
      <alignment vertical="center"/>
    </xf>
    <xf numFmtId="0" fontId="2" fillId="0" borderId="1" xfId="0" applyFont="1" applyBorder="1" applyAlignment="1">
      <alignment horizontal="center" vertical="center" wrapText="1"/>
    </xf>
    <xf numFmtId="0" fontId="1" fillId="0" borderId="6" xfId="0" applyFont="1" applyFill="1" applyBorder="1" applyAlignment="1"/>
    <xf numFmtId="0" fontId="1" fillId="0" borderId="6" xfId="0" applyFont="1" applyBorder="1" applyAlignment="1">
      <alignment horizontal="left"/>
    </xf>
    <xf numFmtId="0" fontId="2" fillId="0" borderId="1" xfId="0" applyFont="1" applyBorder="1" applyAlignment="1">
      <alignment horizontal="center" vertical="center" wrapText="1"/>
    </xf>
    <xf numFmtId="9" fontId="1" fillId="0" borderId="0" xfId="0" applyNumberFormat="1" applyFont="1"/>
    <xf numFmtId="9" fontId="0" fillId="0" borderId="0" xfId="0" applyNumberFormat="1"/>
    <xf numFmtId="0" fontId="1" fillId="0" borderId="0" xfId="0" applyFont="1" applyAlignment="1">
      <alignment vertical="center"/>
    </xf>
    <xf numFmtId="0" fontId="7" fillId="0" borderId="0" xfId="0" applyFont="1" applyBorder="1" applyAlignment="1">
      <alignment vertical="center"/>
    </xf>
    <xf numFmtId="0" fontId="4" fillId="0" borderId="0" xfId="0" applyFont="1" applyBorder="1" applyAlignment="1">
      <alignment vertical="center"/>
    </xf>
    <xf numFmtId="0" fontId="1" fillId="0" borderId="0" xfId="0" applyFont="1" applyFill="1" applyAlignment="1">
      <alignment vertical="center"/>
    </xf>
    <xf numFmtId="0" fontId="2" fillId="0" borderId="1" xfId="0" applyFont="1" applyBorder="1" applyAlignment="1">
      <alignment vertical="center" wrapText="1"/>
    </xf>
    <xf numFmtId="0" fontId="1" fillId="0" borderId="0" xfId="0" applyFont="1" applyBorder="1" applyAlignment="1"/>
    <xf numFmtId="0" fontId="1" fillId="0" borderId="0" xfId="0" applyFont="1" applyFill="1" applyAlignment="1"/>
    <xf numFmtId="0" fontId="1" fillId="0" borderId="0" xfId="0" applyFont="1" applyBorder="1" applyAlignment="1">
      <alignment horizontal="center"/>
    </xf>
    <xf numFmtId="0" fontId="1" fillId="0" borderId="0" xfId="0" applyFont="1" applyBorder="1" applyAlignment="1"/>
    <xf numFmtId="0" fontId="1" fillId="0" borderId="0" xfId="0" applyFont="1" applyBorder="1" applyAlignment="1">
      <alignment horizontal="left" vertical="center" wrapText="1"/>
    </xf>
    <xf numFmtId="0" fontId="1" fillId="0" borderId="0" xfId="0" applyFont="1" applyBorder="1" applyAlignment="1"/>
    <xf numFmtId="0" fontId="3" fillId="0" borderId="0" xfId="0" applyFont="1" applyBorder="1" applyAlignment="1">
      <alignment horizontal="center"/>
    </xf>
    <xf numFmtId="0" fontId="3" fillId="0" borderId="0" xfId="0" applyFont="1" applyFill="1" applyBorder="1" applyAlignment="1">
      <alignment horizontal="center" vertical="center"/>
    </xf>
    <xf numFmtId="0" fontId="1" fillId="0" borderId="3" xfId="0" applyFont="1" applyBorder="1" applyAlignment="1">
      <alignment horizontal="left" vertical="center"/>
    </xf>
    <xf numFmtId="0" fontId="3" fillId="0" borderId="3" xfId="0" applyFont="1" applyFill="1" applyBorder="1" applyAlignment="1">
      <alignment horizontal="center" vertical="center"/>
    </xf>
    <xf numFmtId="0" fontId="1" fillId="0" borderId="8" xfId="0" applyFont="1" applyBorder="1" applyAlignment="1"/>
    <xf numFmtId="0" fontId="1" fillId="0" borderId="0" xfId="0" applyFont="1" applyBorder="1" applyAlignment="1"/>
    <xf numFmtId="0" fontId="1" fillId="0" borderId="6" xfId="0" applyFont="1" applyBorder="1" applyAlignment="1"/>
    <xf numFmtId="0" fontId="2" fillId="0" borderId="1" xfId="0" applyFont="1" applyBorder="1" applyAlignment="1">
      <alignment horizontal="center" vertical="center" wrapText="1"/>
    </xf>
    <xf numFmtId="0" fontId="1" fillId="0" borderId="0" xfId="0" applyFont="1" applyFill="1" applyBorder="1" applyAlignment="1">
      <alignment horizontal="center"/>
    </xf>
    <xf numFmtId="0" fontId="1" fillId="0" borderId="0"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9" xfId="0" applyFont="1" applyFill="1" applyBorder="1" applyAlignment="1">
      <alignment horizontal="center"/>
    </xf>
    <xf numFmtId="0" fontId="1" fillId="0" borderId="10" xfId="0" applyFont="1" applyFill="1" applyBorder="1" applyAlignment="1">
      <alignment horizontal="center"/>
    </xf>
    <xf numFmtId="0" fontId="1" fillId="0" borderId="3" xfId="0" applyFont="1" applyFill="1" applyBorder="1" applyAlignment="1">
      <alignment horizontal="center"/>
    </xf>
    <xf numFmtId="0" fontId="1" fillId="0" borderId="1" xfId="0" applyFont="1" applyFill="1" applyBorder="1" applyAlignment="1">
      <alignment horizontal="center"/>
    </xf>
    <xf numFmtId="0" fontId="1" fillId="0" borderId="3"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8" xfId="0" applyFont="1" applyBorder="1" applyAlignment="1">
      <alignment horizontal="left"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1" xfId="0" applyFont="1" applyBorder="1" applyAlignment="1">
      <alignment horizontal="center" vertical="center" wrapText="1"/>
    </xf>
    <xf numFmtId="0" fontId="7" fillId="0" borderId="9"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1" fillId="0" borderId="6" xfId="0" applyFont="1" applyBorder="1" applyAlignment="1">
      <alignment horizontal="left"/>
    </xf>
    <xf numFmtId="0" fontId="1" fillId="0" borderId="7" xfId="0" applyFont="1" applyBorder="1" applyAlignment="1">
      <alignment horizontal="left"/>
    </xf>
    <xf numFmtId="0" fontId="1" fillId="0" borderId="2" xfId="0" applyFont="1" applyBorder="1" applyAlignment="1">
      <alignment horizontal="left" vertical="top"/>
    </xf>
    <xf numFmtId="0" fontId="1" fillId="0" borderId="3" xfId="0" applyFont="1" applyBorder="1" applyAlignment="1">
      <alignment horizontal="left" vertical="top"/>
    </xf>
    <xf numFmtId="0" fontId="1" fillId="0" borderId="4" xfId="0" applyFont="1" applyBorder="1" applyAlignment="1">
      <alignment horizontal="left" vertical="top"/>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 xfId="0" applyFont="1" applyBorder="1" applyAlignment="1">
      <alignment horizontal="left"/>
    </xf>
    <xf numFmtId="0" fontId="1" fillId="0" borderId="1" xfId="0" applyFont="1" applyBorder="1" applyAlignment="1">
      <alignment horizontal="center"/>
    </xf>
    <xf numFmtId="0" fontId="1" fillId="2" borderId="25" xfId="0" applyFont="1" applyFill="1" applyBorder="1" applyAlignment="1">
      <alignment horizontal="center" vertical="center" textRotation="90" wrapText="1"/>
    </xf>
    <xf numFmtId="0" fontId="1" fillId="2" borderId="1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1" fillId="0" borderId="1" xfId="0" applyFont="1" applyBorder="1" applyAlignment="1">
      <alignment horizontal="left" vertical="center"/>
    </xf>
    <xf numFmtId="0" fontId="1" fillId="0" borderId="0" xfId="0" applyFont="1" applyBorder="1" applyAlignment="1">
      <alignment horizontal="left"/>
    </xf>
    <xf numFmtId="0" fontId="7" fillId="0" borderId="9" xfId="0" applyFont="1" applyBorder="1" applyAlignment="1">
      <alignment horizontal="left" vertical="top"/>
    </xf>
    <xf numFmtId="0" fontId="7" fillId="0" borderId="10" xfId="0" applyFont="1" applyBorder="1" applyAlignment="1">
      <alignment horizontal="left" vertical="top"/>
    </xf>
    <xf numFmtId="0" fontId="7" fillId="0" borderId="8" xfId="0" applyFont="1" applyBorder="1" applyAlignment="1">
      <alignment horizontal="left" vertical="top"/>
    </xf>
    <xf numFmtId="0" fontId="1" fillId="0" borderId="10" xfId="0" applyFont="1" applyBorder="1" applyAlignment="1">
      <alignment horizontal="left"/>
    </xf>
    <xf numFmtId="0" fontId="1" fillId="0" borderId="8" xfId="0" applyFont="1" applyBorder="1" applyAlignment="1">
      <alignment horizontal="left"/>
    </xf>
    <xf numFmtId="0" fontId="1" fillId="0" borderId="3" xfId="0" applyFont="1" applyBorder="1" applyAlignment="1">
      <alignment horizontal="left"/>
    </xf>
    <xf numFmtId="0" fontId="7" fillId="0" borderId="9" xfId="0" applyFont="1" applyBorder="1" applyAlignment="1">
      <alignment horizontal="left"/>
    </xf>
    <xf numFmtId="0" fontId="7" fillId="0" borderId="10" xfId="0" applyFont="1" applyBorder="1" applyAlignment="1">
      <alignment horizontal="left"/>
    </xf>
    <xf numFmtId="0" fontId="7" fillId="0" borderId="8" xfId="0" applyFont="1" applyBorder="1" applyAlignment="1">
      <alignment horizontal="left"/>
    </xf>
    <xf numFmtId="0" fontId="1" fillId="0" borderId="2" xfId="0" applyFont="1" applyBorder="1" applyAlignment="1">
      <alignment horizontal="center"/>
    </xf>
    <xf numFmtId="0" fontId="1" fillId="0" borderId="9" xfId="0" applyFont="1" applyBorder="1" applyAlignment="1">
      <alignment horizontal="center" vertical="center" wrapText="1"/>
    </xf>
    <xf numFmtId="0" fontId="1" fillId="0" borderId="8"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left" vertical="top"/>
    </xf>
    <xf numFmtId="0" fontId="4" fillId="0" borderId="8" xfId="0" applyFont="1" applyBorder="1" applyAlignment="1">
      <alignment horizontal="left" vertical="top"/>
    </xf>
    <xf numFmtId="0" fontId="1" fillId="0" borderId="9" xfId="0" applyFont="1" applyBorder="1" applyAlignment="1">
      <alignment horizontal="left"/>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9" fillId="0" borderId="5" xfId="0" applyFont="1" applyBorder="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0" fontId="6" fillId="0" borderId="5"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3" fillId="0" borderId="1" xfId="0" applyNumberFormat="1" applyFont="1" applyBorder="1" applyAlignment="1">
      <alignment horizontal="center"/>
    </xf>
    <xf numFmtId="14" fontId="1" fillId="0" borderId="1" xfId="0" applyNumberFormat="1" applyFont="1" applyBorder="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3" fillId="0" borderId="12" xfId="0" applyFont="1" applyBorder="1" applyAlignment="1">
      <alignment horizontal="center" vertical="top"/>
    </xf>
    <xf numFmtId="0" fontId="3" fillId="0" borderId="0" xfId="0" applyFont="1" applyBorder="1" applyAlignment="1">
      <alignment horizontal="center" vertical="top"/>
    </xf>
    <xf numFmtId="0" fontId="3" fillId="0" borderId="13" xfId="0" applyFont="1" applyBorder="1" applyAlignment="1">
      <alignment horizontal="center" vertical="top"/>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1" fillId="2" borderId="2" xfId="0" applyFont="1" applyFill="1" applyBorder="1" applyAlignment="1">
      <alignment horizontal="center" vertical="center" textRotation="90" wrapText="1"/>
    </xf>
    <xf numFmtId="0" fontId="1" fillId="2" borderId="4" xfId="0" applyFont="1" applyFill="1" applyBorder="1" applyAlignment="1">
      <alignment horizontal="center" vertical="center" textRotation="90" wrapText="1"/>
    </xf>
    <xf numFmtId="0" fontId="1" fillId="2" borderId="5"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wrapText="1"/>
    </xf>
    <xf numFmtId="0" fontId="1" fillId="0" borderId="4" xfId="0" applyFont="1" applyBorder="1" applyAlignment="1">
      <alignment horizontal="left"/>
    </xf>
    <xf numFmtId="0" fontId="1" fillId="0" borderId="0" xfId="0" applyFont="1" applyBorder="1" applyAlignment="1">
      <alignment horizontal="left" vertical="center" wrapText="1"/>
    </xf>
    <xf numFmtId="0" fontId="1" fillId="0" borderId="13" xfId="0" applyFont="1" applyBorder="1" applyAlignment="1">
      <alignment horizontal="left" vertical="center" wrapText="1"/>
    </xf>
    <xf numFmtId="0" fontId="7" fillId="0" borderId="3" xfId="0" applyFont="1" applyBorder="1" applyAlignment="1">
      <alignment horizontal="left" vertical="center"/>
    </xf>
    <xf numFmtId="0" fontId="7" fillId="0" borderId="4" xfId="0" applyFont="1" applyBorder="1" applyAlignment="1">
      <alignment horizontal="left" vertical="center"/>
    </xf>
    <xf numFmtId="0" fontId="7" fillId="0" borderId="2" xfId="0" applyFont="1" applyBorder="1" applyAlignment="1">
      <alignment horizontal="left" vertical="center"/>
    </xf>
    <xf numFmtId="0"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0" borderId="0" xfId="0" applyFont="1" applyBorder="1" applyAlignment="1"/>
    <xf numFmtId="0" fontId="1" fillId="0" borderId="13" xfId="0" applyFont="1" applyBorder="1" applyAlignment="1"/>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3" xfId="0" applyFont="1" applyBorder="1" applyAlignment="1">
      <alignment horizontal="left" wrapText="1"/>
    </xf>
    <xf numFmtId="0" fontId="1" fillId="0" borderId="4" xfId="0" applyFont="1" applyBorder="1" applyAlignment="1">
      <alignment horizontal="left" wrapText="1"/>
    </xf>
    <xf numFmtId="0" fontId="1" fillId="0" borderId="0" xfId="0" applyFont="1" applyBorder="1" applyAlignment="1">
      <alignment horizontal="left" wrapText="1"/>
    </xf>
    <xf numFmtId="0" fontId="1" fillId="0" borderId="13" xfId="0" applyFont="1" applyBorder="1" applyAlignment="1">
      <alignment horizontal="left" wrapText="1"/>
    </xf>
    <xf numFmtId="0" fontId="1" fillId="0" borderId="6" xfId="0" applyFont="1" applyBorder="1" applyAlignment="1">
      <alignment horizontal="left" vertical="center"/>
    </xf>
    <xf numFmtId="0" fontId="1" fillId="0" borderId="7" xfId="0" applyFont="1" applyBorder="1" applyAlignment="1">
      <alignment horizontal="left"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1" fillId="0" borderId="14"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0" fillId="0" borderId="6" xfId="0" applyFont="1" applyFill="1" applyBorder="1" applyAlignment="1">
      <alignment horizont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0" fillId="0" borderId="6" xfId="0" applyFont="1" applyBorder="1" applyAlignment="1">
      <alignment horizontal="center"/>
    </xf>
    <xf numFmtId="0" fontId="1" fillId="0" borderId="3" xfId="0" applyFont="1" applyBorder="1" applyAlignment="1">
      <alignment horizontal="center" vertical="center"/>
    </xf>
    <xf numFmtId="0" fontId="1" fillId="0" borderId="0" xfId="0" applyFont="1" applyAlignment="1">
      <alignment horizontal="center"/>
    </xf>
    <xf numFmtId="0" fontId="7" fillId="0" borderId="2" xfId="0" applyFont="1" applyBorder="1" applyAlignment="1">
      <alignment horizontal="left" vertical="center" wrapText="1"/>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1" fillId="0" borderId="4"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4" fillId="0" borderId="1" xfId="0" applyFont="1" applyBorder="1" applyAlignment="1">
      <alignment horizontal="center" vertical="center"/>
    </xf>
    <xf numFmtId="0" fontId="7" fillId="0" borderId="1" xfId="0" applyFont="1" applyBorder="1" applyAlignment="1">
      <alignment horizontal="center"/>
    </xf>
  </cellXfs>
  <cellStyles count="1">
    <cellStyle name="Normal" xfId="0" builtinId="0"/>
  </cellStyles>
  <dxfs count="174">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D7F959"/>
      <color rgb="FFF9FD5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22</xdr:col>
          <xdr:colOff>28575</xdr:colOff>
          <xdr:row>43</xdr:row>
          <xdr:rowOff>47625</xdr:rowOff>
        </xdr:from>
        <xdr:to>
          <xdr:col>29</xdr:col>
          <xdr:colOff>0</xdr:colOff>
          <xdr:row>44</xdr:row>
          <xdr:rowOff>133350</xdr:rowOff>
        </xdr:to>
        <xdr:sp macro="" textlink="">
          <xdr:nvSpPr>
            <xdr:cNvPr id="39938" name="Button 2" hidden="1">
              <a:extLst>
                <a:ext uri="{63B3BB69-23CF-44E3-9099-C40C66FF867C}">
                  <a14:compatExt spid="_x0000_s3993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FF0000"/>
                  </a:solidFill>
                  <a:latin typeface="Calibri"/>
                </a:rPr>
                <a:t>Saut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285750</xdr:colOff>
          <xdr:row>29</xdr:row>
          <xdr:rowOff>38100</xdr:rowOff>
        </xdr:from>
        <xdr:to>
          <xdr:col>29</xdr:col>
          <xdr:colOff>104775</xdr:colOff>
          <xdr:row>29</xdr:row>
          <xdr:rowOff>247650</xdr:rowOff>
        </xdr:to>
        <xdr:sp macro="" textlink="">
          <xdr:nvSpPr>
            <xdr:cNvPr id="39939" name="Button 3" hidden="1">
              <a:extLst>
                <a:ext uri="{63B3BB69-23CF-44E3-9099-C40C66FF867C}">
                  <a14:compatExt spid="_x0000_s3993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page révision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419100</xdr:colOff>
          <xdr:row>74</xdr:row>
          <xdr:rowOff>76200</xdr:rowOff>
        </xdr:from>
        <xdr:to>
          <xdr:col>29</xdr:col>
          <xdr:colOff>142875</xdr:colOff>
          <xdr:row>74</xdr:row>
          <xdr:rowOff>314325</xdr:rowOff>
        </xdr:to>
        <xdr:sp macro="" textlink="">
          <xdr:nvSpPr>
            <xdr:cNvPr id="39941" name="Button 5" hidden="1">
              <a:extLst>
                <a:ext uri="{63B3BB69-23CF-44E3-9099-C40C66FF867C}">
                  <a14:compatExt spid="_x0000_s399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page révision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47625</xdr:colOff>
          <xdr:row>74</xdr:row>
          <xdr:rowOff>66675</xdr:rowOff>
        </xdr:from>
        <xdr:to>
          <xdr:col>23</xdr:col>
          <xdr:colOff>161925</xdr:colOff>
          <xdr:row>74</xdr:row>
          <xdr:rowOff>295275</xdr:rowOff>
        </xdr:to>
        <xdr:sp macro="" textlink="">
          <xdr:nvSpPr>
            <xdr:cNvPr id="39943" name="Button 7" hidden="1">
              <a:extLst>
                <a:ext uri="{63B3BB69-23CF-44E3-9099-C40C66FF867C}">
                  <a14:compatExt spid="_x0000_s3994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Finir protocole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25</xdr:col>
          <xdr:colOff>723900</xdr:colOff>
          <xdr:row>29</xdr:row>
          <xdr:rowOff>66675</xdr:rowOff>
        </xdr:from>
        <xdr:to>
          <xdr:col>29</xdr:col>
          <xdr:colOff>95250</xdr:colOff>
          <xdr:row>29</xdr:row>
          <xdr:rowOff>314325</xdr:rowOff>
        </xdr:to>
        <xdr:sp macro="" textlink="">
          <xdr:nvSpPr>
            <xdr:cNvPr id="18433" name="Button 1" hidden="1">
              <a:extLst>
                <a:ext uri="{63B3BB69-23CF-44E3-9099-C40C66FF867C}">
                  <a14:compatExt spid="_x0000_s1843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page révision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504825</xdr:colOff>
          <xdr:row>89</xdr:row>
          <xdr:rowOff>66675</xdr:rowOff>
        </xdr:from>
        <xdr:to>
          <xdr:col>29</xdr:col>
          <xdr:colOff>66675</xdr:colOff>
          <xdr:row>90</xdr:row>
          <xdr:rowOff>142875</xdr:rowOff>
        </xdr:to>
        <xdr:sp macro="" textlink="">
          <xdr:nvSpPr>
            <xdr:cNvPr id="18441" name="Button 9" hidden="1">
              <a:extLst>
                <a:ext uri="{63B3BB69-23CF-44E3-9099-C40C66FF867C}">
                  <a14:compatExt spid="_x0000_s184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tableau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76200</xdr:colOff>
          <xdr:row>59</xdr:row>
          <xdr:rowOff>152400</xdr:rowOff>
        </xdr:from>
        <xdr:to>
          <xdr:col>29</xdr:col>
          <xdr:colOff>219075</xdr:colOff>
          <xdr:row>60</xdr:row>
          <xdr:rowOff>238125</xdr:rowOff>
        </xdr:to>
        <xdr:sp macro="" textlink="">
          <xdr:nvSpPr>
            <xdr:cNvPr id="18443" name="Button 11" hidden="1">
              <a:extLst>
                <a:ext uri="{63B3BB69-23CF-44E3-9099-C40C66FF867C}">
                  <a14:compatExt spid="_x0000_s1844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page périmètre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28575</xdr:colOff>
          <xdr:row>104</xdr:row>
          <xdr:rowOff>47625</xdr:rowOff>
        </xdr:from>
        <xdr:to>
          <xdr:col>29</xdr:col>
          <xdr:colOff>0</xdr:colOff>
          <xdr:row>105</xdr:row>
          <xdr:rowOff>133350</xdr:rowOff>
        </xdr:to>
        <xdr:sp macro="" textlink="">
          <xdr:nvSpPr>
            <xdr:cNvPr id="18448" name="Button 16" hidden="1">
              <a:extLst>
                <a:ext uri="{63B3BB69-23CF-44E3-9099-C40C66FF867C}">
                  <a14:compatExt spid="_x0000_s1844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FF0000"/>
                  </a:solidFill>
                  <a:latin typeface="Calibri"/>
                </a:rPr>
                <a:t>Saut de page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25</xdr:col>
          <xdr:colOff>285750</xdr:colOff>
          <xdr:row>119</xdr:row>
          <xdr:rowOff>57150</xdr:rowOff>
        </xdr:from>
        <xdr:to>
          <xdr:col>29</xdr:col>
          <xdr:colOff>9525</xdr:colOff>
          <xdr:row>119</xdr:row>
          <xdr:rowOff>295275</xdr:rowOff>
        </xdr:to>
        <xdr:sp macro="" textlink="">
          <xdr:nvSpPr>
            <xdr:cNvPr id="45070" name="Button 14" hidden="1">
              <a:extLst>
                <a:ext uri="{63B3BB69-23CF-44E3-9099-C40C66FF867C}">
                  <a14:compatExt spid="_x0000_s450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page révision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19050</xdr:colOff>
          <xdr:row>119</xdr:row>
          <xdr:rowOff>0</xdr:rowOff>
        </xdr:from>
        <xdr:to>
          <xdr:col>23</xdr:col>
          <xdr:colOff>219075</xdr:colOff>
          <xdr:row>119</xdr:row>
          <xdr:rowOff>228600</xdr:rowOff>
        </xdr:to>
        <xdr:sp macro="" textlink="">
          <xdr:nvSpPr>
            <xdr:cNvPr id="45071" name="Button 15" hidden="1">
              <a:extLst>
                <a:ext uri="{63B3BB69-23CF-44E3-9099-C40C66FF867C}">
                  <a14:compatExt spid="_x0000_s450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Finir protocole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N110"/>
  <sheetViews>
    <sheetView view="pageLayout" topLeftCell="A16" zoomScaleNormal="100" workbookViewId="0">
      <selection activeCell="AB77" sqref="AB77:AD77"/>
    </sheetView>
  </sheetViews>
  <sheetFormatPr baseColWidth="10" defaultColWidth="11.42578125" defaultRowHeight="14.25" x14ac:dyDescent="0.2"/>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41" customWidth="1"/>
    <col min="25" max="25" width="1.140625" style="41" customWidth="1"/>
    <col min="26" max="26" width="11.28515625" style="41" customWidth="1"/>
    <col min="27" max="27" width="2.42578125" style="41" customWidth="1"/>
    <col min="28" max="28" width="12.5703125" style="41" customWidth="1"/>
    <col min="29" max="29" width="2.42578125" style="41" customWidth="1"/>
    <col min="30" max="30" width="5" style="41" customWidth="1"/>
    <col min="31" max="71" width="11.42578125" style="1"/>
    <col min="72" max="73" width="20.140625" style="1" customWidth="1"/>
    <col min="74" max="16384" width="11.42578125" style="1"/>
  </cols>
  <sheetData>
    <row r="1" spans="1:30" ht="19.7" customHeight="1" x14ac:dyDescent="0.2">
      <c r="A1" s="89" t="s">
        <v>0</v>
      </c>
      <c r="B1" s="90"/>
      <c r="C1" s="90"/>
      <c r="D1" s="90"/>
      <c r="E1" s="90"/>
      <c r="F1" s="90"/>
      <c r="G1" s="90"/>
      <c r="H1" s="90"/>
      <c r="I1" s="90"/>
      <c r="J1" s="90"/>
      <c r="K1" s="90"/>
      <c r="L1" s="90"/>
      <c r="M1" s="90"/>
      <c r="N1" s="90"/>
      <c r="O1" s="90"/>
      <c r="P1" s="90"/>
      <c r="Q1" s="90"/>
      <c r="R1" s="90"/>
      <c r="S1" s="90"/>
      <c r="T1" s="90"/>
      <c r="U1" s="90"/>
      <c r="V1" s="90"/>
      <c r="W1" s="91"/>
      <c r="X1" s="107" t="s">
        <v>1</v>
      </c>
      <c r="Y1" s="107"/>
      <c r="Z1" s="107"/>
      <c r="AA1" s="107"/>
      <c r="AB1" s="92" t="str">
        <f>IF('Analyse de risques'!$T$3&lt;&gt;"",'Analyse de risques'!$T$3,"")</f>
        <v/>
      </c>
      <c r="AC1" s="93"/>
      <c r="AD1" s="94"/>
    </row>
    <row r="2" spans="1:30" ht="19.7" customHeight="1" x14ac:dyDescent="0.25">
      <c r="A2" s="70" t="str">
        <f>IF('Analyse de risques'!$A$4&lt;&gt;"",'Analyse de risques'!$A$4,"")</f>
        <v/>
      </c>
      <c r="B2" s="71"/>
      <c r="C2" s="71"/>
      <c r="D2" s="71"/>
      <c r="E2" s="71"/>
      <c r="F2" s="71"/>
      <c r="G2" s="71"/>
      <c r="H2" s="71"/>
      <c r="I2" s="71"/>
      <c r="J2" s="71"/>
      <c r="K2" s="71"/>
      <c r="L2" s="71"/>
      <c r="M2" s="71"/>
      <c r="N2" s="71"/>
      <c r="O2" s="71"/>
      <c r="P2" s="71"/>
      <c r="Q2" s="71"/>
      <c r="R2" s="71"/>
      <c r="S2" s="71"/>
      <c r="T2" s="71"/>
      <c r="U2" s="71"/>
      <c r="V2" s="71"/>
      <c r="W2" s="72"/>
      <c r="X2" s="107" t="s">
        <v>3</v>
      </c>
      <c r="Y2" s="107"/>
      <c r="Z2" s="107"/>
      <c r="AA2" s="107"/>
      <c r="AB2" s="76"/>
      <c r="AC2" s="77"/>
      <c r="AD2" s="78"/>
    </row>
    <row r="3" spans="1:30" ht="17.100000000000001" customHeight="1" x14ac:dyDescent="0.2"/>
    <row r="4" spans="1:30" ht="17.100000000000001" customHeight="1" x14ac:dyDescent="0.2">
      <c r="C4" s="109" t="s">
        <v>41</v>
      </c>
      <c r="D4" s="110"/>
      <c r="E4" s="110"/>
      <c r="F4" s="110"/>
      <c r="G4" s="110"/>
      <c r="H4" s="110"/>
      <c r="I4" s="110"/>
      <c r="J4" s="110"/>
      <c r="K4" s="110"/>
      <c r="L4" s="110"/>
      <c r="M4" s="110"/>
      <c r="N4" s="110"/>
      <c r="O4" s="110"/>
      <c r="P4" s="110"/>
      <c r="Q4" s="110"/>
      <c r="R4" s="110"/>
      <c r="S4" s="110"/>
      <c r="T4" s="110"/>
      <c r="U4" s="110"/>
      <c r="V4" s="110"/>
      <c r="W4" s="110"/>
      <c r="X4" s="110"/>
      <c r="Y4" s="110"/>
      <c r="Z4" s="110"/>
      <c r="AA4" s="110"/>
      <c r="AB4" s="110"/>
      <c r="AC4" s="111"/>
    </row>
    <row r="5" spans="1:30" ht="17.100000000000001" customHeight="1" x14ac:dyDescent="0.2">
      <c r="C5" s="7"/>
      <c r="D5" s="8"/>
      <c r="E5" s="8"/>
      <c r="F5" s="8"/>
      <c r="G5" s="8"/>
      <c r="H5" s="112"/>
      <c r="I5" s="112"/>
      <c r="J5" s="112"/>
      <c r="K5" s="112"/>
      <c r="L5" s="112"/>
      <c r="M5" s="112"/>
      <c r="N5" s="112"/>
      <c r="O5" s="112"/>
      <c r="P5" s="112"/>
      <c r="Q5" s="112"/>
      <c r="R5" s="112"/>
      <c r="S5" s="112"/>
      <c r="T5" s="112"/>
      <c r="U5" s="112"/>
      <c r="V5" s="112"/>
      <c r="W5" s="112"/>
      <c r="X5" s="112"/>
      <c r="Y5" s="112"/>
      <c r="Z5" s="112"/>
      <c r="AA5" s="112"/>
      <c r="AB5" s="112"/>
      <c r="AC5" s="113"/>
    </row>
    <row r="6" spans="1:30" ht="17.100000000000001" customHeight="1" x14ac:dyDescent="0.2">
      <c r="C6" s="5"/>
      <c r="D6" s="5"/>
      <c r="E6" s="5" t="str">
        <f>IF(AND(H6&lt;&gt;"",E5&lt;&gt;""),E5+1,"")</f>
        <v/>
      </c>
      <c r="F6" s="5"/>
      <c r="G6" s="5"/>
      <c r="H6" s="114"/>
      <c r="I6" s="114"/>
      <c r="J6" s="114"/>
      <c r="K6" s="114"/>
      <c r="L6" s="114"/>
      <c r="M6" s="114"/>
      <c r="N6" s="114"/>
      <c r="O6" s="114"/>
      <c r="P6" s="114"/>
      <c r="Q6" s="114"/>
      <c r="R6" s="114"/>
      <c r="S6" s="114"/>
      <c r="T6" s="114"/>
      <c r="U6" s="114"/>
      <c r="V6" s="114"/>
      <c r="W6" s="114"/>
      <c r="X6" s="114"/>
      <c r="Y6" s="114"/>
      <c r="Z6" s="114"/>
      <c r="AA6" s="114"/>
      <c r="AB6" s="114"/>
      <c r="AC6" s="114"/>
    </row>
    <row r="7" spans="1:30" ht="17.100000000000001" customHeight="1" x14ac:dyDescent="0.2">
      <c r="H7" s="108"/>
      <c r="I7" s="108"/>
      <c r="J7" s="108"/>
      <c r="K7" s="108"/>
      <c r="L7" s="108"/>
      <c r="M7" s="108"/>
      <c r="N7" s="108"/>
      <c r="O7" s="108"/>
      <c r="P7" s="108"/>
      <c r="Q7" s="108"/>
      <c r="R7" s="108"/>
      <c r="S7" s="108"/>
      <c r="T7" s="108"/>
      <c r="U7" s="108"/>
      <c r="V7" s="108"/>
      <c r="W7" s="108"/>
      <c r="X7" s="108"/>
      <c r="Y7" s="108"/>
      <c r="Z7" s="108"/>
      <c r="AA7" s="108"/>
      <c r="AB7" s="108"/>
      <c r="AC7" s="108"/>
    </row>
    <row r="8" spans="1:30" ht="17.100000000000001" customHeight="1" x14ac:dyDescent="0.2">
      <c r="H8" s="108"/>
      <c r="I8" s="108"/>
      <c r="J8" s="108"/>
      <c r="K8" s="108"/>
      <c r="L8" s="108"/>
      <c r="M8" s="108"/>
      <c r="N8" s="108"/>
      <c r="O8" s="108"/>
      <c r="P8" s="108"/>
      <c r="Q8" s="108"/>
      <c r="R8" s="108"/>
      <c r="S8" s="108"/>
      <c r="T8" s="108"/>
      <c r="U8" s="108"/>
      <c r="V8" s="108"/>
      <c r="W8" s="108"/>
      <c r="X8" s="108"/>
      <c r="Y8" s="108"/>
      <c r="Z8" s="108"/>
      <c r="AA8" s="108"/>
      <c r="AB8" s="108"/>
      <c r="AC8" s="108"/>
    </row>
    <row r="9" spans="1:30" ht="17.100000000000001" customHeight="1" x14ac:dyDescent="0.2">
      <c r="H9" s="108"/>
      <c r="I9" s="108"/>
      <c r="J9" s="108"/>
      <c r="K9" s="108"/>
      <c r="L9" s="108"/>
      <c r="M9" s="108"/>
      <c r="N9" s="108"/>
      <c r="O9" s="108"/>
      <c r="P9" s="108"/>
      <c r="Q9" s="108"/>
      <c r="R9" s="108"/>
      <c r="S9" s="108"/>
      <c r="T9" s="108"/>
      <c r="U9" s="108"/>
      <c r="V9" s="108"/>
      <c r="W9" s="108"/>
      <c r="X9" s="108"/>
      <c r="Y9" s="108"/>
      <c r="Z9" s="108"/>
      <c r="AA9" s="108"/>
      <c r="AB9" s="108"/>
      <c r="AC9" s="108"/>
    </row>
    <row r="10" spans="1:30" ht="17.100000000000001" customHeight="1" x14ac:dyDescent="0.2">
      <c r="H10" s="108"/>
      <c r="I10" s="108"/>
      <c r="J10" s="108"/>
      <c r="K10" s="108"/>
      <c r="L10" s="108"/>
      <c r="M10" s="108"/>
      <c r="N10" s="108"/>
      <c r="O10" s="108"/>
      <c r="P10" s="108"/>
      <c r="Q10" s="108"/>
      <c r="R10" s="108"/>
      <c r="S10" s="108"/>
      <c r="T10" s="108"/>
      <c r="U10" s="108"/>
      <c r="V10" s="108"/>
      <c r="W10" s="108"/>
      <c r="X10" s="108"/>
      <c r="Y10" s="108"/>
      <c r="Z10" s="108"/>
      <c r="AA10" s="108"/>
      <c r="AB10" s="108"/>
      <c r="AC10" s="108"/>
    </row>
    <row r="11" spans="1:30" ht="17.100000000000001" customHeight="1" x14ac:dyDescent="0.2">
      <c r="H11" s="108"/>
      <c r="I11" s="108"/>
      <c r="J11" s="108"/>
      <c r="K11" s="108"/>
      <c r="L11" s="108"/>
      <c r="M11" s="108"/>
      <c r="N11" s="108"/>
      <c r="O11" s="108"/>
      <c r="P11" s="108"/>
      <c r="Q11" s="108"/>
      <c r="R11" s="108"/>
      <c r="S11" s="108"/>
      <c r="T11" s="108"/>
      <c r="U11" s="108"/>
      <c r="V11" s="108"/>
      <c r="W11" s="108"/>
      <c r="X11" s="108"/>
      <c r="Y11" s="108"/>
      <c r="Z11" s="108"/>
      <c r="AA11" s="108"/>
      <c r="AB11" s="108"/>
      <c r="AC11" s="108"/>
    </row>
    <row r="12" spans="1:30" ht="17.100000000000001" customHeight="1" x14ac:dyDescent="0.2">
      <c r="H12" s="108"/>
      <c r="I12" s="108"/>
      <c r="J12" s="108"/>
      <c r="K12" s="108"/>
      <c r="L12" s="108"/>
      <c r="M12" s="108"/>
      <c r="N12" s="108"/>
      <c r="O12" s="108"/>
      <c r="P12" s="108"/>
      <c r="Q12" s="108"/>
      <c r="R12" s="108"/>
      <c r="S12" s="108"/>
      <c r="T12" s="108"/>
      <c r="U12" s="108"/>
      <c r="V12" s="108"/>
      <c r="W12" s="108"/>
      <c r="X12" s="108"/>
      <c r="Y12" s="108"/>
      <c r="Z12" s="108"/>
      <c r="AA12" s="108"/>
      <c r="AB12" s="108"/>
      <c r="AC12" s="108"/>
    </row>
    <row r="13" spans="1:30" ht="17.100000000000001" customHeight="1" x14ac:dyDescent="0.2">
      <c r="H13" s="108"/>
      <c r="I13" s="108"/>
      <c r="J13" s="108"/>
      <c r="K13" s="108"/>
      <c r="L13" s="108"/>
      <c r="M13" s="108"/>
      <c r="N13" s="108"/>
      <c r="O13" s="108"/>
      <c r="P13" s="108"/>
      <c r="Q13" s="108"/>
      <c r="R13" s="108"/>
      <c r="S13" s="108"/>
      <c r="T13" s="108"/>
      <c r="U13" s="108"/>
      <c r="V13" s="108"/>
      <c r="W13" s="108"/>
      <c r="X13" s="108"/>
      <c r="Y13" s="108"/>
      <c r="Z13" s="108"/>
      <c r="AA13" s="108"/>
      <c r="AB13" s="108"/>
      <c r="AC13" s="108"/>
    </row>
    <row r="14" spans="1:30" ht="17.100000000000001" customHeight="1" x14ac:dyDescent="0.2">
      <c r="H14" s="108"/>
      <c r="I14" s="108"/>
      <c r="J14" s="108"/>
      <c r="K14" s="108"/>
      <c r="L14" s="108"/>
      <c r="M14" s="108"/>
      <c r="N14" s="108"/>
      <c r="O14" s="108"/>
      <c r="P14" s="108"/>
      <c r="Q14" s="108"/>
      <c r="R14" s="108"/>
      <c r="S14" s="108"/>
      <c r="T14" s="108"/>
      <c r="U14" s="108"/>
      <c r="V14" s="108"/>
      <c r="W14" s="108"/>
      <c r="X14" s="108"/>
      <c r="Y14" s="108"/>
      <c r="Z14" s="108"/>
      <c r="AA14" s="108"/>
      <c r="AB14" s="108"/>
      <c r="AC14" s="108"/>
    </row>
    <row r="15" spans="1:30" ht="17.100000000000001" customHeight="1" x14ac:dyDescent="0.2">
      <c r="H15" s="108"/>
      <c r="I15" s="108"/>
      <c r="J15" s="108"/>
      <c r="K15" s="108"/>
      <c r="L15" s="108"/>
      <c r="M15" s="108"/>
      <c r="N15" s="108"/>
      <c r="O15" s="108"/>
      <c r="P15" s="108"/>
      <c r="Q15" s="108"/>
      <c r="R15" s="108"/>
      <c r="S15" s="108"/>
      <c r="T15" s="108"/>
      <c r="U15" s="108"/>
      <c r="V15" s="108"/>
      <c r="W15" s="108"/>
      <c r="X15" s="108"/>
      <c r="Y15" s="108"/>
      <c r="Z15" s="108"/>
      <c r="AA15" s="108"/>
      <c r="AB15" s="108"/>
      <c r="AC15" s="108"/>
    </row>
    <row r="16" spans="1:30" ht="17.100000000000001" customHeight="1" x14ac:dyDescent="0.2">
      <c r="H16" s="108"/>
      <c r="I16" s="108"/>
      <c r="J16" s="108"/>
      <c r="K16" s="108"/>
      <c r="L16" s="108"/>
      <c r="M16" s="108"/>
      <c r="N16" s="108"/>
      <c r="O16" s="108"/>
      <c r="P16" s="108"/>
      <c r="Q16" s="108"/>
      <c r="R16" s="108"/>
      <c r="S16" s="108"/>
      <c r="T16" s="108"/>
      <c r="U16" s="108"/>
      <c r="V16" s="108"/>
      <c r="W16" s="108"/>
      <c r="X16" s="108"/>
      <c r="Y16" s="108"/>
      <c r="Z16" s="108"/>
      <c r="AA16" s="108"/>
      <c r="AB16" s="108"/>
      <c r="AC16" s="108"/>
    </row>
    <row r="17" spans="1:30" ht="17.100000000000001" customHeight="1" x14ac:dyDescent="0.2">
      <c r="H17" s="108"/>
      <c r="I17" s="108"/>
      <c r="J17" s="108"/>
      <c r="K17" s="108"/>
      <c r="L17" s="108"/>
      <c r="M17" s="108"/>
      <c r="N17" s="108"/>
      <c r="O17" s="108"/>
      <c r="P17" s="108"/>
      <c r="Q17" s="108"/>
      <c r="R17" s="108"/>
      <c r="S17" s="108"/>
      <c r="T17" s="108"/>
      <c r="U17" s="108"/>
      <c r="V17" s="108"/>
      <c r="W17" s="108"/>
      <c r="X17" s="108"/>
      <c r="Y17" s="108"/>
      <c r="Z17" s="108"/>
      <c r="AA17" s="108"/>
      <c r="AB17" s="108"/>
      <c r="AC17" s="108"/>
    </row>
    <row r="18" spans="1:30" ht="17.100000000000001" customHeight="1" x14ac:dyDescent="0.2">
      <c r="H18" s="108"/>
      <c r="I18" s="108"/>
      <c r="J18" s="108"/>
      <c r="K18" s="108"/>
      <c r="L18" s="108"/>
      <c r="M18" s="108"/>
      <c r="N18" s="108"/>
      <c r="O18" s="108"/>
      <c r="P18" s="108"/>
      <c r="Q18" s="108"/>
      <c r="R18" s="108"/>
      <c r="S18" s="108"/>
      <c r="T18" s="108"/>
      <c r="U18" s="108"/>
      <c r="V18" s="108"/>
      <c r="W18" s="108"/>
      <c r="X18" s="108"/>
      <c r="Y18" s="108"/>
      <c r="Z18" s="108"/>
      <c r="AA18" s="108"/>
      <c r="AB18" s="108"/>
      <c r="AC18" s="108"/>
    </row>
    <row r="19" spans="1:30" ht="17.100000000000001" customHeight="1" x14ac:dyDescent="0.2">
      <c r="H19" s="108"/>
      <c r="I19" s="108"/>
      <c r="J19" s="108"/>
      <c r="K19" s="108"/>
      <c r="L19" s="108"/>
      <c r="M19" s="108"/>
      <c r="N19" s="108"/>
      <c r="O19" s="108"/>
      <c r="P19" s="108"/>
      <c r="Q19" s="108"/>
      <c r="R19" s="108"/>
      <c r="S19" s="108"/>
      <c r="T19" s="108"/>
      <c r="U19" s="108"/>
      <c r="V19" s="108"/>
      <c r="W19" s="108"/>
      <c r="X19" s="108"/>
      <c r="Y19" s="108"/>
      <c r="Z19" s="108"/>
      <c r="AA19" s="108"/>
      <c r="AB19" s="108"/>
      <c r="AC19" s="108"/>
    </row>
    <row r="20" spans="1:30" ht="17.100000000000001" customHeight="1" x14ac:dyDescent="0.2">
      <c r="H20" s="108"/>
      <c r="I20" s="108"/>
      <c r="J20" s="108"/>
      <c r="K20" s="108"/>
      <c r="L20" s="108"/>
      <c r="M20" s="108"/>
      <c r="N20" s="108"/>
      <c r="O20" s="108"/>
      <c r="P20" s="108"/>
      <c r="Q20" s="108"/>
      <c r="R20" s="108"/>
      <c r="S20" s="108"/>
      <c r="T20" s="108"/>
      <c r="U20" s="108"/>
      <c r="V20" s="108"/>
      <c r="W20" s="108"/>
      <c r="X20" s="108"/>
      <c r="Y20" s="108"/>
      <c r="Z20" s="108"/>
      <c r="AA20" s="108"/>
      <c r="AB20" s="108"/>
      <c r="AC20" s="108"/>
    </row>
    <row r="21" spans="1:30" ht="17.100000000000001" customHeight="1" x14ac:dyDescent="0.2">
      <c r="H21" s="108"/>
      <c r="I21" s="108"/>
      <c r="J21" s="108"/>
      <c r="K21" s="108"/>
      <c r="L21" s="108"/>
      <c r="M21" s="108"/>
      <c r="N21" s="108"/>
      <c r="O21" s="108"/>
      <c r="P21" s="108"/>
      <c r="Q21" s="108"/>
      <c r="R21" s="108"/>
      <c r="S21" s="108"/>
      <c r="T21" s="108"/>
      <c r="U21" s="108"/>
      <c r="V21" s="108"/>
      <c r="W21" s="108"/>
      <c r="X21" s="108"/>
      <c r="Y21" s="108"/>
      <c r="Z21" s="108"/>
      <c r="AA21" s="108"/>
      <c r="AB21" s="108"/>
      <c r="AC21" s="108"/>
    </row>
    <row r="22" spans="1:30" ht="17.100000000000001" customHeight="1" x14ac:dyDescent="0.2">
      <c r="H22" s="108"/>
      <c r="I22" s="108"/>
      <c r="J22" s="108"/>
      <c r="K22" s="108"/>
      <c r="L22" s="108"/>
      <c r="M22" s="108"/>
      <c r="N22" s="108"/>
      <c r="O22" s="108"/>
      <c r="P22" s="108"/>
      <c r="Q22" s="108"/>
      <c r="R22" s="108"/>
      <c r="S22" s="108"/>
      <c r="T22" s="108"/>
      <c r="U22" s="108"/>
      <c r="V22" s="108"/>
      <c r="W22" s="108"/>
      <c r="X22" s="108"/>
      <c r="Y22" s="108"/>
      <c r="Z22" s="108"/>
      <c r="AA22" s="108"/>
      <c r="AB22" s="108"/>
      <c r="AC22" s="108"/>
    </row>
    <row r="23" spans="1:30" ht="17.100000000000001" customHeight="1" x14ac:dyDescent="0.2">
      <c r="H23" s="108"/>
      <c r="I23" s="108"/>
      <c r="J23" s="108"/>
      <c r="K23" s="108"/>
      <c r="L23" s="108"/>
      <c r="M23" s="108"/>
      <c r="N23" s="108"/>
      <c r="O23" s="108"/>
      <c r="P23" s="108"/>
      <c r="Q23" s="108"/>
      <c r="R23" s="108"/>
      <c r="S23" s="108"/>
      <c r="T23" s="108"/>
      <c r="U23" s="108"/>
      <c r="V23" s="108"/>
      <c r="W23" s="108"/>
      <c r="X23" s="108"/>
      <c r="Y23" s="108"/>
      <c r="Z23" s="108"/>
      <c r="AA23" s="108"/>
      <c r="AB23" s="108"/>
      <c r="AC23" s="108"/>
    </row>
    <row r="24" spans="1:30" ht="17.100000000000001" customHeight="1" x14ac:dyDescent="0.2">
      <c r="H24" s="108"/>
      <c r="I24" s="108"/>
      <c r="J24" s="108"/>
      <c r="K24" s="108"/>
      <c r="L24" s="108"/>
      <c r="M24" s="108"/>
      <c r="N24" s="108"/>
      <c r="O24" s="108"/>
      <c r="P24" s="108"/>
      <c r="Q24" s="108"/>
      <c r="R24" s="108"/>
      <c r="S24" s="108"/>
      <c r="T24" s="108"/>
      <c r="U24" s="108"/>
      <c r="V24" s="108"/>
      <c r="W24" s="108"/>
      <c r="X24" s="108"/>
      <c r="Y24" s="108"/>
      <c r="Z24" s="108"/>
      <c r="AA24" s="108"/>
      <c r="AB24" s="108"/>
      <c r="AC24" s="108"/>
    </row>
    <row r="25" spans="1:30" ht="17.100000000000001" customHeight="1" x14ac:dyDescent="0.2">
      <c r="H25" s="108"/>
      <c r="I25" s="108"/>
      <c r="J25" s="108"/>
      <c r="K25" s="108"/>
      <c r="L25" s="108"/>
      <c r="M25" s="108"/>
      <c r="N25" s="108"/>
      <c r="O25" s="108"/>
      <c r="P25" s="108"/>
      <c r="Q25" s="108"/>
      <c r="R25" s="108"/>
      <c r="S25" s="108"/>
      <c r="T25" s="108"/>
      <c r="U25" s="108"/>
      <c r="V25" s="108"/>
      <c r="W25" s="108"/>
      <c r="X25" s="108"/>
      <c r="Y25" s="108"/>
      <c r="Z25" s="108"/>
      <c r="AA25" s="108"/>
      <c r="AB25" s="108"/>
      <c r="AC25" s="108"/>
    </row>
    <row r="26" spans="1:30" ht="17.100000000000001" customHeight="1" x14ac:dyDescent="0.2">
      <c r="H26" s="108"/>
      <c r="I26" s="108"/>
      <c r="J26" s="108"/>
      <c r="K26" s="108"/>
      <c r="L26" s="108"/>
      <c r="M26" s="108"/>
      <c r="N26" s="108"/>
      <c r="O26" s="108"/>
      <c r="P26" s="108"/>
      <c r="Q26" s="108"/>
      <c r="R26" s="108"/>
      <c r="S26" s="108"/>
      <c r="T26" s="108"/>
      <c r="U26" s="108"/>
      <c r="V26" s="108"/>
      <c r="W26" s="108"/>
      <c r="X26" s="108"/>
      <c r="Y26" s="108"/>
      <c r="Z26" s="108"/>
      <c r="AA26" s="108"/>
      <c r="AB26" s="108"/>
      <c r="AC26" s="108"/>
    </row>
    <row r="27" spans="1:30" ht="17.100000000000001" customHeight="1" x14ac:dyDescent="0.2">
      <c r="H27" s="108"/>
      <c r="I27" s="108"/>
      <c r="J27" s="108"/>
      <c r="K27" s="108"/>
      <c r="L27" s="108"/>
      <c r="M27" s="108"/>
      <c r="N27" s="108"/>
      <c r="O27" s="108"/>
      <c r="P27" s="108"/>
      <c r="Q27" s="108"/>
      <c r="R27" s="108"/>
      <c r="S27" s="108"/>
      <c r="T27" s="108"/>
      <c r="U27" s="108"/>
      <c r="V27" s="108"/>
      <c r="W27" s="108"/>
      <c r="X27" s="108"/>
      <c r="Y27" s="108"/>
      <c r="Z27" s="108"/>
      <c r="AA27" s="108"/>
      <c r="AB27" s="108"/>
      <c r="AC27" s="108"/>
    </row>
    <row r="28" spans="1:30" ht="17.100000000000001" customHeight="1" x14ac:dyDescent="0.2">
      <c r="H28" s="108"/>
      <c r="I28" s="108"/>
      <c r="J28" s="108"/>
      <c r="K28" s="108"/>
      <c r="L28" s="108"/>
      <c r="M28" s="108"/>
      <c r="N28" s="108"/>
      <c r="O28" s="108"/>
      <c r="P28" s="108"/>
      <c r="Q28" s="108"/>
      <c r="R28" s="108"/>
      <c r="S28" s="108"/>
      <c r="T28" s="108"/>
      <c r="U28" s="108"/>
      <c r="V28" s="108"/>
      <c r="W28" s="108"/>
      <c r="X28" s="108"/>
      <c r="Y28" s="108"/>
      <c r="Z28" s="108"/>
      <c r="AA28" s="108"/>
      <c r="AB28" s="108"/>
      <c r="AC28" s="108"/>
    </row>
    <row r="29" spans="1:30" ht="17.100000000000001" customHeight="1" x14ac:dyDescent="0.2">
      <c r="H29" s="108"/>
      <c r="I29" s="108"/>
      <c r="J29" s="108"/>
      <c r="K29" s="108"/>
      <c r="L29" s="108"/>
      <c r="M29" s="108"/>
      <c r="N29" s="108"/>
      <c r="O29" s="108"/>
      <c r="P29" s="108"/>
      <c r="Q29" s="108"/>
      <c r="R29" s="108"/>
      <c r="S29" s="108"/>
      <c r="T29" s="108"/>
      <c r="U29" s="108"/>
      <c r="V29" s="108"/>
      <c r="W29" s="108"/>
      <c r="X29" s="108"/>
      <c r="Y29" s="108"/>
      <c r="Z29" s="108"/>
      <c r="AA29" s="108"/>
      <c r="AB29" s="108"/>
      <c r="AC29" s="108"/>
    </row>
    <row r="30" spans="1:30" ht="22.5" customHeight="1" x14ac:dyDescent="0.2">
      <c r="C30" s="3"/>
      <c r="D30" s="3"/>
      <c r="E30" s="3"/>
      <c r="F30" s="3"/>
      <c r="G30" s="3"/>
      <c r="H30" s="3"/>
      <c r="I30" s="3"/>
      <c r="J30" s="3"/>
      <c r="K30" s="3"/>
      <c r="L30" s="3"/>
      <c r="M30" s="3"/>
      <c r="N30" s="3"/>
      <c r="O30" s="3"/>
      <c r="P30" s="3"/>
      <c r="Q30" s="3"/>
      <c r="R30" s="3"/>
      <c r="S30" s="3"/>
      <c r="T30" s="3"/>
      <c r="U30" s="3"/>
      <c r="V30" s="3"/>
      <c r="W30" s="3"/>
      <c r="X30" s="44"/>
      <c r="Y30" s="44"/>
      <c r="Z30" s="44"/>
      <c r="AA30" s="44"/>
      <c r="AB30" s="44"/>
    </row>
    <row r="31" spans="1:30" ht="19.7" customHeight="1" x14ac:dyDescent="0.2">
      <c r="A31" s="89" t="s">
        <v>0</v>
      </c>
      <c r="B31" s="90"/>
      <c r="C31" s="90"/>
      <c r="D31" s="90"/>
      <c r="E31" s="90"/>
      <c r="F31" s="90"/>
      <c r="G31" s="90"/>
      <c r="H31" s="90"/>
      <c r="I31" s="90"/>
      <c r="J31" s="90"/>
      <c r="K31" s="90"/>
      <c r="L31" s="90"/>
      <c r="M31" s="90"/>
      <c r="N31" s="90"/>
      <c r="O31" s="90"/>
      <c r="P31" s="90"/>
      <c r="Q31" s="90"/>
      <c r="R31" s="90"/>
      <c r="S31" s="90"/>
      <c r="T31" s="90"/>
      <c r="U31" s="90"/>
      <c r="V31" s="90"/>
      <c r="W31" s="91"/>
      <c r="X31" s="107" t="s">
        <v>1</v>
      </c>
      <c r="Y31" s="107"/>
      <c r="Z31" s="107"/>
      <c r="AA31" s="107"/>
      <c r="AB31" s="92" t="str">
        <f>IF('Analyse de risques'!$T$3&lt;&gt;"",'Analyse de risques'!$T$3,"")</f>
        <v/>
      </c>
      <c r="AC31" s="93"/>
      <c r="AD31" s="94"/>
    </row>
    <row r="32" spans="1:30" ht="19.7" customHeight="1" x14ac:dyDescent="0.25">
      <c r="A32" s="70" t="str">
        <f>IF('Analyse de risques'!$A$4&lt;&gt;"",'Analyse de risques'!$A$4,"")</f>
        <v/>
      </c>
      <c r="B32" s="71"/>
      <c r="C32" s="71"/>
      <c r="D32" s="71"/>
      <c r="E32" s="71"/>
      <c r="F32" s="71"/>
      <c r="G32" s="71"/>
      <c r="H32" s="71"/>
      <c r="I32" s="71"/>
      <c r="J32" s="71"/>
      <c r="K32" s="71"/>
      <c r="L32" s="71"/>
      <c r="M32" s="71"/>
      <c r="N32" s="71"/>
      <c r="O32" s="71"/>
      <c r="P32" s="71"/>
      <c r="Q32" s="71"/>
      <c r="R32" s="71"/>
      <c r="S32" s="71"/>
      <c r="T32" s="71"/>
      <c r="U32" s="71"/>
      <c r="V32" s="71"/>
      <c r="W32" s="72"/>
      <c r="X32" s="107" t="s">
        <v>3</v>
      </c>
      <c r="Y32" s="107"/>
      <c r="Z32" s="107"/>
      <c r="AA32" s="107"/>
      <c r="AB32" s="76"/>
      <c r="AC32" s="77"/>
      <c r="AD32" s="78"/>
    </row>
    <row r="33" spans="1:40" ht="15.6" customHeight="1" x14ac:dyDescent="0.2"/>
    <row r="34" spans="1:40" ht="15.6" customHeight="1" x14ac:dyDescent="0.2">
      <c r="C34" s="98" t="s">
        <v>16</v>
      </c>
      <c r="D34" s="98"/>
      <c r="E34" s="98"/>
      <c r="F34" s="98"/>
      <c r="G34" s="98"/>
      <c r="H34" s="98"/>
      <c r="I34" s="98"/>
      <c r="J34" s="98"/>
      <c r="K34" s="9"/>
      <c r="L34" s="99" t="str">
        <f>IF(K34&lt;&gt;"",VLOOKUP(K34,'Analyse de risques'!$C$17:$O$30,2,FALSE),"")</f>
        <v/>
      </c>
      <c r="M34" s="99"/>
      <c r="N34" s="99"/>
      <c r="O34" s="99"/>
      <c r="P34" s="99"/>
      <c r="Q34" s="99"/>
      <c r="R34" s="99"/>
      <c r="S34" s="99"/>
      <c r="T34" s="99"/>
      <c r="U34" s="99"/>
      <c r="V34" s="99"/>
      <c r="W34" s="99"/>
      <c r="X34" s="99"/>
      <c r="Y34" s="99"/>
      <c r="Z34" s="99"/>
      <c r="AA34" s="99"/>
      <c r="AB34" s="99"/>
      <c r="AC34" s="99"/>
    </row>
    <row r="35" spans="1:40" ht="15.6" customHeight="1" x14ac:dyDescent="0.2"/>
    <row r="36" spans="1:40" ht="56.85" customHeight="1" x14ac:dyDescent="0.2">
      <c r="A36" s="102" t="s">
        <v>11</v>
      </c>
      <c r="B36" s="102"/>
      <c r="C36" s="102"/>
      <c r="D36" s="102"/>
      <c r="E36" s="106" t="s">
        <v>44</v>
      </c>
      <c r="F36" s="100" t="s">
        <v>45</v>
      </c>
      <c r="G36" s="100" t="s">
        <v>46</v>
      </c>
      <c r="H36" s="100" t="s">
        <v>47</v>
      </c>
      <c r="I36" s="100" t="s">
        <v>48</v>
      </c>
      <c r="J36" s="102" t="s">
        <v>12</v>
      </c>
      <c r="K36" s="102"/>
      <c r="L36" s="102"/>
      <c r="M36" s="102"/>
      <c r="N36" s="102"/>
      <c r="O36" s="102" t="s">
        <v>13</v>
      </c>
      <c r="P36" s="102"/>
      <c r="Q36" s="102"/>
      <c r="R36" s="102"/>
      <c r="S36" s="102"/>
      <c r="T36" s="102"/>
      <c r="U36" s="102" t="s">
        <v>14</v>
      </c>
      <c r="V36" s="102"/>
      <c r="W36" s="103" t="s">
        <v>15</v>
      </c>
      <c r="X36" s="104"/>
      <c r="Y36" s="104"/>
      <c r="Z36" s="104"/>
      <c r="AA36" s="104"/>
      <c r="AB36" s="105"/>
      <c r="AC36" s="106" t="s">
        <v>33</v>
      </c>
      <c r="AD36" s="106"/>
    </row>
    <row r="37" spans="1:40" ht="15" customHeight="1" x14ac:dyDescent="0.2">
      <c r="A37" s="102"/>
      <c r="B37" s="102"/>
      <c r="C37" s="102"/>
      <c r="D37" s="102"/>
      <c r="E37" s="106"/>
      <c r="F37" s="101"/>
      <c r="G37" s="101"/>
      <c r="H37" s="101"/>
      <c r="I37" s="101"/>
      <c r="J37" s="102"/>
      <c r="K37" s="102"/>
      <c r="L37" s="102"/>
      <c r="M37" s="102"/>
      <c r="N37" s="102"/>
      <c r="O37" s="102"/>
      <c r="P37" s="102"/>
      <c r="Q37" s="102"/>
      <c r="R37" s="102"/>
      <c r="S37" s="102"/>
      <c r="T37" s="102"/>
      <c r="U37" s="102"/>
      <c r="V37" s="102"/>
      <c r="W37" s="103" t="s">
        <v>31</v>
      </c>
      <c r="X37" s="105"/>
      <c r="Y37" s="103" t="s">
        <v>34</v>
      </c>
      <c r="Z37" s="104"/>
      <c r="AA37" s="104"/>
      <c r="AB37" s="105"/>
      <c r="AC37" s="106"/>
      <c r="AD37" s="106"/>
    </row>
    <row r="38" spans="1:40" ht="56.85" customHeight="1" x14ac:dyDescent="0.2">
      <c r="A38" s="83"/>
      <c r="B38" s="83"/>
      <c r="C38" s="83"/>
      <c r="D38" s="83"/>
      <c r="E38" s="45"/>
      <c r="F38" s="25"/>
      <c r="G38" s="25"/>
      <c r="H38" s="25"/>
      <c r="I38" s="38" t="str">
        <f t="shared" ref="I38:I43" si="0">IF(AND(F38&lt;&gt;"",G38&lt;&gt;"",H38&lt;&gt;""),F38*G38*H38,"")</f>
        <v/>
      </c>
      <c r="J38" s="80"/>
      <c r="K38" s="82"/>
      <c r="L38" s="82"/>
      <c r="M38" s="82"/>
      <c r="N38" s="81"/>
      <c r="O38" s="80"/>
      <c r="P38" s="82"/>
      <c r="Q38" s="82"/>
      <c r="R38" s="82"/>
      <c r="S38" s="82"/>
      <c r="T38" s="81"/>
      <c r="U38" s="79"/>
      <c r="V38" s="79"/>
      <c r="W38" s="80"/>
      <c r="X38" s="81"/>
      <c r="Y38" s="80"/>
      <c r="Z38" s="82"/>
      <c r="AA38" s="82"/>
      <c r="AB38" s="81"/>
      <c r="AC38" s="83"/>
      <c r="AD38" s="83"/>
    </row>
    <row r="39" spans="1:40" ht="56.85" customHeight="1" x14ac:dyDescent="0.2">
      <c r="A39" s="83"/>
      <c r="B39" s="83"/>
      <c r="C39" s="83"/>
      <c r="D39" s="83"/>
      <c r="E39" s="45"/>
      <c r="F39" s="25"/>
      <c r="G39" s="25"/>
      <c r="H39" s="25"/>
      <c r="I39" s="38" t="str">
        <f t="shared" si="0"/>
        <v/>
      </c>
      <c r="J39" s="80"/>
      <c r="K39" s="82"/>
      <c r="L39" s="82"/>
      <c r="M39" s="82"/>
      <c r="N39" s="81"/>
      <c r="O39" s="80"/>
      <c r="P39" s="82"/>
      <c r="Q39" s="82"/>
      <c r="R39" s="82"/>
      <c r="S39" s="82"/>
      <c r="T39" s="81"/>
      <c r="U39" s="79"/>
      <c r="V39" s="79"/>
      <c r="W39" s="80"/>
      <c r="X39" s="81"/>
      <c r="Y39" s="80"/>
      <c r="Z39" s="82"/>
      <c r="AA39" s="82"/>
      <c r="AB39" s="81"/>
      <c r="AC39" s="83"/>
      <c r="AD39" s="83"/>
    </row>
    <row r="40" spans="1:40" ht="56.85" customHeight="1" x14ac:dyDescent="0.2">
      <c r="A40" s="83"/>
      <c r="B40" s="83"/>
      <c r="C40" s="83"/>
      <c r="D40" s="83"/>
      <c r="E40" s="45"/>
      <c r="F40" s="25"/>
      <c r="G40" s="25"/>
      <c r="H40" s="25"/>
      <c r="I40" s="38" t="str">
        <f t="shared" si="0"/>
        <v/>
      </c>
      <c r="J40" s="80"/>
      <c r="K40" s="82"/>
      <c r="L40" s="82"/>
      <c r="M40" s="82"/>
      <c r="N40" s="81"/>
      <c r="O40" s="80"/>
      <c r="P40" s="82"/>
      <c r="Q40" s="82"/>
      <c r="R40" s="82"/>
      <c r="S40" s="82"/>
      <c r="T40" s="81"/>
      <c r="U40" s="79"/>
      <c r="V40" s="79"/>
      <c r="W40" s="80"/>
      <c r="X40" s="81"/>
      <c r="Y40" s="80"/>
      <c r="Z40" s="82"/>
      <c r="AA40" s="82"/>
      <c r="AB40" s="81"/>
      <c r="AC40" s="83"/>
      <c r="AD40" s="83"/>
    </row>
    <row r="41" spans="1:40" ht="56.85" customHeight="1" x14ac:dyDescent="0.2">
      <c r="A41" s="83"/>
      <c r="B41" s="83"/>
      <c r="C41" s="83"/>
      <c r="D41" s="83"/>
      <c r="E41" s="45"/>
      <c r="F41" s="25"/>
      <c r="G41" s="25"/>
      <c r="H41" s="25"/>
      <c r="I41" s="38" t="str">
        <f t="shared" si="0"/>
        <v/>
      </c>
      <c r="J41" s="80"/>
      <c r="K41" s="82"/>
      <c r="L41" s="82"/>
      <c r="M41" s="82"/>
      <c r="N41" s="81"/>
      <c r="O41" s="80"/>
      <c r="P41" s="82"/>
      <c r="Q41" s="82"/>
      <c r="R41" s="82"/>
      <c r="S41" s="82"/>
      <c r="T41" s="81"/>
      <c r="U41" s="79"/>
      <c r="V41" s="79"/>
      <c r="W41" s="80"/>
      <c r="X41" s="81"/>
      <c r="Y41" s="80"/>
      <c r="Z41" s="82"/>
      <c r="AA41" s="82"/>
      <c r="AB41" s="81"/>
      <c r="AC41" s="83"/>
      <c r="AD41" s="83"/>
    </row>
    <row r="42" spans="1:40" ht="56.85" customHeight="1" x14ac:dyDescent="0.2">
      <c r="A42" s="83"/>
      <c r="B42" s="83"/>
      <c r="C42" s="83"/>
      <c r="D42" s="83"/>
      <c r="E42" s="45"/>
      <c r="F42" s="25"/>
      <c r="G42" s="25"/>
      <c r="H42" s="25"/>
      <c r="I42" s="38" t="str">
        <f t="shared" si="0"/>
        <v/>
      </c>
      <c r="J42" s="80"/>
      <c r="K42" s="82"/>
      <c r="L42" s="82"/>
      <c r="M42" s="82"/>
      <c r="N42" s="81"/>
      <c r="O42" s="80"/>
      <c r="P42" s="82"/>
      <c r="Q42" s="82"/>
      <c r="R42" s="82"/>
      <c r="S42" s="82"/>
      <c r="T42" s="81"/>
      <c r="U42" s="79"/>
      <c r="V42" s="79"/>
      <c r="W42" s="80"/>
      <c r="X42" s="81"/>
      <c r="Y42" s="80"/>
      <c r="Z42" s="82"/>
      <c r="AA42" s="82"/>
      <c r="AB42" s="81"/>
      <c r="AC42" s="83"/>
      <c r="AD42" s="83"/>
      <c r="AN42" s="1">
        <v>0.5</v>
      </c>
    </row>
    <row r="43" spans="1:40" ht="56.85" customHeight="1" x14ac:dyDescent="0.2">
      <c r="A43" s="83"/>
      <c r="B43" s="83"/>
      <c r="C43" s="83"/>
      <c r="D43" s="83"/>
      <c r="E43" s="45"/>
      <c r="F43" s="25"/>
      <c r="G43" s="25"/>
      <c r="H43" s="25"/>
      <c r="I43" s="38" t="str">
        <f t="shared" si="0"/>
        <v/>
      </c>
      <c r="J43" s="80"/>
      <c r="K43" s="82"/>
      <c r="L43" s="82"/>
      <c r="M43" s="82"/>
      <c r="N43" s="81"/>
      <c r="O43" s="80"/>
      <c r="P43" s="82"/>
      <c r="Q43" s="82"/>
      <c r="R43" s="82"/>
      <c r="S43" s="82"/>
      <c r="T43" s="81"/>
      <c r="U43" s="79"/>
      <c r="V43" s="79"/>
      <c r="W43" s="80"/>
      <c r="X43" s="81"/>
      <c r="Y43" s="80"/>
      <c r="Z43" s="82"/>
      <c r="AA43" s="82"/>
      <c r="AB43" s="81"/>
      <c r="AC43" s="83"/>
      <c r="AD43" s="83"/>
    </row>
    <row r="44" spans="1:40" x14ac:dyDescent="0.2">
      <c r="A44" s="10"/>
      <c r="B44" s="10"/>
      <c r="C44" s="10"/>
      <c r="D44" s="10"/>
      <c r="E44" s="10"/>
      <c r="F44" s="10"/>
      <c r="G44" s="10"/>
      <c r="H44" s="10"/>
      <c r="I44" s="10"/>
      <c r="J44" s="10"/>
      <c r="K44" s="10"/>
      <c r="L44" s="10"/>
      <c r="M44" s="10"/>
      <c r="N44" s="10"/>
      <c r="O44" s="10"/>
      <c r="P44" s="10"/>
      <c r="Q44" s="10"/>
      <c r="R44" s="10"/>
      <c r="S44" s="10"/>
      <c r="T44" s="10"/>
      <c r="U44" s="10"/>
      <c r="V44" s="10"/>
      <c r="W44" s="10"/>
      <c r="X44" s="20"/>
      <c r="Y44" s="20"/>
      <c r="Z44" s="20"/>
      <c r="AA44" s="20"/>
      <c r="AB44" s="20"/>
      <c r="AC44" s="20"/>
    </row>
    <row r="46" spans="1:40" ht="19.7" customHeight="1" x14ac:dyDescent="0.2">
      <c r="A46" s="89" t="s">
        <v>0</v>
      </c>
      <c r="B46" s="90"/>
      <c r="C46" s="90"/>
      <c r="D46" s="90"/>
      <c r="E46" s="90"/>
      <c r="F46" s="90"/>
      <c r="G46" s="90"/>
      <c r="H46" s="90"/>
      <c r="I46" s="90"/>
      <c r="J46" s="90"/>
      <c r="K46" s="90"/>
      <c r="L46" s="90"/>
      <c r="M46" s="90"/>
      <c r="N46" s="90"/>
      <c r="O46" s="90"/>
      <c r="P46" s="90"/>
      <c r="Q46" s="90"/>
      <c r="R46" s="90"/>
      <c r="S46" s="90"/>
      <c r="T46" s="90"/>
      <c r="U46" s="90"/>
      <c r="V46" s="90"/>
      <c r="W46" s="91"/>
      <c r="X46" s="73" t="s">
        <v>1</v>
      </c>
      <c r="Y46" s="74"/>
      <c r="Z46" s="74"/>
      <c r="AA46" s="75"/>
      <c r="AB46" s="92" t="str">
        <f>IF($T$3&lt;&gt;"",$T$3,"")</f>
        <v/>
      </c>
      <c r="AC46" s="93"/>
      <c r="AD46" s="94"/>
    </row>
    <row r="47" spans="1:40" ht="19.7" customHeight="1" x14ac:dyDescent="0.25">
      <c r="A47" s="70" t="str">
        <f>IF($A$4&lt;&gt;"",$A$4,"")</f>
        <v/>
      </c>
      <c r="B47" s="71"/>
      <c r="C47" s="71"/>
      <c r="D47" s="71"/>
      <c r="E47" s="71"/>
      <c r="F47" s="71"/>
      <c r="G47" s="71"/>
      <c r="H47" s="71"/>
      <c r="I47" s="71"/>
      <c r="J47" s="71"/>
      <c r="K47" s="71"/>
      <c r="L47" s="71"/>
      <c r="M47" s="71"/>
      <c r="N47" s="71"/>
      <c r="O47" s="71"/>
      <c r="P47" s="71"/>
      <c r="Q47" s="71"/>
      <c r="R47" s="71"/>
      <c r="S47" s="71"/>
      <c r="T47" s="71"/>
      <c r="U47" s="71"/>
      <c r="V47" s="71"/>
      <c r="W47" s="72"/>
      <c r="X47" s="73" t="s">
        <v>3</v>
      </c>
      <c r="Y47" s="74"/>
      <c r="Z47" s="74"/>
      <c r="AA47" s="75"/>
      <c r="AB47" s="76"/>
      <c r="AC47" s="77"/>
      <c r="AD47" s="78"/>
    </row>
    <row r="48" spans="1:40" ht="17.100000000000001" customHeight="1" x14ac:dyDescent="0.2"/>
    <row r="49" spans="3:29" ht="17.100000000000001" customHeight="1" x14ac:dyDescent="0.2">
      <c r="C49" s="84" t="s">
        <v>63</v>
      </c>
      <c r="D49" s="85"/>
      <c r="E49" s="85"/>
      <c r="F49" s="85"/>
      <c r="G49" s="85"/>
      <c r="H49" s="85"/>
      <c r="I49" s="85"/>
      <c r="J49" s="85"/>
      <c r="K49" s="85"/>
      <c r="L49" s="85"/>
      <c r="M49" s="85"/>
      <c r="N49" s="85"/>
      <c r="O49" s="85"/>
      <c r="P49" s="85"/>
      <c r="Q49" s="85"/>
      <c r="R49" s="85"/>
      <c r="S49" s="85"/>
      <c r="T49" s="85"/>
      <c r="U49" s="85"/>
      <c r="V49" s="85"/>
      <c r="W49" s="85"/>
      <c r="X49" s="85"/>
      <c r="Y49" s="85"/>
      <c r="Z49" s="85"/>
      <c r="AA49" s="85"/>
      <c r="AB49" s="85"/>
      <c r="AC49" s="86"/>
    </row>
    <row r="50" spans="3:29" ht="17.100000000000001" customHeight="1" x14ac:dyDescent="0.2">
      <c r="C50" s="10"/>
      <c r="D50" s="10"/>
      <c r="E50" s="24"/>
      <c r="F50" s="87"/>
      <c r="G50" s="87"/>
      <c r="H50" s="87"/>
      <c r="I50" s="87"/>
      <c r="J50" s="87"/>
      <c r="K50" s="87"/>
      <c r="L50" s="87"/>
      <c r="M50" s="87"/>
      <c r="N50" s="87"/>
      <c r="O50" s="87"/>
      <c r="P50" s="87"/>
      <c r="Q50" s="87"/>
      <c r="R50" s="87"/>
      <c r="S50" s="87"/>
      <c r="T50" s="87"/>
      <c r="U50" s="87"/>
      <c r="V50" s="87"/>
      <c r="W50" s="87"/>
      <c r="X50" s="87"/>
      <c r="Y50" s="87"/>
      <c r="Z50" s="87"/>
      <c r="AA50" s="87"/>
      <c r="AB50" s="87"/>
      <c r="AC50" s="88"/>
    </row>
    <row r="51" spans="3:29" ht="17.100000000000001" customHeight="1" x14ac:dyDescent="0.2"/>
    <row r="52" spans="3:29" ht="17.100000000000001" customHeight="1" x14ac:dyDescent="0.2"/>
    <row r="53" spans="3:29" ht="17.100000000000001" customHeight="1" x14ac:dyDescent="0.2"/>
    <row r="54" spans="3:29" ht="17.100000000000001" customHeight="1" x14ac:dyDescent="0.2"/>
    <row r="55" spans="3:29" ht="17.100000000000001" customHeight="1" x14ac:dyDescent="0.2"/>
    <row r="56" spans="3:29" ht="17.100000000000001" customHeight="1" x14ac:dyDescent="0.2"/>
    <row r="57" spans="3:29" ht="17.100000000000001" customHeight="1" x14ac:dyDescent="0.2"/>
    <row r="58" spans="3:29" ht="17.100000000000001" customHeight="1" x14ac:dyDescent="0.2"/>
    <row r="59" spans="3:29" ht="17.100000000000001" customHeight="1" x14ac:dyDescent="0.2"/>
    <row r="60" spans="3:29" ht="17.100000000000001" customHeight="1" x14ac:dyDescent="0.2"/>
    <row r="61" spans="3:29" ht="17.100000000000001" customHeight="1" x14ac:dyDescent="0.2"/>
    <row r="62" spans="3:29" ht="17.100000000000001" customHeight="1" x14ac:dyDescent="0.2"/>
    <row r="63" spans="3:29" ht="17.100000000000001" customHeight="1" x14ac:dyDescent="0.2"/>
    <row r="64" spans="3:29" ht="17.100000000000001" customHeight="1" x14ac:dyDescent="0.2"/>
    <row r="65" spans="1:30" ht="17.100000000000001" customHeight="1" x14ac:dyDescent="0.2"/>
    <row r="66" spans="1:30" ht="17.100000000000001" customHeight="1" x14ac:dyDescent="0.2"/>
    <row r="67" spans="1:30" ht="17.100000000000001" customHeight="1" x14ac:dyDescent="0.2"/>
    <row r="68" spans="1:30" ht="17.100000000000001" customHeight="1" x14ac:dyDescent="0.2"/>
    <row r="69" spans="1:30" ht="17.100000000000001" customHeight="1" x14ac:dyDescent="0.2"/>
    <row r="70" spans="1:30" ht="17.100000000000001" customHeight="1" x14ac:dyDescent="0.2"/>
    <row r="71" spans="1:30" ht="17.100000000000001" customHeight="1" x14ac:dyDescent="0.2"/>
    <row r="72" spans="1:30" ht="17.100000000000001" customHeight="1" x14ac:dyDescent="0.2"/>
    <row r="73" spans="1:30" ht="17.100000000000001" customHeight="1" x14ac:dyDescent="0.2"/>
    <row r="74" spans="1:30" ht="17.100000000000001" customHeight="1" x14ac:dyDescent="0.2"/>
    <row r="75" spans="1:30" ht="28.35" customHeight="1" x14ac:dyDescent="0.2"/>
    <row r="76" spans="1:30" ht="19.7" customHeight="1" x14ac:dyDescent="0.2">
      <c r="A76" s="89" t="s">
        <v>0</v>
      </c>
      <c r="B76" s="90"/>
      <c r="C76" s="90"/>
      <c r="D76" s="90"/>
      <c r="E76" s="90"/>
      <c r="F76" s="90"/>
      <c r="G76" s="90"/>
      <c r="H76" s="90"/>
      <c r="I76" s="90"/>
      <c r="J76" s="90"/>
      <c r="K76" s="90"/>
      <c r="L76" s="90"/>
      <c r="M76" s="90"/>
      <c r="N76" s="90"/>
      <c r="O76" s="90"/>
      <c r="P76" s="90"/>
      <c r="Q76" s="90"/>
      <c r="R76" s="90"/>
      <c r="S76" s="90"/>
      <c r="T76" s="90"/>
      <c r="U76" s="90"/>
      <c r="V76" s="90"/>
      <c r="W76" s="91"/>
      <c r="X76" s="73" t="s">
        <v>1</v>
      </c>
      <c r="Y76" s="74"/>
      <c r="Z76" s="74"/>
      <c r="AA76" s="75"/>
      <c r="AB76" s="95" t="str">
        <f>IF($T$3&lt;&gt;"",$T$3,"")</f>
        <v/>
      </c>
      <c r="AC76" s="96"/>
      <c r="AD76" s="97"/>
    </row>
    <row r="77" spans="1:30" ht="19.7" customHeight="1" x14ac:dyDescent="0.25">
      <c r="A77" s="70" t="str">
        <f>IF($A$4&lt;&gt;"",$A$4,"")</f>
        <v/>
      </c>
      <c r="B77" s="71"/>
      <c r="C77" s="71"/>
      <c r="D77" s="71"/>
      <c r="E77" s="71"/>
      <c r="F77" s="71"/>
      <c r="G77" s="71"/>
      <c r="H77" s="71"/>
      <c r="I77" s="71"/>
      <c r="J77" s="71"/>
      <c r="K77" s="71"/>
      <c r="L77" s="71"/>
      <c r="M77" s="71"/>
      <c r="N77" s="71"/>
      <c r="O77" s="71"/>
      <c r="P77" s="71"/>
      <c r="Q77" s="71"/>
      <c r="R77" s="71"/>
      <c r="S77" s="71"/>
      <c r="T77" s="71"/>
      <c r="U77" s="71"/>
      <c r="V77" s="71"/>
      <c r="W77" s="72"/>
      <c r="X77" s="73" t="s">
        <v>3</v>
      </c>
      <c r="Y77" s="74"/>
      <c r="Z77" s="74"/>
      <c r="AA77" s="75"/>
      <c r="AB77" s="76"/>
      <c r="AC77" s="77"/>
      <c r="AD77" s="78"/>
    </row>
    <row r="78" spans="1:30" ht="17.100000000000001" customHeight="1" x14ac:dyDescent="0.2"/>
    <row r="79" spans="1:30" ht="17.100000000000001" customHeight="1" x14ac:dyDescent="0.2">
      <c r="C79" s="62" t="s">
        <v>65</v>
      </c>
      <c r="D79" s="63"/>
      <c r="E79" s="63"/>
      <c r="F79" s="63"/>
      <c r="G79" s="63"/>
      <c r="H79" s="63"/>
      <c r="I79" s="63"/>
      <c r="J79" s="63"/>
      <c r="K79" s="63"/>
      <c r="L79" s="63"/>
      <c r="M79" s="63"/>
      <c r="N79" s="63"/>
      <c r="O79" s="64"/>
      <c r="P79" s="62" t="s">
        <v>66</v>
      </c>
      <c r="Q79" s="63"/>
      <c r="R79" s="63"/>
      <c r="S79" s="63"/>
      <c r="T79" s="63"/>
      <c r="U79" s="63"/>
      <c r="V79" s="63"/>
      <c r="W79" s="63"/>
      <c r="X79" s="63"/>
      <c r="Y79" s="63"/>
      <c r="Z79" s="63"/>
      <c r="AA79" s="63"/>
      <c r="AB79" s="63"/>
      <c r="AC79" s="64"/>
    </row>
    <row r="80" spans="1:30" ht="17.100000000000001" customHeight="1" x14ac:dyDescent="0.2">
      <c r="C80" s="4" t="str">
        <f>IF(D80&lt;&gt;"",1,"")</f>
        <v/>
      </c>
      <c r="D80" s="65"/>
      <c r="E80" s="66"/>
      <c r="F80" s="66"/>
      <c r="G80" s="66"/>
      <c r="H80" s="66"/>
      <c r="I80" s="66"/>
      <c r="J80" s="66"/>
      <c r="K80" s="66"/>
      <c r="L80" s="66"/>
      <c r="M80" s="66"/>
      <c r="N80" s="66"/>
      <c r="O80" s="66"/>
      <c r="P80" s="68" t="str">
        <f>IF(R80&lt;&gt;"",LOOKUP(9^9,C80:C102)+1,"")</f>
        <v/>
      </c>
      <c r="Q80" s="68"/>
      <c r="R80" s="63"/>
      <c r="S80" s="63"/>
      <c r="T80" s="63"/>
      <c r="U80" s="63"/>
      <c r="V80" s="63"/>
      <c r="W80" s="63"/>
      <c r="X80" s="63"/>
      <c r="Y80" s="63"/>
      <c r="Z80" s="63"/>
      <c r="AA80" s="63"/>
      <c r="AB80" s="63"/>
      <c r="AC80" s="64"/>
    </row>
    <row r="81" spans="3:29" ht="17.100000000000001" customHeight="1" x14ac:dyDescent="0.2">
      <c r="C81" s="2" t="str">
        <f>IF(AND(D81&lt;&gt;"",C80&lt;&gt;""),C80+1,"")</f>
        <v/>
      </c>
      <c r="D81" s="67"/>
      <c r="E81" s="67"/>
      <c r="F81" s="67"/>
      <c r="G81" s="67"/>
      <c r="H81" s="67"/>
      <c r="I81" s="67"/>
      <c r="J81" s="67"/>
      <c r="K81" s="67"/>
      <c r="L81" s="67"/>
      <c r="M81" s="67"/>
      <c r="N81" s="67"/>
      <c r="O81" s="67"/>
      <c r="P81" s="60" t="str">
        <f>IF(AND(R81&lt;&gt;"",P80&lt;&gt;""),P80+1,"")</f>
        <v/>
      </c>
      <c r="Q81" s="60"/>
      <c r="R81" s="69"/>
      <c r="S81" s="69"/>
      <c r="T81" s="69"/>
      <c r="U81" s="69"/>
      <c r="V81" s="69"/>
      <c r="W81" s="69"/>
      <c r="X81" s="69"/>
      <c r="Y81" s="69"/>
      <c r="Z81" s="69"/>
      <c r="AA81" s="69"/>
      <c r="AB81" s="69"/>
      <c r="AC81" s="69"/>
    </row>
    <row r="82" spans="3:29" ht="17.100000000000001" customHeight="1" x14ac:dyDescent="0.2">
      <c r="C82" s="2" t="str">
        <f t="shared" ref="C82:C102" si="1">IF(AND(D82&lt;&gt;"",C81&lt;&gt;""),C81+1,"")</f>
        <v/>
      </c>
      <c r="D82" s="60"/>
      <c r="E82" s="60"/>
      <c r="F82" s="60"/>
      <c r="G82" s="60"/>
      <c r="H82" s="60"/>
      <c r="I82" s="60"/>
      <c r="J82" s="60"/>
      <c r="K82" s="60"/>
      <c r="L82" s="60"/>
      <c r="M82" s="60"/>
      <c r="N82" s="60"/>
      <c r="O82" s="60"/>
      <c r="P82" s="60" t="str">
        <f>IF(AND(R82&lt;&gt;"",P81&lt;&gt;""),P81+1,"")</f>
        <v/>
      </c>
      <c r="Q82" s="60"/>
      <c r="R82" s="61"/>
      <c r="S82" s="61"/>
      <c r="T82" s="61"/>
      <c r="U82" s="61"/>
      <c r="V82" s="61"/>
      <c r="W82" s="61"/>
      <c r="X82" s="61"/>
      <c r="Y82" s="61"/>
      <c r="Z82" s="61"/>
      <c r="AA82" s="61"/>
      <c r="AB82" s="61"/>
      <c r="AC82" s="61"/>
    </row>
    <row r="83" spans="3:29" ht="17.100000000000001" customHeight="1" x14ac:dyDescent="0.2">
      <c r="C83" s="2" t="str">
        <f t="shared" si="1"/>
        <v/>
      </c>
      <c r="D83" s="60"/>
      <c r="E83" s="60"/>
      <c r="F83" s="60"/>
      <c r="G83" s="60"/>
      <c r="H83" s="60"/>
      <c r="I83" s="60"/>
      <c r="J83" s="60"/>
      <c r="K83" s="60"/>
      <c r="L83" s="60"/>
      <c r="M83" s="60"/>
      <c r="N83" s="60"/>
      <c r="O83" s="60"/>
      <c r="P83" s="60" t="str">
        <f t="shared" ref="P83:P102" si="2">IF(AND(R83&lt;&gt;"",P82&lt;&gt;""),P82+1,"")</f>
        <v/>
      </c>
      <c r="Q83" s="60"/>
      <c r="R83" s="61"/>
      <c r="S83" s="61"/>
      <c r="T83" s="61"/>
      <c r="U83" s="61"/>
      <c r="V83" s="61"/>
      <c r="W83" s="61"/>
      <c r="X83" s="61"/>
      <c r="Y83" s="61"/>
      <c r="Z83" s="61"/>
      <c r="AA83" s="61"/>
      <c r="AB83" s="61"/>
      <c r="AC83" s="61"/>
    </row>
    <row r="84" spans="3:29" ht="17.100000000000001" customHeight="1" x14ac:dyDescent="0.2">
      <c r="C84" s="2" t="str">
        <f t="shared" si="1"/>
        <v/>
      </c>
      <c r="D84" s="60"/>
      <c r="E84" s="60"/>
      <c r="F84" s="60"/>
      <c r="G84" s="60"/>
      <c r="H84" s="60"/>
      <c r="I84" s="60"/>
      <c r="J84" s="60"/>
      <c r="K84" s="60"/>
      <c r="L84" s="60"/>
      <c r="M84" s="60"/>
      <c r="N84" s="60"/>
      <c r="O84" s="60"/>
      <c r="P84" s="60" t="str">
        <f t="shared" si="2"/>
        <v/>
      </c>
      <c r="Q84" s="60"/>
      <c r="R84" s="61"/>
      <c r="S84" s="61"/>
      <c r="T84" s="61"/>
      <c r="U84" s="61"/>
      <c r="V84" s="61"/>
      <c r="W84" s="61"/>
      <c r="X84" s="61"/>
      <c r="Y84" s="61"/>
      <c r="Z84" s="61"/>
      <c r="AA84" s="61"/>
      <c r="AB84" s="61"/>
      <c r="AC84" s="61"/>
    </row>
    <row r="85" spans="3:29" ht="17.100000000000001" customHeight="1" x14ac:dyDescent="0.2">
      <c r="C85" s="2" t="str">
        <f t="shared" si="1"/>
        <v/>
      </c>
      <c r="D85" s="60"/>
      <c r="E85" s="60"/>
      <c r="F85" s="60"/>
      <c r="G85" s="60"/>
      <c r="H85" s="60"/>
      <c r="I85" s="60"/>
      <c r="J85" s="60"/>
      <c r="K85" s="60"/>
      <c r="L85" s="60"/>
      <c r="M85" s="60"/>
      <c r="N85" s="60"/>
      <c r="O85" s="60"/>
      <c r="P85" s="60" t="str">
        <f t="shared" si="2"/>
        <v/>
      </c>
      <c r="Q85" s="60"/>
      <c r="R85" s="61"/>
      <c r="S85" s="61"/>
      <c r="T85" s="61"/>
      <c r="U85" s="61"/>
      <c r="V85" s="61"/>
      <c r="W85" s="61"/>
      <c r="X85" s="61"/>
      <c r="Y85" s="61"/>
      <c r="Z85" s="61"/>
      <c r="AA85" s="61"/>
      <c r="AB85" s="61"/>
      <c r="AC85" s="61"/>
    </row>
    <row r="86" spans="3:29" ht="17.100000000000001" customHeight="1" x14ac:dyDescent="0.2">
      <c r="C86" s="2" t="str">
        <f t="shared" si="1"/>
        <v/>
      </c>
      <c r="D86" s="60"/>
      <c r="E86" s="60"/>
      <c r="F86" s="60"/>
      <c r="G86" s="60"/>
      <c r="H86" s="60"/>
      <c r="I86" s="60"/>
      <c r="J86" s="60"/>
      <c r="K86" s="60"/>
      <c r="L86" s="60"/>
      <c r="M86" s="60"/>
      <c r="N86" s="60"/>
      <c r="O86" s="60"/>
      <c r="P86" s="60" t="str">
        <f t="shared" si="2"/>
        <v/>
      </c>
      <c r="Q86" s="60"/>
      <c r="R86" s="61"/>
      <c r="S86" s="61"/>
      <c r="T86" s="61"/>
      <c r="U86" s="61"/>
      <c r="V86" s="61"/>
      <c r="W86" s="61"/>
      <c r="X86" s="61"/>
      <c r="Y86" s="61"/>
      <c r="Z86" s="61"/>
      <c r="AA86" s="61"/>
      <c r="AB86" s="61"/>
      <c r="AC86" s="61"/>
    </row>
    <row r="87" spans="3:29" ht="17.100000000000001" customHeight="1" x14ac:dyDescent="0.2">
      <c r="C87" s="2" t="str">
        <f t="shared" si="1"/>
        <v/>
      </c>
      <c r="D87" s="60"/>
      <c r="E87" s="60"/>
      <c r="F87" s="60"/>
      <c r="G87" s="60"/>
      <c r="H87" s="60"/>
      <c r="I87" s="60"/>
      <c r="J87" s="60"/>
      <c r="K87" s="60"/>
      <c r="L87" s="60"/>
      <c r="M87" s="60"/>
      <c r="N87" s="60"/>
      <c r="O87" s="60"/>
      <c r="P87" s="60" t="str">
        <f t="shared" si="2"/>
        <v/>
      </c>
      <c r="Q87" s="60"/>
      <c r="R87" s="61"/>
      <c r="S87" s="61"/>
      <c r="T87" s="61"/>
      <c r="U87" s="61"/>
      <c r="V87" s="61"/>
      <c r="W87" s="61"/>
      <c r="X87" s="61"/>
      <c r="Y87" s="61"/>
      <c r="Z87" s="61"/>
      <c r="AA87" s="61"/>
      <c r="AB87" s="61"/>
      <c r="AC87" s="61"/>
    </row>
    <row r="88" spans="3:29" ht="17.100000000000001" customHeight="1" x14ac:dyDescent="0.2">
      <c r="C88" s="2" t="str">
        <f t="shared" si="1"/>
        <v/>
      </c>
      <c r="D88" s="60"/>
      <c r="E88" s="60"/>
      <c r="F88" s="60"/>
      <c r="G88" s="60"/>
      <c r="H88" s="60"/>
      <c r="I88" s="60"/>
      <c r="J88" s="60"/>
      <c r="K88" s="60"/>
      <c r="L88" s="60"/>
      <c r="M88" s="60"/>
      <c r="N88" s="60"/>
      <c r="O88" s="60"/>
      <c r="P88" s="60" t="str">
        <f t="shared" si="2"/>
        <v/>
      </c>
      <c r="Q88" s="60"/>
      <c r="R88" s="61"/>
      <c r="S88" s="61"/>
      <c r="T88" s="61"/>
      <c r="U88" s="61"/>
      <c r="V88" s="61"/>
      <c r="W88" s="61"/>
      <c r="X88" s="61"/>
      <c r="Y88" s="61"/>
      <c r="Z88" s="61"/>
      <c r="AA88" s="61"/>
      <c r="AB88" s="61"/>
      <c r="AC88" s="61"/>
    </row>
    <row r="89" spans="3:29" ht="17.100000000000001" customHeight="1" x14ac:dyDescent="0.2">
      <c r="C89" s="2" t="str">
        <f t="shared" si="1"/>
        <v/>
      </c>
      <c r="D89" s="60"/>
      <c r="E89" s="60"/>
      <c r="F89" s="60"/>
      <c r="G89" s="60"/>
      <c r="H89" s="60"/>
      <c r="I89" s="60"/>
      <c r="J89" s="60"/>
      <c r="K89" s="60"/>
      <c r="L89" s="60"/>
      <c r="M89" s="60"/>
      <c r="N89" s="60"/>
      <c r="O89" s="60"/>
      <c r="P89" s="60" t="str">
        <f t="shared" si="2"/>
        <v/>
      </c>
      <c r="Q89" s="60"/>
      <c r="R89" s="61"/>
      <c r="S89" s="61"/>
      <c r="T89" s="61"/>
      <c r="U89" s="61"/>
      <c r="V89" s="61"/>
      <c r="W89" s="61"/>
      <c r="X89" s="61"/>
      <c r="Y89" s="61"/>
      <c r="Z89" s="61"/>
      <c r="AA89" s="61"/>
      <c r="AB89" s="61"/>
      <c r="AC89" s="61"/>
    </row>
    <row r="90" spans="3:29" ht="17.100000000000001" customHeight="1" x14ac:dyDescent="0.2">
      <c r="C90" s="2" t="str">
        <f t="shared" si="1"/>
        <v/>
      </c>
      <c r="D90" s="60"/>
      <c r="E90" s="60"/>
      <c r="F90" s="60"/>
      <c r="G90" s="60"/>
      <c r="H90" s="60"/>
      <c r="I90" s="60"/>
      <c r="J90" s="60"/>
      <c r="K90" s="60"/>
      <c r="L90" s="60"/>
      <c r="M90" s="60"/>
      <c r="N90" s="60"/>
      <c r="O90" s="60"/>
      <c r="P90" s="60" t="str">
        <f t="shared" si="2"/>
        <v/>
      </c>
      <c r="Q90" s="60"/>
      <c r="R90" s="61"/>
      <c r="S90" s="61"/>
      <c r="T90" s="61"/>
      <c r="U90" s="61"/>
      <c r="V90" s="61"/>
      <c r="W90" s="61"/>
      <c r="X90" s="61"/>
      <c r="Y90" s="61"/>
      <c r="Z90" s="61"/>
      <c r="AA90" s="61"/>
      <c r="AB90" s="61"/>
      <c r="AC90" s="61"/>
    </row>
    <row r="91" spans="3:29" ht="17.100000000000001" customHeight="1" x14ac:dyDescent="0.2">
      <c r="C91" s="2" t="str">
        <f t="shared" si="1"/>
        <v/>
      </c>
      <c r="D91" s="60"/>
      <c r="E91" s="60"/>
      <c r="F91" s="60"/>
      <c r="G91" s="60"/>
      <c r="H91" s="60"/>
      <c r="I91" s="60"/>
      <c r="J91" s="60"/>
      <c r="K91" s="60"/>
      <c r="L91" s="60"/>
      <c r="M91" s="60"/>
      <c r="N91" s="60"/>
      <c r="O91" s="60"/>
      <c r="P91" s="60" t="str">
        <f t="shared" si="2"/>
        <v/>
      </c>
      <c r="Q91" s="60"/>
      <c r="R91" s="61"/>
      <c r="S91" s="61"/>
      <c r="T91" s="61"/>
      <c r="U91" s="61"/>
      <c r="V91" s="61"/>
      <c r="W91" s="61"/>
      <c r="X91" s="61"/>
      <c r="Y91" s="61"/>
      <c r="Z91" s="61"/>
      <c r="AA91" s="61"/>
      <c r="AB91" s="61"/>
      <c r="AC91" s="61"/>
    </row>
    <row r="92" spans="3:29" ht="17.100000000000001" customHeight="1" x14ac:dyDescent="0.2">
      <c r="C92" s="2" t="str">
        <f t="shared" si="1"/>
        <v/>
      </c>
      <c r="D92" s="60"/>
      <c r="E92" s="60"/>
      <c r="F92" s="60"/>
      <c r="G92" s="60"/>
      <c r="H92" s="60"/>
      <c r="I92" s="60"/>
      <c r="J92" s="60"/>
      <c r="K92" s="60"/>
      <c r="L92" s="60"/>
      <c r="M92" s="60"/>
      <c r="N92" s="60"/>
      <c r="O92" s="60"/>
      <c r="P92" s="60" t="str">
        <f t="shared" si="2"/>
        <v/>
      </c>
      <c r="Q92" s="60"/>
      <c r="R92" s="61"/>
      <c r="S92" s="61"/>
      <c r="T92" s="61"/>
      <c r="U92" s="61"/>
      <c r="V92" s="61"/>
      <c r="W92" s="61"/>
      <c r="X92" s="61"/>
      <c r="Y92" s="61"/>
      <c r="Z92" s="61"/>
      <c r="AA92" s="61"/>
      <c r="AB92" s="61"/>
      <c r="AC92" s="61"/>
    </row>
    <row r="93" spans="3:29" ht="17.100000000000001" customHeight="1" x14ac:dyDescent="0.2">
      <c r="C93" s="2" t="str">
        <f t="shared" si="1"/>
        <v/>
      </c>
      <c r="D93" s="60"/>
      <c r="E93" s="60"/>
      <c r="F93" s="60"/>
      <c r="G93" s="60"/>
      <c r="H93" s="60"/>
      <c r="I93" s="60"/>
      <c r="J93" s="60"/>
      <c r="K93" s="60"/>
      <c r="L93" s="60"/>
      <c r="M93" s="60"/>
      <c r="N93" s="60"/>
      <c r="O93" s="60"/>
      <c r="P93" s="60" t="str">
        <f t="shared" si="2"/>
        <v/>
      </c>
      <c r="Q93" s="60"/>
      <c r="R93" s="61"/>
      <c r="S93" s="61"/>
      <c r="T93" s="61"/>
      <c r="U93" s="61"/>
      <c r="V93" s="61"/>
      <c r="W93" s="61"/>
      <c r="X93" s="61"/>
      <c r="Y93" s="61"/>
      <c r="Z93" s="61"/>
      <c r="AA93" s="61"/>
      <c r="AB93" s="61"/>
      <c r="AC93" s="61"/>
    </row>
    <row r="94" spans="3:29" ht="17.100000000000001" customHeight="1" x14ac:dyDescent="0.2">
      <c r="C94" s="2" t="str">
        <f t="shared" si="1"/>
        <v/>
      </c>
      <c r="D94" s="60"/>
      <c r="E94" s="60"/>
      <c r="F94" s="60"/>
      <c r="G94" s="60"/>
      <c r="H94" s="60"/>
      <c r="I94" s="60"/>
      <c r="J94" s="60"/>
      <c r="K94" s="60"/>
      <c r="L94" s="60"/>
      <c r="M94" s="60"/>
      <c r="N94" s="60"/>
      <c r="O94" s="60"/>
      <c r="P94" s="60" t="str">
        <f t="shared" si="2"/>
        <v/>
      </c>
      <c r="Q94" s="60"/>
      <c r="R94" s="61"/>
      <c r="S94" s="61"/>
      <c r="T94" s="61"/>
      <c r="U94" s="61"/>
      <c r="V94" s="61"/>
      <c r="W94" s="61"/>
      <c r="X94" s="61"/>
      <c r="Y94" s="61"/>
      <c r="Z94" s="61"/>
      <c r="AA94" s="61"/>
      <c r="AB94" s="61"/>
      <c r="AC94" s="61"/>
    </row>
    <row r="95" spans="3:29" ht="17.100000000000001" customHeight="1" x14ac:dyDescent="0.2">
      <c r="C95" s="2" t="str">
        <f t="shared" si="1"/>
        <v/>
      </c>
      <c r="D95" s="60"/>
      <c r="E95" s="60"/>
      <c r="F95" s="60"/>
      <c r="G95" s="60"/>
      <c r="H95" s="60"/>
      <c r="I95" s="60"/>
      <c r="J95" s="60"/>
      <c r="K95" s="60"/>
      <c r="L95" s="60"/>
      <c r="M95" s="60"/>
      <c r="N95" s="60"/>
      <c r="O95" s="60"/>
      <c r="P95" s="60" t="str">
        <f t="shared" si="2"/>
        <v/>
      </c>
      <c r="Q95" s="60"/>
      <c r="R95" s="61"/>
      <c r="S95" s="61"/>
      <c r="T95" s="61"/>
      <c r="U95" s="61"/>
      <c r="V95" s="61"/>
      <c r="W95" s="61"/>
      <c r="X95" s="61"/>
      <c r="Y95" s="61"/>
      <c r="Z95" s="61"/>
      <c r="AA95" s="61"/>
      <c r="AB95" s="61"/>
      <c r="AC95" s="61"/>
    </row>
    <row r="96" spans="3:29" ht="17.100000000000001" customHeight="1" x14ac:dyDescent="0.2">
      <c r="C96" s="2" t="str">
        <f t="shared" si="1"/>
        <v/>
      </c>
      <c r="D96" s="60"/>
      <c r="E96" s="60"/>
      <c r="F96" s="60"/>
      <c r="G96" s="60"/>
      <c r="H96" s="60"/>
      <c r="I96" s="60"/>
      <c r="J96" s="60"/>
      <c r="K96" s="60"/>
      <c r="L96" s="60"/>
      <c r="M96" s="60"/>
      <c r="N96" s="60"/>
      <c r="O96" s="60"/>
      <c r="P96" s="60" t="str">
        <f t="shared" si="2"/>
        <v/>
      </c>
      <c r="Q96" s="60"/>
      <c r="R96" s="61"/>
      <c r="S96" s="61"/>
      <c r="T96" s="61"/>
      <c r="U96" s="61"/>
      <c r="V96" s="61"/>
      <c r="W96" s="61"/>
      <c r="X96" s="61"/>
      <c r="Y96" s="61"/>
      <c r="Z96" s="61"/>
      <c r="AA96" s="61"/>
      <c r="AB96" s="61"/>
      <c r="AC96" s="61"/>
    </row>
    <row r="97" spans="1:30" ht="17.100000000000001" customHeight="1" x14ac:dyDescent="0.2">
      <c r="C97" s="2" t="str">
        <f t="shared" si="1"/>
        <v/>
      </c>
      <c r="D97" s="60"/>
      <c r="E97" s="60"/>
      <c r="F97" s="60"/>
      <c r="G97" s="60"/>
      <c r="H97" s="60"/>
      <c r="I97" s="60"/>
      <c r="J97" s="60"/>
      <c r="K97" s="60"/>
      <c r="L97" s="60"/>
      <c r="M97" s="60"/>
      <c r="N97" s="60"/>
      <c r="O97" s="60"/>
      <c r="P97" s="60" t="str">
        <f t="shared" si="2"/>
        <v/>
      </c>
      <c r="Q97" s="60"/>
      <c r="R97" s="61"/>
      <c r="S97" s="61"/>
      <c r="T97" s="61"/>
      <c r="U97" s="61"/>
      <c r="V97" s="61"/>
      <c r="W97" s="61"/>
      <c r="X97" s="61"/>
      <c r="Y97" s="61"/>
      <c r="Z97" s="61"/>
      <c r="AA97" s="61"/>
      <c r="AB97" s="61"/>
      <c r="AC97" s="61"/>
    </row>
    <row r="98" spans="1:30" ht="17.100000000000001" customHeight="1" x14ac:dyDescent="0.2">
      <c r="C98" s="2" t="str">
        <f t="shared" si="1"/>
        <v/>
      </c>
      <c r="D98" s="60"/>
      <c r="E98" s="60"/>
      <c r="F98" s="60"/>
      <c r="G98" s="60"/>
      <c r="H98" s="60"/>
      <c r="I98" s="60"/>
      <c r="J98" s="60"/>
      <c r="K98" s="60"/>
      <c r="L98" s="60"/>
      <c r="M98" s="60"/>
      <c r="N98" s="60"/>
      <c r="O98" s="60"/>
      <c r="P98" s="60" t="str">
        <f t="shared" si="2"/>
        <v/>
      </c>
      <c r="Q98" s="60"/>
      <c r="R98" s="61"/>
      <c r="S98" s="61"/>
      <c r="T98" s="61"/>
      <c r="U98" s="61"/>
      <c r="V98" s="61"/>
      <c r="W98" s="61"/>
      <c r="X98" s="61"/>
      <c r="Y98" s="61"/>
      <c r="Z98" s="61"/>
      <c r="AA98" s="61"/>
      <c r="AB98" s="61"/>
      <c r="AC98" s="61"/>
    </row>
    <row r="99" spans="1:30" ht="17.100000000000001" customHeight="1" x14ac:dyDescent="0.2">
      <c r="C99" s="2" t="str">
        <f t="shared" si="1"/>
        <v/>
      </c>
      <c r="D99" s="60"/>
      <c r="E99" s="60"/>
      <c r="F99" s="60"/>
      <c r="G99" s="60"/>
      <c r="H99" s="60"/>
      <c r="I99" s="60"/>
      <c r="J99" s="60"/>
      <c r="K99" s="60"/>
      <c r="L99" s="60"/>
      <c r="M99" s="60"/>
      <c r="N99" s="60"/>
      <c r="O99" s="60"/>
      <c r="P99" s="60" t="str">
        <f t="shared" si="2"/>
        <v/>
      </c>
      <c r="Q99" s="60"/>
      <c r="R99" s="61"/>
      <c r="S99" s="61"/>
      <c r="T99" s="61"/>
      <c r="U99" s="61"/>
      <c r="V99" s="61"/>
      <c r="W99" s="61"/>
      <c r="X99" s="61"/>
      <c r="Y99" s="61"/>
      <c r="Z99" s="61"/>
      <c r="AA99" s="61"/>
      <c r="AB99" s="61"/>
      <c r="AC99" s="61"/>
    </row>
    <row r="100" spans="1:30" ht="17.100000000000001" customHeight="1" x14ac:dyDescent="0.2">
      <c r="C100" s="2" t="str">
        <f t="shared" si="1"/>
        <v/>
      </c>
      <c r="D100" s="60"/>
      <c r="E100" s="60"/>
      <c r="F100" s="60"/>
      <c r="G100" s="60"/>
      <c r="H100" s="60"/>
      <c r="I100" s="60"/>
      <c r="J100" s="60"/>
      <c r="K100" s="60"/>
      <c r="L100" s="60"/>
      <c r="M100" s="60"/>
      <c r="N100" s="60"/>
      <c r="O100" s="60"/>
      <c r="P100" s="60" t="str">
        <f t="shared" si="2"/>
        <v/>
      </c>
      <c r="Q100" s="60"/>
      <c r="R100" s="61"/>
      <c r="S100" s="61"/>
      <c r="T100" s="61"/>
      <c r="U100" s="61"/>
      <c r="V100" s="61"/>
      <c r="W100" s="61"/>
      <c r="X100" s="61"/>
      <c r="Y100" s="61"/>
      <c r="Z100" s="61"/>
      <c r="AA100" s="61"/>
      <c r="AB100" s="61"/>
      <c r="AC100" s="61"/>
    </row>
    <row r="101" spans="1:30" ht="17.100000000000001" customHeight="1" x14ac:dyDescent="0.2">
      <c r="C101" s="2" t="str">
        <f t="shared" si="1"/>
        <v/>
      </c>
      <c r="D101" s="60"/>
      <c r="E101" s="60"/>
      <c r="F101" s="60"/>
      <c r="G101" s="60"/>
      <c r="H101" s="60"/>
      <c r="I101" s="60"/>
      <c r="J101" s="60"/>
      <c r="K101" s="60"/>
      <c r="L101" s="60"/>
      <c r="M101" s="60"/>
      <c r="N101" s="60"/>
      <c r="O101" s="60"/>
      <c r="P101" s="60" t="str">
        <f t="shared" si="2"/>
        <v/>
      </c>
      <c r="Q101" s="60"/>
      <c r="R101" s="61"/>
      <c r="S101" s="61"/>
      <c r="T101" s="61"/>
      <c r="U101" s="61"/>
      <c r="V101" s="61"/>
      <c r="W101" s="61"/>
      <c r="X101" s="61"/>
      <c r="Y101" s="61"/>
      <c r="Z101" s="61"/>
      <c r="AA101" s="61"/>
      <c r="AB101" s="61"/>
      <c r="AC101" s="61"/>
    </row>
    <row r="102" spans="1:30" ht="17.100000000000001" customHeight="1" x14ac:dyDescent="0.2">
      <c r="C102" s="2" t="str">
        <f t="shared" si="1"/>
        <v/>
      </c>
      <c r="D102" s="60"/>
      <c r="E102" s="60"/>
      <c r="F102" s="60"/>
      <c r="G102" s="60"/>
      <c r="H102" s="60"/>
      <c r="I102" s="60"/>
      <c r="J102" s="60"/>
      <c r="K102" s="60"/>
      <c r="L102" s="60"/>
      <c r="M102" s="60"/>
      <c r="N102" s="60"/>
      <c r="O102" s="60"/>
      <c r="P102" s="60" t="str">
        <f t="shared" si="2"/>
        <v/>
      </c>
      <c r="Q102" s="60"/>
      <c r="R102" s="61"/>
      <c r="S102" s="61"/>
      <c r="T102" s="61"/>
      <c r="U102" s="61"/>
      <c r="V102" s="61"/>
      <c r="W102" s="61"/>
      <c r="X102" s="61"/>
      <c r="Y102" s="61"/>
      <c r="Z102" s="61"/>
      <c r="AA102" s="61"/>
      <c r="AB102" s="61"/>
      <c r="AC102" s="61"/>
    </row>
    <row r="103" spans="1:30" ht="17.100000000000001" customHeight="1" x14ac:dyDescent="0.2">
      <c r="C103" s="2" t="str">
        <f t="shared" ref="C103:C104" si="3">IF(AND(D103&lt;&gt;"",C102&lt;&gt;""),C102+1,"")</f>
        <v/>
      </c>
      <c r="D103" s="60"/>
      <c r="E103" s="60"/>
      <c r="F103" s="60"/>
      <c r="G103" s="60"/>
      <c r="H103" s="60"/>
      <c r="I103" s="60"/>
      <c r="J103" s="60"/>
      <c r="K103" s="60"/>
      <c r="L103" s="60"/>
      <c r="M103" s="60"/>
      <c r="N103" s="60"/>
      <c r="O103" s="60"/>
      <c r="P103" s="60" t="str">
        <f t="shared" ref="P103:P104" si="4">IF(AND(Q103&lt;&gt;"",P102&lt;&gt;""),P102+1,"")</f>
        <v/>
      </c>
      <c r="Q103" s="60"/>
      <c r="R103" s="61"/>
      <c r="S103" s="61"/>
      <c r="T103" s="61"/>
      <c r="U103" s="61"/>
      <c r="V103" s="61"/>
      <c r="W103" s="61"/>
      <c r="X103" s="61"/>
      <c r="Y103" s="61"/>
      <c r="Z103" s="61"/>
      <c r="AA103" s="61"/>
      <c r="AB103" s="61"/>
      <c r="AC103" s="61"/>
    </row>
    <row r="104" spans="1:30" ht="17.100000000000001" customHeight="1" x14ac:dyDescent="0.2">
      <c r="C104" s="2" t="str">
        <f t="shared" si="3"/>
        <v/>
      </c>
      <c r="D104" s="60"/>
      <c r="E104" s="60"/>
      <c r="F104" s="60"/>
      <c r="G104" s="60"/>
      <c r="H104" s="60"/>
      <c r="I104" s="60"/>
      <c r="J104" s="60"/>
      <c r="K104" s="60"/>
      <c r="L104" s="60"/>
      <c r="M104" s="60"/>
      <c r="N104" s="60"/>
      <c r="O104" s="60"/>
      <c r="P104" s="60" t="str">
        <f t="shared" si="4"/>
        <v/>
      </c>
      <c r="Q104" s="60"/>
      <c r="R104" s="61"/>
      <c r="S104" s="61"/>
      <c r="T104" s="61"/>
      <c r="U104" s="61"/>
      <c r="V104" s="61"/>
      <c r="W104" s="61"/>
      <c r="X104" s="61"/>
      <c r="Y104" s="61"/>
      <c r="Z104" s="61"/>
      <c r="AA104" s="61"/>
      <c r="AB104" s="61"/>
      <c r="AC104" s="61"/>
    </row>
    <row r="105" spans="1:30" ht="22.5" customHeight="1" x14ac:dyDescent="0.2">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c r="AA105" s="47"/>
      <c r="AB105" s="47"/>
      <c r="AC105" s="47"/>
      <c r="AD105" s="47"/>
    </row>
    <row r="106" spans="1:30" ht="22.5" customHeight="1" x14ac:dyDescent="0.2">
      <c r="A106" s="3"/>
      <c r="B106" s="3"/>
      <c r="C106" s="3"/>
      <c r="D106" s="3"/>
      <c r="E106" s="3"/>
      <c r="F106" s="3"/>
      <c r="G106" s="3"/>
      <c r="H106" s="3"/>
      <c r="I106" s="3"/>
      <c r="J106" s="3"/>
      <c r="K106" s="3"/>
      <c r="L106" s="3"/>
      <c r="M106" s="3"/>
      <c r="N106" s="3"/>
      <c r="O106" s="3"/>
      <c r="P106" s="3"/>
      <c r="Q106" s="3"/>
      <c r="R106" s="3"/>
      <c r="S106" s="3"/>
      <c r="T106" s="3"/>
      <c r="U106" s="3"/>
      <c r="V106" s="3"/>
      <c r="W106" s="3"/>
      <c r="X106" s="44"/>
      <c r="Y106" s="44"/>
      <c r="Z106" s="44"/>
      <c r="AA106" s="44"/>
      <c r="AB106" s="44"/>
    </row>
    <row r="107" spans="1:30" x14ac:dyDescent="0.2">
      <c r="C107" s="2"/>
      <c r="D107" s="2"/>
      <c r="E107" s="2"/>
      <c r="F107" s="2"/>
      <c r="G107" s="2"/>
      <c r="H107" s="2"/>
      <c r="I107" s="2"/>
      <c r="J107" s="2"/>
      <c r="K107" s="2"/>
      <c r="L107" s="2"/>
      <c r="M107" s="2"/>
      <c r="N107" s="2"/>
      <c r="O107" s="2"/>
      <c r="P107" s="2"/>
      <c r="Q107" s="46"/>
      <c r="R107" s="46"/>
      <c r="S107" s="46"/>
      <c r="T107" s="46"/>
      <c r="U107" s="46"/>
      <c r="V107" s="46"/>
      <c r="W107" s="46"/>
      <c r="X107" s="46"/>
      <c r="Y107" s="46"/>
      <c r="Z107" s="46"/>
      <c r="AA107" s="46"/>
      <c r="AB107" s="46"/>
      <c r="AC107" s="46"/>
    </row>
    <row r="108" spans="1:30" x14ac:dyDescent="0.2">
      <c r="C108" s="2"/>
      <c r="D108" s="2"/>
      <c r="E108" s="2"/>
      <c r="F108" s="2"/>
      <c r="G108" s="2"/>
      <c r="H108" s="2"/>
      <c r="I108" s="2"/>
      <c r="J108" s="2"/>
      <c r="K108" s="2"/>
      <c r="L108" s="2"/>
      <c r="M108" s="2"/>
      <c r="N108" s="2"/>
      <c r="O108" s="2"/>
      <c r="P108" s="2"/>
      <c r="Q108" s="46"/>
      <c r="R108" s="46"/>
      <c r="S108" s="46"/>
      <c r="T108" s="46"/>
      <c r="U108" s="46"/>
      <c r="V108" s="46"/>
      <c r="W108" s="46"/>
      <c r="X108" s="46"/>
      <c r="Y108" s="46"/>
      <c r="Z108" s="46"/>
      <c r="AA108" s="46"/>
      <c r="AB108" s="46"/>
      <c r="AC108" s="46"/>
    </row>
    <row r="109" spans="1:30" ht="15" customHeight="1" x14ac:dyDescent="0.2">
      <c r="C109" s="2"/>
      <c r="D109" s="2"/>
      <c r="E109" s="2"/>
      <c r="F109" s="2"/>
      <c r="G109" s="2"/>
      <c r="H109" s="2"/>
      <c r="I109" s="2"/>
      <c r="J109" s="2"/>
      <c r="K109" s="2"/>
      <c r="L109" s="2"/>
      <c r="M109" s="2"/>
      <c r="N109" s="2"/>
      <c r="O109" s="2"/>
      <c r="P109" s="2"/>
      <c r="Q109" s="46"/>
      <c r="R109" s="46"/>
      <c r="S109" s="46"/>
      <c r="T109" s="46"/>
      <c r="U109" s="46"/>
      <c r="V109" s="46"/>
      <c r="W109" s="46"/>
      <c r="X109" s="46"/>
      <c r="Y109" s="46"/>
      <c r="Z109" s="46"/>
      <c r="AA109" s="46"/>
      <c r="AB109" s="46"/>
      <c r="AC109" s="46"/>
    </row>
    <row r="110" spans="1:30" ht="15" customHeight="1" x14ac:dyDescent="0.2">
      <c r="C110" s="2"/>
      <c r="D110" s="2"/>
      <c r="E110" s="2"/>
      <c r="F110" s="2"/>
      <c r="G110" s="2"/>
      <c r="H110" s="2"/>
      <c r="I110" s="2"/>
      <c r="J110" s="2"/>
      <c r="K110" s="2"/>
      <c r="L110" s="2"/>
      <c r="M110" s="2"/>
      <c r="N110" s="2"/>
      <c r="O110" s="2"/>
      <c r="P110" s="2"/>
      <c r="Q110" s="46"/>
      <c r="R110" s="46"/>
      <c r="S110" s="46"/>
      <c r="T110" s="46"/>
      <c r="U110" s="46"/>
      <c r="V110" s="46"/>
      <c r="W110" s="46"/>
      <c r="X110" s="46"/>
      <c r="Y110" s="46"/>
      <c r="Z110" s="46"/>
      <c r="AA110" s="46"/>
      <c r="AB110" s="46"/>
      <c r="AC110" s="46"/>
    </row>
  </sheetData>
  <sheetProtection formatCells="0" formatColumns="0" formatRows="0" insertColumns="0" insertRows="0" insertHyperlinks="0" deleteColumns="0" deleteRows="0"/>
  <protectedRanges>
    <protectedRange sqref="Q1:R2 Q31:R32" name="Page1"/>
    <protectedRange sqref="Q46:R47" name="Page1_2"/>
    <protectedRange sqref="E103:O110 R103:Z110" name="Page1_1"/>
    <protectedRange sqref="Q76:R77" name="Page1_7"/>
    <protectedRange sqref="R80:Z102 E80:O102" name="Page1_1_1_2"/>
  </protectedRanges>
  <mergeCells count="186">
    <mergeCell ref="H9:AC9"/>
    <mergeCell ref="A1:W1"/>
    <mergeCell ref="X1:AA1"/>
    <mergeCell ref="AB1:AD1"/>
    <mergeCell ref="A2:W2"/>
    <mergeCell ref="X2:AA2"/>
    <mergeCell ref="AB2:AD2"/>
    <mergeCell ref="C4:AC4"/>
    <mergeCell ref="H5:AC5"/>
    <mergeCell ref="H6:AC6"/>
    <mergeCell ref="H7:AC7"/>
    <mergeCell ref="H8:AC8"/>
    <mergeCell ref="H21:AC21"/>
    <mergeCell ref="H10:AC10"/>
    <mergeCell ref="H11:AC11"/>
    <mergeCell ref="H12:AC12"/>
    <mergeCell ref="H13:AC13"/>
    <mergeCell ref="H14:AC14"/>
    <mergeCell ref="H15:AC15"/>
    <mergeCell ref="H16:AC16"/>
    <mergeCell ref="H17:AC17"/>
    <mergeCell ref="H18:AC18"/>
    <mergeCell ref="H19:AC19"/>
    <mergeCell ref="H20:AC20"/>
    <mergeCell ref="A31:W31"/>
    <mergeCell ref="X31:AA31"/>
    <mergeCell ref="AB31:AD31"/>
    <mergeCell ref="A32:W32"/>
    <mergeCell ref="X32:AA32"/>
    <mergeCell ref="AB32:AD32"/>
    <mergeCell ref="H28:AC28"/>
    <mergeCell ref="H29:AC29"/>
    <mergeCell ref="H22:AC22"/>
    <mergeCell ref="H23:AC23"/>
    <mergeCell ref="H24:AC24"/>
    <mergeCell ref="H25:AC25"/>
    <mergeCell ref="H26:AC26"/>
    <mergeCell ref="H27:AC27"/>
    <mergeCell ref="A38:D38"/>
    <mergeCell ref="A39:D39"/>
    <mergeCell ref="C34:J34"/>
    <mergeCell ref="L34:AC34"/>
    <mergeCell ref="F36:F37"/>
    <mergeCell ref="G36:G37"/>
    <mergeCell ref="H36:H37"/>
    <mergeCell ref="I36:I37"/>
    <mergeCell ref="J36:N37"/>
    <mergeCell ref="O36:T37"/>
    <mergeCell ref="U36:V37"/>
    <mergeCell ref="W36:AB36"/>
    <mergeCell ref="AC36:AD37"/>
    <mergeCell ref="W37:X37"/>
    <mergeCell ref="Y37:AB37"/>
    <mergeCell ref="A36:D37"/>
    <mergeCell ref="E36:E37"/>
    <mergeCell ref="Y38:AB38"/>
    <mergeCell ref="AC38:AD38"/>
    <mergeCell ref="J39:N39"/>
    <mergeCell ref="O39:T39"/>
    <mergeCell ref="U39:V39"/>
    <mergeCell ref="W39:X39"/>
    <mergeCell ref="Y39:AB39"/>
    <mergeCell ref="AC39:AD39"/>
    <mergeCell ref="J38:N38"/>
    <mergeCell ref="O38:T38"/>
    <mergeCell ref="U38:V38"/>
    <mergeCell ref="W38:X38"/>
    <mergeCell ref="A42:D42"/>
    <mergeCell ref="A43:D43"/>
    <mergeCell ref="AC40:AD40"/>
    <mergeCell ref="J41:N41"/>
    <mergeCell ref="O41:T41"/>
    <mergeCell ref="U41:V41"/>
    <mergeCell ref="W41:X41"/>
    <mergeCell ref="Y41:AB41"/>
    <mergeCell ref="AC41:AD41"/>
    <mergeCell ref="J40:N40"/>
    <mergeCell ref="O40:T40"/>
    <mergeCell ref="U40:V40"/>
    <mergeCell ref="W40:X40"/>
    <mergeCell ref="Y40:AB40"/>
    <mergeCell ref="A40:D40"/>
    <mergeCell ref="A41:D41"/>
    <mergeCell ref="AC42:AD42"/>
    <mergeCell ref="J43:N43"/>
    <mergeCell ref="O43:T43"/>
    <mergeCell ref="A77:W77"/>
    <mergeCell ref="X77:AA77"/>
    <mergeCell ref="AB77:AD77"/>
    <mergeCell ref="U43:V43"/>
    <mergeCell ref="W43:X43"/>
    <mergeCell ref="Y43:AB43"/>
    <mergeCell ref="AC43:AD43"/>
    <mergeCell ref="J42:N42"/>
    <mergeCell ref="O42:T42"/>
    <mergeCell ref="U42:V42"/>
    <mergeCell ref="W42:X42"/>
    <mergeCell ref="Y42:AB42"/>
    <mergeCell ref="C49:AC49"/>
    <mergeCell ref="F50:AC50"/>
    <mergeCell ref="A46:W46"/>
    <mergeCell ref="X46:AA46"/>
    <mergeCell ref="AB46:AD46"/>
    <mergeCell ref="A47:W47"/>
    <mergeCell ref="X47:AA47"/>
    <mergeCell ref="AB47:AD47"/>
    <mergeCell ref="A76:W76"/>
    <mergeCell ref="X76:AA76"/>
    <mergeCell ref="AB76:AD76"/>
    <mergeCell ref="C79:O79"/>
    <mergeCell ref="P79:AC79"/>
    <mergeCell ref="D80:O80"/>
    <mergeCell ref="D81:O81"/>
    <mergeCell ref="D82:O82"/>
    <mergeCell ref="D83:O83"/>
    <mergeCell ref="P80:Q80"/>
    <mergeCell ref="R80:AC80"/>
    <mergeCell ref="P81:Q81"/>
    <mergeCell ref="R81:AC81"/>
    <mergeCell ref="R82:AC82"/>
    <mergeCell ref="R83:AC83"/>
    <mergeCell ref="P82:Q82"/>
    <mergeCell ref="P83:Q83"/>
    <mergeCell ref="D84:O84"/>
    <mergeCell ref="D85:O85"/>
    <mergeCell ref="D86:O86"/>
    <mergeCell ref="D87:O87"/>
    <mergeCell ref="D88:O88"/>
    <mergeCell ref="R84:AC84"/>
    <mergeCell ref="R85:AC85"/>
    <mergeCell ref="R86:AC86"/>
    <mergeCell ref="R87:AC87"/>
    <mergeCell ref="R88:AC88"/>
    <mergeCell ref="P84:Q84"/>
    <mergeCell ref="P85:Q85"/>
    <mergeCell ref="P86:Q86"/>
    <mergeCell ref="P87:Q87"/>
    <mergeCell ref="P88:Q88"/>
    <mergeCell ref="D89:O89"/>
    <mergeCell ref="D90:O90"/>
    <mergeCell ref="D91:O91"/>
    <mergeCell ref="D92:O92"/>
    <mergeCell ref="D93:O93"/>
    <mergeCell ref="R89:AC89"/>
    <mergeCell ref="R90:AC90"/>
    <mergeCell ref="R91:AC91"/>
    <mergeCell ref="R92:AC92"/>
    <mergeCell ref="R93:AC93"/>
    <mergeCell ref="P89:Q89"/>
    <mergeCell ref="P90:Q90"/>
    <mergeCell ref="P91:Q91"/>
    <mergeCell ref="P92:Q92"/>
    <mergeCell ref="P93:Q93"/>
    <mergeCell ref="D94:O94"/>
    <mergeCell ref="D95:O95"/>
    <mergeCell ref="D96:O96"/>
    <mergeCell ref="D97:O97"/>
    <mergeCell ref="D98:O98"/>
    <mergeCell ref="R94:AC94"/>
    <mergeCell ref="R95:AC95"/>
    <mergeCell ref="R96:AC96"/>
    <mergeCell ref="R97:AC97"/>
    <mergeCell ref="R98:AC98"/>
    <mergeCell ref="P94:Q94"/>
    <mergeCell ref="P95:Q95"/>
    <mergeCell ref="P96:Q96"/>
    <mergeCell ref="P97:Q97"/>
    <mergeCell ref="P98:Q98"/>
    <mergeCell ref="D104:O104"/>
    <mergeCell ref="D99:O99"/>
    <mergeCell ref="D100:O100"/>
    <mergeCell ref="D101:O101"/>
    <mergeCell ref="D102:O102"/>
    <mergeCell ref="D103:O103"/>
    <mergeCell ref="R99:AC99"/>
    <mergeCell ref="R100:AC100"/>
    <mergeCell ref="R101:AC101"/>
    <mergeCell ref="R102:AC102"/>
    <mergeCell ref="R103:AC103"/>
    <mergeCell ref="R104:AC104"/>
    <mergeCell ref="P99:Q99"/>
    <mergeCell ref="P100:Q100"/>
    <mergeCell ref="P101:Q101"/>
    <mergeCell ref="P102:Q102"/>
    <mergeCell ref="P103:Q103"/>
    <mergeCell ref="P104:Q104"/>
  </mergeCells>
  <conditionalFormatting sqref="C81:O81">
    <cfRule type="notContainsBlanks" dxfId="173" priority="72">
      <formula>LEN(TRIM(C81))&gt;0</formula>
    </cfRule>
    <cfRule type="notContainsBlanks" dxfId="172" priority="122">
      <formula>LEN(TRIM(C81))&gt;0</formula>
    </cfRule>
  </conditionalFormatting>
  <conditionalFormatting sqref="C82:O82">
    <cfRule type="notContainsBlanks" dxfId="171" priority="121">
      <formula>LEN(TRIM(C82))&gt;0</formula>
    </cfRule>
  </conditionalFormatting>
  <conditionalFormatting sqref="C83:O83">
    <cfRule type="notContainsBlanks" dxfId="170" priority="120">
      <formula>LEN(TRIM(C83))&gt;0</formula>
    </cfRule>
  </conditionalFormatting>
  <conditionalFormatting sqref="C84:O84">
    <cfRule type="notContainsBlanks" dxfId="169" priority="118">
      <formula>LEN(TRIM(C84))&gt;0</formula>
    </cfRule>
    <cfRule type="notContainsBlanks" dxfId="168" priority="119">
      <formula>LEN(TRIM(C84))&gt;0</formula>
    </cfRule>
  </conditionalFormatting>
  <conditionalFormatting sqref="C85:O85">
    <cfRule type="notContainsBlanks" dxfId="167" priority="117">
      <formula>LEN(TRIM(C85))&gt;0</formula>
    </cfRule>
  </conditionalFormatting>
  <conditionalFormatting sqref="C86:O86">
    <cfRule type="notContainsBlanks" dxfId="166" priority="116">
      <formula>LEN(TRIM(C86))&gt;0</formula>
    </cfRule>
  </conditionalFormatting>
  <conditionalFormatting sqref="C87:O87">
    <cfRule type="notContainsBlanks" dxfId="165" priority="115">
      <formula>LEN(TRIM(C87))&gt;0</formula>
    </cfRule>
  </conditionalFormatting>
  <conditionalFormatting sqref="C88:O88">
    <cfRule type="notContainsBlanks" dxfId="164" priority="114">
      <formula>LEN(TRIM(C88))&gt;0</formula>
    </cfRule>
  </conditionalFormatting>
  <conditionalFormatting sqref="C89:O89">
    <cfRule type="notContainsBlanks" dxfId="163" priority="113">
      <formula>LEN(TRIM(C89))&gt;0</formula>
    </cfRule>
  </conditionalFormatting>
  <conditionalFormatting sqref="C90:O90">
    <cfRule type="notContainsBlanks" dxfId="162" priority="112">
      <formula>LEN(TRIM(C90))&gt;0</formula>
    </cfRule>
  </conditionalFormatting>
  <conditionalFormatting sqref="C91:O91">
    <cfRule type="notContainsBlanks" dxfId="161" priority="111">
      <formula>LEN(TRIM(C91))&gt;0</formula>
    </cfRule>
  </conditionalFormatting>
  <conditionalFormatting sqref="C92:O92">
    <cfRule type="notContainsBlanks" dxfId="160" priority="110">
      <formula>LEN(TRIM(C92))&gt;0</formula>
    </cfRule>
  </conditionalFormatting>
  <conditionalFormatting sqref="C93:O93">
    <cfRule type="notContainsBlanks" dxfId="159" priority="109">
      <formula>LEN(TRIM(C93))&gt;0</formula>
    </cfRule>
  </conditionalFormatting>
  <conditionalFormatting sqref="C94:O94">
    <cfRule type="notContainsBlanks" dxfId="158" priority="108">
      <formula>LEN(TRIM(C94))&gt;0</formula>
    </cfRule>
  </conditionalFormatting>
  <conditionalFormatting sqref="C95:O95">
    <cfRule type="notContainsBlanks" dxfId="157" priority="107">
      <formula>LEN(TRIM(C95))&gt;0</formula>
    </cfRule>
  </conditionalFormatting>
  <conditionalFormatting sqref="C96:O96">
    <cfRule type="notContainsBlanks" dxfId="156" priority="106">
      <formula>LEN(TRIM(C96))&gt;0</formula>
    </cfRule>
  </conditionalFormatting>
  <conditionalFormatting sqref="C97:O97">
    <cfRule type="notContainsBlanks" dxfId="155" priority="105">
      <formula>LEN(TRIM(C97))&gt;0</formula>
    </cfRule>
  </conditionalFormatting>
  <conditionalFormatting sqref="C98:O98">
    <cfRule type="notContainsBlanks" dxfId="154" priority="104">
      <formula>LEN(TRIM(C98))&gt;0</formula>
    </cfRule>
  </conditionalFormatting>
  <conditionalFormatting sqref="C99:O99">
    <cfRule type="notContainsBlanks" dxfId="153" priority="103">
      <formula>LEN(TRIM(C99))&gt;0</formula>
    </cfRule>
  </conditionalFormatting>
  <conditionalFormatting sqref="C100:O100">
    <cfRule type="notContainsBlanks" dxfId="152" priority="102">
      <formula>LEN(TRIM(C100))&gt;0</formula>
    </cfRule>
  </conditionalFormatting>
  <conditionalFormatting sqref="C101:O101">
    <cfRule type="notContainsBlanks" dxfId="151" priority="101">
      <formula>LEN(TRIM(C101))&gt;0</formula>
    </cfRule>
  </conditionalFormatting>
  <conditionalFormatting sqref="C102:O102">
    <cfRule type="notContainsBlanks" dxfId="150" priority="100">
      <formula>LEN(TRIM(C102))&gt;0</formula>
    </cfRule>
  </conditionalFormatting>
  <conditionalFormatting sqref="C103:O103">
    <cfRule type="notContainsBlanks" dxfId="149" priority="99">
      <formula>LEN(TRIM(C103))&gt;0</formula>
    </cfRule>
  </conditionalFormatting>
  <conditionalFormatting sqref="C104:O104">
    <cfRule type="notContainsBlanks" dxfId="148" priority="98">
      <formula>LEN(TRIM(C104))&gt;0</formula>
    </cfRule>
  </conditionalFormatting>
  <conditionalFormatting sqref="P81:AC81">
    <cfRule type="notContainsBlanks" dxfId="147" priority="73">
      <formula>LEN(TRIM(P81))&gt;0</formula>
    </cfRule>
  </conditionalFormatting>
  <conditionalFormatting sqref="P82:AC82">
    <cfRule type="notContainsBlanks" dxfId="146" priority="71">
      <formula>LEN(TRIM(P82))&gt;0</formula>
    </cfRule>
  </conditionalFormatting>
  <conditionalFormatting sqref="P83:AC83">
    <cfRule type="notContainsBlanks" dxfId="145" priority="70">
      <formula>LEN(TRIM(P83))&gt;0</formula>
    </cfRule>
  </conditionalFormatting>
  <conditionalFormatting sqref="P84:AC84">
    <cfRule type="notContainsBlanks" dxfId="144" priority="69">
      <formula>LEN(TRIM(P84))&gt;0</formula>
    </cfRule>
  </conditionalFormatting>
  <conditionalFormatting sqref="P85:AC85">
    <cfRule type="notContainsBlanks" dxfId="143" priority="68">
      <formula>LEN(TRIM(P85))&gt;0</formula>
    </cfRule>
  </conditionalFormatting>
  <conditionalFormatting sqref="P86:AC86">
    <cfRule type="notContainsBlanks" dxfId="142" priority="67">
      <formula>LEN(TRIM(P86))&gt;0</formula>
    </cfRule>
  </conditionalFormatting>
  <conditionalFormatting sqref="P87:AC87">
    <cfRule type="notContainsBlanks" dxfId="141" priority="66">
      <formula>LEN(TRIM(P87))&gt;0</formula>
    </cfRule>
  </conditionalFormatting>
  <conditionalFormatting sqref="P88:AC88">
    <cfRule type="notContainsBlanks" dxfId="140" priority="65">
      <formula>LEN(TRIM(P88))&gt;0</formula>
    </cfRule>
  </conditionalFormatting>
  <conditionalFormatting sqref="P89:AC89">
    <cfRule type="notContainsBlanks" dxfId="139" priority="64">
      <formula>LEN(TRIM(P89))&gt;0</formula>
    </cfRule>
  </conditionalFormatting>
  <conditionalFormatting sqref="P90:AC90">
    <cfRule type="notContainsBlanks" dxfId="138" priority="63">
      <formula>LEN(TRIM(P90))&gt;0</formula>
    </cfRule>
  </conditionalFormatting>
  <conditionalFormatting sqref="P91:AC91">
    <cfRule type="notContainsBlanks" dxfId="137" priority="62">
      <formula>LEN(TRIM(P91))&gt;0</formula>
    </cfRule>
  </conditionalFormatting>
  <conditionalFormatting sqref="P92:AC92">
    <cfRule type="notContainsBlanks" dxfId="136" priority="61">
      <formula>LEN(TRIM(P92))&gt;0</formula>
    </cfRule>
  </conditionalFormatting>
  <conditionalFormatting sqref="P93:AC93">
    <cfRule type="notContainsBlanks" dxfId="135" priority="60">
      <formula>LEN(TRIM(P93))&gt;0</formula>
    </cfRule>
  </conditionalFormatting>
  <conditionalFormatting sqref="P94:AC94">
    <cfRule type="notContainsBlanks" dxfId="134" priority="59">
      <formula>LEN(TRIM(P94))&gt;0</formula>
    </cfRule>
  </conditionalFormatting>
  <conditionalFormatting sqref="P95:AC95">
    <cfRule type="notContainsBlanks" dxfId="133" priority="58">
      <formula>LEN(TRIM(P95))&gt;0</formula>
    </cfRule>
  </conditionalFormatting>
  <conditionalFormatting sqref="P96:AC96">
    <cfRule type="notContainsBlanks" dxfId="132" priority="57">
      <formula>LEN(TRIM(P96))&gt;0</formula>
    </cfRule>
  </conditionalFormatting>
  <conditionalFormatting sqref="P97:AC97">
    <cfRule type="notContainsBlanks" dxfId="131" priority="56">
      <formula>LEN(TRIM(P97))&gt;0</formula>
    </cfRule>
  </conditionalFormatting>
  <conditionalFormatting sqref="P98:AC98">
    <cfRule type="notContainsBlanks" dxfId="130" priority="55">
      <formula>LEN(TRIM(P98))&gt;0</formula>
    </cfRule>
  </conditionalFormatting>
  <conditionalFormatting sqref="P99:AC99">
    <cfRule type="notContainsBlanks" dxfId="129" priority="54">
      <formula>LEN(TRIM(P99))&gt;0</formula>
    </cfRule>
  </conditionalFormatting>
  <conditionalFormatting sqref="P100:AC100">
    <cfRule type="notContainsBlanks" dxfId="128" priority="53">
      <formula>LEN(TRIM(P100))&gt;0</formula>
    </cfRule>
  </conditionalFormatting>
  <conditionalFormatting sqref="P101:AC101">
    <cfRule type="notContainsBlanks" dxfId="127" priority="52">
      <formula>LEN(TRIM(P101))&gt;0</formula>
    </cfRule>
  </conditionalFormatting>
  <conditionalFormatting sqref="P102:AC102">
    <cfRule type="notContainsBlanks" dxfId="126" priority="51">
      <formula>LEN(TRIM(P102))&gt;0</formula>
    </cfRule>
  </conditionalFormatting>
  <conditionalFormatting sqref="P103:AC103">
    <cfRule type="notContainsBlanks" dxfId="125" priority="50">
      <formula>LEN(TRIM(P103))&gt;0</formula>
    </cfRule>
  </conditionalFormatting>
  <conditionalFormatting sqref="P104:AC104">
    <cfRule type="notContainsBlanks" dxfId="124" priority="49">
      <formula>LEN(TRIM(P104))&gt;0</formula>
    </cfRule>
  </conditionalFormatting>
  <conditionalFormatting sqref="C81:O81 C82:C101">
    <cfRule type="notContainsBlanks" dxfId="123" priority="25">
      <formula>LEN(TRIM(C81))&gt;0</formula>
    </cfRule>
    <cfRule type="notContainsBlanks" dxfId="122" priority="48">
      <formula>LEN(TRIM(C81))&gt;0</formula>
    </cfRule>
  </conditionalFormatting>
  <conditionalFormatting sqref="D82:O82">
    <cfRule type="notContainsBlanks" dxfId="121" priority="47">
      <formula>LEN(TRIM(D82))&gt;0</formula>
    </cfRule>
  </conditionalFormatting>
  <conditionalFormatting sqref="D83:O83">
    <cfRule type="notContainsBlanks" dxfId="120" priority="46">
      <formula>LEN(TRIM(D83))&gt;0</formula>
    </cfRule>
  </conditionalFormatting>
  <conditionalFormatting sqref="D84:O84">
    <cfRule type="notContainsBlanks" dxfId="119" priority="44">
      <formula>LEN(TRIM(D84))&gt;0</formula>
    </cfRule>
    <cfRule type="notContainsBlanks" dxfId="118" priority="45">
      <formula>LEN(TRIM(D84))&gt;0</formula>
    </cfRule>
  </conditionalFormatting>
  <conditionalFormatting sqref="D85:O85">
    <cfRule type="notContainsBlanks" dxfId="117" priority="43">
      <formula>LEN(TRIM(D85))&gt;0</formula>
    </cfRule>
  </conditionalFormatting>
  <conditionalFormatting sqref="D86:O86">
    <cfRule type="notContainsBlanks" dxfId="116" priority="42">
      <formula>LEN(TRIM(D86))&gt;0</formula>
    </cfRule>
  </conditionalFormatting>
  <conditionalFormatting sqref="D87:O87">
    <cfRule type="notContainsBlanks" dxfId="115" priority="41">
      <formula>LEN(TRIM(D87))&gt;0</formula>
    </cfRule>
  </conditionalFormatting>
  <conditionalFormatting sqref="D88:O88">
    <cfRule type="notContainsBlanks" dxfId="114" priority="40">
      <formula>LEN(TRIM(D88))&gt;0</formula>
    </cfRule>
  </conditionalFormatting>
  <conditionalFormatting sqref="D89:O89">
    <cfRule type="notContainsBlanks" dxfId="113" priority="39">
      <formula>LEN(TRIM(D89))&gt;0</formula>
    </cfRule>
  </conditionalFormatting>
  <conditionalFormatting sqref="D90:O90">
    <cfRule type="notContainsBlanks" dxfId="112" priority="38">
      <formula>LEN(TRIM(D90))&gt;0</formula>
    </cfRule>
  </conditionalFormatting>
  <conditionalFormatting sqref="D91:O91">
    <cfRule type="notContainsBlanks" dxfId="111" priority="37">
      <formula>LEN(TRIM(D91))&gt;0</formula>
    </cfRule>
  </conditionalFormatting>
  <conditionalFormatting sqref="D92:O92">
    <cfRule type="notContainsBlanks" dxfId="110" priority="36">
      <formula>LEN(TRIM(D92))&gt;0</formula>
    </cfRule>
  </conditionalFormatting>
  <conditionalFormatting sqref="D93:O93">
    <cfRule type="notContainsBlanks" dxfId="109" priority="35">
      <formula>LEN(TRIM(D93))&gt;0</formula>
    </cfRule>
  </conditionalFormatting>
  <conditionalFormatting sqref="D94:O94">
    <cfRule type="notContainsBlanks" dxfId="108" priority="34">
      <formula>LEN(TRIM(D94))&gt;0</formula>
    </cfRule>
  </conditionalFormatting>
  <conditionalFormatting sqref="D95:O95">
    <cfRule type="notContainsBlanks" dxfId="107" priority="33">
      <formula>LEN(TRIM(D95))&gt;0</formula>
    </cfRule>
  </conditionalFormatting>
  <conditionalFormatting sqref="D96:O96">
    <cfRule type="notContainsBlanks" dxfId="106" priority="32">
      <formula>LEN(TRIM(D96))&gt;0</formula>
    </cfRule>
  </conditionalFormatting>
  <conditionalFormatting sqref="D97:O97">
    <cfRule type="notContainsBlanks" dxfId="105" priority="31">
      <formula>LEN(TRIM(D97))&gt;0</formula>
    </cfRule>
  </conditionalFormatting>
  <conditionalFormatting sqref="D98:O98">
    <cfRule type="notContainsBlanks" dxfId="104" priority="30">
      <formula>LEN(TRIM(D98))&gt;0</formula>
    </cfRule>
  </conditionalFormatting>
  <conditionalFormatting sqref="D99:O99">
    <cfRule type="notContainsBlanks" dxfId="103" priority="29">
      <formula>LEN(TRIM(D99))&gt;0</formula>
    </cfRule>
  </conditionalFormatting>
  <conditionalFormatting sqref="D100:O100">
    <cfRule type="notContainsBlanks" dxfId="102" priority="28">
      <formula>LEN(TRIM(D100))&gt;0</formula>
    </cfRule>
  </conditionalFormatting>
  <conditionalFormatting sqref="D101:O101">
    <cfRule type="notContainsBlanks" dxfId="101" priority="27">
      <formula>LEN(TRIM(D101))&gt;0</formula>
    </cfRule>
  </conditionalFormatting>
  <conditionalFormatting sqref="P81:AC81 P82:Q102">
    <cfRule type="notContainsBlanks" dxfId="100" priority="26">
      <formula>LEN(TRIM(P81))&gt;0</formula>
    </cfRule>
  </conditionalFormatting>
  <conditionalFormatting sqref="R82:AC82">
    <cfRule type="notContainsBlanks" dxfId="99" priority="24">
      <formula>LEN(TRIM(R82))&gt;0</formula>
    </cfRule>
  </conditionalFormatting>
  <conditionalFormatting sqref="R83:AC83">
    <cfRule type="notContainsBlanks" dxfId="98" priority="23">
      <formula>LEN(TRIM(R83))&gt;0</formula>
    </cfRule>
  </conditionalFormatting>
  <conditionalFormatting sqref="R84:AC84">
    <cfRule type="notContainsBlanks" dxfId="97" priority="22">
      <formula>LEN(TRIM(R84))&gt;0</formula>
    </cfRule>
  </conditionalFormatting>
  <conditionalFormatting sqref="R85:AC85">
    <cfRule type="notContainsBlanks" dxfId="96" priority="21">
      <formula>LEN(TRIM(R85))&gt;0</formula>
    </cfRule>
  </conditionalFormatting>
  <conditionalFormatting sqref="R86:AC86">
    <cfRule type="notContainsBlanks" dxfId="95" priority="20">
      <formula>LEN(TRIM(R86))&gt;0</formula>
    </cfRule>
  </conditionalFormatting>
  <conditionalFormatting sqref="R87:AC87">
    <cfRule type="notContainsBlanks" dxfId="94" priority="19">
      <formula>LEN(TRIM(R87))&gt;0</formula>
    </cfRule>
  </conditionalFormatting>
  <conditionalFormatting sqref="R88:AC88">
    <cfRule type="notContainsBlanks" dxfId="93" priority="18">
      <formula>LEN(TRIM(R88))&gt;0</formula>
    </cfRule>
  </conditionalFormatting>
  <conditionalFormatting sqref="R89:AC89">
    <cfRule type="notContainsBlanks" dxfId="92" priority="17">
      <formula>LEN(TRIM(R89))&gt;0</formula>
    </cfRule>
  </conditionalFormatting>
  <conditionalFormatting sqref="R90:AC90">
    <cfRule type="notContainsBlanks" dxfId="91" priority="16">
      <formula>LEN(TRIM(R90))&gt;0</formula>
    </cfRule>
  </conditionalFormatting>
  <conditionalFormatting sqref="R91:AC91">
    <cfRule type="notContainsBlanks" dxfId="90" priority="15">
      <formula>LEN(TRIM(R91))&gt;0</formula>
    </cfRule>
  </conditionalFormatting>
  <conditionalFormatting sqref="R92:AC92">
    <cfRule type="notContainsBlanks" dxfId="89" priority="14">
      <formula>LEN(TRIM(R92))&gt;0</formula>
    </cfRule>
  </conditionalFormatting>
  <conditionalFormatting sqref="R93:AC93">
    <cfRule type="notContainsBlanks" dxfId="88" priority="13">
      <formula>LEN(TRIM(R93))&gt;0</formula>
    </cfRule>
  </conditionalFormatting>
  <conditionalFormatting sqref="R94:AC94">
    <cfRule type="notContainsBlanks" dxfId="87" priority="12">
      <formula>LEN(TRIM(R94))&gt;0</formula>
    </cfRule>
  </conditionalFormatting>
  <conditionalFormatting sqref="R95:AC95">
    <cfRule type="notContainsBlanks" dxfId="86" priority="11">
      <formula>LEN(TRIM(R95))&gt;0</formula>
    </cfRule>
  </conditionalFormatting>
  <conditionalFormatting sqref="R96:AC96">
    <cfRule type="notContainsBlanks" dxfId="85" priority="10">
      <formula>LEN(TRIM(R96))&gt;0</formula>
    </cfRule>
  </conditionalFormatting>
  <conditionalFormatting sqref="R97:AC97">
    <cfRule type="notContainsBlanks" dxfId="84" priority="9">
      <formula>LEN(TRIM(R97))&gt;0</formula>
    </cfRule>
  </conditionalFormatting>
  <conditionalFormatting sqref="R98:AC98">
    <cfRule type="notContainsBlanks" dxfId="83" priority="8">
      <formula>LEN(TRIM(R98))&gt;0</formula>
    </cfRule>
  </conditionalFormatting>
  <conditionalFormatting sqref="R99:AC99">
    <cfRule type="notContainsBlanks" dxfId="82" priority="7">
      <formula>LEN(TRIM(R99))&gt;0</formula>
    </cfRule>
  </conditionalFormatting>
  <conditionalFormatting sqref="R100:AC100">
    <cfRule type="notContainsBlanks" dxfId="81" priority="6">
      <formula>LEN(TRIM(R100))&gt;0</formula>
    </cfRule>
  </conditionalFormatting>
  <conditionalFormatting sqref="R101:AC101">
    <cfRule type="notContainsBlanks" dxfId="80" priority="5">
      <formula>LEN(TRIM(R101))&gt;0</formula>
    </cfRule>
  </conditionalFormatting>
  <conditionalFormatting sqref="C102">
    <cfRule type="notContainsBlanks" dxfId="79" priority="2">
      <formula>LEN(TRIM(C102))&gt;0</formula>
    </cfRule>
    <cfRule type="notContainsBlanks" dxfId="78" priority="4">
      <formula>LEN(TRIM(C102))&gt;0</formula>
    </cfRule>
  </conditionalFormatting>
  <conditionalFormatting sqref="D102:O102">
    <cfRule type="notContainsBlanks" dxfId="77" priority="3">
      <formula>LEN(TRIM(D102))&gt;0</formula>
    </cfRule>
  </conditionalFormatting>
  <conditionalFormatting sqref="R102:AC102">
    <cfRule type="notContainsBlanks" dxfId="76" priority="1">
      <formula>LEN(TRIM(R102))&gt;0</formula>
    </cfRule>
  </conditionalFormatting>
  <pageMargins left="0.30208333333333331" right="0.29166666666666669" top="0.53125" bottom="0.60416666666666663"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9938" r:id="rId4" name="Button 2">
              <controlPr defaultSize="0" print="0" autoFill="0" autoPict="0" macro="[0]!Tableau">
                <anchor moveWithCells="1" sizeWithCells="1">
                  <from>
                    <xdr:col>22</xdr:col>
                    <xdr:colOff>28575</xdr:colOff>
                    <xdr:row>43</xdr:row>
                    <xdr:rowOff>47625</xdr:rowOff>
                  </from>
                  <to>
                    <xdr:col>29</xdr:col>
                    <xdr:colOff>0</xdr:colOff>
                    <xdr:row>44</xdr:row>
                    <xdr:rowOff>133350</xdr:rowOff>
                  </to>
                </anchor>
              </controlPr>
            </control>
          </mc:Choice>
        </mc:AlternateContent>
        <mc:AlternateContent xmlns:mc="http://schemas.openxmlformats.org/markup-compatibility/2006">
          <mc:Choice Requires="x14">
            <control shapeId="39939" r:id="rId5" name="Button 3">
              <controlPr defaultSize="0" print="0" autoFill="0" autoPict="0" macro="[0]!RévisionAR">
                <anchor moveWithCells="1" sizeWithCells="1">
                  <from>
                    <xdr:col>25</xdr:col>
                    <xdr:colOff>285750</xdr:colOff>
                    <xdr:row>29</xdr:row>
                    <xdr:rowOff>38100</xdr:rowOff>
                  </from>
                  <to>
                    <xdr:col>29</xdr:col>
                    <xdr:colOff>104775</xdr:colOff>
                    <xdr:row>29</xdr:row>
                    <xdr:rowOff>247650</xdr:rowOff>
                  </to>
                </anchor>
              </controlPr>
            </control>
          </mc:Choice>
        </mc:AlternateContent>
        <mc:AlternateContent xmlns:mc="http://schemas.openxmlformats.org/markup-compatibility/2006">
          <mc:Choice Requires="x14">
            <control shapeId="39941" r:id="rId6" name="Button 5">
              <controlPr defaultSize="0" print="0" autoFill="0" autoPict="0" macro="[0]!RévisionPRT">
                <anchor moveWithCells="1" sizeWithCells="1">
                  <from>
                    <xdr:col>25</xdr:col>
                    <xdr:colOff>419100</xdr:colOff>
                    <xdr:row>74</xdr:row>
                    <xdr:rowOff>76200</xdr:rowOff>
                  </from>
                  <to>
                    <xdr:col>29</xdr:col>
                    <xdr:colOff>142875</xdr:colOff>
                    <xdr:row>74</xdr:row>
                    <xdr:rowOff>314325</xdr:rowOff>
                  </to>
                </anchor>
              </controlPr>
            </control>
          </mc:Choice>
        </mc:AlternateContent>
        <mc:AlternateContent xmlns:mc="http://schemas.openxmlformats.org/markup-compatibility/2006">
          <mc:Choice Requires="x14">
            <control shapeId="39943" r:id="rId7" name="Button 7">
              <controlPr defaultSize="0" print="0" autoFill="0" autoPict="0" macro="[0]!PRT">
                <anchor moveWithCells="1" sizeWithCells="1">
                  <from>
                    <xdr:col>17</xdr:col>
                    <xdr:colOff>47625</xdr:colOff>
                    <xdr:row>74</xdr:row>
                    <xdr:rowOff>66675</xdr:rowOff>
                  </from>
                  <to>
                    <xdr:col>23</xdr:col>
                    <xdr:colOff>161925</xdr:colOff>
                    <xdr:row>74</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BV105"/>
  <sheetViews>
    <sheetView tabSelected="1" view="pageLayout" topLeftCell="A20" zoomScaleNormal="100" workbookViewId="0">
      <selection activeCell="A107" sqref="A107:XFD143"/>
    </sheetView>
  </sheetViews>
  <sheetFormatPr baseColWidth="10" defaultColWidth="11.42578125" defaultRowHeight="14.25" x14ac:dyDescent="0.2"/>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41" customWidth="1"/>
    <col min="25" max="25" width="1.140625" style="41" customWidth="1"/>
    <col min="26" max="26" width="11.28515625" style="41" customWidth="1"/>
    <col min="27" max="27" width="2.42578125" style="41" customWidth="1"/>
    <col min="28" max="28" width="12.5703125" style="41" customWidth="1"/>
    <col min="29" max="29" width="2.42578125" style="41" customWidth="1"/>
    <col min="30" max="30" width="5" style="41" customWidth="1"/>
    <col min="31" max="71" width="11.42578125" style="1"/>
    <col min="72" max="73" width="20.140625" style="1" customWidth="1"/>
    <col min="74" max="16384" width="11.42578125" style="1"/>
  </cols>
  <sheetData>
    <row r="1" spans="1:74" ht="19.7" customHeight="1" x14ac:dyDescent="0.2">
      <c r="A1" s="89" t="s">
        <v>42</v>
      </c>
      <c r="B1" s="90"/>
      <c r="C1" s="90"/>
      <c r="D1" s="90"/>
      <c r="E1" s="90"/>
      <c r="F1" s="90"/>
      <c r="G1" s="90"/>
      <c r="H1" s="90"/>
      <c r="I1" s="90"/>
      <c r="J1" s="90"/>
      <c r="K1" s="90"/>
      <c r="L1" s="90"/>
      <c r="M1" s="90"/>
      <c r="N1" s="90"/>
      <c r="O1" s="91"/>
      <c r="P1" s="138"/>
      <c r="Q1" s="139"/>
      <c r="R1" s="139"/>
      <c r="S1" s="139"/>
      <c r="T1" s="139"/>
      <c r="U1" s="139"/>
      <c r="V1" s="139"/>
      <c r="W1" s="139"/>
      <c r="X1" s="139"/>
      <c r="Y1" s="139"/>
      <c r="Z1" s="139"/>
      <c r="AA1" s="139"/>
      <c r="AB1" s="139"/>
      <c r="AC1" s="139"/>
      <c r="AD1" s="140"/>
      <c r="BS1" s="10"/>
      <c r="BT1" s="10"/>
      <c r="BU1" s="10"/>
      <c r="BV1" s="10"/>
    </row>
    <row r="2" spans="1:74" ht="19.7" customHeight="1" x14ac:dyDescent="0.35">
      <c r="A2" s="149" t="s">
        <v>5</v>
      </c>
      <c r="B2" s="150"/>
      <c r="C2" s="150"/>
      <c r="D2" s="150"/>
      <c r="E2" s="150"/>
      <c r="F2" s="150"/>
      <c r="G2" s="150"/>
      <c r="H2" s="150"/>
      <c r="I2" s="150"/>
      <c r="J2" s="150"/>
      <c r="K2" s="150"/>
      <c r="L2" s="150"/>
      <c r="M2" s="150"/>
      <c r="N2" s="150"/>
      <c r="O2" s="151"/>
      <c r="P2" s="141"/>
      <c r="Q2" s="142"/>
      <c r="R2" s="142"/>
      <c r="S2" s="142"/>
      <c r="T2" s="142"/>
      <c r="U2" s="142"/>
      <c r="V2" s="142"/>
      <c r="W2" s="142"/>
      <c r="X2" s="142"/>
      <c r="Y2" s="142"/>
      <c r="Z2" s="142"/>
      <c r="AA2" s="142"/>
      <c r="AB2" s="142"/>
      <c r="AC2" s="142"/>
      <c r="AD2" s="143"/>
      <c r="BS2" s="10"/>
      <c r="BT2" s="5"/>
      <c r="BU2" s="10"/>
      <c r="BV2" s="10"/>
    </row>
    <row r="3" spans="1:74" ht="15" customHeight="1" x14ac:dyDescent="0.25">
      <c r="A3" s="89" t="s">
        <v>0</v>
      </c>
      <c r="B3" s="90"/>
      <c r="C3" s="90"/>
      <c r="D3" s="90"/>
      <c r="E3" s="90"/>
      <c r="F3" s="90"/>
      <c r="G3" s="90"/>
      <c r="H3" s="90"/>
      <c r="I3" s="90"/>
      <c r="J3" s="90"/>
      <c r="K3" s="90"/>
      <c r="L3" s="90"/>
      <c r="M3" s="91"/>
      <c r="N3" s="73" t="s">
        <v>1</v>
      </c>
      <c r="O3" s="74"/>
      <c r="P3" s="74"/>
      <c r="Q3" s="74"/>
      <c r="R3" s="74"/>
      <c r="S3" s="75"/>
      <c r="T3" s="152"/>
      <c r="U3" s="152"/>
      <c r="V3" s="152"/>
      <c r="W3" s="152"/>
      <c r="X3" s="73" t="s">
        <v>2</v>
      </c>
      <c r="Y3" s="74"/>
      <c r="Z3" s="74"/>
      <c r="AA3" s="75"/>
      <c r="AB3" s="148"/>
      <c r="AC3" s="148"/>
      <c r="AD3" s="148"/>
      <c r="BS3" s="10"/>
      <c r="BT3" s="10"/>
      <c r="BU3" s="10"/>
      <c r="BV3" s="10"/>
    </row>
    <row r="4" spans="1:74" ht="15.75" x14ac:dyDescent="0.25">
      <c r="A4" s="144"/>
      <c r="B4" s="145"/>
      <c r="C4" s="145"/>
      <c r="D4" s="145"/>
      <c r="E4" s="145"/>
      <c r="F4" s="145"/>
      <c r="G4" s="145"/>
      <c r="H4" s="145"/>
      <c r="I4" s="145"/>
      <c r="J4" s="145"/>
      <c r="K4" s="145"/>
      <c r="L4" s="145"/>
      <c r="M4" s="146"/>
      <c r="N4" s="73" t="s">
        <v>57</v>
      </c>
      <c r="O4" s="74"/>
      <c r="P4" s="74"/>
      <c r="Q4" s="74"/>
      <c r="R4" s="74"/>
      <c r="S4" s="75"/>
      <c r="T4" s="153"/>
      <c r="U4" s="99"/>
      <c r="V4" s="99"/>
      <c r="W4" s="99"/>
      <c r="X4" s="73" t="s">
        <v>3</v>
      </c>
      <c r="Y4" s="74"/>
      <c r="Z4" s="74"/>
      <c r="AA4" s="75"/>
      <c r="AB4" s="147" t="s">
        <v>77</v>
      </c>
      <c r="AC4" s="147"/>
      <c r="AD4" s="147"/>
      <c r="BS4" s="10"/>
      <c r="BT4" s="10"/>
      <c r="BU4" s="10"/>
      <c r="BV4" s="10"/>
    </row>
    <row r="5" spans="1:74" ht="8.4499999999999993" customHeight="1" x14ac:dyDescent="0.2">
      <c r="BS5" s="10"/>
      <c r="BT5" s="10"/>
      <c r="BU5" s="10"/>
      <c r="BV5" s="10"/>
    </row>
    <row r="6" spans="1:74" ht="15" x14ac:dyDescent="0.2">
      <c r="C6" s="84" t="s">
        <v>4</v>
      </c>
      <c r="D6" s="85"/>
      <c r="E6" s="85"/>
      <c r="F6" s="85"/>
      <c r="G6" s="85"/>
      <c r="H6" s="85"/>
      <c r="I6" s="85"/>
      <c r="J6" s="85"/>
      <c r="K6" s="85"/>
      <c r="L6" s="85"/>
      <c r="M6" s="85"/>
      <c r="N6" s="85"/>
      <c r="O6" s="85"/>
      <c r="P6" s="85"/>
      <c r="Q6" s="85"/>
      <c r="R6" s="85"/>
      <c r="S6" s="85"/>
      <c r="T6" s="85"/>
      <c r="U6" s="85"/>
      <c r="V6" s="85"/>
      <c r="W6" s="85"/>
      <c r="X6" s="85"/>
      <c r="Y6" s="85"/>
      <c r="Z6" s="85"/>
      <c r="AA6" s="85"/>
      <c r="AB6" s="85"/>
      <c r="AC6" s="86"/>
      <c r="BS6" s="10"/>
      <c r="BT6" s="10"/>
      <c r="BU6" s="10"/>
      <c r="BV6" s="10"/>
    </row>
    <row r="7" spans="1:74" ht="14.25" customHeight="1" x14ac:dyDescent="0.2">
      <c r="C7" s="154" t="s">
        <v>40</v>
      </c>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6"/>
      <c r="BS7" s="10"/>
      <c r="BT7" s="10"/>
      <c r="BU7" s="10"/>
      <c r="BV7" s="10"/>
    </row>
    <row r="8" spans="1:74" ht="14.25" customHeight="1" x14ac:dyDescent="0.2">
      <c r="C8" s="157"/>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9"/>
      <c r="BS8" s="10"/>
      <c r="BT8" s="10"/>
      <c r="BU8" s="10"/>
      <c r="BV8" s="10"/>
    </row>
    <row r="9" spans="1:74" x14ac:dyDescent="0.2">
      <c r="C9" s="160"/>
      <c r="D9" s="161"/>
      <c r="E9" s="161"/>
      <c r="F9" s="161"/>
      <c r="G9" s="161"/>
      <c r="H9" s="161"/>
      <c r="I9" s="161"/>
      <c r="J9" s="161"/>
      <c r="K9" s="161"/>
      <c r="L9" s="161"/>
      <c r="M9" s="161"/>
      <c r="N9" s="161"/>
      <c r="O9" s="161"/>
      <c r="P9" s="161"/>
      <c r="Q9" s="161"/>
      <c r="R9" s="161"/>
      <c r="S9" s="161"/>
      <c r="T9" s="161"/>
      <c r="U9" s="161"/>
      <c r="V9" s="161"/>
      <c r="W9" s="161"/>
      <c r="X9" s="161"/>
      <c r="Y9" s="161"/>
      <c r="Z9" s="161"/>
      <c r="AA9" s="161"/>
      <c r="AB9" s="161"/>
      <c r="AC9" s="162"/>
      <c r="BS9" s="10"/>
      <c r="BT9" s="10"/>
      <c r="BU9" s="10"/>
      <c r="BV9" s="10"/>
    </row>
    <row r="10" spans="1:74" ht="8.4499999999999993" customHeight="1" x14ac:dyDescent="0.2"/>
    <row r="11" spans="1:74" ht="17.100000000000001" customHeight="1" x14ac:dyDescent="0.25">
      <c r="C11" s="115" t="s">
        <v>67</v>
      </c>
      <c r="D11" s="116"/>
      <c r="E11" s="116"/>
      <c r="F11" s="116"/>
      <c r="G11" s="116"/>
      <c r="H11" s="116"/>
      <c r="I11" s="116"/>
      <c r="J11" s="116"/>
      <c r="K11" s="116"/>
      <c r="L11" s="116"/>
      <c r="M11" s="116"/>
      <c r="N11" s="116"/>
      <c r="O11" s="116"/>
      <c r="P11" s="116"/>
      <c r="Q11" s="116"/>
      <c r="R11" s="116"/>
      <c r="S11" s="116"/>
      <c r="T11" s="116"/>
      <c r="U11" s="116"/>
      <c r="V11" s="116"/>
      <c r="W11" s="116"/>
      <c r="X11" s="116"/>
      <c r="Y11" s="116"/>
      <c r="Z11" s="116"/>
      <c r="AA11" s="116"/>
      <c r="AB11" s="116"/>
      <c r="AC11" s="117"/>
    </row>
    <row r="12" spans="1:74" ht="17.100000000000001" customHeight="1" x14ac:dyDescent="0.2">
      <c r="C12" s="169" t="s">
        <v>9</v>
      </c>
      <c r="D12" s="170"/>
      <c r="E12" s="170"/>
      <c r="F12" s="170"/>
      <c r="G12" s="170"/>
      <c r="H12" s="170"/>
      <c r="I12" s="171"/>
      <c r="J12" s="163"/>
      <c r="K12" s="164"/>
      <c r="L12" s="164"/>
      <c r="M12" s="164"/>
      <c r="N12" s="164"/>
      <c r="O12" s="164"/>
      <c r="P12" s="164"/>
      <c r="Q12" s="164"/>
      <c r="R12" s="164"/>
      <c r="S12" s="164"/>
      <c r="T12" s="164"/>
      <c r="U12" s="164"/>
      <c r="V12" s="164"/>
      <c r="W12" s="164"/>
      <c r="X12" s="164"/>
      <c r="Y12" s="164"/>
      <c r="Z12" s="164"/>
      <c r="AA12" s="164"/>
      <c r="AB12" s="164"/>
      <c r="AC12" s="165"/>
    </row>
    <row r="13" spans="1:74" ht="17.100000000000001" customHeight="1" x14ac:dyDescent="0.2">
      <c r="C13" s="172"/>
      <c r="D13" s="173"/>
      <c r="E13" s="173"/>
      <c r="F13" s="173"/>
      <c r="G13" s="173"/>
      <c r="H13" s="173"/>
      <c r="I13" s="174"/>
      <c r="J13" s="166" t="s">
        <v>64</v>
      </c>
      <c r="K13" s="167"/>
      <c r="L13" s="167"/>
      <c r="M13" s="167"/>
      <c r="N13" s="167"/>
      <c r="O13" s="167"/>
      <c r="P13" s="167"/>
      <c r="Q13" s="167"/>
      <c r="R13" s="167"/>
      <c r="S13" s="167"/>
      <c r="T13" s="167"/>
      <c r="U13" s="167"/>
      <c r="V13" s="167"/>
      <c r="W13" s="167"/>
      <c r="X13" s="167"/>
      <c r="Y13" s="167"/>
      <c r="Z13" s="167"/>
      <c r="AA13" s="167"/>
      <c r="AB13" s="167"/>
      <c r="AC13" s="168"/>
    </row>
    <row r="14" spans="1:74" ht="8.4499999999999993" customHeight="1" x14ac:dyDescent="0.2"/>
    <row r="15" spans="1:74" ht="17.100000000000001" customHeight="1" x14ac:dyDescent="0.2">
      <c r="C15" s="109" t="s">
        <v>68</v>
      </c>
      <c r="D15" s="110"/>
      <c r="E15" s="110"/>
      <c r="F15" s="110"/>
      <c r="G15" s="110"/>
      <c r="H15" s="110"/>
      <c r="I15" s="110"/>
      <c r="J15" s="110"/>
      <c r="K15" s="110"/>
      <c r="L15" s="110"/>
      <c r="M15" s="110"/>
      <c r="N15" s="110"/>
      <c r="O15" s="110"/>
      <c r="P15" s="110"/>
      <c r="Q15" s="110"/>
      <c r="R15" s="110"/>
      <c r="S15" s="110"/>
      <c r="T15" s="110"/>
      <c r="U15" s="110"/>
      <c r="V15" s="110"/>
      <c r="W15" s="110"/>
      <c r="X15" s="110"/>
      <c r="Y15" s="110"/>
      <c r="Z15" s="110"/>
      <c r="AA15" s="110"/>
      <c r="AB15" s="110"/>
      <c r="AC15" s="111"/>
    </row>
    <row r="16" spans="1:74" ht="14.1" customHeight="1" x14ac:dyDescent="0.2">
      <c r="C16" s="5"/>
      <c r="D16" s="5"/>
      <c r="E16" s="24">
        <f>IF(F16&lt;&gt;"",1,"")</f>
        <v>1</v>
      </c>
      <c r="F16" s="137" t="s">
        <v>32</v>
      </c>
      <c r="G16" s="112"/>
      <c r="H16" s="112"/>
      <c r="I16" s="112"/>
      <c r="J16" s="112"/>
      <c r="K16" s="112"/>
      <c r="L16" s="112"/>
      <c r="M16" s="112"/>
      <c r="N16" s="112"/>
      <c r="O16" s="112"/>
      <c r="P16" s="112"/>
      <c r="Q16" s="112"/>
      <c r="R16" s="112"/>
      <c r="S16" s="112"/>
      <c r="T16" s="112"/>
      <c r="U16" s="112"/>
      <c r="V16" s="112"/>
      <c r="W16" s="112"/>
      <c r="X16" s="112"/>
      <c r="Y16" s="112"/>
      <c r="Z16" s="112"/>
      <c r="AA16" s="112"/>
      <c r="AB16" s="112"/>
      <c r="AC16" s="113"/>
    </row>
    <row r="17" spans="1:30" s="10" customFormat="1" x14ac:dyDescent="0.2">
      <c r="C17" s="2"/>
      <c r="D17" s="2"/>
      <c r="E17" s="2"/>
      <c r="F17" s="2"/>
      <c r="G17" s="2"/>
      <c r="H17" s="2"/>
      <c r="I17" s="2"/>
      <c r="J17" s="2"/>
      <c r="K17" s="2"/>
      <c r="L17" s="2"/>
      <c r="M17" s="2"/>
      <c r="N17" s="2"/>
      <c r="O17" s="2"/>
      <c r="P17" s="2"/>
      <c r="Q17" s="2"/>
      <c r="R17" s="49"/>
      <c r="S17" s="49"/>
      <c r="T17" s="49"/>
      <c r="U17" s="49"/>
      <c r="V17" s="49"/>
      <c r="W17" s="49"/>
      <c r="X17" s="49"/>
      <c r="Y17" s="49"/>
      <c r="Z17" s="49"/>
      <c r="AA17" s="49"/>
      <c r="AB17" s="49"/>
      <c r="AC17" s="49"/>
      <c r="AD17" s="20"/>
    </row>
    <row r="18" spans="1:30" s="10" customFormat="1" x14ac:dyDescent="0.2">
      <c r="C18" s="2"/>
      <c r="D18" s="2"/>
      <c r="E18" s="2"/>
      <c r="F18" s="2"/>
      <c r="G18" s="2"/>
      <c r="H18" s="2"/>
      <c r="I18" s="2"/>
      <c r="J18" s="2"/>
      <c r="K18" s="2"/>
      <c r="L18" s="2"/>
      <c r="M18" s="2"/>
      <c r="N18" s="2"/>
      <c r="O18" s="2"/>
      <c r="P18" s="2"/>
      <c r="Q18" s="2"/>
      <c r="R18" s="49"/>
      <c r="S18" s="49"/>
      <c r="T18" s="49"/>
      <c r="U18" s="49"/>
      <c r="V18" s="49"/>
      <c r="W18" s="49"/>
      <c r="X18" s="49"/>
      <c r="Y18" s="49"/>
      <c r="Z18" s="49"/>
      <c r="AA18" s="49"/>
      <c r="AB18" s="49"/>
      <c r="AC18" s="49"/>
      <c r="AD18" s="20"/>
    </row>
    <row r="19" spans="1:30" s="10" customFormat="1" ht="15" customHeight="1" x14ac:dyDescent="0.2">
      <c r="C19" s="2"/>
      <c r="D19" s="2"/>
      <c r="E19" s="2"/>
      <c r="F19" s="2"/>
      <c r="G19" s="2"/>
      <c r="H19" s="2"/>
      <c r="I19" s="2"/>
      <c r="J19" s="2"/>
      <c r="K19" s="2"/>
      <c r="L19" s="2"/>
      <c r="M19" s="2"/>
      <c r="N19" s="2"/>
      <c r="O19" s="2"/>
      <c r="P19" s="2"/>
      <c r="Q19" s="2"/>
      <c r="R19" s="49"/>
      <c r="S19" s="49"/>
      <c r="T19" s="49"/>
      <c r="U19" s="49"/>
      <c r="V19" s="49"/>
      <c r="W19" s="49"/>
      <c r="X19" s="49"/>
      <c r="Y19" s="49"/>
      <c r="Z19" s="49"/>
      <c r="AA19" s="49"/>
      <c r="AB19" s="49"/>
      <c r="AC19" s="49"/>
      <c r="AD19" s="20"/>
    </row>
    <row r="20" spans="1:30" s="10" customFormat="1" ht="15" customHeight="1" x14ac:dyDescent="0.2">
      <c r="C20" s="2"/>
      <c r="D20" s="2"/>
      <c r="E20" s="2"/>
      <c r="F20" s="2"/>
      <c r="G20" s="2"/>
      <c r="H20" s="2"/>
      <c r="I20" s="2"/>
      <c r="J20" s="2"/>
      <c r="K20" s="2"/>
      <c r="L20" s="2"/>
      <c r="M20" s="2"/>
      <c r="N20" s="2"/>
      <c r="O20" s="2"/>
      <c r="P20" s="2"/>
      <c r="Q20" s="2"/>
      <c r="R20" s="57"/>
      <c r="S20" s="57"/>
      <c r="T20" s="57"/>
      <c r="U20" s="57"/>
      <c r="V20" s="57"/>
      <c r="W20" s="57"/>
      <c r="X20" s="57"/>
      <c r="Y20" s="57"/>
      <c r="Z20" s="57"/>
      <c r="AA20" s="57"/>
      <c r="AB20" s="57"/>
      <c r="AC20" s="57"/>
      <c r="AD20" s="20"/>
    </row>
    <row r="21" spans="1:30" s="10" customFormat="1" ht="15" customHeight="1" x14ac:dyDescent="0.2">
      <c r="C21" s="2"/>
      <c r="D21" s="2"/>
      <c r="E21" s="2"/>
      <c r="F21" s="2"/>
      <c r="G21" s="2"/>
      <c r="H21" s="2"/>
      <c r="I21" s="2"/>
      <c r="J21" s="2"/>
      <c r="K21" s="2"/>
      <c r="L21" s="2"/>
      <c r="M21" s="2"/>
      <c r="N21" s="2"/>
      <c r="O21" s="2"/>
      <c r="P21" s="2"/>
      <c r="Q21" s="2"/>
      <c r="R21" s="57"/>
      <c r="S21" s="57"/>
      <c r="T21" s="57"/>
      <c r="U21" s="57"/>
      <c r="V21" s="57"/>
      <c r="W21" s="57"/>
      <c r="X21" s="57"/>
      <c r="Y21" s="57"/>
      <c r="Z21" s="57"/>
      <c r="AA21" s="57"/>
      <c r="AB21" s="57"/>
      <c r="AC21" s="57"/>
      <c r="AD21" s="20"/>
    </row>
    <row r="22" spans="1:30" s="10" customFormat="1" ht="15" customHeight="1" x14ac:dyDescent="0.2">
      <c r="C22" s="2"/>
      <c r="D22" s="2"/>
      <c r="E22" s="2"/>
      <c r="F22" s="2"/>
      <c r="G22" s="2"/>
      <c r="H22" s="2"/>
      <c r="I22" s="2"/>
      <c r="J22" s="2"/>
      <c r="K22" s="2"/>
      <c r="L22" s="2"/>
      <c r="M22" s="2"/>
      <c r="N22" s="2"/>
      <c r="O22" s="2"/>
      <c r="P22" s="2"/>
      <c r="Q22" s="2"/>
      <c r="R22" s="49"/>
      <c r="S22" s="49"/>
      <c r="T22" s="49"/>
      <c r="U22" s="49"/>
      <c r="V22" s="49"/>
      <c r="W22" s="49"/>
      <c r="X22" s="49"/>
      <c r="Y22" s="49"/>
      <c r="Z22" s="49"/>
      <c r="AA22" s="49"/>
      <c r="AB22" s="49"/>
      <c r="AC22" s="49"/>
      <c r="AD22" s="20"/>
    </row>
    <row r="23" spans="1:30" s="10" customFormat="1" ht="15" customHeight="1" x14ac:dyDescent="0.2">
      <c r="C23" s="2"/>
      <c r="D23" s="2"/>
      <c r="E23" s="2"/>
      <c r="F23" s="2"/>
      <c r="G23" s="2"/>
      <c r="H23" s="2"/>
      <c r="I23" s="2"/>
      <c r="J23" s="2"/>
      <c r="K23" s="2"/>
      <c r="L23" s="2"/>
      <c r="M23" s="2"/>
      <c r="N23" s="2"/>
      <c r="O23" s="2"/>
      <c r="P23" s="2"/>
      <c r="Q23" s="2"/>
      <c r="R23" s="49"/>
      <c r="S23" s="49"/>
      <c r="T23" s="49"/>
      <c r="U23" s="49"/>
      <c r="V23" s="49"/>
      <c r="W23" s="49"/>
      <c r="X23" s="49"/>
      <c r="Y23" s="49"/>
      <c r="Z23" s="49"/>
      <c r="AA23" s="49"/>
      <c r="AB23" s="49"/>
      <c r="AC23" s="49"/>
      <c r="AD23" s="20"/>
    </row>
    <row r="24" spans="1:30" s="10" customFormat="1" ht="15" customHeight="1" x14ac:dyDescent="0.2">
      <c r="C24" s="2"/>
      <c r="D24" s="2"/>
      <c r="E24" s="2"/>
      <c r="F24" s="2"/>
      <c r="G24" s="2"/>
      <c r="H24" s="2"/>
      <c r="I24" s="2"/>
      <c r="J24" s="2"/>
      <c r="K24" s="2"/>
      <c r="L24" s="2"/>
      <c r="M24" s="2"/>
      <c r="N24" s="2"/>
      <c r="O24" s="2"/>
      <c r="P24" s="2"/>
      <c r="Q24" s="2"/>
      <c r="R24" s="49"/>
      <c r="S24" s="49"/>
      <c r="T24" s="49"/>
      <c r="U24" s="49"/>
      <c r="V24" s="49"/>
      <c r="W24" s="49"/>
      <c r="X24" s="49"/>
      <c r="Y24" s="49"/>
      <c r="Z24" s="49"/>
      <c r="AA24" s="49"/>
      <c r="AB24" s="49"/>
      <c r="AC24" s="49"/>
      <c r="AD24" s="20"/>
    </row>
    <row r="25" spans="1:30" x14ac:dyDescent="0.2">
      <c r="D25" s="58"/>
      <c r="E25" s="58"/>
      <c r="F25" s="58"/>
      <c r="G25" s="58"/>
      <c r="H25" s="58"/>
      <c r="I25" s="58"/>
      <c r="J25" s="58"/>
      <c r="K25" s="58"/>
      <c r="L25" s="58"/>
      <c r="M25" s="18"/>
      <c r="N25" s="23"/>
      <c r="O25" s="26"/>
    </row>
    <row r="26" spans="1:30" ht="22.5" customHeight="1" x14ac:dyDescent="0.2">
      <c r="C26" s="127"/>
      <c r="D26" s="128"/>
      <c r="E26" s="129" t="s">
        <v>21</v>
      </c>
      <c r="F26" s="130"/>
      <c r="G26" s="130"/>
      <c r="H26" s="130"/>
      <c r="I26" s="130"/>
      <c r="J26" s="130"/>
      <c r="K26" s="131"/>
      <c r="L26" s="129" t="s">
        <v>20</v>
      </c>
      <c r="M26" s="130"/>
      <c r="N26" s="130"/>
      <c r="O26" s="130"/>
      <c r="P26" s="130"/>
      <c r="Q26" s="130"/>
      <c r="R26" s="131"/>
      <c r="S26" s="129" t="s">
        <v>22</v>
      </c>
      <c r="T26" s="130"/>
      <c r="U26" s="130"/>
      <c r="V26" s="130"/>
      <c r="W26" s="130"/>
      <c r="X26" s="130"/>
      <c r="Y26" s="131"/>
      <c r="Z26" s="132" t="s">
        <v>23</v>
      </c>
      <c r="AA26" s="133"/>
      <c r="AB26" s="133"/>
      <c r="AC26" s="134"/>
    </row>
    <row r="27" spans="1:30" ht="31.35" customHeight="1" x14ac:dyDescent="0.2">
      <c r="C27" s="135" t="s">
        <v>24</v>
      </c>
      <c r="D27" s="136"/>
      <c r="E27" s="129"/>
      <c r="F27" s="130"/>
      <c r="G27" s="130"/>
      <c r="H27" s="130"/>
      <c r="I27" s="130"/>
      <c r="J27" s="130"/>
      <c r="K27" s="131"/>
      <c r="L27" s="129"/>
      <c r="M27" s="130"/>
      <c r="N27" s="130"/>
      <c r="O27" s="130"/>
      <c r="P27" s="130"/>
      <c r="Q27" s="130"/>
      <c r="R27" s="131"/>
      <c r="S27" s="129"/>
      <c r="T27" s="130"/>
      <c r="U27" s="130"/>
      <c r="V27" s="130"/>
      <c r="W27" s="130"/>
      <c r="X27" s="130"/>
      <c r="Y27" s="131"/>
      <c r="Z27" s="132"/>
      <c r="AA27" s="133"/>
      <c r="AB27" s="133"/>
      <c r="AC27" s="134"/>
    </row>
    <row r="28" spans="1:30" ht="31.35" customHeight="1" x14ac:dyDescent="0.2">
      <c r="C28" s="135" t="s">
        <v>7</v>
      </c>
      <c r="D28" s="136"/>
      <c r="E28" s="129"/>
      <c r="F28" s="130"/>
      <c r="G28" s="130"/>
      <c r="H28" s="130"/>
      <c r="I28" s="130"/>
      <c r="J28" s="130"/>
      <c r="K28" s="131"/>
      <c r="L28" s="129"/>
      <c r="M28" s="130"/>
      <c r="N28" s="130"/>
      <c r="O28" s="130"/>
      <c r="P28" s="130"/>
      <c r="Q28" s="130"/>
      <c r="R28" s="131"/>
      <c r="S28" s="129"/>
      <c r="T28" s="130"/>
      <c r="U28" s="130"/>
      <c r="V28" s="130"/>
      <c r="W28" s="130"/>
      <c r="X28" s="130"/>
      <c r="Y28" s="131"/>
      <c r="Z28" s="132"/>
      <c r="AA28" s="133"/>
      <c r="AB28" s="133"/>
      <c r="AC28" s="134"/>
    </row>
    <row r="29" spans="1:30" ht="31.35" customHeight="1" x14ac:dyDescent="0.2">
      <c r="C29" s="135" t="s">
        <v>6</v>
      </c>
      <c r="D29" s="136"/>
      <c r="E29" s="129"/>
      <c r="F29" s="130"/>
      <c r="G29" s="130"/>
      <c r="H29" s="130"/>
      <c r="I29" s="130"/>
      <c r="J29" s="130"/>
      <c r="K29" s="131"/>
      <c r="L29" s="129"/>
      <c r="M29" s="130"/>
      <c r="N29" s="130"/>
      <c r="O29" s="130"/>
      <c r="P29" s="130"/>
      <c r="Q29" s="130"/>
      <c r="R29" s="131"/>
      <c r="S29" s="129"/>
      <c r="T29" s="130"/>
      <c r="U29" s="130"/>
      <c r="V29" s="130"/>
      <c r="W29" s="130"/>
      <c r="X29" s="130"/>
      <c r="Y29" s="131"/>
      <c r="Z29" s="132"/>
      <c r="AA29" s="133"/>
      <c r="AB29" s="133"/>
      <c r="AC29" s="134"/>
    </row>
    <row r="30" spans="1:30" ht="31.35" customHeight="1" x14ac:dyDescent="0.2">
      <c r="C30" s="135" t="s">
        <v>8</v>
      </c>
      <c r="D30" s="136"/>
      <c r="E30" s="129"/>
      <c r="F30" s="130"/>
      <c r="G30" s="130"/>
      <c r="H30" s="130"/>
      <c r="I30" s="130"/>
      <c r="J30" s="130"/>
      <c r="K30" s="131"/>
      <c r="L30" s="129"/>
      <c r="M30" s="130"/>
      <c r="N30" s="130"/>
      <c r="O30" s="130"/>
      <c r="P30" s="130"/>
      <c r="Q30" s="130"/>
      <c r="R30" s="131"/>
      <c r="S30" s="129"/>
      <c r="T30" s="130"/>
      <c r="U30" s="130"/>
      <c r="V30" s="130"/>
      <c r="W30" s="130"/>
      <c r="X30" s="130"/>
      <c r="Y30" s="131"/>
      <c r="Z30" s="132"/>
      <c r="AA30" s="133"/>
      <c r="AB30" s="133"/>
      <c r="AC30" s="134"/>
    </row>
    <row r="31" spans="1:30" ht="19.7" customHeight="1" x14ac:dyDescent="0.2">
      <c r="A31" s="89" t="s">
        <v>0</v>
      </c>
      <c r="B31" s="90"/>
      <c r="C31" s="90"/>
      <c r="D31" s="90"/>
      <c r="E31" s="90"/>
      <c r="F31" s="90"/>
      <c r="G31" s="90"/>
      <c r="H31" s="90"/>
      <c r="I31" s="90"/>
      <c r="J31" s="90"/>
      <c r="K31" s="90"/>
      <c r="L31" s="90"/>
      <c r="M31" s="90"/>
      <c r="N31" s="90"/>
      <c r="O31" s="90"/>
      <c r="P31" s="90"/>
      <c r="Q31" s="90"/>
      <c r="R31" s="90"/>
      <c r="S31" s="90"/>
      <c r="T31" s="90"/>
      <c r="U31" s="90"/>
      <c r="V31" s="90"/>
      <c r="W31" s="91"/>
      <c r="X31" s="73" t="s">
        <v>1</v>
      </c>
      <c r="Y31" s="74"/>
      <c r="Z31" s="74"/>
      <c r="AA31" s="75"/>
      <c r="AB31" s="95" t="str">
        <f>IF($T$3&lt;&gt;"",$T$3,"")</f>
        <v/>
      </c>
      <c r="AC31" s="96"/>
      <c r="AD31" s="97"/>
    </row>
    <row r="32" spans="1:30" ht="19.7" customHeight="1" x14ac:dyDescent="0.25">
      <c r="A32" s="70" t="str">
        <f>IF($A$4&lt;&gt;"",$A$4,"")</f>
        <v/>
      </c>
      <c r="B32" s="71"/>
      <c r="C32" s="71"/>
      <c r="D32" s="71"/>
      <c r="E32" s="71"/>
      <c r="F32" s="71"/>
      <c r="G32" s="71"/>
      <c r="H32" s="71"/>
      <c r="I32" s="71"/>
      <c r="J32" s="71"/>
      <c r="K32" s="71"/>
      <c r="L32" s="71"/>
      <c r="M32" s="71"/>
      <c r="N32" s="71"/>
      <c r="O32" s="71"/>
      <c r="P32" s="71"/>
      <c r="Q32" s="71"/>
      <c r="R32" s="71"/>
      <c r="S32" s="71"/>
      <c r="T32" s="71"/>
      <c r="U32" s="71"/>
      <c r="V32" s="71"/>
      <c r="W32" s="72"/>
      <c r="X32" s="73" t="s">
        <v>3</v>
      </c>
      <c r="Y32" s="74"/>
      <c r="Z32" s="74"/>
      <c r="AA32" s="75"/>
      <c r="AB32" s="76" t="s">
        <v>78</v>
      </c>
      <c r="AC32" s="77"/>
      <c r="AD32" s="78"/>
    </row>
    <row r="34" spans="3:29" ht="15" x14ac:dyDescent="0.25">
      <c r="C34" s="115" t="s">
        <v>73</v>
      </c>
      <c r="D34" s="116"/>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116"/>
      <c r="AC34" s="117"/>
    </row>
    <row r="35" spans="3:29" ht="15" customHeight="1" x14ac:dyDescent="0.2">
      <c r="C35" s="62" t="s">
        <v>69</v>
      </c>
      <c r="D35" s="63"/>
      <c r="E35" s="63"/>
      <c r="F35" s="63"/>
      <c r="G35" s="63"/>
      <c r="H35" s="63"/>
      <c r="I35" s="63"/>
      <c r="J35" s="63"/>
      <c r="K35" s="63"/>
      <c r="L35" s="63"/>
      <c r="M35" s="63"/>
      <c r="N35" s="63"/>
      <c r="O35" s="64"/>
      <c r="P35" s="62" t="str">
        <f>IF($A$4&lt;&gt;"",$A$4,"")</f>
        <v/>
      </c>
      <c r="Q35" s="63"/>
      <c r="R35" s="63"/>
      <c r="S35" s="63"/>
      <c r="T35" s="63"/>
      <c r="U35" s="63"/>
      <c r="V35" s="63"/>
      <c r="W35" s="63"/>
      <c r="X35" s="63"/>
      <c r="Y35" s="63"/>
      <c r="Z35" s="63"/>
      <c r="AA35" s="63"/>
      <c r="AB35" s="63"/>
      <c r="AC35" s="64"/>
    </row>
    <row r="36" spans="3:29" x14ac:dyDescent="0.2">
      <c r="C36" s="62" t="s">
        <v>70</v>
      </c>
      <c r="D36" s="63"/>
      <c r="E36" s="63"/>
      <c r="F36" s="63"/>
      <c r="G36" s="63"/>
      <c r="H36" s="63"/>
      <c r="I36" s="63"/>
      <c r="J36" s="63"/>
      <c r="K36" s="63"/>
      <c r="L36" s="63"/>
      <c r="M36" s="63"/>
      <c r="N36" s="63"/>
      <c r="O36" s="64"/>
      <c r="P36" s="62"/>
      <c r="Q36" s="63"/>
      <c r="R36" s="63"/>
      <c r="S36" s="63"/>
      <c r="T36" s="63"/>
      <c r="U36" s="63"/>
      <c r="V36" s="63"/>
      <c r="W36" s="63"/>
      <c r="X36" s="63"/>
      <c r="Y36" s="63"/>
      <c r="Z36" s="63"/>
      <c r="AA36" s="63"/>
      <c r="AB36" s="63"/>
      <c r="AC36" s="64"/>
    </row>
    <row r="37" spans="3:29" ht="15" customHeight="1" x14ac:dyDescent="0.2">
      <c r="C37" s="62" t="s">
        <v>71</v>
      </c>
      <c r="D37" s="63"/>
      <c r="E37" s="63"/>
      <c r="F37" s="63"/>
      <c r="G37" s="63"/>
      <c r="H37" s="63"/>
      <c r="I37" s="63"/>
      <c r="J37" s="63"/>
      <c r="K37" s="63"/>
      <c r="L37" s="63"/>
      <c r="M37" s="63"/>
      <c r="N37" s="63"/>
      <c r="O37" s="64"/>
      <c r="P37" s="118" t="s">
        <v>72</v>
      </c>
      <c r="Q37" s="69"/>
      <c r="R37" s="63"/>
      <c r="S37" s="63"/>
      <c r="T37" s="63"/>
      <c r="U37" s="63"/>
      <c r="V37" s="63"/>
      <c r="W37" s="63"/>
      <c r="X37" s="63"/>
      <c r="Y37" s="63"/>
      <c r="Z37" s="63"/>
      <c r="AA37" s="63"/>
      <c r="AB37" s="63"/>
      <c r="AC37" s="64"/>
    </row>
    <row r="38" spans="3:29" ht="17.100000000000001" customHeight="1" x14ac:dyDescent="0.2">
      <c r="C38" s="4" t="str">
        <f>IF(D38&lt;&gt;"",1,"")</f>
        <v/>
      </c>
      <c r="D38" s="65"/>
      <c r="E38" s="66"/>
      <c r="F38" s="66"/>
      <c r="G38" s="66"/>
      <c r="H38" s="66"/>
      <c r="I38" s="66"/>
      <c r="J38" s="66"/>
      <c r="K38" s="66"/>
      <c r="L38" s="66"/>
      <c r="M38" s="66"/>
      <c r="N38" s="66"/>
      <c r="O38" s="66"/>
      <c r="P38" s="68" t="str">
        <f>IF(R38&lt;&gt;"",LOOKUP(9^9,C38:C60)+1,"")</f>
        <v/>
      </c>
      <c r="Q38" s="68"/>
      <c r="R38" s="63"/>
      <c r="S38" s="63"/>
      <c r="T38" s="63"/>
      <c r="U38" s="63"/>
      <c r="V38" s="63"/>
      <c r="W38" s="63"/>
      <c r="X38" s="63"/>
      <c r="Y38" s="63"/>
      <c r="Z38" s="63"/>
      <c r="AA38" s="63"/>
      <c r="AB38" s="63"/>
      <c r="AC38" s="64"/>
    </row>
    <row r="39" spans="3:29" ht="17.100000000000001" customHeight="1" x14ac:dyDescent="0.2">
      <c r="C39" s="2" t="str">
        <f>IF(AND(D39&lt;&gt;"",C38&lt;&gt;""),C38+1,"")</f>
        <v/>
      </c>
      <c r="D39" s="67"/>
      <c r="E39" s="67"/>
      <c r="F39" s="67"/>
      <c r="G39" s="67"/>
      <c r="H39" s="67"/>
      <c r="I39" s="67"/>
      <c r="J39" s="67"/>
      <c r="K39" s="67"/>
      <c r="L39" s="67"/>
      <c r="M39" s="67"/>
      <c r="N39" s="67"/>
      <c r="O39" s="67"/>
      <c r="P39" s="60" t="str">
        <f>IF(AND(R39&lt;&gt;"",P38&lt;&gt;""),P38+1,"")</f>
        <v/>
      </c>
      <c r="Q39" s="60"/>
      <c r="R39" s="69"/>
      <c r="S39" s="69"/>
      <c r="T39" s="69"/>
      <c r="U39" s="69"/>
      <c r="V39" s="69"/>
      <c r="W39" s="69"/>
      <c r="X39" s="69"/>
      <c r="Y39" s="69"/>
      <c r="Z39" s="69"/>
      <c r="AA39" s="69"/>
      <c r="AB39" s="69"/>
      <c r="AC39" s="69"/>
    </row>
    <row r="40" spans="3:29" ht="17.100000000000001" customHeight="1" x14ac:dyDescent="0.2">
      <c r="C40" s="2" t="str">
        <f t="shared" ref="C40:C59" si="0">IF(AND(D40&lt;&gt;"",C39&lt;&gt;""),C39+1,"")</f>
        <v/>
      </c>
      <c r="D40" s="60"/>
      <c r="E40" s="60"/>
      <c r="F40" s="60"/>
      <c r="G40" s="60"/>
      <c r="H40" s="60"/>
      <c r="I40" s="60"/>
      <c r="J40" s="60"/>
      <c r="K40" s="60"/>
      <c r="L40" s="60"/>
      <c r="M40" s="60"/>
      <c r="N40" s="60"/>
      <c r="O40" s="60"/>
      <c r="P40" s="60" t="str">
        <f>IF(AND(R40&lt;&gt;"",P39&lt;&gt;""),P39+1,"")</f>
        <v/>
      </c>
      <c r="Q40" s="60"/>
      <c r="R40" s="61"/>
      <c r="S40" s="61"/>
      <c r="T40" s="61"/>
      <c r="U40" s="61"/>
      <c r="V40" s="61"/>
      <c r="W40" s="61"/>
      <c r="X40" s="61"/>
      <c r="Y40" s="61"/>
      <c r="Z40" s="61"/>
      <c r="AA40" s="61"/>
      <c r="AB40" s="61"/>
      <c r="AC40" s="61"/>
    </row>
    <row r="41" spans="3:29" ht="17.100000000000001" customHeight="1" x14ac:dyDescent="0.2">
      <c r="C41" s="2" t="str">
        <f t="shared" si="0"/>
        <v/>
      </c>
      <c r="D41" s="60"/>
      <c r="E41" s="60"/>
      <c r="F41" s="60"/>
      <c r="G41" s="60"/>
      <c r="H41" s="60"/>
      <c r="I41" s="60"/>
      <c r="J41" s="60"/>
      <c r="K41" s="60"/>
      <c r="L41" s="60"/>
      <c r="M41" s="60"/>
      <c r="N41" s="60"/>
      <c r="O41" s="60"/>
      <c r="P41" s="60" t="str">
        <f t="shared" ref="P41:P60" si="1">IF(AND(R41&lt;&gt;"",P40&lt;&gt;""),P40+1,"")</f>
        <v/>
      </c>
      <c r="Q41" s="60"/>
      <c r="R41" s="61"/>
      <c r="S41" s="61"/>
      <c r="T41" s="61"/>
      <c r="U41" s="61"/>
      <c r="V41" s="61"/>
      <c r="W41" s="61"/>
      <c r="X41" s="61"/>
      <c r="Y41" s="61"/>
      <c r="Z41" s="61"/>
      <c r="AA41" s="61"/>
      <c r="AB41" s="61"/>
      <c r="AC41" s="61"/>
    </row>
    <row r="42" spans="3:29" ht="17.100000000000001" customHeight="1" x14ac:dyDescent="0.2">
      <c r="C42" s="2" t="str">
        <f t="shared" si="0"/>
        <v/>
      </c>
      <c r="D42" s="60"/>
      <c r="E42" s="60"/>
      <c r="F42" s="60"/>
      <c r="G42" s="60"/>
      <c r="H42" s="60"/>
      <c r="I42" s="60"/>
      <c r="J42" s="60"/>
      <c r="K42" s="60"/>
      <c r="L42" s="60"/>
      <c r="M42" s="60"/>
      <c r="N42" s="60"/>
      <c r="O42" s="60"/>
      <c r="P42" s="60" t="str">
        <f t="shared" si="1"/>
        <v/>
      </c>
      <c r="Q42" s="60"/>
      <c r="R42" s="61"/>
      <c r="S42" s="61"/>
      <c r="T42" s="61"/>
      <c r="U42" s="61"/>
      <c r="V42" s="61"/>
      <c r="W42" s="61"/>
      <c r="X42" s="61"/>
      <c r="Y42" s="61"/>
      <c r="Z42" s="61"/>
      <c r="AA42" s="61"/>
      <c r="AB42" s="61"/>
      <c r="AC42" s="61"/>
    </row>
    <row r="43" spans="3:29" ht="17.100000000000001" customHeight="1" x14ac:dyDescent="0.2">
      <c r="C43" s="2" t="str">
        <f t="shared" si="0"/>
        <v/>
      </c>
      <c r="D43" s="60"/>
      <c r="E43" s="60"/>
      <c r="F43" s="60"/>
      <c r="G43" s="60"/>
      <c r="H43" s="60"/>
      <c r="I43" s="60"/>
      <c r="J43" s="60"/>
      <c r="K43" s="60"/>
      <c r="L43" s="60"/>
      <c r="M43" s="60"/>
      <c r="N43" s="60"/>
      <c r="O43" s="60"/>
      <c r="P43" s="60" t="str">
        <f t="shared" si="1"/>
        <v/>
      </c>
      <c r="Q43" s="60"/>
      <c r="R43" s="61"/>
      <c r="S43" s="61"/>
      <c r="T43" s="61"/>
      <c r="U43" s="61"/>
      <c r="V43" s="61"/>
      <c r="W43" s="61"/>
      <c r="X43" s="61"/>
      <c r="Y43" s="61"/>
      <c r="Z43" s="61"/>
      <c r="AA43" s="61"/>
      <c r="AB43" s="61"/>
      <c r="AC43" s="61"/>
    </row>
    <row r="44" spans="3:29" ht="17.100000000000001" customHeight="1" x14ac:dyDescent="0.2">
      <c r="C44" s="2" t="str">
        <f t="shared" si="0"/>
        <v/>
      </c>
      <c r="D44" s="60"/>
      <c r="E44" s="60"/>
      <c r="F44" s="60"/>
      <c r="G44" s="60"/>
      <c r="H44" s="60"/>
      <c r="I44" s="60"/>
      <c r="J44" s="60"/>
      <c r="K44" s="60"/>
      <c r="L44" s="60"/>
      <c r="M44" s="60"/>
      <c r="N44" s="60"/>
      <c r="O44" s="60"/>
      <c r="P44" s="60" t="str">
        <f t="shared" si="1"/>
        <v/>
      </c>
      <c r="Q44" s="60"/>
      <c r="R44" s="61"/>
      <c r="S44" s="61"/>
      <c r="T44" s="61"/>
      <c r="U44" s="61"/>
      <c r="V44" s="61"/>
      <c r="W44" s="61"/>
      <c r="X44" s="61"/>
      <c r="Y44" s="61"/>
      <c r="Z44" s="61"/>
      <c r="AA44" s="61"/>
      <c r="AB44" s="61"/>
      <c r="AC44" s="61"/>
    </row>
    <row r="45" spans="3:29" ht="17.100000000000001" customHeight="1" x14ac:dyDescent="0.2">
      <c r="C45" s="2" t="str">
        <f t="shared" si="0"/>
        <v/>
      </c>
      <c r="D45" s="60"/>
      <c r="E45" s="60"/>
      <c r="F45" s="60"/>
      <c r="G45" s="60"/>
      <c r="H45" s="60"/>
      <c r="I45" s="60"/>
      <c r="J45" s="60"/>
      <c r="K45" s="60"/>
      <c r="L45" s="60"/>
      <c r="M45" s="60"/>
      <c r="N45" s="60"/>
      <c r="O45" s="60"/>
      <c r="P45" s="60" t="str">
        <f t="shared" si="1"/>
        <v/>
      </c>
      <c r="Q45" s="60"/>
      <c r="R45" s="61"/>
      <c r="S45" s="61"/>
      <c r="T45" s="61"/>
      <c r="U45" s="61"/>
      <c r="V45" s="61"/>
      <c r="W45" s="61"/>
      <c r="X45" s="61"/>
      <c r="Y45" s="61"/>
      <c r="Z45" s="61"/>
      <c r="AA45" s="61"/>
      <c r="AB45" s="61"/>
      <c r="AC45" s="61"/>
    </row>
    <row r="46" spans="3:29" ht="17.100000000000001" customHeight="1" x14ac:dyDescent="0.2">
      <c r="C46" s="2" t="str">
        <f t="shared" si="0"/>
        <v/>
      </c>
      <c r="D46" s="60"/>
      <c r="E46" s="60"/>
      <c r="F46" s="60"/>
      <c r="G46" s="60"/>
      <c r="H46" s="60"/>
      <c r="I46" s="60"/>
      <c r="J46" s="60"/>
      <c r="K46" s="60"/>
      <c r="L46" s="60"/>
      <c r="M46" s="60"/>
      <c r="N46" s="60"/>
      <c r="O46" s="60"/>
      <c r="P46" s="60" t="str">
        <f t="shared" si="1"/>
        <v/>
      </c>
      <c r="Q46" s="60"/>
      <c r="R46" s="61"/>
      <c r="S46" s="61"/>
      <c r="T46" s="61"/>
      <c r="U46" s="61"/>
      <c r="V46" s="61"/>
      <c r="W46" s="61"/>
      <c r="X46" s="61"/>
      <c r="Y46" s="61"/>
      <c r="Z46" s="61"/>
      <c r="AA46" s="61"/>
      <c r="AB46" s="61"/>
      <c r="AC46" s="61"/>
    </row>
    <row r="47" spans="3:29" ht="17.100000000000001" customHeight="1" x14ac:dyDescent="0.2">
      <c r="C47" s="2" t="str">
        <f t="shared" si="0"/>
        <v/>
      </c>
      <c r="D47" s="60"/>
      <c r="E47" s="60"/>
      <c r="F47" s="60"/>
      <c r="G47" s="60"/>
      <c r="H47" s="60"/>
      <c r="I47" s="60"/>
      <c r="J47" s="60"/>
      <c r="K47" s="60"/>
      <c r="L47" s="60"/>
      <c r="M47" s="60"/>
      <c r="N47" s="60"/>
      <c r="O47" s="60"/>
      <c r="P47" s="60" t="str">
        <f t="shared" si="1"/>
        <v/>
      </c>
      <c r="Q47" s="60"/>
      <c r="R47" s="61"/>
      <c r="S47" s="61"/>
      <c r="T47" s="61"/>
      <c r="U47" s="61"/>
      <c r="V47" s="61"/>
      <c r="W47" s="61"/>
      <c r="X47" s="61"/>
      <c r="Y47" s="61"/>
      <c r="Z47" s="61"/>
      <c r="AA47" s="61"/>
      <c r="AB47" s="61"/>
      <c r="AC47" s="61"/>
    </row>
    <row r="48" spans="3:29" ht="17.100000000000001" customHeight="1" x14ac:dyDescent="0.2">
      <c r="C48" s="2" t="str">
        <f t="shared" si="0"/>
        <v/>
      </c>
      <c r="D48" s="60"/>
      <c r="E48" s="60"/>
      <c r="F48" s="60"/>
      <c r="G48" s="60"/>
      <c r="H48" s="60"/>
      <c r="I48" s="60"/>
      <c r="J48" s="60"/>
      <c r="K48" s="60"/>
      <c r="L48" s="60"/>
      <c r="M48" s="60"/>
      <c r="N48" s="60"/>
      <c r="O48" s="60"/>
      <c r="P48" s="60" t="str">
        <f t="shared" si="1"/>
        <v/>
      </c>
      <c r="Q48" s="60"/>
      <c r="R48" s="61"/>
      <c r="S48" s="61"/>
      <c r="T48" s="61"/>
      <c r="U48" s="61"/>
      <c r="V48" s="61"/>
      <c r="W48" s="61"/>
      <c r="X48" s="61"/>
      <c r="Y48" s="61"/>
      <c r="Z48" s="61"/>
      <c r="AA48" s="61"/>
      <c r="AB48" s="61"/>
      <c r="AC48" s="61"/>
    </row>
    <row r="49" spans="1:30" ht="17.100000000000001" customHeight="1" x14ac:dyDescent="0.2">
      <c r="C49" s="2" t="str">
        <f t="shared" si="0"/>
        <v/>
      </c>
      <c r="D49" s="60"/>
      <c r="E49" s="60"/>
      <c r="F49" s="60"/>
      <c r="G49" s="60"/>
      <c r="H49" s="60"/>
      <c r="I49" s="60"/>
      <c r="J49" s="60"/>
      <c r="K49" s="60"/>
      <c r="L49" s="60"/>
      <c r="M49" s="60"/>
      <c r="N49" s="60"/>
      <c r="O49" s="60"/>
      <c r="P49" s="60" t="str">
        <f t="shared" si="1"/>
        <v/>
      </c>
      <c r="Q49" s="60"/>
      <c r="R49" s="61"/>
      <c r="S49" s="61"/>
      <c r="T49" s="61"/>
      <c r="U49" s="61"/>
      <c r="V49" s="61"/>
      <c r="W49" s="61"/>
      <c r="X49" s="61"/>
      <c r="Y49" s="61"/>
      <c r="Z49" s="61"/>
      <c r="AA49" s="61"/>
      <c r="AB49" s="61"/>
      <c r="AC49" s="61"/>
    </row>
    <row r="50" spans="1:30" ht="17.100000000000001" customHeight="1" x14ac:dyDescent="0.2">
      <c r="C50" s="2" t="str">
        <f t="shared" si="0"/>
        <v/>
      </c>
      <c r="D50" s="60"/>
      <c r="E50" s="60"/>
      <c r="F50" s="60"/>
      <c r="G50" s="60"/>
      <c r="H50" s="60"/>
      <c r="I50" s="60"/>
      <c r="J50" s="60"/>
      <c r="K50" s="60"/>
      <c r="L50" s="60"/>
      <c r="M50" s="60"/>
      <c r="N50" s="60"/>
      <c r="O50" s="60"/>
      <c r="P50" s="60" t="str">
        <f t="shared" si="1"/>
        <v/>
      </c>
      <c r="Q50" s="60"/>
      <c r="R50" s="61"/>
      <c r="S50" s="61"/>
      <c r="T50" s="61"/>
      <c r="U50" s="61"/>
      <c r="V50" s="61"/>
      <c r="W50" s="61"/>
      <c r="X50" s="61"/>
      <c r="Y50" s="61"/>
      <c r="Z50" s="61"/>
      <c r="AA50" s="61"/>
      <c r="AB50" s="61"/>
      <c r="AC50" s="61"/>
    </row>
    <row r="51" spans="1:30" ht="17.100000000000001" customHeight="1" x14ac:dyDescent="0.2">
      <c r="C51" s="2" t="str">
        <f t="shared" si="0"/>
        <v/>
      </c>
      <c r="D51" s="60"/>
      <c r="E51" s="60"/>
      <c r="F51" s="60"/>
      <c r="G51" s="60"/>
      <c r="H51" s="60"/>
      <c r="I51" s="60"/>
      <c r="J51" s="60"/>
      <c r="K51" s="60"/>
      <c r="L51" s="60"/>
      <c r="M51" s="60"/>
      <c r="N51" s="60"/>
      <c r="O51" s="60"/>
      <c r="P51" s="60" t="str">
        <f t="shared" si="1"/>
        <v/>
      </c>
      <c r="Q51" s="60"/>
      <c r="R51" s="61"/>
      <c r="S51" s="61"/>
      <c r="T51" s="61"/>
      <c r="U51" s="61"/>
      <c r="V51" s="61"/>
      <c r="W51" s="61"/>
      <c r="X51" s="61"/>
      <c r="Y51" s="61"/>
      <c r="Z51" s="61"/>
      <c r="AA51" s="61"/>
      <c r="AB51" s="61"/>
      <c r="AC51" s="61"/>
    </row>
    <row r="52" spans="1:30" ht="17.100000000000001" customHeight="1" x14ac:dyDescent="0.2">
      <c r="C52" s="2" t="str">
        <f t="shared" si="0"/>
        <v/>
      </c>
      <c r="D52" s="60"/>
      <c r="E52" s="60"/>
      <c r="F52" s="60"/>
      <c r="G52" s="60"/>
      <c r="H52" s="60"/>
      <c r="I52" s="60"/>
      <c r="J52" s="60"/>
      <c r="K52" s="60"/>
      <c r="L52" s="60"/>
      <c r="M52" s="60"/>
      <c r="N52" s="60"/>
      <c r="O52" s="60"/>
      <c r="P52" s="60" t="str">
        <f t="shared" si="1"/>
        <v/>
      </c>
      <c r="Q52" s="60"/>
      <c r="R52" s="61"/>
      <c r="S52" s="61"/>
      <c r="T52" s="61"/>
      <c r="U52" s="61"/>
      <c r="V52" s="61"/>
      <c r="W52" s="61"/>
      <c r="X52" s="61"/>
      <c r="Y52" s="61"/>
      <c r="Z52" s="61"/>
      <c r="AA52" s="61"/>
      <c r="AB52" s="61"/>
      <c r="AC52" s="61"/>
    </row>
    <row r="53" spans="1:30" ht="17.100000000000001" customHeight="1" x14ac:dyDescent="0.2">
      <c r="C53" s="2" t="str">
        <f t="shared" si="0"/>
        <v/>
      </c>
      <c r="D53" s="60"/>
      <c r="E53" s="60"/>
      <c r="F53" s="60"/>
      <c r="G53" s="60"/>
      <c r="H53" s="60"/>
      <c r="I53" s="60"/>
      <c r="J53" s="60"/>
      <c r="K53" s="60"/>
      <c r="L53" s="60"/>
      <c r="M53" s="60"/>
      <c r="N53" s="60"/>
      <c r="O53" s="60"/>
      <c r="P53" s="60" t="str">
        <f t="shared" si="1"/>
        <v/>
      </c>
      <c r="Q53" s="60"/>
      <c r="R53" s="61"/>
      <c r="S53" s="61"/>
      <c r="T53" s="61"/>
      <c r="U53" s="61"/>
      <c r="V53" s="61"/>
      <c r="W53" s="61"/>
      <c r="X53" s="61"/>
      <c r="Y53" s="61"/>
      <c r="Z53" s="61"/>
      <c r="AA53" s="61"/>
      <c r="AB53" s="61"/>
      <c r="AC53" s="61"/>
    </row>
    <row r="54" spans="1:30" ht="17.100000000000001" customHeight="1" x14ac:dyDescent="0.2">
      <c r="C54" s="2" t="str">
        <f t="shared" si="0"/>
        <v/>
      </c>
      <c r="D54" s="60"/>
      <c r="E54" s="60"/>
      <c r="F54" s="60"/>
      <c r="G54" s="60"/>
      <c r="H54" s="60"/>
      <c r="I54" s="60"/>
      <c r="J54" s="60"/>
      <c r="K54" s="60"/>
      <c r="L54" s="60"/>
      <c r="M54" s="60"/>
      <c r="N54" s="60"/>
      <c r="O54" s="60"/>
      <c r="P54" s="60" t="str">
        <f t="shared" si="1"/>
        <v/>
      </c>
      <c r="Q54" s="60"/>
      <c r="R54" s="61"/>
      <c r="S54" s="61"/>
      <c r="T54" s="61"/>
      <c r="U54" s="61"/>
      <c r="V54" s="61"/>
      <c r="W54" s="61"/>
      <c r="X54" s="61"/>
      <c r="Y54" s="61"/>
      <c r="Z54" s="61"/>
      <c r="AA54" s="61"/>
      <c r="AB54" s="61"/>
      <c r="AC54" s="61"/>
    </row>
    <row r="55" spans="1:30" ht="17.100000000000001" customHeight="1" x14ac:dyDescent="0.2">
      <c r="C55" s="2" t="str">
        <f t="shared" si="0"/>
        <v/>
      </c>
      <c r="D55" s="60"/>
      <c r="E55" s="60"/>
      <c r="F55" s="60"/>
      <c r="G55" s="60"/>
      <c r="H55" s="60"/>
      <c r="I55" s="60"/>
      <c r="J55" s="60"/>
      <c r="K55" s="60"/>
      <c r="L55" s="60"/>
      <c r="M55" s="60"/>
      <c r="N55" s="60"/>
      <c r="O55" s="60"/>
      <c r="P55" s="60" t="str">
        <f t="shared" si="1"/>
        <v/>
      </c>
      <c r="Q55" s="60"/>
      <c r="R55" s="61"/>
      <c r="S55" s="61"/>
      <c r="T55" s="61"/>
      <c r="U55" s="61"/>
      <c r="V55" s="61"/>
      <c r="W55" s="61"/>
      <c r="X55" s="61"/>
      <c r="Y55" s="61"/>
      <c r="Z55" s="61"/>
      <c r="AA55" s="61"/>
      <c r="AB55" s="61"/>
      <c r="AC55" s="61"/>
    </row>
    <row r="56" spans="1:30" ht="17.100000000000001" customHeight="1" x14ac:dyDescent="0.2">
      <c r="C56" s="2" t="str">
        <f t="shared" si="0"/>
        <v/>
      </c>
      <c r="D56" s="60"/>
      <c r="E56" s="60"/>
      <c r="F56" s="60"/>
      <c r="G56" s="60"/>
      <c r="H56" s="60"/>
      <c r="I56" s="60"/>
      <c r="J56" s="60"/>
      <c r="K56" s="60"/>
      <c r="L56" s="60"/>
      <c r="M56" s="60"/>
      <c r="N56" s="60"/>
      <c r="O56" s="60"/>
      <c r="P56" s="60" t="str">
        <f t="shared" si="1"/>
        <v/>
      </c>
      <c r="Q56" s="60"/>
      <c r="R56" s="61"/>
      <c r="S56" s="61"/>
      <c r="T56" s="61"/>
      <c r="U56" s="61"/>
      <c r="V56" s="61"/>
      <c r="W56" s="61"/>
      <c r="X56" s="61"/>
      <c r="Y56" s="61"/>
      <c r="Z56" s="61"/>
      <c r="AA56" s="61"/>
      <c r="AB56" s="61"/>
      <c r="AC56" s="61"/>
    </row>
    <row r="57" spans="1:30" ht="17.100000000000001" customHeight="1" x14ac:dyDescent="0.2">
      <c r="C57" s="2" t="str">
        <f t="shared" si="0"/>
        <v/>
      </c>
      <c r="D57" s="60"/>
      <c r="E57" s="60"/>
      <c r="F57" s="60"/>
      <c r="G57" s="60"/>
      <c r="H57" s="60"/>
      <c r="I57" s="60"/>
      <c r="J57" s="60"/>
      <c r="K57" s="60"/>
      <c r="L57" s="60"/>
      <c r="M57" s="60"/>
      <c r="N57" s="60"/>
      <c r="O57" s="60"/>
      <c r="P57" s="60" t="str">
        <f t="shared" si="1"/>
        <v/>
      </c>
      <c r="Q57" s="60"/>
      <c r="R57" s="61"/>
      <c r="S57" s="61"/>
      <c r="T57" s="61"/>
      <c r="U57" s="61"/>
      <c r="V57" s="61"/>
      <c r="W57" s="61"/>
      <c r="X57" s="61"/>
      <c r="Y57" s="61"/>
      <c r="Z57" s="61"/>
      <c r="AA57" s="61"/>
      <c r="AB57" s="61"/>
      <c r="AC57" s="61"/>
    </row>
    <row r="58" spans="1:30" ht="17.100000000000001" customHeight="1" x14ac:dyDescent="0.2">
      <c r="C58" s="2" t="str">
        <f t="shared" si="0"/>
        <v/>
      </c>
      <c r="D58" s="60"/>
      <c r="E58" s="60"/>
      <c r="F58" s="60"/>
      <c r="G58" s="60"/>
      <c r="H58" s="60"/>
      <c r="I58" s="60"/>
      <c r="J58" s="60"/>
      <c r="K58" s="60"/>
      <c r="L58" s="60"/>
      <c r="M58" s="60"/>
      <c r="N58" s="60"/>
      <c r="O58" s="60"/>
      <c r="P58" s="60" t="str">
        <f t="shared" si="1"/>
        <v/>
      </c>
      <c r="Q58" s="60"/>
      <c r="R58" s="61"/>
      <c r="S58" s="61"/>
      <c r="T58" s="61"/>
      <c r="U58" s="61"/>
      <c r="V58" s="61"/>
      <c r="W58" s="61"/>
      <c r="X58" s="61"/>
      <c r="Y58" s="61"/>
      <c r="Z58" s="61"/>
      <c r="AA58" s="61"/>
      <c r="AB58" s="61"/>
      <c r="AC58" s="61"/>
    </row>
    <row r="59" spans="1:30" ht="17.100000000000001" customHeight="1" x14ac:dyDescent="0.2">
      <c r="C59" s="2" t="str">
        <f t="shared" si="0"/>
        <v/>
      </c>
      <c r="D59" s="60"/>
      <c r="E59" s="60"/>
      <c r="F59" s="60"/>
      <c r="G59" s="60"/>
      <c r="H59" s="60"/>
      <c r="I59" s="60"/>
      <c r="J59" s="60"/>
      <c r="K59" s="60"/>
      <c r="L59" s="60"/>
      <c r="M59" s="60"/>
      <c r="N59" s="60"/>
      <c r="O59" s="60"/>
      <c r="P59" s="60" t="str">
        <f t="shared" si="1"/>
        <v/>
      </c>
      <c r="Q59" s="60"/>
      <c r="R59" s="61"/>
      <c r="S59" s="61"/>
      <c r="T59" s="61"/>
      <c r="U59" s="61"/>
      <c r="V59" s="61"/>
      <c r="W59" s="61"/>
      <c r="X59" s="61"/>
      <c r="Y59" s="61"/>
      <c r="Z59" s="61"/>
      <c r="AA59" s="61"/>
      <c r="AB59" s="61"/>
      <c r="AC59" s="61"/>
    </row>
    <row r="60" spans="1:30" ht="17.100000000000001" customHeight="1" x14ac:dyDescent="0.2">
      <c r="C60" s="2" t="str">
        <f t="shared" ref="C60" si="2">IF(AND(D60&lt;&gt;"",C59&lt;&gt;""),C59+1,"")</f>
        <v/>
      </c>
      <c r="D60" s="60"/>
      <c r="E60" s="60"/>
      <c r="F60" s="60"/>
      <c r="G60" s="60"/>
      <c r="H60" s="60"/>
      <c r="I60" s="60"/>
      <c r="J60" s="60"/>
      <c r="K60" s="60"/>
      <c r="L60" s="60"/>
      <c r="M60" s="60"/>
      <c r="N60" s="60"/>
      <c r="O60" s="60"/>
      <c r="P60" s="60" t="str">
        <f t="shared" si="1"/>
        <v/>
      </c>
      <c r="Q60" s="60"/>
      <c r="R60" s="61"/>
      <c r="S60" s="61"/>
      <c r="T60" s="61"/>
      <c r="U60" s="61"/>
      <c r="V60" s="61"/>
      <c r="W60" s="61"/>
      <c r="X60" s="61"/>
      <c r="Y60" s="61"/>
      <c r="Z60" s="61"/>
      <c r="AA60" s="61"/>
      <c r="AB60" s="61"/>
      <c r="AC60" s="61"/>
    </row>
    <row r="61" spans="1:30" ht="22.5" customHeight="1" x14ac:dyDescent="0.2">
      <c r="A61" s="3"/>
      <c r="B61" s="3"/>
      <c r="C61" s="3"/>
      <c r="D61" s="3"/>
      <c r="E61" s="3"/>
      <c r="F61" s="3"/>
      <c r="G61" s="3"/>
      <c r="H61" s="3"/>
      <c r="I61" s="3"/>
      <c r="J61" s="3"/>
      <c r="K61" s="3"/>
      <c r="L61" s="3"/>
      <c r="M61" s="3"/>
      <c r="N61" s="3"/>
      <c r="O61" s="3"/>
      <c r="P61" s="3"/>
      <c r="Q61" s="3"/>
      <c r="R61" s="3"/>
      <c r="S61" s="3"/>
      <c r="T61" s="3"/>
      <c r="U61" s="3"/>
      <c r="V61" s="3"/>
      <c r="W61" s="3"/>
      <c r="X61" s="44"/>
      <c r="Y61" s="44"/>
      <c r="Z61" s="44"/>
      <c r="AA61" s="44"/>
      <c r="AB61" s="44"/>
    </row>
    <row r="62" spans="1:30" ht="19.7" customHeight="1" x14ac:dyDescent="0.2">
      <c r="A62" s="89" t="s">
        <v>0</v>
      </c>
      <c r="B62" s="90"/>
      <c r="C62" s="90"/>
      <c r="D62" s="90"/>
      <c r="E62" s="90"/>
      <c r="F62" s="90"/>
      <c r="G62" s="90"/>
      <c r="H62" s="90"/>
      <c r="I62" s="90"/>
      <c r="J62" s="90"/>
      <c r="K62" s="90"/>
      <c r="L62" s="90"/>
      <c r="M62" s="90"/>
      <c r="N62" s="90"/>
      <c r="O62" s="90"/>
      <c r="P62" s="90"/>
      <c r="Q62" s="90"/>
      <c r="R62" s="90"/>
      <c r="S62" s="90"/>
      <c r="T62" s="90"/>
      <c r="U62" s="90"/>
      <c r="V62" s="90"/>
      <c r="W62" s="91"/>
      <c r="X62" s="73" t="s">
        <v>1</v>
      </c>
      <c r="Y62" s="74"/>
      <c r="Z62" s="74"/>
      <c r="AA62" s="75"/>
      <c r="AB62" s="95" t="str">
        <f>IF(T3&lt;&gt;"",T3,"")</f>
        <v/>
      </c>
      <c r="AC62" s="96"/>
      <c r="AD62" s="97"/>
    </row>
    <row r="63" spans="1:30" ht="19.7" customHeight="1" x14ac:dyDescent="0.25">
      <c r="A63" s="70" t="str">
        <f>IF($A$4&lt;&gt;"",$A$4,"")</f>
        <v/>
      </c>
      <c r="B63" s="71"/>
      <c r="C63" s="71"/>
      <c r="D63" s="71"/>
      <c r="E63" s="71"/>
      <c r="F63" s="71"/>
      <c r="G63" s="71"/>
      <c r="H63" s="71"/>
      <c r="I63" s="71"/>
      <c r="J63" s="71"/>
      <c r="K63" s="71"/>
      <c r="L63" s="71"/>
      <c r="M63" s="71"/>
      <c r="N63" s="71"/>
      <c r="O63" s="71"/>
      <c r="P63" s="71"/>
      <c r="Q63" s="71"/>
      <c r="R63" s="71"/>
      <c r="S63" s="71"/>
      <c r="T63" s="71"/>
      <c r="U63" s="71"/>
      <c r="V63" s="71"/>
      <c r="W63" s="72"/>
      <c r="X63" s="73" t="s">
        <v>3</v>
      </c>
      <c r="Y63" s="74"/>
      <c r="Z63" s="74"/>
      <c r="AA63" s="75"/>
      <c r="AB63" s="76" t="s">
        <v>79</v>
      </c>
      <c r="AC63" s="77"/>
      <c r="AD63" s="78"/>
    </row>
    <row r="64" spans="1:30" ht="15.6" customHeight="1" x14ac:dyDescent="0.2"/>
    <row r="65" spans="1:30" ht="15.6" customHeight="1" x14ac:dyDescent="0.25">
      <c r="C65" s="115" t="s">
        <v>10</v>
      </c>
      <c r="D65" s="116"/>
      <c r="E65" s="116"/>
      <c r="F65" s="116"/>
      <c r="G65" s="116"/>
      <c r="H65" s="116"/>
      <c r="I65" s="116"/>
      <c r="J65" s="116"/>
      <c r="K65" s="116"/>
      <c r="L65" s="116"/>
      <c r="M65" s="116"/>
      <c r="N65" s="116"/>
      <c r="O65" s="116"/>
      <c r="P65" s="116"/>
      <c r="Q65" s="116"/>
      <c r="R65" s="116"/>
      <c r="S65" s="116"/>
      <c r="T65" s="116"/>
      <c r="U65" s="116"/>
      <c r="V65" s="116"/>
      <c r="W65" s="116"/>
      <c r="X65" s="116"/>
      <c r="Y65" s="116"/>
      <c r="Z65" s="116"/>
      <c r="AA65" s="116"/>
      <c r="AB65" s="116"/>
      <c r="AC65" s="117"/>
    </row>
    <row r="66" spans="1:30" ht="15.6" customHeight="1" x14ac:dyDescent="0.2">
      <c r="C66" s="137" t="s">
        <v>16</v>
      </c>
      <c r="D66" s="112"/>
      <c r="E66" s="112"/>
      <c r="F66" s="112"/>
      <c r="G66" s="112"/>
      <c r="H66" s="112"/>
      <c r="I66" s="112"/>
      <c r="J66" s="113"/>
      <c r="K66" s="9"/>
      <c r="L66" s="62" t="str">
        <f>IF(K66&lt;&gt;"",VLOOKUP(K66,$C$17:$O$30,2,FALSE),"")</f>
        <v/>
      </c>
      <c r="M66" s="63"/>
      <c r="N66" s="63"/>
      <c r="O66" s="63"/>
      <c r="P66" s="63"/>
      <c r="Q66" s="63"/>
      <c r="R66" s="63"/>
      <c r="S66" s="63"/>
      <c r="T66" s="63"/>
      <c r="U66" s="63"/>
      <c r="V66" s="63"/>
      <c r="W66" s="63"/>
      <c r="X66" s="63"/>
      <c r="Y66" s="63"/>
      <c r="Z66" s="63"/>
      <c r="AA66" s="63"/>
      <c r="AB66" s="63"/>
      <c r="AC66" s="64"/>
    </row>
    <row r="67" spans="1:30" ht="15.6" customHeight="1" x14ac:dyDescent="0.2"/>
    <row r="68" spans="1:30" ht="56.85" customHeight="1" x14ac:dyDescent="0.2">
      <c r="A68" s="102" t="s">
        <v>11</v>
      </c>
      <c r="B68" s="102"/>
      <c r="C68" s="102"/>
      <c r="D68" s="102"/>
      <c r="E68" s="106" t="s">
        <v>44</v>
      </c>
      <c r="F68" s="100" t="s">
        <v>45</v>
      </c>
      <c r="G68" s="100" t="s">
        <v>46</v>
      </c>
      <c r="H68" s="100" t="s">
        <v>47</v>
      </c>
      <c r="I68" s="100" t="s">
        <v>48</v>
      </c>
      <c r="J68" s="121" t="s">
        <v>12</v>
      </c>
      <c r="K68" s="125"/>
      <c r="L68" s="125"/>
      <c r="M68" s="125"/>
      <c r="N68" s="122"/>
      <c r="O68" s="121" t="s">
        <v>13</v>
      </c>
      <c r="P68" s="125"/>
      <c r="Q68" s="125"/>
      <c r="R68" s="125"/>
      <c r="S68" s="125"/>
      <c r="T68" s="122"/>
      <c r="U68" s="121" t="s">
        <v>14</v>
      </c>
      <c r="V68" s="122"/>
      <c r="W68" s="103" t="s">
        <v>15</v>
      </c>
      <c r="X68" s="104"/>
      <c r="Y68" s="104"/>
      <c r="Z68" s="104"/>
      <c r="AA68" s="104"/>
      <c r="AB68" s="105"/>
      <c r="AC68" s="175" t="s">
        <v>33</v>
      </c>
      <c r="AD68" s="176"/>
    </row>
    <row r="69" spans="1:30" ht="15" customHeight="1" x14ac:dyDescent="0.2">
      <c r="A69" s="102"/>
      <c r="B69" s="102"/>
      <c r="C69" s="102"/>
      <c r="D69" s="102"/>
      <c r="E69" s="106"/>
      <c r="F69" s="101"/>
      <c r="G69" s="101"/>
      <c r="H69" s="101"/>
      <c r="I69" s="101"/>
      <c r="J69" s="123"/>
      <c r="K69" s="126"/>
      <c r="L69" s="126"/>
      <c r="M69" s="126"/>
      <c r="N69" s="124"/>
      <c r="O69" s="123"/>
      <c r="P69" s="126"/>
      <c r="Q69" s="126"/>
      <c r="R69" s="126"/>
      <c r="S69" s="126"/>
      <c r="T69" s="124"/>
      <c r="U69" s="123"/>
      <c r="V69" s="124"/>
      <c r="W69" s="103" t="s">
        <v>31</v>
      </c>
      <c r="X69" s="105"/>
      <c r="Y69" s="103" t="s">
        <v>34</v>
      </c>
      <c r="Z69" s="104"/>
      <c r="AA69" s="104"/>
      <c r="AB69" s="105"/>
      <c r="AC69" s="177"/>
      <c r="AD69" s="178"/>
    </row>
    <row r="70" spans="1:30" ht="56.85" customHeight="1" x14ac:dyDescent="0.2">
      <c r="A70" s="83"/>
      <c r="B70" s="83"/>
      <c r="C70" s="83"/>
      <c r="D70" s="83"/>
      <c r="E70" s="45"/>
      <c r="F70" s="17"/>
      <c r="G70" s="22"/>
      <c r="H70" s="22"/>
      <c r="I70" s="38" t="str">
        <f t="shared" ref="I70:I75" si="3">IF(AND(F70&lt;&gt;"",G70&lt;&gt;"",H70&lt;&gt;""),F70*G70*H70,"")</f>
        <v/>
      </c>
      <c r="J70" s="80"/>
      <c r="K70" s="82"/>
      <c r="L70" s="82"/>
      <c r="M70" s="82"/>
      <c r="N70" s="81"/>
      <c r="O70" s="80"/>
      <c r="P70" s="82"/>
      <c r="Q70" s="82"/>
      <c r="R70" s="82"/>
      <c r="S70" s="82"/>
      <c r="T70" s="81"/>
      <c r="U70" s="80"/>
      <c r="V70" s="81"/>
      <c r="W70" s="80"/>
      <c r="X70" s="81"/>
      <c r="Y70" s="80"/>
      <c r="Z70" s="82"/>
      <c r="AA70" s="82"/>
      <c r="AB70" s="81"/>
      <c r="AC70" s="119"/>
      <c r="AD70" s="120"/>
    </row>
    <row r="71" spans="1:30" ht="56.85" customHeight="1" x14ac:dyDescent="0.2">
      <c r="A71" s="83"/>
      <c r="B71" s="83"/>
      <c r="C71" s="83"/>
      <c r="D71" s="83"/>
      <c r="E71" s="45"/>
      <c r="F71" s="22"/>
      <c r="G71" s="22"/>
      <c r="H71" s="22"/>
      <c r="I71" s="38" t="str">
        <f t="shared" si="3"/>
        <v/>
      </c>
      <c r="J71" s="80"/>
      <c r="K71" s="82"/>
      <c r="L71" s="82"/>
      <c r="M71" s="82"/>
      <c r="N71" s="81"/>
      <c r="O71" s="80"/>
      <c r="P71" s="82"/>
      <c r="Q71" s="82"/>
      <c r="R71" s="82"/>
      <c r="S71" s="82"/>
      <c r="T71" s="81"/>
      <c r="U71" s="80"/>
      <c r="V71" s="81"/>
      <c r="W71" s="80"/>
      <c r="X71" s="81"/>
      <c r="Y71" s="80"/>
      <c r="Z71" s="82"/>
      <c r="AA71" s="82"/>
      <c r="AB71" s="81"/>
      <c r="AC71" s="119"/>
      <c r="AD71" s="120"/>
    </row>
    <row r="72" spans="1:30" ht="56.85" customHeight="1" x14ac:dyDescent="0.2">
      <c r="A72" s="83"/>
      <c r="B72" s="83"/>
      <c r="C72" s="83"/>
      <c r="D72" s="83"/>
      <c r="E72" s="45"/>
      <c r="F72" s="22"/>
      <c r="G72" s="22"/>
      <c r="H72" s="22"/>
      <c r="I72" s="38" t="str">
        <f t="shared" si="3"/>
        <v/>
      </c>
      <c r="J72" s="80"/>
      <c r="K72" s="82"/>
      <c r="L72" s="82"/>
      <c r="M72" s="82"/>
      <c r="N72" s="81"/>
      <c r="O72" s="80"/>
      <c r="P72" s="82"/>
      <c r="Q72" s="82"/>
      <c r="R72" s="82"/>
      <c r="S72" s="82"/>
      <c r="T72" s="81"/>
      <c r="U72" s="80"/>
      <c r="V72" s="81"/>
      <c r="W72" s="80"/>
      <c r="X72" s="81"/>
      <c r="Y72" s="80"/>
      <c r="Z72" s="82"/>
      <c r="AA72" s="82"/>
      <c r="AB72" s="81"/>
      <c r="AC72" s="119"/>
      <c r="AD72" s="120"/>
    </row>
    <row r="73" spans="1:30" ht="56.85" customHeight="1" x14ac:dyDescent="0.2">
      <c r="A73" s="83"/>
      <c r="B73" s="83"/>
      <c r="C73" s="83"/>
      <c r="D73" s="83"/>
      <c r="E73" s="45"/>
      <c r="F73" s="22"/>
      <c r="G73" s="22"/>
      <c r="H73" s="22"/>
      <c r="I73" s="38" t="str">
        <f t="shared" si="3"/>
        <v/>
      </c>
      <c r="J73" s="80"/>
      <c r="K73" s="82"/>
      <c r="L73" s="82"/>
      <c r="M73" s="82"/>
      <c r="N73" s="81"/>
      <c r="O73" s="80"/>
      <c r="P73" s="82"/>
      <c r="Q73" s="82"/>
      <c r="R73" s="82"/>
      <c r="S73" s="82"/>
      <c r="T73" s="81"/>
      <c r="U73" s="80"/>
      <c r="V73" s="81"/>
      <c r="W73" s="80"/>
      <c r="X73" s="81"/>
      <c r="Y73" s="80"/>
      <c r="Z73" s="82"/>
      <c r="AA73" s="82"/>
      <c r="AB73" s="81"/>
      <c r="AC73" s="119"/>
      <c r="AD73" s="120"/>
    </row>
    <row r="74" spans="1:30" ht="56.85" customHeight="1" x14ac:dyDescent="0.2">
      <c r="A74" s="83"/>
      <c r="B74" s="83"/>
      <c r="C74" s="83"/>
      <c r="D74" s="83"/>
      <c r="E74" s="45"/>
      <c r="F74" s="22"/>
      <c r="G74" s="22"/>
      <c r="H74" s="22"/>
      <c r="I74" s="38" t="str">
        <f t="shared" si="3"/>
        <v/>
      </c>
      <c r="J74" s="80"/>
      <c r="K74" s="82"/>
      <c r="L74" s="82"/>
      <c r="M74" s="82"/>
      <c r="N74" s="81"/>
      <c r="O74" s="80"/>
      <c r="P74" s="82"/>
      <c r="Q74" s="82"/>
      <c r="R74" s="82"/>
      <c r="S74" s="82"/>
      <c r="T74" s="81"/>
      <c r="U74" s="80"/>
      <c r="V74" s="81"/>
      <c r="W74" s="80"/>
      <c r="X74" s="81"/>
      <c r="Y74" s="80"/>
      <c r="Z74" s="82"/>
      <c r="AA74" s="82"/>
      <c r="AB74" s="81"/>
      <c r="AC74" s="119"/>
      <c r="AD74" s="120"/>
    </row>
    <row r="75" spans="1:30" ht="56.85" customHeight="1" x14ac:dyDescent="0.2">
      <c r="A75" s="83"/>
      <c r="B75" s="83"/>
      <c r="C75" s="83"/>
      <c r="D75" s="83"/>
      <c r="E75" s="45"/>
      <c r="F75" s="22"/>
      <c r="G75" s="22"/>
      <c r="H75" s="22"/>
      <c r="I75" s="38" t="str">
        <f t="shared" si="3"/>
        <v/>
      </c>
      <c r="J75" s="80"/>
      <c r="K75" s="82"/>
      <c r="L75" s="82"/>
      <c r="M75" s="82"/>
      <c r="N75" s="81"/>
      <c r="O75" s="80"/>
      <c r="P75" s="82"/>
      <c r="Q75" s="82"/>
      <c r="R75" s="82"/>
      <c r="S75" s="82"/>
      <c r="T75" s="81"/>
      <c r="U75" s="80"/>
      <c r="V75" s="81"/>
      <c r="W75" s="80"/>
      <c r="X75" s="81"/>
      <c r="Y75" s="80"/>
      <c r="Z75" s="82"/>
      <c r="AA75" s="82"/>
      <c r="AB75" s="81"/>
      <c r="AC75" s="119"/>
      <c r="AD75" s="120"/>
    </row>
    <row r="77" spans="1:30" ht="19.7" customHeight="1" x14ac:dyDescent="0.2">
      <c r="A77" s="89" t="s">
        <v>0</v>
      </c>
      <c r="B77" s="90"/>
      <c r="C77" s="90"/>
      <c r="D77" s="90"/>
      <c r="E77" s="90"/>
      <c r="F77" s="90"/>
      <c r="G77" s="90"/>
      <c r="H77" s="90"/>
      <c r="I77" s="90"/>
      <c r="J77" s="90"/>
      <c r="K77" s="90"/>
      <c r="L77" s="90"/>
      <c r="M77" s="90"/>
      <c r="N77" s="90"/>
      <c r="O77" s="90"/>
      <c r="P77" s="90"/>
      <c r="Q77" s="90"/>
      <c r="R77" s="90"/>
      <c r="S77" s="90"/>
      <c r="T77" s="90"/>
      <c r="U77" s="90"/>
      <c r="V77" s="90"/>
      <c r="W77" s="91"/>
      <c r="X77" s="107" t="s">
        <v>1</v>
      </c>
      <c r="Y77" s="107"/>
      <c r="Z77" s="107"/>
      <c r="AA77" s="107"/>
      <c r="AB77" s="95" t="str">
        <f>IF('Analyse de risques'!$T$3&lt;&gt;"",'Analyse de risques'!$T$3,"")</f>
        <v/>
      </c>
      <c r="AC77" s="96"/>
      <c r="AD77" s="97"/>
    </row>
    <row r="78" spans="1:30" ht="19.7" customHeight="1" x14ac:dyDescent="0.25">
      <c r="A78" s="70" t="str">
        <f>IF('Analyse de risques'!$A$4&lt;&gt;"",'Analyse de risques'!$A$4,"")</f>
        <v/>
      </c>
      <c r="B78" s="71"/>
      <c r="C78" s="71"/>
      <c r="D78" s="71"/>
      <c r="E78" s="71"/>
      <c r="F78" s="71"/>
      <c r="G78" s="71"/>
      <c r="H78" s="71"/>
      <c r="I78" s="71"/>
      <c r="J78" s="71"/>
      <c r="K78" s="71"/>
      <c r="L78" s="71"/>
      <c r="M78" s="71"/>
      <c r="N78" s="71"/>
      <c r="O78" s="71"/>
      <c r="P78" s="71"/>
      <c r="Q78" s="71"/>
      <c r="R78" s="71"/>
      <c r="S78" s="71"/>
      <c r="T78" s="71"/>
      <c r="U78" s="71"/>
      <c r="V78" s="71"/>
      <c r="W78" s="72"/>
      <c r="X78" s="107" t="s">
        <v>3</v>
      </c>
      <c r="Y78" s="107"/>
      <c r="Z78" s="107"/>
      <c r="AA78" s="107"/>
      <c r="AB78" s="76" t="s">
        <v>80</v>
      </c>
      <c r="AC78" s="77"/>
      <c r="AD78" s="78"/>
    </row>
    <row r="79" spans="1:30" ht="15.6" customHeight="1" x14ac:dyDescent="0.2"/>
    <row r="80" spans="1:30" ht="15.6" customHeight="1" x14ac:dyDescent="0.2">
      <c r="C80" s="98" t="s">
        <v>16</v>
      </c>
      <c r="D80" s="98"/>
      <c r="E80" s="98"/>
      <c r="F80" s="98"/>
      <c r="G80" s="98"/>
      <c r="H80" s="98"/>
      <c r="I80" s="98"/>
      <c r="J80" s="98"/>
      <c r="K80" s="9"/>
      <c r="L80" s="99" t="str">
        <f>IF(K80&lt;&gt;"",VLOOKUP(K80,'Analyse de risques'!$C$17:$O$30,2,FALSE),"")</f>
        <v/>
      </c>
      <c r="M80" s="99"/>
      <c r="N80" s="99"/>
      <c r="O80" s="99"/>
      <c r="P80" s="99"/>
      <c r="Q80" s="99"/>
      <c r="R80" s="99"/>
      <c r="S80" s="99"/>
      <c r="T80" s="99"/>
      <c r="U80" s="99"/>
      <c r="V80" s="99"/>
      <c r="W80" s="99"/>
      <c r="X80" s="99"/>
      <c r="Y80" s="99"/>
      <c r="Z80" s="99"/>
      <c r="AA80" s="99"/>
      <c r="AB80" s="99"/>
      <c r="AC80" s="99"/>
    </row>
    <row r="81" spans="1:30" ht="15.6" customHeight="1" x14ac:dyDescent="0.2"/>
    <row r="82" spans="1:30" ht="56.85" customHeight="1" x14ac:dyDescent="0.2">
      <c r="A82" s="102" t="s">
        <v>11</v>
      </c>
      <c r="B82" s="102"/>
      <c r="C82" s="102"/>
      <c r="D82" s="102"/>
      <c r="E82" s="106" t="s">
        <v>44</v>
      </c>
      <c r="F82" s="100" t="s">
        <v>45</v>
      </c>
      <c r="G82" s="100" t="s">
        <v>46</v>
      </c>
      <c r="H82" s="100" t="s">
        <v>47</v>
      </c>
      <c r="I82" s="100" t="s">
        <v>48</v>
      </c>
      <c r="J82" s="102" t="s">
        <v>12</v>
      </c>
      <c r="K82" s="102"/>
      <c r="L82" s="102"/>
      <c r="M82" s="102"/>
      <c r="N82" s="102"/>
      <c r="O82" s="102" t="s">
        <v>13</v>
      </c>
      <c r="P82" s="102"/>
      <c r="Q82" s="102"/>
      <c r="R82" s="102"/>
      <c r="S82" s="102"/>
      <c r="T82" s="102"/>
      <c r="U82" s="102" t="s">
        <v>14</v>
      </c>
      <c r="V82" s="102"/>
      <c r="W82" s="103" t="s">
        <v>15</v>
      </c>
      <c r="X82" s="104"/>
      <c r="Y82" s="104"/>
      <c r="Z82" s="104"/>
      <c r="AA82" s="104"/>
      <c r="AB82" s="105"/>
      <c r="AC82" s="106" t="s">
        <v>33</v>
      </c>
      <c r="AD82" s="106"/>
    </row>
    <row r="83" spans="1:30" ht="15" customHeight="1" x14ac:dyDescent="0.2">
      <c r="A83" s="102"/>
      <c r="B83" s="102"/>
      <c r="C83" s="102"/>
      <c r="D83" s="102"/>
      <c r="E83" s="106"/>
      <c r="F83" s="101"/>
      <c r="G83" s="101"/>
      <c r="H83" s="101"/>
      <c r="I83" s="101"/>
      <c r="J83" s="102"/>
      <c r="K83" s="102"/>
      <c r="L83" s="102"/>
      <c r="M83" s="102"/>
      <c r="N83" s="102"/>
      <c r="O83" s="102"/>
      <c r="P83" s="102"/>
      <c r="Q83" s="102"/>
      <c r="R83" s="102"/>
      <c r="S83" s="102"/>
      <c r="T83" s="102"/>
      <c r="U83" s="102"/>
      <c r="V83" s="102"/>
      <c r="W83" s="103" t="s">
        <v>31</v>
      </c>
      <c r="X83" s="105"/>
      <c r="Y83" s="103" t="s">
        <v>34</v>
      </c>
      <c r="Z83" s="104"/>
      <c r="AA83" s="104"/>
      <c r="AB83" s="105"/>
      <c r="AC83" s="106"/>
      <c r="AD83" s="106"/>
    </row>
    <row r="84" spans="1:30" ht="56.85" customHeight="1" x14ac:dyDescent="0.2">
      <c r="A84" s="83"/>
      <c r="B84" s="83"/>
      <c r="C84" s="83"/>
      <c r="D84" s="83"/>
      <c r="E84" s="45"/>
      <c r="F84" s="35"/>
      <c r="G84" s="35"/>
      <c r="H84" s="35"/>
      <c r="I84" s="35" t="str">
        <f t="shared" ref="I84:I89" si="4">IF(AND(F84&lt;&gt;"",G84&lt;&gt;"",H84&lt;&gt;""),F84*G84*H84,"")</f>
        <v/>
      </c>
      <c r="J84" s="80"/>
      <c r="K84" s="82"/>
      <c r="L84" s="82"/>
      <c r="M84" s="82"/>
      <c r="N84" s="81"/>
      <c r="O84" s="80"/>
      <c r="P84" s="82"/>
      <c r="Q84" s="82"/>
      <c r="R84" s="82"/>
      <c r="S84" s="82"/>
      <c r="T84" s="81"/>
      <c r="U84" s="79"/>
      <c r="V84" s="79"/>
      <c r="W84" s="80"/>
      <c r="X84" s="81"/>
      <c r="Y84" s="80"/>
      <c r="Z84" s="82"/>
      <c r="AA84" s="82"/>
      <c r="AB84" s="81"/>
      <c r="AC84" s="83"/>
      <c r="AD84" s="83"/>
    </row>
    <row r="85" spans="1:30" ht="56.85" customHeight="1" x14ac:dyDescent="0.2">
      <c r="A85" s="83"/>
      <c r="B85" s="83"/>
      <c r="C85" s="83"/>
      <c r="D85" s="83"/>
      <c r="E85" s="45"/>
      <c r="F85" s="35"/>
      <c r="G85" s="35"/>
      <c r="H85" s="35"/>
      <c r="I85" s="38" t="str">
        <f t="shared" si="4"/>
        <v/>
      </c>
      <c r="J85" s="80"/>
      <c r="K85" s="82"/>
      <c r="L85" s="82"/>
      <c r="M85" s="82"/>
      <c r="N85" s="81"/>
      <c r="O85" s="80"/>
      <c r="P85" s="82"/>
      <c r="Q85" s="82"/>
      <c r="R85" s="82"/>
      <c r="S85" s="82"/>
      <c r="T85" s="81"/>
      <c r="U85" s="79"/>
      <c r="V85" s="79"/>
      <c r="W85" s="80"/>
      <c r="X85" s="81"/>
      <c r="Y85" s="80"/>
      <c r="Z85" s="82"/>
      <c r="AA85" s="82"/>
      <c r="AB85" s="81"/>
      <c r="AC85" s="83"/>
      <c r="AD85" s="83"/>
    </row>
    <row r="86" spans="1:30" ht="56.85" customHeight="1" x14ac:dyDescent="0.2">
      <c r="A86" s="83"/>
      <c r="B86" s="83"/>
      <c r="C86" s="83"/>
      <c r="D86" s="83"/>
      <c r="E86" s="45"/>
      <c r="F86" s="35"/>
      <c r="G86" s="35"/>
      <c r="H86" s="35"/>
      <c r="I86" s="38" t="str">
        <f t="shared" si="4"/>
        <v/>
      </c>
      <c r="J86" s="80"/>
      <c r="K86" s="82"/>
      <c r="L86" s="82"/>
      <c r="M86" s="82"/>
      <c r="N86" s="81"/>
      <c r="O86" s="80"/>
      <c r="P86" s="82"/>
      <c r="Q86" s="82"/>
      <c r="R86" s="82"/>
      <c r="S86" s="82"/>
      <c r="T86" s="81"/>
      <c r="U86" s="79"/>
      <c r="V86" s="79"/>
      <c r="W86" s="80"/>
      <c r="X86" s="81"/>
      <c r="Y86" s="80"/>
      <c r="Z86" s="82"/>
      <c r="AA86" s="82"/>
      <c r="AB86" s="81"/>
      <c r="AC86" s="83"/>
      <c r="AD86" s="83"/>
    </row>
    <row r="87" spans="1:30" ht="56.85" customHeight="1" x14ac:dyDescent="0.2">
      <c r="A87" s="83"/>
      <c r="B87" s="83"/>
      <c r="C87" s="83"/>
      <c r="D87" s="83"/>
      <c r="E87" s="45"/>
      <c r="F87" s="35"/>
      <c r="G87" s="35"/>
      <c r="H87" s="35"/>
      <c r="I87" s="38" t="str">
        <f t="shared" si="4"/>
        <v/>
      </c>
      <c r="J87" s="80"/>
      <c r="K87" s="82"/>
      <c r="L87" s="82"/>
      <c r="M87" s="82"/>
      <c r="N87" s="81"/>
      <c r="O87" s="80"/>
      <c r="P87" s="82"/>
      <c r="Q87" s="82"/>
      <c r="R87" s="82"/>
      <c r="S87" s="82"/>
      <c r="T87" s="81"/>
      <c r="U87" s="79"/>
      <c r="V87" s="79"/>
      <c r="W87" s="80"/>
      <c r="X87" s="81"/>
      <c r="Y87" s="80"/>
      <c r="Z87" s="82"/>
      <c r="AA87" s="82"/>
      <c r="AB87" s="81"/>
      <c r="AC87" s="83"/>
      <c r="AD87" s="83"/>
    </row>
    <row r="88" spans="1:30" ht="56.85" customHeight="1" x14ac:dyDescent="0.2">
      <c r="A88" s="83"/>
      <c r="B88" s="83"/>
      <c r="C88" s="83"/>
      <c r="D88" s="83"/>
      <c r="E88" s="45"/>
      <c r="F88" s="35"/>
      <c r="G88" s="35"/>
      <c r="H88" s="35"/>
      <c r="I88" s="38" t="str">
        <f t="shared" si="4"/>
        <v/>
      </c>
      <c r="J88" s="80"/>
      <c r="K88" s="82"/>
      <c r="L88" s="82"/>
      <c r="M88" s="82"/>
      <c r="N88" s="81"/>
      <c r="O88" s="80"/>
      <c r="P88" s="82"/>
      <c r="Q88" s="82"/>
      <c r="R88" s="82"/>
      <c r="S88" s="82"/>
      <c r="T88" s="81"/>
      <c r="U88" s="79"/>
      <c r="V88" s="79"/>
      <c r="W88" s="80"/>
      <c r="X88" s="81"/>
      <c r="Y88" s="80"/>
      <c r="Z88" s="82"/>
      <c r="AA88" s="82"/>
      <c r="AB88" s="81"/>
      <c r="AC88" s="83"/>
      <c r="AD88" s="83"/>
    </row>
    <row r="89" spans="1:30" ht="56.85" customHeight="1" x14ac:dyDescent="0.2">
      <c r="A89" s="83" t="s">
        <v>75</v>
      </c>
      <c r="B89" s="83"/>
      <c r="C89" s="83"/>
      <c r="D89" s="83"/>
      <c r="E89" s="45"/>
      <c r="F89" s="35"/>
      <c r="G89" s="35"/>
      <c r="H89" s="35"/>
      <c r="I89" s="38" t="str">
        <f t="shared" si="4"/>
        <v/>
      </c>
      <c r="J89" s="80"/>
      <c r="K89" s="82"/>
      <c r="L89" s="82"/>
      <c r="M89" s="82"/>
      <c r="N89" s="81"/>
      <c r="O89" s="80"/>
      <c r="P89" s="82"/>
      <c r="Q89" s="82"/>
      <c r="R89" s="82"/>
      <c r="S89" s="82"/>
      <c r="T89" s="81"/>
      <c r="U89" s="79"/>
      <c r="V89" s="79"/>
      <c r="W89" s="80"/>
      <c r="X89" s="81"/>
      <c r="Y89" s="80"/>
      <c r="Z89" s="82"/>
      <c r="AA89" s="82"/>
      <c r="AB89" s="81"/>
      <c r="AC89" s="83"/>
      <c r="AD89" s="83"/>
    </row>
    <row r="90" spans="1:30" x14ac:dyDescent="0.2">
      <c r="A90" s="10"/>
      <c r="B90" s="10"/>
      <c r="C90" s="10"/>
      <c r="D90" s="10"/>
      <c r="E90" s="10"/>
      <c r="F90" s="10"/>
      <c r="G90" s="10"/>
      <c r="H90" s="10"/>
      <c r="I90" s="10"/>
      <c r="J90" s="10"/>
      <c r="K90" s="10"/>
      <c r="L90" s="10"/>
      <c r="M90" s="10"/>
      <c r="N90" s="10"/>
      <c r="O90" s="10"/>
      <c r="P90" s="10"/>
      <c r="Q90" s="10"/>
      <c r="R90" s="10"/>
      <c r="S90" s="10"/>
      <c r="T90" s="10"/>
      <c r="U90" s="10"/>
      <c r="V90" s="10"/>
      <c r="W90" s="10"/>
      <c r="X90" s="20"/>
      <c r="Y90" s="20"/>
      <c r="Z90" s="20"/>
      <c r="AA90" s="20"/>
      <c r="AB90" s="20"/>
      <c r="AC90" s="20"/>
    </row>
    <row r="92" spans="1:30" ht="19.7" customHeight="1" x14ac:dyDescent="0.2">
      <c r="A92" s="89" t="s">
        <v>0</v>
      </c>
      <c r="B92" s="90"/>
      <c r="C92" s="90"/>
      <c r="D92" s="90"/>
      <c r="E92" s="90"/>
      <c r="F92" s="90"/>
      <c r="G92" s="90"/>
      <c r="H92" s="90"/>
      <c r="I92" s="90"/>
      <c r="J92" s="90"/>
      <c r="K92" s="90"/>
      <c r="L92" s="90"/>
      <c r="M92" s="90"/>
      <c r="N92" s="90"/>
      <c r="O92" s="90"/>
      <c r="P92" s="90"/>
      <c r="Q92" s="90"/>
      <c r="R92" s="90"/>
      <c r="S92" s="90"/>
      <c r="T92" s="90"/>
      <c r="U92" s="90"/>
      <c r="V92" s="90"/>
      <c r="W92" s="91"/>
      <c r="X92" s="107" t="s">
        <v>1</v>
      </c>
      <c r="Y92" s="107"/>
      <c r="Z92" s="107"/>
      <c r="AA92" s="107"/>
      <c r="AB92" s="92" t="str">
        <f>IF('Analyse de risques'!$T$3&lt;&gt;"",'Analyse de risques'!$T$3,"")</f>
        <v/>
      </c>
      <c r="AC92" s="93"/>
      <c r="AD92" s="94"/>
    </row>
    <row r="93" spans="1:30" ht="19.7" customHeight="1" x14ac:dyDescent="0.25">
      <c r="A93" s="70" t="str">
        <f>IF('Analyse de risques'!$A$4&lt;&gt;"",'Analyse de risques'!$A$4,"")</f>
        <v/>
      </c>
      <c r="B93" s="71"/>
      <c r="C93" s="71"/>
      <c r="D93" s="71"/>
      <c r="E93" s="71"/>
      <c r="F93" s="71"/>
      <c r="G93" s="71"/>
      <c r="H93" s="71"/>
      <c r="I93" s="71"/>
      <c r="J93" s="71"/>
      <c r="K93" s="71"/>
      <c r="L93" s="71"/>
      <c r="M93" s="71"/>
      <c r="N93" s="71"/>
      <c r="O93" s="71"/>
      <c r="P93" s="71"/>
      <c r="Q93" s="71"/>
      <c r="R93" s="71"/>
      <c r="S93" s="71"/>
      <c r="T93" s="71"/>
      <c r="U93" s="71"/>
      <c r="V93" s="71"/>
      <c r="W93" s="72"/>
      <c r="X93" s="107" t="s">
        <v>3</v>
      </c>
      <c r="Y93" s="107"/>
      <c r="Z93" s="107"/>
      <c r="AA93" s="107"/>
      <c r="AB93" s="76" t="s">
        <v>81</v>
      </c>
      <c r="AC93" s="77"/>
      <c r="AD93" s="78"/>
    </row>
    <row r="94" spans="1:30" ht="15.6" customHeight="1" x14ac:dyDescent="0.2"/>
    <row r="95" spans="1:30" ht="15.6" customHeight="1" x14ac:dyDescent="0.2">
      <c r="C95" s="98" t="s">
        <v>16</v>
      </c>
      <c r="D95" s="98"/>
      <c r="E95" s="98"/>
      <c r="F95" s="98"/>
      <c r="G95" s="98"/>
      <c r="H95" s="98"/>
      <c r="I95" s="98"/>
      <c r="J95" s="98"/>
      <c r="K95" s="9"/>
      <c r="L95" s="99" t="str">
        <f>IF(K95&lt;&gt;"",VLOOKUP(K95,'Analyse de risques'!$C$17:$O$30,2,FALSE),"")</f>
        <v/>
      </c>
      <c r="M95" s="99"/>
      <c r="N95" s="99"/>
      <c r="O95" s="99"/>
      <c r="P95" s="99"/>
      <c r="Q95" s="99"/>
      <c r="R95" s="99"/>
      <c r="S95" s="99"/>
      <c r="T95" s="99"/>
      <c r="U95" s="99"/>
      <c r="V95" s="99"/>
      <c r="W95" s="99"/>
      <c r="X95" s="99"/>
      <c r="Y95" s="99"/>
      <c r="Z95" s="99"/>
      <c r="AA95" s="99"/>
      <c r="AB95" s="99"/>
      <c r="AC95" s="99"/>
    </row>
    <row r="96" spans="1:30" ht="15.6" customHeight="1" x14ac:dyDescent="0.2"/>
    <row r="97" spans="1:40" ht="56.85" customHeight="1" x14ac:dyDescent="0.2">
      <c r="A97" s="102" t="s">
        <v>11</v>
      </c>
      <c r="B97" s="102"/>
      <c r="C97" s="102"/>
      <c r="D97" s="102"/>
      <c r="E97" s="106" t="s">
        <v>44</v>
      </c>
      <c r="F97" s="100" t="s">
        <v>45</v>
      </c>
      <c r="G97" s="100" t="s">
        <v>46</v>
      </c>
      <c r="H97" s="100" t="s">
        <v>47</v>
      </c>
      <c r="I97" s="100" t="s">
        <v>48</v>
      </c>
      <c r="J97" s="102" t="s">
        <v>12</v>
      </c>
      <c r="K97" s="102"/>
      <c r="L97" s="102"/>
      <c r="M97" s="102"/>
      <c r="N97" s="102"/>
      <c r="O97" s="102" t="s">
        <v>13</v>
      </c>
      <c r="P97" s="102"/>
      <c r="Q97" s="102"/>
      <c r="R97" s="102"/>
      <c r="S97" s="102"/>
      <c r="T97" s="102"/>
      <c r="U97" s="102" t="s">
        <v>14</v>
      </c>
      <c r="V97" s="102"/>
      <c r="W97" s="103" t="s">
        <v>15</v>
      </c>
      <c r="X97" s="104"/>
      <c r="Y97" s="104"/>
      <c r="Z97" s="104"/>
      <c r="AA97" s="104"/>
      <c r="AB97" s="105"/>
      <c r="AC97" s="106" t="s">
        <v>33</v>
      </c>
      <c r="AD97" s="106"/>
    </row>
    <row r="98" spans="1:40" ht="15" customHeight="1" x14ac:dyDescent="0.2">
      <c r="A98" s="102"/>
      <c r="B98" s="102"/>
      <c r="C98" s="102"/>
      <c r="D98" s="102"/>
      <c r="E98" s="106"/>
      <c r="F98" s="101"/>
      <c r="G98" s="101"/>
      <c r="H98" s="101"/>
      <c r="I98" s="101"/>
      <c r="J98" s="102"/>
      <c r="K98" s="102"/>
      <c r="L98" s="102"/>
      <c r="M98" s="102"/>
      <c r="N98" s="102"/>
      <c r="O98" s="102"/>
      <c r="P98" s="102"/>
      <c r="Q98" s="102"/>
      <c r="R98" s="102"/>
      <c r="S98" s="102"/>
      <c r="T98" s="102"/>
      <c r="U98" s="102"/>
      <c r="V98" s="102"/>
      <c r="W98" s="103" t="s">
        <v>31</v>
      </c>
      <c r="X98" s="105"/>
      <c r="Y98" s="103" t="s">
        <v>34</v>
      </c>
      <c r="Z98" s="104"/>
      <c r="AA98" s="104"/>
      <c r="AB98" s="105"/>
      <c r="AC98" s="106"/>
      <c r="AD98" s="106"/>
    </row>
    <row r="99" spans="1:40" ht="56.85" customHeight="1" x14ac:dyDescent="0.2">
      <c r="A99" s="83"/>
      <c r="B99" s="83"/>
      <c r="C99" s="83"/>
      <c r="D99" s="83"/>
      <c r="E99" s="45"/>
      <c r="F99" s="59"/>
      <c r="G99" s="59"/>
      <c r="H99" s="59"/>
      <c r="I99" s="59" t="str">
        <f t="shared" ref="I99:I104" si="5">IF(AND(F99&lt;&gt;"",G99&lt;&gt;"",H99&lt;&gt;""),F99*G99*H99,"")</f>
        <v/>
      </c>
      <c r="J99" s="80"/>
      <c r="K99" s="82"/>
      <c r="L99" s="82"/>
      <c r="M99" s="82"/>
      <c r="N99" s="81"/>
      <c r="O99" s="80"/>
      <c r="P99" s="82"/>
      <c r="Q99" s="82"/>
      <c r="R99" s="82"/>
      <c r="S99" s="82"/>
      <c r="T99" s="81"/>
      <c r="U99" s="79"/>
      <c r="V99" s="79"/>
      <c r="W99" s="80"/>
      <c r="X99" s="81"/>
      <c r="Y99" s="80"/>
      <c r="Z99" s="82"/>
      <c r="AA99" s="82"/>
      <c r="AB99" s="81"/>
      <c r="AC99" s="83"/>
      <c r="AD99" s="83"/>
    </row>
    <row r="100" spans="1:40" ht="56.85" customHeight="1" x14ac:dyDescent="0.2">
      <c r="A100" s="83"/>
      <c r="B100" s="83"/>
      <c r="C100" s="83"/>
      <c r="D100" s="83"/>
      <c r="E100" s="45"/>
      <c r="F100" s="59"/>
      <c r="G100" s="59"/>
      <c r="H100" s="59"/>
      <c r="I100" s="59" t="str">
        <f t="shared" si="5"/>
        <v/>
      </c>
      <c r="J100" s="80"/>
      <c r="K100" s="82"/>
      <c r="L100" s="82"/>
      <c r="M100" s="82"/>
      <c r="N100" s="81"/>
      <c r="O100" s="80"/>
      <c r="P100" s="82"/>
      <c r="Q100" s="82"/>
      <c r="R100" s="82"/>
      <c r="S100" s="82"/>
      <c r="T100" s="81"/>
      <c r="U100" s="79"/>
      <c r="V100" s="79"/>
      <c r="W100" s="80"/>
      <c r="X100" s="81"/>
      <c r="Y100" s="80"/>
      <c r="Z100" s="82"/>
      <c r="AA100" s="82"/>
      <c r="AB100" s="81"/>
      <c r="AC100" s="83"/>
      <c r="AD100" s="83"/>
    </row>
    <row r="101" spans="1:40" ht="56.85" customHeight="1" x14ac:dyDescent="0.2">
      <c r="A101" s="83"/>
      <c r="B101" s="83"/>
      <c r="C101" s="83"/>
      <c r="D101" s="83"/>
      <c r="E101" s="45"/>
      <c r="F101" s="59"/>
      <c r="G101" s="59"/>
      <c r="H101" s="59"/>
      <c r="I101" s="59" t="str">
        <f t="shared" si="5"/>
        <v/>
      </c>
      <c r="J101" s="80"/>
      <c r="K101" s="82"/>
      <c r="L101" s="82"/>
      <c r="M101" s="82"/>
      <c r="N101" s="81"/>
      <c r="O101" s="80"/>
      <c r="P101" s="82"/>
      <c r="Q101" s="82"/>
      <c r="R101" s="82"/>
      <c r="S101" s="82"/>
      <c r="T101" s="81"/>
      <c r="U101" s="79"/>
      <c r="V101" s="79"/>
      <c r="W101" s="80"/>
      <c r="X101" s="81"/>
      <c r="Y101" s="80"/>
      <c r="Z101" s="82"/>
      <c r="AA101" s="82"/>
      <c r="AB101" s="81"/>
      <c r="AC101" s="83"/>
      <c r="AD101" s="83"/>
    </row>
    <row r="102" spans="1:40" ht="56.85" customHeight="1" x14ac:dyDescent="0.2">
      <c r="A102" s="83"/>
      <c r="B102" s="83"/>
      <c r="C102" s="83"/>
      <c r="D102" s="83"/>
      <c r="E102" s="45"/>
      <c r="F102" s="59"/>
      <c r="G102" s="59"/>
      <c r="H102" s="59"/>
      <c r="I102" s="59" t="str">
        <f t="shared" si="5"/>
        <v/>
      </c>
      <c r="J102" s="80"/>
      <c r="K102" s="82"/>
      <c r="L102" s="82"/>
      <c r="M102" s="82"/>
      <c r="N102" s="81"/>
      <c r="O102" s="80"/>
      <c r="P102" s="82"/>
      <c r="Q102" s="82"/>
      <c r="R102" s="82"/>
      <c r="S102" s="82"/>
      <c r="T102" s="81"/>
      <c r="U102" s="79"/>
      <c r="V102" s="79"/>
      <c r="W102" s="80"/>
      <c r="X102" s="81"/>
      <c r="Y102" s="80"/>
      <c r="Z102" s="82"/>
      <c r="AA102" s="82"/>
      <c r="AB102" s="81"/>
      <c r="AC102" s="83"/>
      <c r="AD102" s="83"/>
    </row>
    <row r="103" spans="1:40" ht="56.85" customHeight="1" x14ac:dyDescent="0.2">
      <c r="A103" s="83"/>
      <c r="B103" s="83"/>
      <c r="C103" s="83"/>
      <c r="D103" s="83"/>
      <c r="E103" s="45"/>
      <c r="F103" s="59"/>
      <c r="G103" s="59"/>
      <c r="H103" s="59"/>
      <c r="I103" s="59" t="str">
        <f t="shared" si="5"/>
        <v/>
      </c>
      <c r="J103" s="80"/>
      <c r="K103" s="82"/>
      <c r="L103" s="82"/>
      <c r="M103" s="82"/>
      <c r="N103" s="81"/>
      <c r="O103" s="80"/>
      <c r="P103" s="82"/>
      <c r="Q103" s="82"/>
      <c r="R103" s="82"/>
      <c r="S103" s="82"/>
      <c r="T103" s="81"/>
      <c r="U103" s="79"/>
      <c r="V103" s="79"/>
      <c r="W103" s="80"/>
      <c r="X103" s="81"/>
      <c r="Y103" s="80"/>
      <c r="Z103" s="82"/>
      <c r="AA103" s="82"/>
      <c r="AB103" s="81"/>
      <c r="AC103" s="83"/>
      <c r="AD103" s="83"/>
      <c r="AN103" s="1">
        <v>0.5</v>
      </c>
    </row>
    <row r="104" spans="1:40" ht="56.85" customHeight="1" x14ac:dyDescent="0.2">
      <c r="A104" s="83" t="s">
        <v>76</v>
      </c>
      <c r="B104" s="83"/>
      <c r="C104" s="83"/>
      <c r="D104" s="83"/>
      <c r="E104" s="45"/>
      <c r="F104" s="59"/>
      <c r="G104" s="59"/>
      <c r="H104" s="59"/>
      <c r="I104" s="59" t="str">
        <f t="shared" si="5"/>
        <v/>
      </c>
      <c r="J104" s="80"/>
      <c r="K104" s="82"/>
      <c r="L104" s="82"/>
      <c r="M104" s="82"/>
      <c r="N104" s="81"/>
      <c r="O104" s="80"/>
      <c r="P104" s="82"/>
      <c r="Q104" s="82"/>
      <c r="R104" s="82"/>
      <c r="S104" s="82"/>
      <c r="T104" s="81"/>
      <c r="U104" s="79"/>
      <c r="V104" s="79"/>
      <c r="W104" s="80"/>
      <c r="X104" s="81"/>
      <c r="Y104" s="80"/>
      <c r="Z104" s="82"/>
      <c r="AA104" s="82"/>
      <c r="AB104" s="81"/>
      <c r="AC104" s="83"/>
      <c r="AD104" s="83"/>
    </row>
    <row r="105" spans="1:40"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20"/>
      <c r="Y105" s="20"/>
      <c r="Z105" s="20"/>
      <c r="AA105" s="20"/>
      <c r="AB105" s="20"/>
      <c r="AC105" s="20"/>
    </row>
  </sheetData>
  <sheetProtection formatCells="0" formatColumns="0" formatRows="0" insertColumns="0" insertRows="0" insertHyperlinks="0" deleteColumns="0" deleteRows="0"/>
  <protectedRanges>
    <protectedRange sqref="Q3:R4 Y3 A4:B4 Q62:R63 E17:O24 R17:Z24" name="Page1"/>
    <protectedRange sqref="Q77:R78" name="Page1_1"/>
    <protectedRange sqref="R38:Z60 E38:O60" name="Page1_1_1"/>
    <protectedRange sqref="Q31:R33" name="Page1_7"/>
    <protectedRange sqref="Q92:R93" name="Page1_2"/>
  </protectedRanges>
  <mergeCells count="318">
    <mergeCell ref="AC72:AD72"/>
    <mergeCell ref="AC70:AD70"/>
    <mergeCell ref="AC71:AD71"/>
    <mergeCell ref="AC68:AD69"/>
    <mergeCell ref="C65:AC65"/>
    <mergeCell ref="C66:J66"/>
    <mergeCell ref="L66:AC66"/>
    <mergeCell ref="W71:X71"/>
    <mergeCell ref="Y71:AB71"/>
    <mergeCell ref="H68:H69"/>
    <mergeCell ref="I68:I69"/>
    <mergeCell ref="J70:N70"/>
    <mergeCell ref="J71:N71"/>
    <mergeCell ref="O71:T71"/>
    <mergeCell ref="U71:V71"/>
    <mergeCell ref="U72:V72"/>
    <mergeCell ref="O70:T70"/>
    <mergeCell ref="W68:AB68"/>
    <mergeCell ref="W69:X69"/>
    <mergeCell ref="J72:N72"/>
    <mergeCell ref="O72:T72"/>
    <mergeCell ref="J12:AC12"/>
    <mergeCell ref="J13:AC13"/>
    <mergeCell ref="C12:I13"/>
    <mergeCell ref="E26:K26"/>
    <mergeCell ref="E27:K27"/>
    <mergeCell ref="E28:K28"/>
    <mergeCell ref="C29:D29"/>
    <mergeCell ref="S29:Y29"/>
    <mergeCell ref="X63:AA63"/>
    <mergeCell ref="AB63:AD63"/>
    <mergeCell ref="P1:AD2"/>
    <mergeCell ref="A3:M3"/>
    <mergeCell ref="A4:M4"/>
    <mergeCell ref="N3:S3"/>
    <mergeCell ref="N4:S4"/>
    <mergeCell ref="AB4:AD4"/>
    <mergeCell ref="AB3:AD3"/>
    <mergeCell ref="X3:AA3"/>
    <mergeCell ref="A1:O1"/>
    <mergeCell ref="A2:O2"/>
    <mergeCell ref="X4:AA4"/>
    <mergeCell ref="T3:W3"/>
    <mergeCell ref="T4:W4"/>
    <mergeCell ref="D41:O41"/>
    <mergeCell ref="P41:Q41"/>
    <mergeCell ref="R41:AC41"/>
    <mergeCell ref="D42:O42"/>
    <mergeCell ref="P42:Q42"/>
    <mergeCell ref="R42:AC42"/>
    <mergeCell ref="AC73:AD73"/>
    <mergeCell ref="U73:V73"/>
    <mergeCell ref="L30:R30"/>
    <mergeCell ref="R38:AC38"/>
    <mergeCell ref="D39:O39"/>
    <mergeCell ref="R39:AC39"/>
    <mergeCell ref="Y70:AB70"/>
    <mergeCell ref="D40:O40"/>
    <mergeCell ref="P40:Q40"/>
    <mergeCell ref="R40:AC40"/>
    <mergeCell ref="X31:AA31"/>
    <mergeCell ref="AB31:AD31"/>
    <mergeCell ref="D55:O55"/>
    <mergeCell ref="A68:D69"/>
    <mergeCell ref="E68:E69"/>
    <mergeCell ref="A70:D70"/>
    <mergeCell ref="A71:D71"/>
    <mergeCell ref="A72:D72"/>
    <mergeCell ref="C6:AC6"/>
    <mergeCell ref="C15:AC15"/>
    <mergeCell ref="C26:D26"/>
    <mergeCell ref="S26:Y26"/>
    <mergeCell ref="Z26:AC26"/>
    <mergeCell ref="Z29:AC29"/>
    <mergeCell ref="C30:D30"/>
    <mergeCell ref="S30:Y30"/>
    <mergeCell ref="Z30:AC30"/>
    <mergeCell ref="F16:AC16"/>
    <mergeCell ref="E29:K29"/>
    <mergeCell ref="C27:D27"/>
    <mergeCell ref="S27:Y27"/>
    <mergeCell ref="Z27:AC27"/>
    <mergeCell ref="C28:D28"/>
    <mergeCell ref="S28:Y28"/>
    <mergeCell ref="Z28:AC28"/>
    <mergeCell ref="E30:K30"/>
    <mergeCell ref="C7:AC9"/>
    <mergeCell ref="C11:AC11"/>
    <mergeCell ref="L26:R26"/>
    <mergeCell ref="L27:R27"/>
    <mergeCell ref="L28:R28"/>
    <mergeCell ref="L29:R29"/>
    <mergeCell ref="AB78:AD78"/>
    <mergeCell ref="W70:X70"/>
    <mergeCell ref="Y74:AB74"/>
    <mergeCell ref="W75:X75"/>
    <mergeCell ref="W72:X72"/>
    <mergeCell ref="Y72:AB72"/>
    <mergeCell ref="A31:W31"/>
    <mergeCell ref="A82:D83"/>
    <mergeCell ref="E82:E83"/>
    <mergeCell ref="X32:AA32"/>
    <mergeCell ref="A32:W32"/>
    <mergeCell ref="AB32:AD32"/>
    <mergeCell ref="H82:H83"/>
    <mergeCell ref="I82:I83"/>
    <mergeCell ref="D38:O38"/>
    <mergeCell ref="P38:Q38"/>
    <mergeCell ref="A62:W62"/>
    <mergeCell ref="X62:AA62"/>
    <mergeCell ref="AB62:AD62"/>
    <mergeCell ref="P39:Q39"/>
    <mergeCell ref="Y75:AB75"/>
    <mergeCell ref="J75:N75"/>
    <mergeCell ref="O75:T75"/>
    <mergeCell ref="J74:N74"/>
    <mergeCell ref="AC84:AD84"/>
    <mergeCell ref="R43:AC43"/>
    <mergeCell ref="D44:O44"/>
    <mergeCell ref="P44:Q44"/>
    <mergeCell ref="R44:AC44"/>
    <mergeCell ref="D45:O45"/>
    <mergeCell ref="P45:Q45"/>
    <mergeCell ref="R45:AC45"/>
    <mergeCell ref="D46:O46"/>
    <mergeCell ref="P46:Q46"/>
    <mergeCell ref="R46:AC46"/>
    <mergeCell ref="D43:O43"/>
    <mergeCell ref="P43:Q43"/>
    <mergeCell ref="D47:O47"/>
    <mergeCell ref="G68:G69"/>
    <mergeCell ref="U70:V70"/>
    <mergeCell ref="P47:Q47"/>
    <mergeCell ref="R47:AC47"/>
    <mergeCell ref="Y69:AB69"/>
    <mergeCell ref="A77:W77"/>
    <mergeCell ref="X77:AA77"/>
    <mergeCell ref="AB77:AD77"/>
    <mergeCell ref="A78:W78"/>
    <mergeCell ref="X78:AA78"/>
    <mergeCell ref="AC85:AD85"/>
    <mergeCell ref="AC86:AD86"/>
    <mergeCell ref="J89:N89"/>
    <mergeCell ref="O89:T89"/>
    <mergeCell ref="U89:V89"/>
    <mergeCell ref="W89:X89"/>
    <mergeCell ref="Y89:AB89"/>
    <mergeCell ref="AC89:AD89"/>
    <mergeCell ref="J87:N87"/>
    <mergeCell ref="O87:T87"/>
    <mergeCell ref="U87:V87"/>
    <mergeCell ref="W87:X87"/>
    <mergeCell ref="Y87:AB87"/>
    <mergeCell ref="AC87:AD87"/>
    <mergeCell ref="J88:N88"/>
    <mergeCell ref="O88:T88"/>
    <mergeCell ref="U88:V88"/>
    <mergeCell ref="W88:X88"/>
    <mergeCell ref="Y88:AB88"/>
    <mergeCell ref="U86:V86"/>
    <mergeCell ref="W86:X86"/>
    <mergeCell ref="Y86:AB86"/>
    <mergeCell ref="AC88:AD88"/>
    <mergeCell ref="Y85:AB85"/>
    <mergeCell ref="A73:D73"/>
    <mergeCell ref="A74:D74"/>
    <mergeCell ref="A75:D75"/>
    <mergeCell ref="A63:W63"/>
    <mergeCell ref="O74:T74"/>
    <mergeCell ref="A86:D86"/>
    <mergeCell ref="A87:D87"/>
    <mergeCell ref="A88:D88"/>
    <mergeCell ref="J85:N85"/>
    <mergeCell ref="O85:T85"/>
    <mergeCell ref="U85:V85"/>
    <mergeCell ref="W85:X85"/>
    <mergeCell ref="O82:T83"/>
    <mergeCell ref="U82:V83"/>
    <mergeCell ref="J86:N86"/>
    <mergeCell ref="O86:T86"/>
    <mergeCell ref="F82:F83"/>
    <mergeCell ref="G82:G83"/>
    <mergeCell ref="O84:T84"/>
    <mergeCell ref="U84:V84"/>
    <mergeCell ref="W84:X84"/>
    <mergeCell ref="O68:T69"/>
    <mergeCell ref="Y84:AB84"/>
    <mergeCell ref="A89:D89"/>
    <mergeCell ref="A85:D85"/>
    <mergeCell ref="A84:D84"/>
    <mergeCell ref="C80:J80"/>
    <mergeCell ref="J84:N84"/>
    <mergeCell ref="J82:N83"/>
    <mergeCell ref="F68:F69"/>
    <mergeCell ref="L80:AC80"/>
    <mergeCell ref="U74:V74"/>
    <mergeCell ref="W73:X73"/>
    <mergeCell ref="Y73:AB73"/>
    <mergeCell ref="AC75:AD75"/>
    <mergeCell ref="AC74:AD74"/>
    <mergeCell ref="U75:V75"/>
    <mergeCell ref="W74:X74"/>
    <mergeCell ref="J73:N73"/>
    <mergeCell ref="O73:T73"/>
    <mergeCell ref="U68:V69"/>
    <mergeCell ref="W82:AB82"/>
    <mergeCell ref="AC82:AD83"/>
    <mergeCell ref="W83:X83"/>
    <mergeCell ref="Y83:AB83"/>
    <mergeCell ref="J68:N69"/>
    <mergeCell ref="D48:O48"/>
    <mergeCell ref="P48:Q48"/>
    <mergeCell ref="R48:AC48"/>
    <mergeCell ref="D49:O49"/>
    <mergeCell ref="P49:Q49"/>
    <mergeCell ref="R49:AC49"/>
    <mergeCell ref="R53:AC53"/>
    <mergeCell ref="D54:O54"/>
    <mergeCell ref="P54:Q54"/>
    <mergeCell ref="R54:AC54"/>
    <mergeCell ref="P52:Q52"/>
    <mergeCell ref="D53:O53"/>
    <mergeCell ref="D50:O50"/>
    <mergeCell ref="P50:Q50"/>
    <mergeCell ref="R50:AC50"/>
    <mergeCell ref="D51:O51"/>
    <mergeCell ref="P51:Q51"/>
    <mergeCell ref="R51:AC51"/>
    <mergeCell ref="D52:O52"/>
    <mergeCell ref="P53:Q53"/>
    <mergeCell ref="R52:AC52"/>
    <mergeCell ref="D60:O60"/>
    <mergeCell ref="P60:Q60"/>
    <mergeCell ref="R60:AC60"/>
    <mergeCell ref="D59:O59"/>
    <mergeCell ref="P59:Q59"/>
    <mergeCell ref="R59:AC59"/>
    <mergeCell ref="C34:AC34"/>
    <mergeCell ref="C35:O35"/>
    <mergeCell ref="P35:AC35"/>
    <mergeCell ref="C36:O36"/>
    <mergeCell ref="P36:AC36"/>
    <mergeCell ref="C37:O37"/>
    <mergeCell ref="P37:AC37"/>
    <mergeCell ref="R58:AC58"/>
    <mergeCell ref="P58:Q58"/>
    <mergeCell ref="D58:O58"/>
    <mergeCell ref="R57:AC57"/>
    <mergeCell ref="P57:Q57"/>
    <mergeCell ref="D57:O57"/>
    <mergeCell ref="D56:O56"/>
    <mergeCell ref="P56:Q56"/>
    <mergeCell ref="R56:AC56"/>
    <mergeCell ref="P55:Q55"/>
    <mergeCell ref="R55:AC55"/>
    <mergeCell ref="A92:W92"/>
    <mergeCell ref="X92:AA92"/>
    <mergeCell ref="AB92:AD92"/>
    <mergeCell ref="A93:W93"/>
    <mergeCell ref="X93:AA93"/>
    <mergeCell ref="AB93:AD93"/>
    <mergeCell ref="C95:J95"/>
    <mergeCell ref="L95:AC95"/>
    <mergeCell ref="A97:D98"/>
    <mergeCell ref="E97:E98"/>
    <mergeCell ref="F97:F98"/>
    <mergeCell ref="G97:G98"/>
    <mergeCell ref="H97:H98"/>
    <mergeCell ref="I97:I98"/>
    <mergeCell ref="J97:N98"/>
    <mergeCell ref="O97:T98"/>
    <mergeCell ref="U97:V98"/>
    <mergeCell ref="W97:AB97"/>
    <mergeCell ref="AC97:AD98"/>
    <mergeCell ref="W98:X98"/>
    <mergeCell ref="Y98:AB98"/>
    <mergeCell ref="A99:D99"/>
    <mergeCell ref="J99:N99"/>
    <mergeCell ref="O99:T99"/>
    <mergeCell ref="U99:V99"/>
    <mergeCell ref="W99:X99"/>
    <mergeCell ref="Y99:AB99"/>
    <mergeCell ref="AC99:AD99"/>
    <mergeCell ref="A100:D100"/>
    <mergeCell ref="J100:N100"/>
    <mergeCell ref="O100:T100"/>
    <mergeCell ref="U100:V100"/>
    <mergeCell ref="W100:X100"/>
    <mergeCell ref="Y100:AB100"/>
    <mergeCell ref="AC100:AD100"/>
    <mergeCell ref="A101:D101"/>
    <mergeCell ref="J101:N101"/>
    <mergeCell ref="O101:T101"/>
    <mergeCell ref="U101:V101"/>
    <mergeCell ref="W101:X101"/>
    <mergeCell ref="Y101:AB101"/>
    <mergeCell ref="AC101:AD101"/>
    <mergeCell ref="A102:D102"/>
    <mergeCell ref="J102:N102"/>
    <mergeCell ref="O102:T102"/>
    <mergeCell ref="U102:V102"/>
    <mergeCell ref="W102:X102"/>
    <mergeCell ref="Y102:AB102"/>
    <mergeCell ref="AC102:AD102"/>
    <mergeCell ref="A103:D103"/>
    <mergeCell ref="J103:N103"/>
    <mergeCell ref="O103:T103"/>
    <mergeCell ref="U103:V103"/>
    <mergeCell ref="W103:X103"/>
    <mergeCell ref="Y103:AB103"/>
    <mergeCell ref="AC103:AD103"/>
    <mergeCell ref="A104:D104"/>
    <mergeCell ref="J104:N104"/>
    <mergeCell ref="O104:T104"/>
    <mergeCell ref="U104:V104"/>
    <mergeCell ref="W104:X104"/>
    <mergeCell ref="Y104:AB104"/>
    <mergeCell ref="AC104:AD104"/>
  </mergeCells>
  <conditionalFormatting sqref="C17:O17">
    <cfRule type="notContainsBlanks" dxfId="75" priority="186">
      <formula>LEN(TRIM(C17))&gt;0</formula>
    </cfRule>
  </conditionalFormatting>
  <conditionalFormatting sqref="C18:O18">
    <cfRule type="notContainsBlanks" dxfId="74" priority="185">
      <formula>LEN(TRIM(C18))&gt;0</formula>
    </cfRule>
  </conditionalFormatting>
  <conditionalFormatting sqref="C19:O21">
    <cfRule type="notContainsBlanks" dxfId="73" priority="183">
      <formula>LEN(TRIM(C19))&gt;0</formula>
    </cfRule>
  </conditionalFormatting>
  <conditionalFormatting sqref="C22:O22">
    <cfRule type="notContainsBlanks" dxfId="72" priority="182">
      <formula>LEN(TRIM(C22))&gt;0</formula>
    </cfRule>
  </conditionalFormatting>
  <conditionalFormatting sqref="C23:O23">
    <cfRule type="notContainsBlanks" dxfId="71" priority="181">
      <formula>LEN(TRIM(C23))&gt;0</formula>
    </cfRule>
  </conditionalFormatting>
  <conditionalFormatting sqref="C24:O24">
    <cfRule type="notContainsBlanks" dxfId="70" priority="180">
      <formula>LEN(TRIM(C24))&gt;0</formula>
    </cfRule>
  </conditionalFormatting>
  <conditionalFormatting sqref="P17:P24">
    <cfRule type="expression" dxfId="69" priority="199">
      <formula>#REF!&lt;&gt;""</formula>
    </cfRule>
  </conditionalFormatting>
  <conditionalFormatting sqref="C39:O39 C40:C59">
    <cfRule type="notContainsBlanks" dxfId="68" priority="29">
      <formula>LEN(TRIM(C39))&gt;0</formula>
    </cfRule>
    <cfRule type="notContainsBlanks" dxfId="67" priority="55">
      <formula>LEN(TRIM(C39))&gt;0</formula>
    </cfRule>
  </conditionalFormatting>
  <conditionalFormatting sqref="D40:O40">
    <cfRule type="notContainsBlanks" dxfId="66" priority="54">
      <formula>LEN(TRIM(D40))&gt;0</formula>
    </cfRule>
  </conditionalFormatting>
  <conditionalFormatting sqref="D41:O41">
    <cfRule type="notContainsBlanks" dxfId="65" priority="53">
      <formula>LEN(TRIM(D41))&gt;0</formula>
    </cfRule>
  </conditionalFormatting>
  <conditionalFormatting sqref="D42:O42">
    <cfRule type="notContainsBlanks" dxfId="64" priority="51">
      <formula>LEN(TRIM(D42))&gt;0</formula>
    </cfRule>
    <cfRule type="notContainsBlanks" dxfId="63" priority="52">
      <formula>LEN(TRIM(D42))&gt;0</formula>
    </cfRule>
  </conditionalFormatting>
  <conditionalFormatting sqref="D43:O43">
    <cfRule type="notContainsBlanks" dxfId="62" priority="50">
      <formula>LEN(TRIM(D43))&gt;0</formula>
    </cfRule>
  </conditionalFormatting>
  <conditionalFormatting sqref="D44:O44">
    <cfRule type="notContainsBlanks" dxfId="61" priority="49">
      <formula>LEN(TRIM(D44))&gt;0</formula>
    </cfRule>
  </conditionalFormatting>
  <conditionalFormatting sqref="D45:O45">
    <cfRule type="notContainsBlanks" dxfId="60" priority="48">
      <formula>LEN(TRIM(D45))&gt;0</formula>
    </cfRule>
  </conditionalFormatting>
  <conditionalFormatting sqref="D46:O46">
    <cfRule type="notContainsBlanks" dxfId="59" priority="47">
      <formula>LEN(TRIM(D46))&gt;0</formula>
    </cfRule>
  </conditionalFormatting>
  <conditionalFormatting sqref="D47:O47">
    <cfRule type="notContainsBlanks" dxfId="58" priority="46">
      <formula>LEN(TRIM(D47))&gt;0</formula>
    </cfRule>
  </conditionalFormatting>
  <conditionalFormatting sqref="D48:O48">
    <cfRule type="notContainsBlanks" dxfId="57" priority="45">
      <formula>LEN(TRIM(D48))&gt;0</formula>
    </cfRule>
  </conditionalFormatting>
  <conditionalFormatting sqref="D49:O49">
    <cfRule type="notContainsBlanks" dxfId="56" priority="44">
      <formula>LEN(TRIM(D49))&gt;0</formula>
    </cfRule>
  </conditionalFormatting>
  <conditionalFormatting sqref="D50:O50">
    <cfRule type="notContainsBlanks" dxfId="55" priority="43">
      <formula>LEN(TRIM(D50))&gt;0</formula>
    </cfRule>
  </conditionalFormatting>
  <conditionalFormatting sqref="D51:O51">
    <cfRule type="notContainsBlanks" dxfId="54" priority="42">
      <formula>LEN(TRIM(D51))&gt;0</formula>
    </cfRule>
  </conditionalFormatting>
  <conditionalFormatting sqref="D52:O52">
    <cfRule type="notContainsBlanks" dxfId="53" priority="41">
      <formula>LEN(TRIM(D52))&gt;0</formula>
    </cfRule>
  </conditionalFormatting>
  <conditionalFormatting sqref="D53:O53">
    <cfRule type="notContainsBlanks" dxfId="52" priority="40">
      <formula>LEN(TRIM(D53))&gt;0</formula>
    </cfRule>
  </conditionalFormatting>
  <conditionalFormatting sqref="D54:O54">
    <cfRule type="notContainsBlanks" dxfId="51" priority="39">
      <formula>LEN(TRIM(D54))&gt;0</formula>
    </cfRule>
  </conditionalFormatting>
  <conditionalFormatting sqref="D55:O55">
    <cfRule type="notContainsBlanks" dxfId="50" priority="38">
      <formula>LEN(TRIM(D55))&gt;0</formula>
    </cfRule>
  </conditionalFormatting>
  <conditionalFormatting sqref="D56:O56">
    <cfRule type="notContainsBlanks" dxfId="49" priority="34">
      <formula>LEN(TRIM(D56))&gt;0</formula>
    </cfRule>
  </conditionalFormatting>
  <conditionalFormatting sqref="D57:O57">
    <cfRule type="notContainsBlanks" dxfId="48" priority="33">
      <formula>LEN(TRIM(D57))&gt;0</formula>
    </cfRule>
  </conditionalFormatting>
  <conditionalFormatting sqref="D58:O58">
    <cfRule type="notContainsBlanks" dxfId="47" priority="32">
      <formula>LEN(TRIM(D58))&gt;0</formula>
    </cfRule>
  </conditionalFormatting>
  <conditionalFormatting sqref="D59:O59">
    <cfRule type="notContainsBlanks" dxfId="46" priority="31">
      <formula>LEN(TRIM(D59))&gt;0</formula>
    </cfRule>
  </conditionalFormatting>
  <conditionalFormatting sqref="P39:AC39 P40:Q60">
    <cfRule type="notContainsBlanks" dxfId="45" priority="30">
      <formula>LEN(TRIM(P39))&gt;0</formula>
    </cfRule>
  </conditionalFormatting>
  <conditionalFormatting sqref="R40:AC40">
    <cfRule type="notContainsBlanks" dxfId="44" priority="28">
      <formula>LEN(TRIM(R40))&gt;0</formula>
    </cfRule>
  </conditionalFormatting>
  <conditionalFormatting sqref="R41:AC41">
    <cfRule type="notContainsBlanks" dxfId="43" priority="27">
      <formula>LEN(TRIM(R41))&gt;0</formula>
    </cfRule>
  </conditionalFormatting>
  <conditionalFormatting sqref="R42:AC42">
    <cfRule type="notContainsBlanks" dxfId="42" priority="26">
      <formula>LEN(TRIM(R42))&gt;0</formula>
    </cfRule>
  </conditionalFormatting>
  <conditionalFormatting sqref="R43:AC43">
    <cfRule type="notContainsBlanks" dxfId="41" priority="25">
      <formula>LEN(TRIM(R43))&gt;0</formula>
    </cfRule>
  </conditionalFormatting>
  <conditionalFormatting sqref="R44:AC44">
    <cfRule type="notContainsBlanks" dxfId="40" priority="24">
      <formula>LEN(TRIM(R44))&gt;0</formula>
    </cfRule>
  </conditionalFormatting>
  <conditionalFormatting sqref="R45:AC45">
    <cfRule type="notContainsBlanks" dxfId="39" priority="23">
      <formula>LEN(TRIM(R45))&gt;0</formula>
    </cfRule>
  </conditionalFormatting>
  <conditionalFormatting sqref="R46:AC46">
    <cfRule type="notContainsBlanks" dxfId="38" priority="22">
      <formula>LEN(TRIM(R46))&gt;0</formula>
    </cfRule>
  </conditionalFormatting>
  <conditionalFormatting sqref="R47:AC47">
    <cfRule type="notContainsBlanks" dxfId="37" priority="21">
      <formula>LEN(TRIM(R47))&gt;0</formula>
    </cfRule>
  </conditionalFormatting>
  <conditionalFormatting sqref="R48:AC48">
    <cfRule type="notContainsBlanks" dxfId="36" priority="20">
      <formula>LEN(TRIM(R48))&gt;0</formula>
    </cfRule>
  </conditionalFormatting>
  <conditionalFormatting sqref="R49:AC49">
    <cfRule type="notContainsBlanks" dxfId="35" priority="19">
      <formula>LEN(TRIM(R49))&gt;0</formula>
    </cfRule>
  </conditionalFormatting>
  <conditionalFormatting sqref="R50:AC50">
    <cfRule type="notContainsBlanks" dxfId="34" priority="18">
      <formula>LEN(TRIM(R50))&gt;0</formula>
    </cfRule>
  </conditionalFormatting>
  <conditionalFormatting sqref="R51:AC51">
    <cfRule type="notContainsBlanks" dxfId="33" priority="17">
      <formula>LEN(TRIM(R51))&gt;0</formula>
    </cfRule>
  </conditionalFormatting>
  <conditionalFormatting sqref="R52:AC52">
    <cfRule type="notContainsBlanks" dxfId="32" priority="16">
      <formula>LEN(TRIM(R52))&gt;0</formula>
    </cfRule>
  </conditionalFormatting>
  <conditionalFormatting sqref="R53:AC53">
    <cfRule type="notContainsBlanks" dxfId="31" priority="15">
      <formula>LEN(TRIM(R53))&gt;0</formula>
    </cfRule>
  </conditionalFormatting>
  <conditionalFormatting sqref="R54:AC54">
    <cfRule type="notContainsBlanks" dxfId="30" priority="14">
      <formula>LEN(TRIM(R54))&gt;0</formula>
    </cfRule>
  </conditionalFormatting>
  <conditionalFormatting sqref="R55:AC55">
    <cfRule type="notContainsBlanks" dxfId="29" priority="13">
      <formula>LEN(TRIM(R55))&gt;0</formula>
    </cfRule>
  </conditionalFormatting>
  <conditionalFormatting sqref="R56:AC56">
    <cfRule type="notContainsBlanks" dxfId="28" priority="9">
      <formula>LEN(TRIM(R56))&gt;0</formula>
    </cfRule>
  </conditionalFormatting>
  <conditionalFormatting sqref="R57:AC57">
    <cfRule type="notContainsBlanks" dxfId="27" priority="8">
      <formula>LEN(TRIM(R57))&gt;0</formula>
    </cfRule>
  </conditionalFormatting>
  <conditionalFormatting sqref="R58:AC58">
    <cfRule type="notContainsBlanks" dxfId="26" priority="7">
      <formula>LEN(TRIM(R58))&gt;0</formula>
    </cfRule>
  </conditionalFormatting>
  <conditionalFormatting sqref="R59:AC59">
    <cfRule type="notContainsBlanks" dxfId="25" priority="6">
      <formula>LEN(TRIM(R59))&gt;0</formula>
    </cfRule>
  </conditionalFormatting>
  <conditionalFormatting sqref="C60">
    <cfRule type="notContainsBlanks" dxfId="24" priority="3">
      <formula>LEN(TRIM(C60))&gt;0</formula>
    </cfRule>
    <cfRule type="notContainsBlanks" dxfId="23" priority="5">
      <formula>LEN(TRIM(C60))&gt;0</formula>
    </cfRule>
  </conditionalFormatting>
  <conditionalFormatting sqref="D60:O60">
    <cfRule type="notContainsBlanks" dxfId="22" priority="4">
      <formula>LEN(TRIM(D60))&gt;0</formula>
    </cfRule>
  </conditionalFormatting>
  <conditionalFormatting sqref="R60:AC60">
    <cfRule type="notContainsBlanks" dxfId="21" priority="1">
      <formula>LEN(TRIM(R60))&gt;0</formula>
    </cfRule>
  </conditionalFormatting>
  <pageMargins left="0.30208333333333331" right="0.29166666666666669" top="0.53125" bottom="0.60416666666666663" header="0.3" footer="0.3"/>
  <pageSetup paperSize="9" orientation="landscape" r:id="rId1"/>
  <rowBreaks count="1" manualBreakCount="1">
    <brk id="3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RévisionAR">
                <anchor moveWithCells="1" sizeWithCells="1">
                  <from>
                    <xdr:col>25</xdr:col>
                    <xdr:colOff>723900</xdr:colOff>
                    <xdr:row>29</xdr:row>
                    <xdr:rowOff>66675</xdr:rowOff>
                  </from>
                  <to>
                    <xdr:col>29</xdr:col>
                    <xdr:colOff>95250</xdr:colOff>
                    <xdr:row>29</xdr:row>
                    <xdr:rowOff>314325</xdr:rowOff>
                  </to>
                </anchor>
              </controlPr>
            </control>
          </mc:Choice>
        </mc:AlternateContent>
        <mc:AlternateContent xmlns:mc="http://schemas.openxmlformats.org/markup-compatibility/2006">
          <mc:Choice Requires="x14">
            <control shapeId="18441" r:id="rId5" name="Button 9">
              <controlPr defaultSize="0" print="0" autoFill="0" autoPict="0" macro="[0]!Tableau">
                <anchor moveWithCells="1" sizeWithCells="1">
                  <from>
                    <xdr:col>25</xdr:col>
                    <xdr:colOff>504825</xdr:colOff>
                    <xdr:row>89</xdr:row>
                    <xdr:rowOff>66675</xdr:rowOff>
                  </from>
                  <to>
                    <xdr:col>29</xdr:col>
                    <xdr:colOff>66675</xdr:colOff>
                    <xdr:row>90</xdr:row>
                    <xdr:rowOff>142875</xdr:rowOff>
                  </to>
                </anchor>
              </controlPr>
            </control>
          </mc:Choice>
        </mc:AlternateContent>
        <mc:AlternateContent xmlns:mc="http://schemas.openxmlformats.org/markup-compatibility/2006">
          <mc:Choice Requires="x14">
            <control shapeId="18443" r:id="rId6" name="Button 11">
              <controlPr defaultSize="0" print="0" autoFill="0" autoPict="0" macro="[0]!AjoutPérimètre">
                <anchor moveWithCells="1" sizeWithCells="1">
                  <from>
                    <xdr:col>26</xdr:col>
                    <xdr:colOff>76200</xdr:colOff>
                    <xdr:row>59</xdr:row>
                    <xdr:rowOff>152400</xdr:rowOff>
                  </from>
                  <to>
                    <xdr:col>29</xdr:col>
                    <xdr:colOff>219075</xdr:colOff>
                    <xdr:row>60</xdr:row>
                    <xdr:rowOff>238125</xdr:rowOff>
                  </to>
                </anchor>
              </controlPr>
            </control>
          </mc:Choice>
        </mc:AlternateContent>
        <mc:AlternateContent xmlns:mc="http://schemas.openxmlformats.org/markup-compatibility/2006">
          <mc:Choice Requires="x14">
            <control shapeId="18448" r:id="rId7" name="Button 16">
              <controlPr defaultSize="0" print="0" autoFill="0" autoPict="0" macro="[0]!Tableau">
                <anchor moveWithCells="1" sizeWithCells="1">
                  <from>
                    <xdr:col>22</xdr:col>
                    <xdr:colOff>28575</xdr:colOff>
                    <xdr:row>104</xdr:row>
                    <xdr:rowOff>47625</xdr:rowOff>
                  </from>
                  <to>
                    <xdr:col>29</xdr:col>
                    <xdr:colOff>0</xdr:colOff>
                    <xdr:row>105</xdr:row>
                    <xdr:rowOff>133350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BV120"/>
  <sheetViews>
    <sheetView view="pageLayout" zoomScaleNormal="100" workbookViewId="0">
      <selection activeCell="P19" sqref="P19"/>
    </sheetView>
  </sheetViews>
  <sheetFormatPr baseColWidth="10" defaultColWidth="11.42578125" defaultRowHeight="14.25" x14ac:dyDescent="0.2"/>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1" customWidth="1"/>
    <col min="25" max="25" width="1.140625" style="1" customWidth="1"/>
    <col min="26" max="26" width="11.28515625" style="1" customWidth="1"/>
    <col min="27" max="27" width="2.42578125" style="1" customWidth="1"/>
    <col min="28" max="28" width="12.5703125" style="1" customWidth="1"/>
    <col min="29" max="29" width="2.42578125" style="1" customWidth="1"/>
    <col min="30" max="30" width="5" style="1" customWidth="1"/>
    <col min="31" max="71" width="11.42578125" style="1"/>
    <col min="72" max="73" width="20.140625" style="1" customWidth="1"/>
    <col min="74" max="16384" width="11.42578125" style="1"/>
  </cols>
  <sheetData>
    <row r="1" spans="1:74" ht="19.7" customHeight="1" x14ac:dyDescent="0.2">
      <c r="A1" s="89" t="s">
        <v>42</v>
      </c>
      <c r="B1" s="90"/>
      <c r="C1" s="90"/>
      <c r="D1" s="90"/>
      <c r="E1" s="90"/>
      <c r="F1" s="90"/>
      <c r="G1" s="90"/>
      <c r="H1" s="90"/>
      <c r="I1" s="90"/>
      <c r="J1" s="90"/>
      <c r="K1" s="90"/>
      <c r="L1" s="90"/>
      <c r="M1" s="90"/>
      <c r="N1" s="90"/>
      <c r="O1" s="91"/>
      <c r="P1" s="138"/>
      <c r="Q1" s="139"/>
      <c r="R1" s="139"/>
      <c r="S1" s="139"/>
      <c r="T1" s="139"/>
      <c r="U1" s="139"/>
      <c r="V1" s="139"/>
      <c r="W1" s="139"/>
      <c r="X1" s="139"/>
      <c r="Y1" s="139"/>
      <c r="Z1" s="139"/>
      <c r="AA1" s="139"/>
      <c r="AB1" s="139"/>
      <c r="AC1" s="139"/>
      <c r="AD1" s="140"/>
      <c r="BS1" s="10"/>
      <c r="BT1" s="10"/>
      <c r="BU1" s="10"/>
      <c r="BV1" s="10"/>
    </row>
    <row r="2" spans="1:74" ht="19.7" customHeight="1" x14ac:dyDescent="0.35">
      <c r="A2" s="149" t="s">
        <v>43</v>
      </c>
      <c r="B2" s="150"/>
      <c r="C2" s="150"/>
      <c r="D2" s="150"/>
      <c r="E2" s="150"/>
      <c r="F2" s="150"/>
      <c r="G2" s="150"/>
      <c r="H2" s="150"/>
      <c r="I2" s="150"/>
      <c r="J2" s="150"/>
      <c r="K2" s="150"/>
      <c r="L2" s="150"/>
      <c r="M2" s="150"/>
      <c r="N2" s="150"/>
      <c r="O2" s="151"/>
      <c r="P2" s="141"/>
      <c r="Q2" s="142"/>
      <c r="R2" s="142"/>
      <c r="S2" s="142"/>
      <c r="T2" s="142"/>
      <c r="U2" s="142"/>
      <c r="V2" s="142"/>
      <c r="W2" s="142"/>
      <c r="X2" s="142"/>
      <c r="Y2" s="142"/>
      <c r="Z2" s="142"/>
      <c r="AA2" s="142"/>
      <c r="AB2" s="142"/>
      <c r="AC2" s="142"/>
      <c r="AD2" s="143"/>
      <c r="BS2" s="10"/>
      <c r="BT2" s="5"/>
      <c r="BU2" s="10"/>
      <c r="BV2" s="10"/>
    </row>
    <row r="3" spans="1:74" ht="15" customHeight="1" x14ac:dyDescent="0.2">
      <c r="A3" s="89" t="s">
        <v>0</v>
      </c>
      <c r="B3" s="90"/>
      <c r="C3" s="90"/>
      <c r="D3" s="90"/>
      <c r="E3" s="90"/>
      <c r="F3" s="90"/>
      <c r="G3" s="90"/>
      <c r="H3" s="90"/>
      <c r="I3" s="90"/>
      <c r="J3" s="90"/>
      <c r="K3" s="90"/>
      <c r="L3" s="90"/>
      <c r="M3" s="91"/>
      <c r="N3" s="73" t="s">
        <v>1</v>
      </c>
      <c r="O3" s="74"/>
      <c r="P3" s="74"/>
      <c r="Q3" s="74"/>
      <c r="R3" s="74"/>
      <c r="S3" s="75"/>
      <c r="T3" s="185"/>
      <c r="U3" s="185"/>
      <c r="V3" s="185"/>
      <c r="W3" s="185"/>
      <c r="X3" s="73" t="s">
        <v>2</v>
      </c>
      <c r="Y3" s="74"/>
      <c r="Z3" s="74"/>
      <c r="AA3" s="75"/>
      <c r="AB3" s="186"/>
      <c r="AC3" s="186"/>
      <c r="AD3" s="186"/>
      <c r="BS3" s="10"/>
      <c r="BT3" s="10"/>
      <c r="BU3" s="10"/>
      <c r="BV3" s="10"/>
    </row>
    <row r="4" spans="1:74" ht="15.75" x14ac:dyDescent="0.25">
      <c r="A4" s="144" t="str">
        <f>IF('Analyse de risques'!$A$4&lt;&gt;"",'Analyse de risques'!A4:M4,"")</f>
        <v/>
      </c>
      <c r="B4" s="145"/>
      <c r="C4" s="145"/>
      <c r="D4" s="145"/>
      <c r="E4" s="145"/>
      <c r="F4" s="145"/>
      <c r="G4" s="145"/>
      <c r="H4" s="145"/>
      <c r="I4" s="145"/>
      <c r="J4" s="145"/>
      <c r="K4" s="145"/>
      <c r="L4" s="145"/>
      <c r="M4" s="146"/>
      <c r="N4" s="73" t="s">
        <v>57</v>
      </c>
      <c r="O4" s="74"/>
      <c r="P4" s="74"/>
      <c r="Q4" s="74"/>
      <c r="R4" s="74"/>
      <c r="S4" s="75"/>
      <c r="T4" s="186"/>
      <c r="U4" s="186"/>
      <c r="V4" s="186"/>
      <c r="W4" s="186"/>
      <c r="X4" s="73" t="s">
        <v>3</v>
      </c>
      <c r="Y4" s="74"/>
      <c r="Z4" s="74"/>
      <c r="AA4" s="75"/>
      <c r="AB4" s="147" t="e">
        <f ca="1">NumPage() &amp; " sur " &amp; Totpage()</f>
        <v>#NAME?</v>
      </c>
      <c r="AC4" s="147"/>
      <c r="AD4" s="147"/>
      <c r="BS4" s="10"/>
      <c r="BT4" s="10"/>
      <c r="BU4" s="10"/>
      <c r="BV4" s="10"/>
    </row>
    <row r="5" spans="1:74" x14ac:dyDescent="0.2">
      <c r="BS5" s="10"/>
      <c r="BT5" s="10"/>
      <c r="BU5" s="10"/>
      <c r="BV5" s="10"/>
    </row>
    <row r="6" spans="1:74" ht="15" x14ac:dyDescent="0.2">
      <c r="C6" s="184" t="s">
        <v>18</v>
      </c>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3"/>
      <c r="BS6" s="10"/>
      <c r="BT6" s="10"/>
      <c r="BU6" s="10"/>
      <c r="BV6" s="10"/>
    </row>
    <row r="7" spans="1:74" ht="14.25" customHeight="1" x14ac:dyDescent="0.2">
      <c r="C7" s="83" t="s">
        <v>50</v>
      </c>
      <c r="D7" s="83"/>
      <c r="E7" s="83"/>
      <c r="F7" s="83"/>
      <c r="G7" s="83"/>
      <c r="H7" s="83"/>
      <c r="I7" s="83"/>
      <c r="J7" s="83"/>
      <c r="K7" s="83"/>
      <c r="L7" s="83"/>
      <c r="M7" s="83"/>
      <c r="N7" s="83"/>
      <c r="O7" s="83"/>
      <c r="P7" s="83" t="str">
        <f>IF($A$4&lt;&gt;"",$A$4,"")</f>
        <v/>
      </c>
      <c r="Q7" s="83"/>
      <c r="R7" s="83"/>
      <c r="S7" s="83"/>
      <c r="T7" s="83"/>
      <c r="U7" s="83"/>
      <c r="V7" s="83"/>
      <c r="W7" s="83"/>
      <c r="X7" s="83"/>
      <c r="Y7" s="83"/>
      <c r="Z7" s="83"/>
      <c r="AA7" s="83"/>
      <c r="AB7" s="83"/>
      <c r="AC7" s="83"/>
      <c r="BS7" s="10"/>
      <c r="BT7" s="10"/>
      <c r="BU7" s="10"/>
      <c r="BV7" s="10"/>
    </row>
    <row r="8" spans="1:74" ht="14.25" customHeight="1" x14ac:dyDescent="0.2">
      <c r="C8" s="83"/>
      <c r="D8" s="83"/>
      <c r="E8" s="83"/>
      <c r="F8" s="83"/>
      <c r="G8" s="83"/>
      <c r="H8" s="83"/>
      <c r="I8" s="83"/>
      <c r="J8" s="83"/>
      <c r="K8" s="83"/>
      <c r="L8" s="83"/>
      <c r="M8" s="83"/>
      <c r="N8" s="83"/>
      <c r="O8" s="83"/>
      <c r="P8" s="83"/>
      <c r="Q8" s="83"/>
      <c r="R8" s="83"/>
      <c r="S8" s="83"/>
      <c r="T8" s="83"/>
      <c r="U8" s="83"/>
      <c r="V8" s="83"/>
      <c r="W8" s="83"/>
      <c r="X8" s="83"/>
      <c r="Y8" s="83"/>
      <c r="Z8" s="83"/>
      <c r="AA8" s="83"/>
      <c r="AB8" s="83"/>
      <c r="AC8" s="83"/>
      <c r="BS8" s="10"/>
      <c r="BT8" s="10"/>
      <c r="BU8" s="10"/>
      <c r="BV8" s="10"/>
    </row>
    <row r="9" spans="1:74" x14ac:dyDescent="0.2">
      <c r="C9" s="32"/>
      <c r="D9" s="32"/>
      <c r="E9" s="32"/>
      <c r="F9" s="32"/>
      <c r="G9" s="32"/>
      <c r="H9" s="32"/>
      <c r="I9" s="32"/>
      <c r="J9" s="32"/>
      <c r="K9" s="32"/>
      <c r="L9" s="32"/>
      <c r="M9" s="32"/>
      <c r="N9" s="32"/>
      <c r="O9" s="32"/>
      <c r="P9" s="32"/>
      <c r="Q9" s="32"/>
      <c r="R9" s="32"/>
      <c r="S9" s="32"/>
      <c r="T9" s="32"/>
      <c r="U9" s="32"/>
      <c r="V9" s="32"/>
      <c r="W9" s="32"/>
      <c r="X9" s="32"/>
      <c r="Y9" s="32"/>
      <c r="Z9" s="32"/>
      <c r="AA9" s="32"/>
      <c r="AB9" s="32"/>
      <c r="AC9" s="32"/>
      <c r="BS9" s="10"/>
      <c r="BT9" s="10"/>
      <c r="BU9" s="10"/>
      <c r="BV9" s="10"/>
    </row>
    <row r="10" spans="1:74" ht="15" x14ac:dyDescent="0.2">
      <c r="C10" s="184" t="s">
        <v>17</v>
      </c>
      <c r="D10" s="182"/>
      <c r="E10" s="182"/>
      <c r="F10" s="182"/>
      <c r="G10" s="182"/>
      <c r="H10" s="182"/>
      <c r="I10" s="182"/>
      <c r="J10" s="182"/>
      <c r="K10" s="182"/>
      <c r="L10" s="182"/>
      <c r="M10" s="182"/>
      <c r="N10" s="182"/>
      <c r="O10" s="182"/>
      <c r="P10" s="182"/>
      <c r="Q10" s="182"/>
      <c r="R10" s="182"/>
      <c r="S10" s="182"/>
      <c r="T10" s="182"/>
      <c r="U10" s="182"/>
      <c r="V10" s="182"/>
      <c r="W10" s="182"/>
      <c r="X10" s="182"/>
      <c r="Y10" s="182"/>
      <c r="Z10" s="182"/>
      <c r="AA10" s="182"/>
      <c r="AB10" s="182"/>
      <c r="AC10" s="183"/>
      <c r="BS10" s="10"/>
      <c r="BT10" s="10"/>
      <c r="BU10" s="10"/>
      <c r="BV10" s="10"/>
    </row>
    <row r="11" spans="1:74" ht="14.25" customHeight="1" x14ac:dyDescent="0.2">
      <c r="C11" s="154" t="s">
        <v>49</v>
      </c>
      <c r="D11" s="155"/>
      <c r="E11" s="155"/>
      <c r="F11" s="155"/>
      <c r="G11" s="155"/>
      <c r="H11" s="155"/>
      <c r="I11" s="155"/>
      <c r="J11" s="155"/>
      <c r="K11" s="155"/>
      <c r="L11" s="155"/>
      <c r="M11" s="155"/>
      <c r="N11" s="155"/>
      <c r="O11" s="155"/>
      <c r="P11" s="155"/>
      <c r="Q11" s="155"/>
      <c r="R11" s="155"/>
      <c r="S11" s="155"/>
      <c r="T11" s="155"/>
      <c r="U11" s="155"/>
      <c r="V11" s="155"/>
      <c r="W11" s="155"/>
      <c r="X11" s="155"/>
      <c r="Y11" s="155"/>
      <c r="Z11" s="155"/>
      <c r="AA11" s="155"/>
      <c r="AB11" s="155"/>
      <c r="AC11" s="156"/>
      <c r="BS11" s="10"/>
      <c r="BT11" s="10"/>
      <c r="BU11" s="10"/>
      <c r="BV11" s="10"/>
    </row>
    <row r="12" spans="1:74" x14ac:dyDescent="0.2">
      <c r="C12" s="160"/>
      <c r="D12" s="161"/>
      <c r="E12" s="161"/>
      <c r="F12" s="161"/>
      <c r="G12" s="161"/>
      <c r="H12" s="161"/>
      <c r="I12" s="161"/>
      <c r="J12" s="161"/>
      <c r="K12" s="161"/>
      <c r="L12" s="161"/>
      <c r="M12" s="161"/>
      <c r="N12" s="161"/>
      <c r="O12" s="161"/>
      <c r="P12" s="161"/>
      <c r="Q12" s="161"/>
      <c r="R12" s="161"/>
      <c r="S12" s="161"/>
      <c r="T12" s="161"/>
      <c r="U12" s="161"/>
      <c r="V12" s="161"/>
      <c r="W12" s="161"/>
      <c r="X12" s="161"/>
      <c r="Y12" s="161"/>
      <c r="Z12" s="161"/>
      <c r="AA12" s="161"/>
      <c r="AB12" s="161"/>
      <c r="AC12" s="162"/>
      <c r="BS12" s="10"/>
      <c r="BT12" s="10"/>
      <c r="BU12" s="10"/>
      <c r="BV12" s="10"/>
    </row>
    <row r="13" spans="1:74" x14ac:dyDescent="0.2">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BS13" s="10"/>
      <c r="BT13" s="10"/>
      <c r="BU13" s="10"/>
      <c r="BV13" s="10"/>
    </row>
    <row r="14" spans="1:74" ht="15" x14ac:dyDescent="0.2">
      <c r="C14" s="33"/>
      <c r="D14" s="85" t="s">
        <v>19</v>
      </c>
      <c r="E14" s="85"/>
      <c r="F14" s="85"/>
      <c r="G14" s="85"/>
      <c r="H14" s="85"/>
      <c r="I14" s="85"/>
      <c r="J14" s="85"/>
      <c r="K14" s="85"/>
      <c r="L14" s="85"/>
      <c r="M14" s="85"/>
      <c r="N14" s="85"/>
      <c r="O14" s="85"/>
      <c r="P14" s="85"/>
      <c r="Q14" s="85"/>
      <c r="R14" s="85"/>
      <c r="S14" s="85"/>
      <c r="T14" s="85"/>
      <c r="U14" s="85"/>
      <c r="V14" s="85"/>
      <c r="W14" s="85"/>
      <c r="X14" s="85"/>
      <c r="Y14" s="85"/>
      <c r="Z14" s="85"/>
      <c r="AA14" s="85"/>
      <c r="AB14" s="85"/>
      <c r="AC14" s="86"/>
      <c r="BS14" s="10"/>
      <c r="BT14" s="10"/>
      <c r="BU14" s="10"/>
      <c r="BV14" s="10"/>
    </row>
    <row r="15" spans="1:74" ht="14.25" customHeight="1" x14ac:dyDescent="0.2">
      <c r="C15" s="27"/>
      <c r="D15" s="83" t="s">
        <v>5</v>
      </c>
      <c r="E15" s="83"/>
      <c r="F15" s="83"/>
      <c r="G15" s="83"/>
      <c r="H15" s="83"/>
      <c r="I15" s="83"/>
      <c r="J15" s="83"/>
      <c r="K15" s="83"/>
      <c r="L15" s="155" t="str">
        <f>IF('Analyse de risques'!$T$3&lt;&gt;"",'Analyse de risques'!$T$3,"")</f>
        <v/>
      </c>
      <c r="M15" s="155"/>
      <c r="N15" s="155"/>
      <c r="O15" s="155"/>
      <c r="P15" s="155"/>
      <c r="Q15" s="155"/>
      <c r="R15" s="155"/>
      <c r="S15" s="155"/>
      <c r="T15" s="155"/>
      <c r="U15" s="155"/>
      <c r="V15" s="155"/>
      <c r="W15" s="155"/>
      <c r="X15" s="155"/>
      <c r="Y15" s="155"/>
      <c r="Z15" s="155"/>
      <c r="AA15" s="155"/>
      <c r="AB15" s="155"/>
      <c r="AC15" s="155"/>
      <c r="BS15" s="10"/>
      <c r="BT15" s="10"/>
      <c r="BU15" s="10"/>
      <c r="BV15" s="10"/>
    </row>
    <row r="16" spans="1:74" x14ac:dyDescent="0.2">
      <c r="D16" s="83"/>
      <c r="E16" s="83"/>
      <c r="F16" s="83"/>
      <c r="G16" s="83"/>
      <c r="H16" s="83"/>
      <c r="I16" s="83"/>
      <c r="J16" s="83"/>
      <c r="K16" s="83"/>
      <c r="L16" s="158"/>
      <c r="M16" s="158"/>
      <c r="N16" s="158"/>
      <c r="O16" s="158"/>
      <c r="P16" s="158"/>
      <c r="Q16" s="158"/>
      <c r="R16" s="158"/>
      <c r="S16" s="158"/>
      <c r="T16" s="158"/>
      <c r="U16" s="158"/>
      <c r="V16" s="158"/>
      <c r="W16" s="158"/>
      <c r="X16" s="158"/>
      <c r="Y16" s="158"/>
      <c r="Z16" s="158"/>
      <c r="AA16" s="158"/>
      <c r="AB16" s="158"/>
      <c r="AC16" s="158"/>
    </row>
    <row r="17" spans="1:30" ht="15" x14ac:dyDescent="0.2">
      <c r="A17" s="10"/>
      <c r="B17" s="10"/>
      <c r="C17" s="42"/>
      <c r="D17" s="42"/>
      <c r="E17" s="42"/>
      <c r="F17" s="42"/>
      <c r="G17" s="42"/>
      <c r="H17" s="42"/>
      <c r="I17" s="42"/>
      <c r="J17" s="42"/>
      <c r="K17" s="42"/>
      <c r="L17" s="42"/>
      <c r="M17" s="42"/>
      <c r="N17" s="42"/>
      <c r="O17" s="42"/>
      <c r="P17" s="42"/>
      <c r="Q17" s="42"/>
      <c r="R17" s="42"/>
      <c r="S17" s="42"/>
      <c r="T17" s="42"/>
      <c r="U17" s="42"/>
      <c r="V17" s="42"/>
      <c r="W17" s="42"/>
      <c r="X17" s="42"/>
      <c r="Y17" s="42"/>
      <c r="Z17" s="42"/>
      <c r="AA17" s="42"/>
      <c r="AB17" s="42"/>
      <c r="AC17" s="42"/>
      <c r="AD17" s="10"/>
    </row>
    <row r="18" spans="1:30" ht="15" customHeight="1" x14ac:dyDescent="0.2">
      <c r="A18" s="10"/>
      <c r="B18" s="10"/>
      <c r="C18" s="10"/>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10"/>
    </row>
    <row r="19" spans="1:30" x14ac:dyDescent="0.2">
      <c r="A19" s="10"/>
      <c r="B19" s="10"/>
      <c r="C19" s="2"/>
      <c r="D19" s="2"/>
      <c r="E19" s="2"/>
      <c r="F19" s="2"/>
      <c r="G19" s="2"/>
      <c r="H19" s="2"/>
      <c r="I19" s="2"/>
      <c r="J19" s="2"/>
      <c r="K19" s="2"/>
      <c r="L19" s="2"/>
      <c r="M19" s="2"/>
      <c r="N19" s="2"/>
      <c r="O19" s="2"/>
      <c r="P19" s="51"/>
      <c r="Q19" s="51"/>
      <c r="R19" s="51"/>
      <c r="S19" s="51"/>
      <c r="T19" s="51"/>
      <c r="U19" s="51"/>
      <c r="V19" s="51"/>
      <c r="W19" s="51"/>
      <c r="X19" s="51"/>
      <c r="Y19" s="51"/>
      <c r="Z19" s="51"/>
      <c r="AA19" s="51"/>
      <c r="AB19" s="51"/>
      <c r="AC19" s="51"/>
      <c r="AD19" s="10"/>
    </row>
    <row r="20" spans="1:30" x14ac:dyDescent="0.2">
      <c r="A20" s="10"/>
      <c r="B20" s="10"/>
      <c r="C20" s="2"/>
      <c r="D20" s="2"/>
      <c r="E20" s="2"/>
      <c r="F20" s="2"/>
      <c r="G20" s="2"/>
      <c r="H20" s="2"/>
      <c r="I20" s="2"/>
      <c r="J20" s="2"/>
      <c r="K20" s="2"/>
      <c r="L20" s="2"/>
      <c r="M20" s="2"/>
      <c r="N20" s="2"/>
      <c r="O20" s="2"/>
      <c r="P20" s="51"/>
      <c r="Q20" s="51"/>
      <c r="R20" s="51"/>
      <c r="S20" s="51"/>
      <c r="T20" s="51"/>
      <c r="U20" s="51"/>
      <c r="V20" s="51"/>
      <c r="W20" s="51"/>
      <c r="X20" s="51"/>
      <c r="Y20" s="51"/>
      <c r="Z20" s="51"/>
      <c r="AA20" s="51"/>
      <c r="AB20" s="51"/>
      <c r="AC20" s="51"/>
      <c r="AD20" s="10"/>
    </row>
    <row r="21" spans="1:30" x14ac:dyDescent="0.2">
      <c r="A21" s="10"/>
      <c r="B21" s="10"/>
      <c r="C21" s="2"/>
      <c r="D21" s="2"/>
      <c r="E21" s="2"/>
      <c r="F21" s="2"/>
      <c r="G21" s="2"/>
      <c r="H21" s="2"/>
      <c r="I21" s="2"/>
      <c r="J21" s="2"/>
      <c r="K21" s="2"/>
      <c r="L21" s="2"/>
      <c r="M21" s="2"/>
      <c r="N21" s="2"/>
      <c r="O21" s="2"/>
      <c r="P21" s="51"/>
      <c r="Q21" s="51"/>
      <c r="R21" s="51"/>
      <c r="S21" s="51"/>
      <c r="T21" s="51"/>
      <c r="U21" s="51"/>
      <c r="V21" s="51"/>
      <c r="W21" s="51"/>
      <c r="X21" s="51"/>
      <c r="Y21" s="51"/>
      <c r="Z21" s="51"/>
      <c r="AA21" s="51"/>
      <c r="AB21" s="51"/>
      <c r="AC21" s="51"/>
      <c r="AD21" s="10"/>
    </row>
    <row r="22" spans="1:30" x14ac:dyDescent="0.2">
      <c r="A22" s="10"/>
      <c r="B22" s="10"/>
      <c r="C22" s="2"/>
      <c r="D22" s="2"/>
      <c r="E22" s="2"/>
      <c r="F22" s="2"/>
      <c r="G22" s="2"/>
      <c r="H22" s="2"/>
      <c r="I22" s="2"/>
      <c r="J22" s="2"/>
      <c r="K22" s="2"/>
      <c r="L22" s="2"/>
      <c r="M22" s="2"/>
      <c r="N22" s="2"/>
      <c r="O22" s="2"/>
      <c r="P22" s="51"/>
      <c r="Q22" s="51"/>
      <c r="R22" s="51"/>
      <c r="S22" s="51"/>
      <c r="T22" s="51"/>
      <c r="U22" s="51"/>
      <c r="V22" s="51"/>
      <c r="W22" s="51"/>
      <c r="X22" s="51"/>
      <c r="Y22" s="51"/>
      <c r="Z22" s="51"/>
      <c r="AA22" s="51"/>
      <c r="AB22" s="51"/>
      <c r="AC22" s="51"/>
      <c r="AD22" s="10"/>
    </row>
    <row r="23" spans="1:30" x14ac:dyDescent="0.2">
      <c r="A23" s="10"/>
      <c r="B23" s="10"/>
      <c r="C23" s="2"/>
      <c r="D23" s="2"/>
      <c r="E23" s="2"/>
      <c r="F23" s="2"/>
      <c r="G23" s="2"/>
      <c r="H23" s="2"/>
      <c r="I23" s="2"/>
      <c r="J23" s="2"/>
      <c r="K23" s="2"/>
      <c r="L23" s="2"/>
      <c r="M23" s="2"/>
      <c r="N23" s="2"/>
      <c r="O23" s="2"/>
      <c r="P23" s="51"/>
      <c r="Q23" s="51"/>
      <c r="R23" s="51"/>
      <c r="S23" s="51"/>
      <c r="T23" s="51"/>
      <c r="U23" s="51"/>
      <c r="V23" s="51"/>
      <c r="W23" s="51"/>
      <c r="X23" s="51"/>
      <c r="Y23" s="51"/>
      <c r="Z23" s="51"/>
      <c r="AA23" s="51"/>
      <c r="AB23" s="51"/>
      <c r="AC23" s="51"/>
      <c r="AD23" s="10"/>
    </row>
    <row r="24" spans="1:30" ht="15" customHeight="1" x14ac:dyDescent="0.2">
      <c r="A24" s="10"/>
      <c r="B24" s="10"/>
      <c r="C24" s="2"/>
      <c r="D24" s="2"/>
      <c r="E24" s="2"/>
      <c r="F24" s="2"/>
      <c r="G24" s="2"/>
      <c r="H24" s="2"/>
      <c r="I24" s="2"/>
      <c r="J24" s="2"/>
      <c r="K24" s="2"/>
      <c r="L24" s="2"/>
      <c r="M24" s="2"/>
      <c r="N24" s="2"/>
      <c r="O24" s="2"/>
      <c r="P24" s="51"/>
      <c r="Q24" s="51"/>
      <c r="R24" s="51"/>
      <c r="S24" s="51"/>
      <c r="T24" s="51"/>
      <c r="U24" s="51"/>
      <c r="V24" s="51"/>
      <c r="W24" s="51"/>
      <c r="X24" s="51"/>
      <c r="Y24" s="51"/>
      <c r="Z24" s="51"/>
      <c r="AA24" s="51"/>
      <c r="AB24" s="51"/>
      <c r="AC24" s="51"/>
      <c r="AD24" s="10"/>
    </row>
    <row r="25" spans="1:30" ht="15" customHeight="1" x14ac:dyDescent="0.2">
      <c r="C25" s="2"/>
      <c r="D25" s="60"/>
      <c r="E25" s="60"/>
      <c r="F25" s="60"/>
      <c r="G25" s="60"/>
      <c r="H25" s="60"/>
      <c r="I25" s="60"/>
      <c r="J25" s="60"/>
      <c r="K25" s="60"/>
      <c r="L25" s="60"/>
      <c r="M25" s="60"/>
      <c r="N25" s="60"/>
      <c r="O25" s="60"/>
    </row>
    <row r="26" spans="1:30" ht="22.5" customHeight="1" x14ac:dyDescent="0.2">
      <c r="C26" s="127"/>
      <c r="D26" s="128"/>
      <c r="E26" s="129" t="s">
        <v>21</v>
      </c>
      <c r="F26" s="130"/>
      <c r="G26" s="130"/>
      <c r="H26" s="130"/>
      <c r="I26" s="130"/>
      <c r="J26" s="130"/>
      <c r="K26" s="131"/>
      <c r="L26" s="129" t="s">
        <v>20</v>
      </c>
      <c r="M26" s="130"/>
      <c r="N26" s="130"/>
      <c r="O26" s="130"/>
      <c r="P26" s="130"/>
      <c r="Q26" s="130"/>
      <c r="R26" s="131"/>
      <c r="S26" s="129" t="s">
        <v>22</v>
      </c>
      <c r="T26" s="130"/>
      <c r="U26" s="130"/>
      <c r="V26" s="130"/>
      <c r="W26" s="130"/>
      <c r="X26" s="130"/>
      <c r="Y26" s="131"/>
      <c r="Z26" s="129" t="s">
        <v>23</v>
      </c>
      <c r="AA26" s="130"/>
      <c r="AB26" s="130"/>
      <c r="AC26" s="131"/>
    </row>
    <row r="27" spans="1:30" ht="31.35" customHeight="1" x14ac:dyDescent="0.2">
      <c r="C27" s="135" t="s">
        <v>24</v>
      </c>
      <c r="D27" s="136"/>
      <c r="E27" s="129"/>
      <c r="F27" s="130"/>
      <c r="G27" s="130"/>
      <c r="H27" s="130"/>
      <c r="I27" s="130"/>
      <c r="J27" s="130"/>
      <c r="K27" s="131"/>
      <c r="L27" s="129"/>
      <c r="M27" s="130"/>
      <c r="N27" s="130"/>
      <c r="O27" s="130"/>
      <c r="P27" s="130"/>
      <c r="Q27" s="130"/>
      <c r="R27" s="131"/>
      <c r="S27" s="129"/>
      <c r="T27" s="130"/>
      <c r="U27" s="130"/>
      <c r="V27" s="130"/>
      <c r="W27" s="130"/>
      <c r="X27" s="130"/>
      <c r="Y27" s="131"/>
      <c r="Z27" s="129"/>
      <c r="AA27" s="130"/>
      <c r="AB27" s="130"/>
      <c r="AC27" s="131"/>
    </row>
    <row r="28" spans="1:30" ht="31.35" customHeight="1" x14ac:dyDescent="0.2">
      <c r="C28" s="135" t="s">
        <v>7</v>
      </c>
      <c r="D28" s="136"/>
      <c r="E28" s="129"/>
      <c r="F28" s="130"/>
      <c r="G28" s="130"/>
      <c r="H28" s="130"/>
      <c r="I28" s="130"/>
      <c r="J28" s="130"/>
      <c r="K28" s="131"/>
      <c r="L28" s="129"/>
      <c r="M28" s="130"/>
      <c r="N28" s="130"/>
      <c r="O28" s="130"/>
      <c r="P28" s="130"/>
      <c r="Q28" s="130"/>
      <c r="R28" s="131"/>
      <c r="S28" s="129"/>
      <c r="T28" s="130"/>
      <c r="U28" s="130"/>
      <c r="V28" s="130"/>
      <c r="W28" s="130"/>
      <c r="X28" s="130"/>
      <c r="Y28" s="131"/>
      <c r="Z28" s="129"/>
      <c r="AA28" s="130"/>
      <c r="AB28" s="130"/>
      <c r="AC28" s="131"/>
    </row>
    <row r="29" spans="1:30" ht="31.35" customHeight="1" x14ac:dyDescent="0.2">
      <c r="C29" s="135" t="s">
        <v>6</v>
      </c>
      <c r="D29" s="136"/>
      <c r="E29" s="129"/>
      <c r="F29" s="130"/>
      <c r="G29" s="130"/>
      <c r="H29" s="130"/>
      <c r="I29" s="130"/>
      <c r="J29" s="130"/>
      <c r="K29" s="131"/>
      <c r="L29" s="129"/>
      <c r="M29" s="130"/>
      <c r="N29" s="130"/>
      <c r="O29" s="130"/>
      <c r="P29" s="130"/>
      <c r="Q29" s="130"/>
      <c r="R29" s="131"/>
      <c r="S29" s="129"/>
      <c r="T29" s="130"/>
      <c r="U29" s="130"/>
      <c r="V29" s="130"/>
      <c r="W29" s="130"/>
      <c r="X29" s="130"/>
      <c r="Y29" s="131"/>
      <c r="Z29" s="129"/>
      <c r="AA29" s="130"/>
      <c r="AB29" s="130"/>
      <c r="AC29" s="131"/>
    </row>
    <row r="30" spans="1:30" ht="31.35" customHeight="1" x14ac:dyDescent="0.2">
      <c r="C30" s="135" t="s">
        <v>8</v>
      </c>
      <c r="D30" s="136"/>
      <c r="E30" s="129"/>
      <c r="F30" s="130"/>
      <c r="G30" s="130"/>
      <c r="H30" s="130"/>
      <c r="I30" s="130"/>
      <c r="J30" s="130"/>
      <c r="K30" s="131"/>
      <c r="L30" s="129"/>
      <c r="M30" s="130"/>
      <c r="N30" s="130"/>
      <c r="O30" s="130"/>
      <c r="P30" s="130"/>
      <c r="Q30" s="130"/>
      <c r="R30" s="131"/>
      <c r="S30" s="129"/>
      <c r="T30" s="130"/>
      <c r="U30" s="130"/>
      <c r="V30" s="130"/>
      <c r="W30" s="130"/>
      <c r="X30" s="130"/>
      <c r="Y30" s="131"/>
      <c r="Z30" s="129"/>
      <c r="AA30" s="130"/>
      <c r="AB30" s="130"/>
      <c r="AC30" s="131"/>
    </row>
    <row r="31" spans="1:30" ht="19.7" customHeight="1" x14ac:dyDescent="0.2">
      <c r="A31" s="89" t="s">
        <v>0</v>
      </c>
      <c r="B31" s="90"/>
      <c r="C31" s="90"/>
      <c r="D31" s="90"/>
      <c r="E31" s="90"/>
      <c r="F31" s="90"/>
      <c r="G31" s="90"/>
      <c r="H31" s="90"/>
      <c r="I31" s="90"/>
      <c r="J31" s="90"/>
      <c r="K31" s="90"/>
      <c r="L31" s="90"/>
      <c r="M31" s="90"/>
      <c r="N31" s="90"/>
      <c r="O31" s="90"/>
      <c r="P31" s="90"/>
      <c r="Q31" s="90"/>
      <c r="R31" s="90"/>
      <c r="S31" s="90"/>
      <c r="T31" s="90"/>
      <c r="U31" s="90"/>
      <c r="V31" s="90"/>
      <c r="W31" s="91"/>
      <c r="X31" s="73" t="s">
        <v>1</v>
      </c>
      <c r="Y31" s="74"/>
      <c r="Z31" s="74"/>
      <c r="AA31" s="75"/>
      <c r="AB31" s="95" t="str">
        <f>IF($T$3&lt;&gt;"",$T$3,"")</f>
        <v/>
      </c>
      <c r="AC31" s="96"/>
      <c r="AD31" s="97"/>
    </row>
    <row r="32" spans="1:30" ht="19.7" customHeight="1" x14ac:dyDescent="0.25">
      <c r="A32" s="70" t="str">
        <f>IF($A$4&lt;&gt;"",$A$4,"")</f>
        <v/>
      </c>
      <c r="B32" s="71"/>
      <c r="C32" s="71"/>
      <c r="D32" s="71"/>
      <c r="E32" s="71"/>
      <c r="F32" s="71"/>
      <c r="G32" s="71"/>
      <c r="H32" s="71"/>
      <c r="I32" s="71"/>
      <c r="J32" s="71"/>
      <c r="K32" s="71"/>
      <c r="L32" s="71"/>
      <c r="M32" s="71"/>
      <c r="N32" s="71"/>
      <c r="O32" s="71"/>
      <c r="P32" s="71"/>
      <c r="Q32" s="71"/>
      <c r="R32" s="71"/>
      <c r="S32" s="71"/>
      <c r="T32" s="71"/>
      <c r="U32" s="71"/>
      <c r="V32" s="71"/>
      <c r="W32" s="72"/>
      <c r="X32" s="73" t="s">
        <v>3</v>
      </c>
      <c r="Y32" s="74"/>
      <c r="Z32" s="74"/>
      <c r="AA32" s="75"/>
      <c r="AB32" s="76" t="e">
        <f ca="1">NumPage() &amp; " sur " &amp; Totpage()</f>
        <v>#NAME?</v>
      </c>
      <c r="AC32" s="77"/>
      <c r="AD32" s="78"/>
    </row>
    <row r="33" spans="1:30" ht="15" customHeight="1" x14ac:dyDescent="0.25">
      <c r="A33" s="52"/>
      <c r="B33" s="52"/>
      <c r="C33" s="52"/>
      <c r="D33" s="52"/>
      <c r="E33" s="52"/>
      <c r="F33" s="52"/>
      <c r="G33" s="52"/>
      <c r="H33" s="52"/>
      <c r="I33" s="52"/>
      <c r="J33" s="52"/>
      <c r="K33" s="52"/>
      <c r="L33" s="52"/>
      <c r="M33" s="52"/>
      <c r="N33" s="52"/>
      <c r="O33" s="52"/>
      <c r="P33" s="52"/>
      <c r="Q33" s="52"/>
      <c r="R33" s="52"/>
      <c r="S33" s="52"/>
      <c r="T33" s="52"/>
      <c r="U33" s="52"/>
      <c r="V33" s="52"/>
      <c r="W33" s="52"/>
      <c r="X33" s="54"/>
      <c r="Y33" s="54"/>
      <c r="Z33" s="54"/>
      <c r="AA33" s="54"/>
      <c r="AB33" s="55"/>
      <c r="AC33" s="55"/>
      <c r="AD33" s="53"/>
    </row>
    <row r="34" spans="1:30" ht="15" x14ac:dyDescent="0.2">
      <c r="C34" s="34"/>
      <c r="D34" s="182" t="s">
        <v>51</v>
      </c>
      <c r="E34" s="182"/>
      <c r="F34" s="182"/>
      <c r="G34" s="182"/>
      <c r="H34" s="182"/>
      <c r="I34" s="182"/>
      <c r="J34" s="182"/>
      <c r="K34" s="182"/>
      <c r="L34" s="182"/>
      <c r="M34" s="182"/>
      <c r="N34" s="182"/>
      <c r="O34" s="182"/>
      <c r="P34" s="182"/>
      <c r="Q34" s="182"/>
      <c r="R34" s="182"/>
      <c r="S34" s="182"/>
      <c r="T34" s="182"/>
      <c r="U34" s="182"/>
      <c r="V34" s="182"/>
      <c r="W34" s="182"/>
      <c r="X34" s="182"/>
      <c r="Y34" s="182"/>
      <c r="Z34" s="182"/>
      <c r="AA34" s="182"/>
      <c r="AB34" s="182"/>
      <c r="AC34" s="183"/>
    </row>
    <row r="35" spans="1:30" ht="15" customHeight="1" x14ac:dyDescent="0.2">
      <c r="C35" s="6"/>
      <c r="D35" s="63" t="s">
        <v>52</v>
      </c>
      <c r="E35" s="63"/>
      <c r="F35" s="63"/>
      <c r="G35" s="63"/>
      <c r="H35" s="63"/>
      <c r="I35" s="63"/>
      <c r="J35" s="63"/>
      <c r="K35" s="63"/>
      <c r="L35" s="63"/>
      <c r="M35" s="63"/>
      <c r="N35" s="63"/>
      <c r="O35" s="63"/>
      <c r="P35" s="62" t="s">
        <v>74</v>
      </c>
      <c r="Q35" s="63"/>
      <c r="R35" s="63"/>
      <c r="S35" s="63"/>
      <c r="T35" s="63"/>
      <c r="U35" s="63"/>
      <c r="V35" s="63"/>
      <c r="W35" s="63"/>
      <c r="X35" s="63"/>
      <c r="Y35" s="63"/>
      <c r="Z35" s="63"/>
      <c r="AA35" s="63"/>
      <c r="AB35" s="63"/>
      <c r="AC35" s="56"/>
    </row>
    <row r="36" spans="1:30" ht="17.100000000000001" customHeight="1" x14ac:dyDescent="0.2">
      <c r="C36" s="4" t="str">
        <f>IF('Analyse de risques'!C38&lt;&gt;"",'Analyse de risques'!C38,"")</f>
        <v/>
      </c>
      <c r="D36" s="65" t="str">
        <f>IF('Analyse de risques'!D38&lt;&gt;"",'Analyse de risques'!D38,"")</f>
        <v/>
      </c>
      <c r="E36" s="66"/>
      <c r="F36" s="66"/>
      <c r="G36" s="66"/>
      <c r="H36" s="66"/>
      <c r="I36" s="66"/>
      <c r="J36" s="66"/>
      <c r="K36" s="66"/>
      <c r="L36" s="66"/>
      <c r="M36" s="66"/>
      <c r="N36" s="66"/>
      <c r="O36" s="66"/>
      <c r="P36" s="68" t="str">
        <f>IF('Analyse de risques'!P38&lt;&gt;"",'Analyse de risques'!P38,"")</f>
        <v/>
      </c>
      <c r="Q36" s="68"/>
      <c r="R36" s="63" t="str">
        <f>IF('Analyse de risques'!R38&lt;&gt;"",'Analyse de risques'!R38,"")</f>
        <v/>
      </c>
      <c r="S36" s="63"/>
      <c r="T36" s="63"/>
      <c r="U36" s="63"/>
      <c r="V36" s="63"/>
      <c r="W36" s="63"/>
      <c r="X36" s="63"/>
      <c r="Y36" s="63"/>
      <c r="Z36" s="63"/>
      <c r="AA36" s="63"/>
      <c r="AB36" s="63"/>
      <c r="AC36" s="64"/>
      <c r="AD36" s="41"/>
    </row>
    <row r="37" spans="1:30" ht="17.100000000000001" customHeight="1" x14ac:dyDescent="0.2">
      <c r="C37" s="2" t="str">
        <f>IF('Analyse de risques'!C39&lt;&gt;"",'Analyse de risques'!C39,"")</f>
        <v/>
      </c>
      <c r="D37" s="67" t="str">
        <f>IF('Analyse de risques'!D39&lt;&gt;"",'Analyse de risques'!D39,"")</f>
        <v/>
      </c>
      <c r="E37" s="67"/>
      <c r="F37" s="67"/>
      <c r="G37" s="67"/>
      <c r="H37" s="67"/>
      <c r="I37" s="67"/>
      <c r="J37" s="67"/>
      <c r="K37" s="67"/>
      <c r="L37" s="67"/>
      <c r="M37" s="67"/>
      <c r="N37" s="67"/>
      <c r="O37" s="67"/>
      <c r="P37" s="60" t="str">
        <f>IF('Analyse de risques'!P39&lt;&gt;"",'Analyse de risques'!P39,"")</f>
        <v/>
      </c>
      <c r="Q37" s="60"/>
      <c r="R37" s="69" t="str">
        <f>IF('Analyse de risques'!R39&lt;&gt;"",'Analyse de risques'!R39,"")</f>
        <v/>
      </c>
      <c r="S37" s="69"/>
      <c r="T37" s="69"/>
      <c r="U37" s="69"/>
      <c r="V37" s="69"/>
      <c r="W37" s="69"/>
      <c r="X37" s="69"/>
      <c r="Y37" s="69"/>
      <c r="Z37" s="69"/>
      <c r="AA37" s="69"/>
      <c r="AB37" s="69"/>
      <c r="AC37" s="69"/>
      <c r="AD37" s="41"/>
    </row>
    <row r="38" spans="1:30" ht="17.100000000000001" customHeight="1" x14ac:dyDescent="0.2">
      <c r="C38" s="2" t="str">
        <f>IF('Analyse de risques'!C40&lt;&gt;"",'Analyse de risques'!C40,"")</f>
        <v/>
      </c>
      <c r="D38" s="60" t="str">
        <f>IF('Analyse de risques'!D40&lt;&gt;"",'Analyse de risques'!D40,"")</f>
        <v/>
      </c>
      <c r="E38" s="60"/>
      <c r="F38" s="60"/>
      <c r="G38" s="60"/>
      <c r="H38" s="60"/>
      <c r="I38" s="60"/>
      <c r="J38" s="60"/>
      <c r="K38" s="60"/>
      <c r="L38" s="60"/>
      <c r="M38" s="60"/>
      <c r="N38" s="60"/>
      <c r="O38" s="60"/>
      <c r="P38" s="60" t="str">
        <f>IF('Analyse de risques'!P40&lt;&gt;"",'Analyse de risques'!P40,"")</f>
        <v/>
      </c>
      <c r="Q38" s="60"/>
      <c r="R38" s="61" t="str">
        <f>IF('Analyse de risques'!R40&lt;&gt;"",'Analyse de risques'!R40,"")</f>
        <v/>
      </c>
      <c r="S38" s="61"/>
      <c r="T38" s="61"/>
      <c r="U38" s="61"/>
      <c r="V38" s="61"/>
      <c r="W38" s="61"/>
      <c r="X38" s="61"/>
      <c r="Y38" s="61"/>
      <c r="Z38" s="61"/>
      <c r="AA38" s="61"/>
      <c r="AB38" s="61"/>
      <c r="AC38" s="61"/>
      <c r="AD38" s="41"/>
    </row>
    <row r="39" spans="1:30" ht="17.100000000000001" customHeight="1" x14ac:dyDescent="0.2">
      <c r="C39" s="2" t="str">
        <f>IF('Analyse de risques'!C41&lt;&gt;"",'Analyse de risques'!C41,"")</f>
        <v/>
      </c>
      <c r="D39" s="60" t="str">
        <f>IF('Analyse de risques'!D41&lt;&gt;"",'Analyse de risques'!D41,"")</f>
        <v/>
      </c>
      <c r="E39" s="60"/>
      <c r="F39" s="60"/>
      <c r="G39" s="60"/>
      <c r="H39" s="60"/>
      <c r="I39" s="60"/>
      <c r="J39" s="60"/>
      <c r="K39" s="60"/>
      <c r="L39" s="60"/>
      <c r="M39" s="60"/>
      <c r="N39" s="60"/>
      <c r="O39" s="60"/>
      <c r="P39" s="60" t="str">
        <f>IF('Analyse de risques'!P41&lt;&gt;"",'Analyse de risques'!P41,"")</f>
        <v/>
      </c>
      <c r="Q39" s="60"/>
      <c r="R39" s="61" t="str">
        <f>IF('Analyse de risques'!R41&lt;&gt;"",'Analyse de risques'!R41,"")</f>
        <v/>
      </c>
      <c r="S39" s="61"/>
      <c r="T39" s="61"/>
      <c r="U39" s="61"/>
      <c r="V39" s="61"/>
      <c r="W39" s="61"/>
      <c r="X39" s="61"/>
      <c r="Y39" s="61"/>
      <c r="Z39" s="61"/>
      <c r="AA39" s="61"/>
      <c r="AB39" s="61"/>
      <c r="AC39" s="61"/>
      <c r="AD39" s="41"/>
    </row>
    <row r="40" spans="1:30" ht="17.100000000000001" customHeight="1" x14ac:dyDescent="0.2">
      <c r="C40" s="2" t="str">
        <f>IF('Analyse de risques'!C42&lt;&gt;"",'Analyse de risques'!C42,"")</f>
        <v/>
      </c>
      <c r="D40" s="60" t="str">
        <f>IF('Analyse de risques'!D42&lt;&gt;"",'Analyse de risques'!D42,"")</f>
        <v/>
      </c>
      <c r="E40" s="60"/>
      <c r="F40" s="60"/>
      <c r="G40" s="60"/>
      <c r="H40" s="60"/>
      <c r="I40" s="60"/>
      <c r="J40" s="60"/>
      <c r="K40" s="60"/>
      <c r="L40" s="60"/>
      <c r="M40" s="60"/>
      <c r="N40" s="60"/>
      <c r="O40" s="60"/>
      <c r="P40" s="60" t="str">
        <f>IF('Analyse de risques'!P42&lt;&gt;"",'Analyse de risques'!P42,"")</f>
        <v/>
      </c>
      <c r="Q40" s="60"/>
      <c r="R40" s="61" t="str">
        <f>IF('Analyse de risques'!R42&lt;&gt;"",'Analyse de risques'!R42,"")</f>
        <v/>
      </c>
      <c r="S40" s="61"/>
      <c r="T40" s="61"/>
      <c r="U40" s="61"/>
      <c r="V40" s="61"/>
      <c r="W40" s="61"/>
      <c r="X40" s="61"/>
      <c r="Y40" s="61"/>
      <c r="Z40" s="61"/>
      <c r="AA40" s="61"/>
      <c r="AB40" s="61"/>
      <c r="AC40" s="61"/>
      <c r="AD40" s="41"/>
    </row>
    <row r="41" spans="1:30" ht="17.100000000000001" customHeight="1" x14ac:dyDescent="0.2">
      <c r="C41" s="2" t="str">
        <f>IF('Analyse de risques'!C43&lt;&gt;"",'Analyse de risques'!C43,"")</f>
        <v/>
      </c>
      <c r="D41" s="60" t="str">
        <f>IF('Analyse de risques'!D43&lt;&gt;"",'Analyse de risques'!D43,"")</f>
        <v/>
      </c>
      <c r="E41" s="60"/>
      <c r="F41" s="60"/>
      <c r="G41" s="60"/>
      <c r="H41" s="60"/>
      <c r="I41" s="60"/>
      <c r="J41" s="60"/>
      <c r="K41" s="60"/>
      <c r="L41" s="60"/>
      <c r="M41" s="60"/>
      <c r="N41" s="60"/>
      <c r="O41" s="60"/>
      <c r="P41" s="60" t="str">
        <f>IF('Analyse de risques'!P43&lt;&gt;"",'Analyse de risques'!P43,"")</f>
        <v/>
      </c>
      <c r="Q41" s="60"/>
      <c r="R41" s="61" t="str">
        <f>IF('Analyse de risques'!R43&lt;&gt;"",'Analyse de risques'!R43,"")</f>
        <v/>
      </c>
      <c r="S41" s="61"/>
      <c r="T41" s="61"/>
      <c r="U41" s="61"/>
      <c r="V41" s="61"/>
      <c r="W41" s="61"/>
      <c r="X41" s="61"/>
      <c r="Y41" s="61"/>
      <c r="Z41" s="61"/>
      <c r="AA41" s="61"/>
      <c r="AB41" s="61"/>
      <c r="AC41" s="61"/>
      <c r="AD41" s="41"/>
    </row>
    <row r="42" spans="1:30" ht="17.100000000000001" customHeight="1" x14ac:dyDescent="0.2">
      <c r="C42" s="2" t="str">
        <f>IF('Analyse de risques'!C44&lt;&gt;"",'Analyse de risques'!C44,"")</f>
        <v/>
      </c>
      <c r="D42" s="60" t="str">
        <f>IF('Analyse de risques'!D44&lt;&gt;"",'Analyse de risques'!D44,"")</f>
        <v/>
      </c>
      <c r="E42" s="60"/>
      <c r="F42" s="60"/>
      <c r="G42" s="60"/>
      <c r="H42" s="60"/>
      <c r="I42" s="60"/>
      <c r="J42" s="60"/>
      <c r="K42" s="60"/>
      <c r="L42" s="60"/>
      <c r="M42" s="60"/>
      <c r="N42" s="60"/>
      <c r="O42" s="60"/>
      <c r="P42" s="60" t="str">
        <f>IF('Analyse de risques'!P44&lt;&gt;"",'Analyse de risques'!P44,"")</f>
        <v/>
      </c>
      <c r="Q42" s="60"/>
      <c r="R42" s="61" t="str">
        <f>IF('Analyse de risques'!R44&lt;&gt;"",'Analyse de risques'!R44,"")</f>
        <v/>
      </c>
      <c r="S42" s="61"/>
      <c r="T42" s="61"/>
      <c r="U42" s="61"/>
      <c r="V42" s="61"/>
      <c r="W42" s="61"/>
      <c r="X42" s="61"/>
      <c r="Y42" s="61"/>
      <c r="Z42" s="61"/>
      <c r="AA42" s="61"/>
      <c r="AB42" s="61"/>
      <c r="AC42" s="61"/>
      <c r="AD42" s="41"/>
    </row>
    <row r="43" spans="1:30" ht="17.100000000000001" customHeight="1" x14ac:dyDescent="0.2">
      <c r="C43" s="2" t="str">
        <f>IF('Analyse de risques'!C45&lt;&gt;"",'Analyse de risques'!C45,"")</f>
        <v/>
      </c>
      <c r="D43" s="60" t="str">
        <f>IF('Analyse de risques'!D45&lt;&gt;"",'Analyse de risques'!D45,"")</f>
        <v/>
      </c>
      <c r="E43" s="60"/>
      <c r="F43" s="60"/>
      <c r="G43" s="60"/>
      <c r="H43" s="60"/>
      <c r="I43" s="60"/>
      <c r="J43" s="60"/>
      <c r="K43" s="60"/>
      <c r="L43" s="60"/>
      <c r="M43" s="60"/>
      <c r="N43" s="60"/>
      <c r="O43" s="60"/>
      <c r="P43" s="60" t="str">
        <f>IF('Analyse de risques'!P45&lt;&gt;"",'Analyse de risques'!P45,"")</f>
        <v/>
      </c>
      <c r="Q43" s="60"/>
      <c r="R43" s="61" t="str">
        <f>IF('Analyse de risques'!R45&lt;&gt;"",'Analyse de risques'!R45,"")</f>
        <v/>
      </c>
      <c r="S43" s="61"/>
      <c r="T43" s="61"/>
      <c r="U43" s="61"/>
      <c r="V43" s="61"/>
      <c r="W43" s="61"/>
      <c r="X43" s="61"/>
      <c r="Y43" s="61"/>
      <c r="Z43" s="61"/>
      <c r="AA43" s="61"/>
      <c r="AB43" s="61"/>
      <c r="AC43" s="61"/>
      <c r="AD43" s="41"/>
    </row>
    <row r="44" spans="1:30" ht="17.100000000000001" customHeight="1" x14ac:dyDescent="0.2">
      <c r="C44" s="2" t="str">
        <f>IF('Analyse de risques'!C46&lt;&gt;"",'Analyse de risques'!C46,"")</f>
        <v/>
      </c>
      <c r="D44" s="60" t="str">
        <f>IF('Analyse de risques'!D46&lt;&gt;"",'Analyse de risques'!D46,"")</f>
        <v/>
      </c>
      <c r="E44" s="60"/>
      <c r="F44" s="60"/>
      <c r="G44" s="60"/>
      <c r="H44" s="60"/>
      <c r="I44" s="60"/>
      <c r="J44" s="60"/>
      <c r="K44" s="60"/>
      <c r="L44" s="60"/>
      <c r="M44" s="60"/>
      <c r="N44" s="60"/>
      <c r="O44" s="60"/>
      <c r="P44" s="60" t="str">
        <f>IF('Analyse de risques'!P46&lt;&gt;"",'Analyse de risques'!P46,"")</f>
        <v/>
      </c>
      <c r="Q44" s="60"/>
      <c r="R44" s="61" t="str">
        <f>IF('Analyse de risques'!R46&lt;&gt;"",'Analyse de risques'!R46,"")</f>
        <v/>
      </c>
      <c r="S44" s="61"/>
      <c r="T44" s="61"/>
      <c r="U44" s="61"/>
      <c r="V44" s="61"/>
      <c r="W44" s="61"/>
      <c r="X44" s="61"/>
      <c r="Y44" s="61"/>
      <c r="Z44" s="61"/>
      <c r="AA44" s="61"/>
      <c r="AB44" s="61"/>
      <c r="AC44" s="61"/>
      <c r="AD44" s="41"/>
    </row>
    <row r="45" spans="1:30" ht="17.100000000000001" customHeight="1" x14ac:dyDescent="0.2">
      <c r="C45" s="2" t="str">
        <f>IF('Analyse de risques'!C47&lt;&gt;"",'Analyse de risques'!C47,"")</f>
        <v/>
      </c>
      <c r="D45" s="60" t="str">
        <f>IF('Analyse de risques'!D47&lt;&gt;"",'Analyse de risques'!D47,"")</f>
        <v/>
      </c>
      <c r="E45" s="60"/>
      <c r="F45" s="60"/>
      <c r="G45" s="60"/>
      <c r="H45" s="60"/>
      <c r="I45" s="60"/>
      <c r="J45" s="60"/>
      <c r="K45" s="60"/>
      <c r="L45" s="60"/>
      <c r="M45" s="60"/>
      <c r="N45" s="60"/>
      <c r="O45" s="60"/>
      <c r="P45" s="60" t="str">
        <f>IF('Analyse de risques'!P47&lt;&gt;"",'Analyse de risques'!P47,"")</f>
        <v/>
      </c>
      <c r="Q45" s="60"/>
      <c r="R45" s="61" t="str">
        <f>IF('Analyse de risques'!R47&lt;&gt;"",'Analyse de risques'!R47,"")</f>
        <v/>
      </c>
      <c r="S45" s="61"/>
      <c r="T45" s="61"/>
      <c r="U45" s="61"/>
      <c r="V45" s="61"/>
      <c r="W45" s="61"/>
      <c r="X45" s="61"/>
      <c r="Y45" s="61"/>
      <c r="Z45" s="61"/>
      <c r="AA45" s="61"/>
      <c r="AB45" s="61"/>
      <c r="AC45" s="61"/>
      <c r="AD45" s="41"/>
    </row>
    <row r="46" spans="1:30" ht="17.100000000000001" customHeight="1" x14ac:dyDescent="0.2">
      <c r="C46" s="2" t="str">
        <f>IF('Analyse de risques'!C48&lt;&gt;"",'Analyse de risques'!C48,"")</f>
        <v/>
      </c>
      <c r="D46" s="60" t="str">
        <f>IF('Analyse de risques'!D48&lt;&gt;"",'Analyse de risques'!D48,"")</f>
        <v/>
      </c>
      <c r="E46" s="60"/>
      <c r="F46" s="60"/>
      <c r="G46" s="60"/>
      <c r="H46" s="60"/>
      <c r="I46" s="60"/>
      <c r="J46" s="60"/>
      <c r="K46" s="60"/>
      <c r="L46" s="60"/>
      <c r="M46" s="60"/>
      <c r="N46" s="60"/>
      <c r="O46" s="60"/>
      <c r="P46" s="60" t="str">
        <f>IF('Analyse de risques'!P48&lt;&gt;"",'Analyse de risques'!P48,"")</f>
        <v/>
      </c>
      <c r="Q46" s="60"/>
      <c r="R46" s="61" t="str">
        <f>IF('Analyse de risques'!R48&lt;&gt;"",'Analyse de risques'!R48,"")</f>
        <v/>
      </c>
      <c r="S46" s="61"/>
      <c r="T46" s="61"/>
      <c r="U46" s="61"/>
      <c r="V46" s="61"/>
      <c r="W46" s="61"/>
      <c r="X46" s="61"/>
      <c r="Y46" s="61"/>
      <c r="Z46" s="61"/>
      <c r="AA46" s="61"/>
      <c r="AB46" s="61"/>
      <c r="AC46" s="61"/>
      <c r="AD46" s="41"/>
    </row>
    <row r="47" spans="1:30" ht="17.100000000000001" customHeight="1" x14ac:dyDescent="0.2">
      <c r="C47" s="2" t="str">
        <f>IF('Analyse de risques'!C49&lt;&gt;"",'Analyse de risques'!C49,"")</f>
        <v/>
      </c>
      <c r="D47" s="60" t="str">
        <f>IF('Analyse de risques'!D49&lt;&gt;"",'Analyse de risques'!D49,"")</f>
        <v/>
      </c>
      <c r="E47" s="60"/>
      <c r="F47" s="60"/>
      <c r="G47" s="60"/>
      <c r="H47" s="60"/>
      <c r="I47" s="60"/>
      <c r="J47" s="60"/>
      <c r="K47" s="60"/>
      <c r="L47" s="60"/>
      <c r="M47" s="60"/>
      <c r="N47" s="60"/>
      <c r="O47" s="60"/>
      <c r="P47" s="60" t="str">
        <f>IF('Analyse de risques'!P49&lt;&gt;"",'Analyse de risques'!P49,"")</f>
        <v/>
      </c>
      <c r="Q47" s="60"/>
      <c r="R47" s="61" t="str">
        <f>IF('Analyse de risques'!R49&lt;&gt;"",'Analyse de risques'!R49,"")</f>
        <v/>
      </c>
      <c r="S47" s="61"/>
      <c r="T47" s="61"/>
      <c r="U47" s="61"/>
      <c r="V47" s="61"/>
      <c r="W47" s="61"/>
      <c r="X47" s="61"/>
      <c r="Y47" s="61"/>
      <c r="Z47" s="61"/>
      <c r="AA47" s="61"/>
      <c r="AB47" s="61"/>
      <c r="AC47" s="61"/>
      <c r="AD47" s="41"/>
    </row>
    <row r="48" spans="1:30" ht="17.100000000000001" customHeight="1" x14ac:dyDescent="0.2">
      <c r="C48" s="2" t="str">
        <f>IF('Analyse de risques'!C50&lt;&gt;"",'Analyse de risques'!C50,"")</f>
        <v/>
      </c>
      <c r="D48" s="60" t="str">
        <f>IF('Analyse de risques'!D50&lt;&gt;"",'Analyse de risques'!D50,"")</f>
        <v/>
      </c>
      <c r="E48" s="60"/>
      <c r="F48" s="60"/>
      <c r="G48" s="60"/>
      <c r="H48" s="60"/>
      <c r="I48" s="60"/>
      <c r="J48" s="60"/>
      <c r="K48" s="60"/>
      <c r="L48" s="60"/>
      <c r="M48" s="60"/>
      <c r="N48" s="60"/>
      <c r="O48" s="60"/>
      <c r="P48" s="60" t="str">
        <f>IF('Analyse de risques'!P50&lt;&gt;"",'Analyse de risques'!P50,"")</f>
        <v/>
      </c>
      <c r="Q48" s="60"/>
      <c r="R48" s="61" t="str">
        <f>IF('Analyse de risques'!R50&lt;&gt;"",'Analyse de risques'!R50,"")</f>
        <v/>
      </c>
      <c r="S48" s="61"/>
      <c r="T48" s="61"/>
      <c r="U48" s="61"/>
      <c r="V48" s="61"/>
      <c r="W48" s="61"/>
      <c r="X48" s="61"/>
      <c r="Y48" s="61"/>
      <c r="Z48" s="61"/>
      <c r="AA48" s="61"/>
      <c r="AB48" s="61"/>
      <c r="AC48" s="61"/>
      <c r="AD48" s="41"/>
    </row>
    <row r="49" spans="1:30" ht="17.100000000000001" customHeight="1" x14ac:dyDescent="0.2">
      <c r="C49" s="2" t="str">
        <f>IF('Analyse de risques'!C51&lt;&gt;"",'Analyse de risques'!C51,"")</f>
        <v/>
      </c>
      <c r="D49" s="60" t="str">
        <f>IF('Analyse de risques'!D51&lt;&gt;"",'Analyse de risques'!D51,"")</f>
        <v/>
      </c>
      <c r="E49" s="60"/>
      <c r="F49" s="60"/>
      <c r="G49" s="60"/>
      <c r="H49" s="60"/>
      <c r="I49" s="60"/>
      <c r="J49" s="60"/>
      <c r="K49" s="60"/>
      <c r="L49" s="60"/>
      <c r="M49" s="60"/>
      <c r="N49" s="60"/>
      <c r="O49" s="60"/>
      <c r="P49" s="60" t="str">
        <f>IF('Analyse de risques'!P51&lt;&gt;"",'Analyse de risques'!P51,"")</f>
        <v/>
      </c>
      <c r="Q49" s="60"/>
      <c r="R49" s="61" t="str">
        <f>IF('Analyse de risques'!R51&lt;&gt;"",'Analyse de risques'!R51,"")</f>
        <v/>
      </c>
      <c r="S49" s="61"/>
      <c r="T49" s="61"/>
      <c r="U49" s="61"/>
      <c r="V49" s="61"/>
      <c r="W49" s="61"/>
      <c r="X49" s="61"/>
      <c r="Y49" s="61"/>
      <c r="Z49" s="61"/>
      <c r="AA49" s="61"/>
      <c r="AB49" s="61"/>
      <c r="AC49" s="61"/>
      <c r="AD49" s="41"/>
    </row>
    <row r="50" spans="1:30" ht="17.100000000000001" customHeight="1" x14ac:dyDescent="0.2">
      <c r="C50" s="2" t="str">
        <f>IF('Analyse de risques'!C52&lt;&gt;"",'Analyse de risques'!C52,"")</f>
        <v/>
      </c>
      <c r="D50" s="60" t="str">
        <f>IF('Analyse de risques'!D52&lt;&gt;"",'Analyse de risques'!D52,"")</f>
        <v/>
      </c>
      <c r="E50" s="60"/>
      <c r="F50" s="60"/>
      <c r="G50" s="60"/>
      <c r="H50" s="60"/>
      <c r="I50" s="60"/>
      <c r="J50" s="60"/>
      <c r="K50" s="60"/>
      <c r="L50" s="60"/>
      <c r="M50" s="60"/>
      <c r="N50" s="60"/>
      <c r="O50" s="60"/>
      <c r="P50" s="60" t="str">
        <f>IF('Analyse de risques'!P52&lt;&gt;"",'Analyse de risques'!P52,"")</f>
        <v/>
      </c>
      <c r="Q50" s="60"/>
      <c r="R50" s="61" t="str">
        <f>IF('Analyse de risques'!R52&lt;&gt;"",'Analyse de risques'!R52,"")</f>
        <v/>
      </c>
      <c r="S50" s="61"/>
      <c r="T50" s="61"/>
      <c r="U50" s="61"/>
      <c r="V50" s="61"/>
      <c r="W50" s="61"/>
      <c r="X50" s="61"/>
      <c r="Y50" s="61"/>
      <c r="Z50" s="61"/>
      <c r="AA50" s="61"/>
      <c r="AB50" s="61"/>
      <c r="AC50" s="61"/>
      <c r="AD50" s="41"/>
    </row>
    <row r="51" spans="1:30" ht="17.100000000000001" customHeight="1" x14ac:dyDescent="0.2">
      <c r="C51" s="2" t="str">
        <f>IF('Analyse de risques'!C53&lt;&gt;"",'Analyse de risques'!C53,"")</f>
        <v/>
      </c>
      <c r="D51" s="60" t="str">
        <f>IF('Analyse de risques'!D53&lt;&gt;"",'Analyse de risques'!D53,"")</f>
        <v/>
      </c>
      <c r="E51" s="60"/>
      <c r="F51" s="60"/>
      <c r="G51" s="60"/>
      <c r="H51" s="60"/>
      <c r="I51" s="60"/>
      <c r="J51" s="60"/>
      <c r="K51" s="60"/>
      <c r="L51" s="60"/>
      <c r="M51" s="60"/>
      <c r="N51" s="60"/>
      <c r="O51" s="60"/>
      <c r="P51" s="60" t="str">
        <f>IF('Analyse de risques'!P53&lt;&gt;"",'Analyse de risques'!P53,"")</f>
        <v/>
      </c>
      <c r="Q51" s="60"/>
      <c r="R51" s="61" t="str">
        <f>IF('Analyse de risques'!R53&lt;&gt;"",'Analyse de risques'!R53,"")</f>
        <v/>
      </c>
      <c r="S51" s="61"/>
      <c r="T51" s="61"/>
      <c r="U51" s="61"/>
      <c r="V51" s="61"/>
      <c r="W51" s="61"/>
      <c r="X51" s="61"/>
      <c r="Y51" s="61"/>
      <c r="Z51" s="61"/>
      <c r="AA51" s="61"/>
      <c r="AB51" s="61"/>
      <c r="AC51" s="61"/>
      <c r="AD51" s="41"/>
    </row>
    <row r="52" spans="1:30" ht="17.100000000000001" customHeight="1" x14ac:dyDescent="0.2">
      <c r="C52" s="2" t="str">
        <f>IF('Analyse de risques'!C54&lt;&gt;"",'Analyse de risques'!C54,"")</f>
        <v/>
      </c>
      <c r="D52" s="60" t="str">
        <f>IF('Analyse de risques'!D54&lt;&gt;"",'Analyse de risques'!D54,"")</f>
        <v/>
      </c>
      <c r="E52" s="60"/>
      <c r="F52" s="60"/>
      <c r="G52" s="60"/>
      <c r="H52" s="60"/>
      <c r="I52" s="60"/>
      <c r="J52" s="60"/>
      <c r="K52" s="60"/>
      <c r="L52" s="60"/>
      <c r="M52" s="60"/>
      <c r="N52" s="60"/>
      <c r="O52" s="60"/>
      <c r="P52" s="60" t="str">
        <f>IF('Analyse de risques'!P54&lt;&gt;"",'Analyse de risques'!P54,"")</f>
        <v/>
      </c>
      <c r="Q52" s="60"/>
      <c r="R52" s="61" t="str">
        <f>IF('Analyse de risques'!R54&lt;&gt;"",'Analyse de risques'!R54,"")</f>
        <v/>
      </c>
      <c r="S52" s="61"/>
      <c r="T52" s="61"/>
      <c r="U52" s="61"/>
      <c r="V52" s="61"/>
      <c r="W52" s="61"/>
      <c r="X52" s="61"/>
      <c r="Y52" s="61"/>
      <c r="Z52" s="61"/>
      <c r="AA52" s="61"/>
      <c r="AB52" s="61"/>
      <c r="AC52" s="61"/>
      <c r="AD52" s="41"/>
    </row>
    <row r="53" spans="1:30" ht="17.100000000000001" customHeight="1" x14ac:dyDescent="0.2">
      <c r="C53" s="2" t="str">
        <f>IF('Analyse de risques'!C55&lt;&gt;"",'Analyse de risques'!C55,"")</f>
        <v/>
      </c>
      <c r="D53" s="60" t="str">
        <f>IF('Analyse de risques'!D55&lt;&gt;"",'Analyse de risques'!D55,"")</f>
        <v/>
      </c>
      <c r="E53" s="60"/>
      <c r="F53" s="60"/>
      <c r="G53" s="60"/>
      <c r="H53" s="60"/>
      <c r="I53" s="60"/>
      <c r="J53" s="60"/>
      <c r="K53" s="60"/>
      <c r="L53" s="60"/>
      <c r="M53" s="60"/>
      <c r="N53" s="60"/>
      <c r="O53" s="60"/>
      <c r="P53" s="60" t="str">
        <f>IF('Analyse de risques'!P55&lt;&gt;"",'Analyse de risques'!P55,"")</f>
        <v/>
      </c>
      <c r="Q53" s="60"/>
      <c r="R53" s="61" t="str">
        <f>IF('Analyse de risques'!R55&lt;&gt;"",'Analyse de risques'!R55,"")</f>
        <v/>
      </c>
      <c r="S53" s="61"/>
      <c r="T53" s="61"/>
      <c r="U53" s="61"/>
      <c r="V53" s="61"/>
      <c r="W53" s="61"/>
      <c r="X53" s="61"/>
      <c r="Y53" s="61"/>
      <c r="Z53" s="61"/>
      <c r="AA53" s="61"/>
      <c r="AB53" s="61"/>
      <c r="AC53" s="61"/>
      <c r="AD53" s="41"/>
    </row>
    <row r="54" spans="1:30" ht="17.100000000000001" customHeight="1" x14ac:dyDescent="0.2">
      <c r="C54" s="2" t="str">
        <f>IF('Analyse de risques'!C56&lt;&gt;"",'Analyse de risques'!C56,"")</f>
        <v/>
      </c>
      <c r="D54" s="60" t="str">
        <f>IF('Analyse de risques'!D56&lt;&gt;"",'Analyse de risques'!D56,"")</f>
        <v/>
      </c>
      <c r="E54" s="60"/>
      <c r="F54" s="60"/>
      <c r="G54" s="60"/>
      <c r="H54" s="60"/>
      <c r="I54" s="60"/>
      <c r="J54" s="60"/>
      <c r="K54" s="60"/>
      <c r="L54" s="60"/>
      <c r="M54" s="60"/>
      <c r="N54" s="60"/>
      <c r="O54" s="60"/>
      <c r="P54" s="60" t="str">
        <f>IF('Analyse de risques'!P56&lt;&gt;"",'Analyse de risques'!P56,"")</f>
        <v/>
      </c>
      <c r="Q54" s="60"/>
      <c r="R54" s="61" t="str">
        <f>IF('Analyse de risques'!R56&lt;&gt;"",'Analyse de risques'!R56,"")</f>
        <v/>
      </c>
      <c r="S54" s="61"/>
      <c r="T54" s="61"/>
      <c r="U54" s="61"/>
      <c r="V54" s="61"/>
      <c r="W54" s="61"/>
      <c r="X54" s="61"/>
      <c r="Y54" s="61"/>
      <c r="Z54" s="61"/>
      <c r="AA54" s="61"/>
      <c r="AB54" s="61"/>
      <c r="AC54" s="61"/>
      <c r="AD54" s="41"/>
    </row>
    <row r="55" spans="1:30" ht="17.100000000000001" customHeight="1" x14ac:dyDescent="0.2">
      <c r="C55" s="2" t="str">
        <f>IF('Analyse de risques'!C57&lt;&gt;"",'Analyse de risques'!C57,"")</f>
        <v/>
      </c>
      <c r="D55" s="60" t="str">
        <f>IF('Analyse de risques'!D57&lt;&gt;"",'Analyse de risques'!D57,"")</f>
        <v/>
      </c>
      <c r="E55" s="60"/>
      <c r="F55" s="60"/>
      <c r="G55" s="60"/>
      <c r="H55" s="60"/>
      <c r="I55" s="60"/>
      <c r="J55" s="60"/>
      <c r="K55" s="60"/>
      <c r="L55" s="60"/>
      <c r="M55" s="60"/>
      <c r="N55" s="60"/>
      <c r="O55" s="60"/>
      <c r="P55" s="60" t="str">
        <f>IF('Analyse de risques'!P57&lt;&gt;"",'Analyse de risques'!P57,"")</f>
        <v/>
      </c>
      <c r="Q55" s="60"/>
      <c r="R55" s="61" t="str">
        <f>IF('Analyse de risques'!R57&lt;&gt;"",'Analyse de risques'!R57,"")</f>
        <v/>
      </c>
      <c r="S55" s="61"/>
      <c r="T55" s="61"/>
      <c r="U55" s="61"/>
      <c r="V55" s="61"/>
      <c r="W55" s="61"/>
      <c r="X55" s="61"/>
      <c r="Y55" s="61"/>
      <c r="Z55" s="61"/>
      <c r="AA55" s="61"/>
      <c r="AB55" s="61"/>
      <c r="AC55" s="61"/>
      <c r="AD55" s="41"/>
    </row>
    <row r="56" spans="1:30" ht="17.100000000000001" customHeight="1" x14ac:dyDescent="0.2">
      <c r="C56" s="2" t="str">
        <f>IF('Analyse de risques'!C58&lt;&gt;"",'Analyse de risques'!C58,"")</f>
        <v/>
      </c>
      <c r="D56" s="60" t="str">
        <f>IF('Analyse de risques'!D58&lt;&gt;"",'Analyse de risques'!D58,"")</f>
        <v/>
      </c>
      <c r="E56" s="60"/>
      <c r="F56" s="60"/>
      <c r="G56" s="60"/>
      <c r="H56" s="60"/>
      <c r="I56" s="60"/>
      <c r="J56" s="60"/>
      <c r="K56" s="60"/>
      <c r="L56" s="60"/>
      <c r="M56" s="60"/>
      <c r="N56" s="60"/>
      <c r="O56" s="60"/>
      <c r="P56" s="60" t="str">
        <f>IF('Analyse de risques'!P58&lt;&gt;"",'Analyse de risques'!P58,"")</f>
        <v/>
      </c>
      <c r="Q56" s="60"/>
      <c r="R56" s="61" t="str">
        <f>IF('Analyse de risques'!R58&lt;&gt;"",'Analyse de risques'!R58,"")</f>
        <v/>
      </c>
      <c r="S56" s="61"/>
      <c r="T56" s="61"/>
      <c r="U56" s="61"/>
      <c r="V56" s="61"/>
      <c r="W56" s="61"/>
      <c r="X56" s="61"/>
      <c r="Y56" s="61"/>
      <c r="Z56" s="61"/>
      <c r="AA56" s="61"/>
      <c r="AB56" s="61"/>
      <c r="AC56" s="61"/>
      <c r="AD56" s="41"/>
    </row>
    <row r="57" spans="1:30" ht="17.100000000000001" customHeight="1" x14ac:dyDescent="0.2">
      <c r="C57" s="2" t="str">
        <f>IF('Analyse de risques'!C59&lt;&gt;"",'Analyse de risques'!C59,"")</f>
        <v/>
      </c>
      <c r="D57" s="60" t="str">
        <f>IF('Analyse de risques'!D59&lt;&gt;"",'Analyse de risques'!D59,"")</f>
        <v/>
      </c>
      <c r="E57" s="60"/>
      <c r="F57" s="60"/>
      <c r="G57" s="60"/>
      <c r="H57" s="60"/>
      <c r="I57" s="60"/>
      <c r="J57" s="60"/>
      <c r="K57" s="60"/>
      <c r="L57" s="60"/>
      <c r="M57" s="60"/>
      <c r="N57" s="60"/>
      <c r="O57" s="60"/>
      <c r="P57" s="60" t="str">
        <f>IF('Analyse de risques'!P59&lt;&gt;"",'Analyse de risques'!P59,"")</f>
        <v/>
      </c>
      <c r="Q57" s="60"/>
      <c r="R57" s="61" t="str">
        <f>IF('Analyse de risques'!R59&lt;&gt;"",'Analyse de risques'!R59,"")</f>
        <v/>
      </c>
      <c r="S57" s="61"/>
      <c r="T57" s="61"/>
      <c r="U57" s="61"/>
      <c r="V57" s="61"/>
      <c r="W57" s="61"/>
      <c r="X57" s="61"/>
      <c r="Y57" s="61"/>
      <c r="Z57" s="61"/>
      <c r="AA57" s="61"/>
      <c r="AB57" s="61"/>
      <c r="AC57" s="61"/>
      <c r="AD57" s="41"/>
    </row>
    <row r="58" spans="1:30" ht="17.100000000000001" customHeight="1" x14ac:dyDescent="0.2">
      <c r="C58" s="2" t="str">
        <f>IF('Analyse de risques'!C60&lt;&gt;"",'Analyse de risques'!C60,"")</f>
        <v/>
      </c>
      <c r="D58" s="60" t="str">
        <f>IF('Analyse de risques'!D60&lt;&gt;"",'Analyse de risques'!D60,"")</f>
        <v/>
      </c>
      <c r="E58" s="60"/>
      <c r="F58" s="60"/>
      <c r="G58" s="60"/>
      <c r="H58" s="60"/>
      <c r="I58" s="60"/>
      <c r="J58" s="60"/>
      <c r="K58" s="60"/>
      <c r="L58" s="60"/>
      <c r="M58" s="60"/>
      <c r="N58" s="60"/>
      <c r="O58" s="60"/>
      <c r="P58" s="60" t="str">
        <f>IF('Analyse de risques'!P60&lt;&gt;"",'Analyse de risques'!P60,"")</f>
        <v/>
      </c>
      <c r="Q58" s="60"/>
      <c r="R58" s="61" t="str">
        <f>IF('Analyse de risques'!R60&lt;&gt;"",'Analyse de risques'!R60,"")</f>
        <v/>
      </c>
      <c r="S58" s="61"/>
      <c r="T58" s="61"/>
      <c r="U58" s="61"/>
      <c r="V58" s="61"/>
      <c r="W58" s="61"/>
      <c r="X58" s="61"/>
      <c r="Y58" s="61"/>
      <c r="Z58" s="61"/>
      <c r="AA58" s="61"/>
      <c r="AB58" s="61"/>
      <c r="AC58" s="61"/>
      <c r="AD58" s="41"/>
    </row>
    <row r="59" spans="1:30" ht="17.100000000000001" customHeight="1" x14ac:dyDescent="0.2">
      <c r="C59" s="2" t="str">
        <f>IF('Analyse de risques'!C61&lt;&gt;"",'Analyse de risques'!C61,"")</f>
        <v/>
      </c>
      <c r="D59" s="60" t="str">
        <f>IF('Analyse de risques'!D61&lt;&gt;"",'Analyse de risques'!D61,"")</f>
        <v/>
      </c>
      <c r="E59" s="60"/>
      <c r="F59" s="60"/>
      <c r="G59" s="60"/>
      <c r="H59" s="60"/>
      <c r="I59" s="60"/>
      <c r="J59" s="60"/>
      <c r="K59" s="60"/>
      <c r="L59" s="60"/>
      <c r="M59" s="60"/>
      <c r="N59" s="60"/>
      <c r="O59" s="60"/>
      <c r="P59" s="60" t="str">
        <f>IF('Analyse de risques'!P61&lt;&gt;"",'Analyse de risques'!P61,"")</f>
        <v/>
      </c>
      <c r="Q59" s="60"/>
      <c r="R59" s="61" t="str">
        <f>IF('Analyse de risques'!R61&lt;&gt;"",'Analyse de risques'!R61,"")</f>
        <v/>
      </c>
      <c r="S59" s="61"/>
      <c r="T59" s="61"/>
      <c r="U59" s="61"/>
      <c r="V59" s="61"/>
      <c r="W59" s="61"/>
      <c r="X59" s="61"/>
      <c r="Y59" s="61"/>
      <c r="Z59" s="61"/>
      <c r="AA59" s="61"/>
      <c r="AB59" s="61"/>
      <c r="AC59" s="61"/>
      <c r="AD59" s="41"/>
    </row>
    <row r="60" spans="1:30" ht="22.35" customHeight="1" x14ac:dyDescent="0.2">
      <c r="C60" s="2" t="str">
        <f t="shared" ref="C60" si="0">IF(AND(D60&lt;&gt;"",C59&lt;&gt;""),C59+1,"")</f>
        <v/>
      </c>
      <c r="D60" s="60"/>
      <c r="E60" s="60"/>
      <c r="F60" s="60"/>
      <c r="G60" s="60"/>
      <c r="H60" s="60"/>
      <c r="I60" s="60"/>
      <c r="J60" s="60"/>
      <c r="K60" s="60"/>
      <c r="L60" s="60"/>
      <c r="M60" s="60"/>
      <c r="N60" s="60"/>
      <c r="O60" s="60"/>
      <c r="P60" s="2" t="str">
        <f t="shared" ref="P60" si="1">IF(AND(Q60&lt;&gt;"",P59&lt;&gt;""),P59+1,"")</f>
        <v/>
      </c>
      <c r="Q60" s="61"/>
      <c r="R60" s="61"/>
      <c r="S60" s="61"/>
      <c r="T60" s="61"/>
      <c r="U60" s="61"/>
      <c r="V60" s="61"/>
      <c r="W60" s="61"/>
      <c r="X60" s="61"/>
      <c r="Y60" s="61"/>
      <c r="Z60" s="61"/>
      <c r="AA60" s="61"/>
      <c r="AB60" s="61"/>
      <c r="AC60" s="61"/>
      <c r="AD60" s="41"/>
    </row>
    <row r="61" spans="1:30" ht="19.7" customHeight="1" x14ac:dyDescent="0.2">
      <c r="A61" s="89" t="s">
        <v>0</v>
      </c>
      <c r="B61" s="90"/>
      <c r="C61" s="90"/>
      <c r="D61" s="90"/>
      <c r="E61" s="90"/>
      <c r="F61" s="90"/>
      <c r="G61" s="90"/>
      <c r="H61" s="90"/>
      <c r="I61" s="90"/>
      <c r="J61" s="90"/>
      <c r="K61" s="90"/>
      <c r="L61" s="90"/>
      <c r="M61" s="90"/>
      <c r="N61" s="90"/>
      <c r="O61" s="90"/>
      <c r="P61" s="90"/>
      <c r="Q61" s="90"/>
      <c r="R61" s="90"/>
      <c r="S61" s="90"/>
      <c r="T61" s="90"/>
      <c r="U61" s="90"/>
      <c r="V61" s="90"/>
      <c r="W61" s="91"/>
      <c r="X61" s="75" t="s">
        <v>1</v>
      </c>
      <c r="Y61" s="107"/>
      <c r="Z61" s="107"/>
      <c r="AA61" s="107"/>
      <c r="AB61" s="186" t="str">
        <f>IF($T$3&lt;&gt;"",$T$3,"")</f>
        <v/>
      </c>
      <c r="AC61" s="186"/>
      <c r="AD61" s="186"/>
    </row>
    <row r="62" spans="1:30" ht="19.7" customHeight="1" x14ac:dyDescent="0.25">
      <c r="A62" s="70" t="str">
        <f>IF($A$4&lt;&gt;"",$A$4,"")</f>
        <v/>
      </c>
      <c r="B62" s="71"/>
      <c r="C62" s="71"/>
      <c r="D62" s="71"/>
      <c r="E62" s="71"/>
      <c r="F62" s="71"/>
      <c r="G62" s="71"/>
      <c r="H62" s="71"/>
      <c r="I62" s="71"/>
      <c r="J62" s="71"/>
      <c r="K62" s="71"/>
      <c r="L62" s="71"/>
      <c r="M62" s="71"/>
      <c r="N62" s="71"/>
      <c r="O62" s="71"/>
      <c r="P62" s="71"/>
      <c r="Q62" s="71"/>
      <c r="R62" s="71"/>
      <c r="S62" s="71"/>
      <c r="T62" s="71"/>
      <c r="U62" s="71"/>
      <c r="V62" s="71"/>
      <c r="W62" s="72"/>
      <c r="X62" s="195" t="s">
        <v>3</v>
      </c>
      <c r="Y62" s="195"/>
      <c r="Z62" s="195"/>
      <c r="AA62" s="196"/>
      <c r="AB62" s="197" t="e">
        <f ca="1">NumPage() &amp; " sur " &amp; Totpage()</f>
        <v>#NAME?</v>
      </c>
      <c r="AC62" s="198"/>
      <c r="AD62" s="199"/>
    </row>
    <row r="63" spans="1:30" ht="17.100000000000001" customHeight="1" x14ac:dyDescent="0.2">
      <c r="H63" s="108"/>
      <c r="I63" s="108"/>
      <c r="J63" s="108"/>
      <c r="K63" s="108"/>
      <c r="L63" s="108"/>
      <c r="M63" s="108"/>
      <c r="N63" s="108"/>
      <c r="O63" s="108"/>
      <c r="P63" s="108"/>
      <c r="Q63" s="108"/>
      <c r="R63" s="108"/>
      <c r="S63" s="108"/>
      <c r="T63" s="108"/>
      <c r="U63" s="108"/>
      <c r="V63" s="108"/>
      <c r="W63" s="108"/>
      <c r="X63" s="108"/>
      <c r="Y63" s="108"/>
      <c r="Z63" s="108"/>
      <c r="AA63" s="108"/>
      <c r="AB63" s="108"/>
      <c r="AC63" s="108"/>
    </row>
    <row r="64" spans="1:30" ht="17.100000000000001" customHeight="1" x14ac:dyDescent="0.2">
      <c r="C64" s="34"/>
      <c r="D64" s="182" t="s">
        <v>53</v>
      </c>
      <c r="E64" s="182"/>
      <c r="F64" s="182"/>
      <c r="G64" s="182"/>
      <c r="H64" s="182"/>
      <c r="I64" s="182"/>
      <c r="J64" s="182"/>
      <c r="K64" s="182"/>
      <c r="L64" s="182"/>
      <c r="M64" s="182"/>
      <c r="N64" s="182"/>
      <c r="O64" s="182"/>
      <c r="P64" s="182"/>
      <c r="Q64" s="182"/>
      <c r="R64" s="182"/>
      <c r="S64" s="182"/>
      <c r="T64" s="182"/>
      <c r="U64" s="182"/>
      <c r="V64" s="182"/>
      <c r="W64" s="182"/>
      <c r="X64" s="182"/>
      <c r="Y64" s="182"/>
      <c r="Z64" s="182"/>
      <c r="AA64" s="182"/>
      <c r="AB64" s="182"/>
      <c r="AC64" s="183"/>
    </row>
    <row r="65" spans="3:29" ht="17.100000000000001" customHeight="1" x14ac:dyDescent="0.2">
      <c r="C65" s="6"/>
      <c r="D65" s="8"/>
      <c r="E65" s="112" t="s">
        <v>35</v>
      </c>
      <c r="F65" s="112"/>
      <c r="G65" s="112"/>
      <c r="H65" s="112"/>
      <c r="I65" s="112"/>
      <c r="J65" s="112"/>
      <c r="K65" s="112"/>
      <c r="L65" s="112"/>
      <c r="M65" s="112"/>
      <c r="N65" s="112"/>
      <c r="O65" s="112"/>
      <c r="P65" s="112"/>
      <c r="Q65" s="112"/>
      <c r="R65" s="112"/>
      <c r="S65" s="112"/>
      <c r="T65" s="112"/>
      <c r="U65" s="112"/>
      <c r="V65" s="112"/>
      <c r="W65" s="112"/>
      <c r="X65" s="112"/>
      <c r="Y65" s="112"/>
      <c r="Z65" s="112"/>
      <c r="AA65" s="112"/>
      <c r="AB65" s="112"/>
      <c r="AC65" s="113"/>
    </row>
    <row r="66" spans="3:29" ht="17.100000000000001" customHeight="1" x14ac:dyDescent="0.2">
      <c r="C66" s="12"/>
      <c r="D66" s="11"/>
      <c r="E66" s="29"/>
      <c r="F66" s="191" t="s">
        <v>36</v>
      </c>
      <c r="G66" s="191"/>
      <c r="H66" s="191"/>
      <c r="I66" s="191"/>
      <c r="J66" s="191"/>
      <c r="K66" s="191"/>
      <c r="L66" s="191"/>
      <c r="M66" s="191"/>
      <c r="N66" s="191"/>
      <c r="O66" s="191"/>
      <c r="P66" s="191"/>
      <c r="Q66" s="191"/>
      <c r="R66" s="191"/>
      <c r="S66" s="191"/>
      <c r="T66" s="191"/>
      <c r="U66" s="191"/>
      <c r="V66" s="191"/>
      <c r="W66" s="191"/>
      <c r="X66" s="191"/>
      <c r="Y66" s="191"/>
      <c r="Z66" s="191"/>
      <c r="AA66" s="191"/>
      <c r="AB66" s="191"/>
      <c r="AC66" s="192"/>
    </row>
    <row r="67" spans="3:29" ht="17.100000000000001" customHeight="1" x14ac:dyDescent="0.2">
      <c r="C67" s="13"/>
      <c r="D67" s="2"/>
      <c r="E67" s="28"/>
      <c r="F67" s="193"/>
      <c r="G67" s="193"/>
      <c r="H67" s="193"/>
      <c r="I67" s="193"/>
      <c r="J67" s="193"/>
      <c r="K67" s="193"/>
      <c r="L67" s="193"/>
      <c r="M67" s="193"/>
      <c r="N67" s="193"/>
      <c r="O67" s="193"/>
      <c r="P67" s="193"/>
      <c r="Q67" s="193"/>
      <c r="R67" s="193"/>
      <c r="S67" s="193"/>
      <c r="T67" s="193"/>
      <c r="U67" s="193"/>
      <c r="V67" s="193"/>
      <c r="W67" s="193"/>
      <c r="X67" s="193"/>
      <c r="Y67" s="193"/>
      <c r="Z67" s="193"/>
      <c r="AA67" s="193"/>
      <c r="AB67" s="193"/>
      <c r="AC67" s="194"/>
    </row>
    <row r="68" spans="3:29" ht="17.100000000000001" customHeight="1" x14ac:dyDescent="0.2">
      <c r="C68" s="13"/>
      <c r="D68" s="2"/>
      <c r="E68" s="28"/>
      <c r="F68" s="193"/>
      <c r="G68" s="193"/>
      <c r="H68" s="193"/>
      <c r="I68" s="193"/>
      <c r="J68" s="193"/>
      <c r="K68" s="193"/>
      <c r="L68" s="193"/>
      <c r="M68" s="193"/>
      <c r="N68" s="193"/>
      <c r="O68" s="193"/>
      <c r="P68" s="193"/>
      <c r="Q68" s="193"/>
      <c r="R68" s="193"/>
      <c r="S68" s="193"/>
      <c r="T68" s="193"/>
      <c r="U68" s="193"/>
      <c r="V68" s="193"/>
      <c r="W68" s="193"/>
      <c r="X68" s="193"/>
      <c r="Y68" s="193"/>
      <c r="Z68" s="193"/>
      <c r="AA68" s="193"/>
      <c r="AB68" s="193"/>
      <c r="AC68" s="194"/>
    </row>
    <row r="69" spans="3:29" ht="17.100000000000001" customHeight="1" x14ac:dyDescent="0.2">
      <c r="C69" s="14"/>
      <c r="D69" s="36"/>
      <c r="E69" s="30"/>
      <c r="F69" s="30"/>
      <c r="G69" s="30"/>
      <c r="H69" s="30"/>
      <c r="I69" s="30"/>
      <c r="J69" s="30"/>
      <c r="K69" s="30"/>
      <c r="L69" s="30"/>
      <c r="M69" s="30"/>
      <c r="N69" s="30"/>
      <c r="O69" s="30"/>
      <c r="P69" s="30"/>
      <c r="Q69" s="30"/>
      <c r="R69" s="37"/>
      <c r="S69" s="37"/>
      <c r="T69" s="37"/>
      <c r="U69" s="37"/>
      <c r="V69" s="37"/>
      <c r="W69" s="37"/>
      <c r="X69" s="37"/>
      <c r="Y69" s="37"/>
      <c r="Z69" s="37"/>
      <c r="AA69" s="37"/>
      <c r="AB69" s="37"/>
      <c r="AC69" s="31"/>
    </row>
    <row r="70" spans="3:29" ht="17.100000000000001" customHeight="1" x14ac:dyDescent="0.2">
      <c r="C70" s="6"/>
      <c r="D70" s="8"/>
      <c r="E70" s="112" t="s">
        <v>37</v>
      </c>
      <c r="F70" s="112"/>
      <c r="G70" s="112"/>
      <c r="H70" s="112"/>
      <c r="I70" s="112"/>
      <c r="J70" s="112"/>
      <c r="K70" s="112"/>
      <c r="L70" s="112"/>
      <c r="M70" s="112"/>
      <c r="N70" s="112"/>
      <c r="O70" s="112"/>
      <c r="P70" s="112"/>
      <c r="Q70" s="112"/>
      <c r="R70" s="112"/>
      <c r="S70" s="112"/>
      <c r="T70" s="112"/>
      <c r="U70" s="112"/>
      <c r="V70" s="112"/>
      <c r="W70" s="112"/>
      <c r="X70" s="112"/>
      <c r="Y70" s="112"/>
      <c r="Z70" s="112"/>
      <c r="AA70" s="112"/>
      <c r="AB70" s="112"/>
      <c r="AC70" s="113"/>
    </row>
    <row r="71" spans="3:29" ht="17.100000000000001" customHeight="1" x14ac:dyDescent="0.2">
      <c r="C71" s="12"/>
      <c r="D71" s="11"/>
      <c r="E71" s="29"/>
      <c r="F71" s="114" t="s">
        <v>38</v>
      </c>
      <c r="G71" s="114"/>
      <c r="H71" s="114"/>
      <c r="I71" s="114"/>
      <c r="J71" s="114"/>
      <c r="K71" s="114"/>
      <c r="L71" s="114"/>
      <c r="M71" s="114"/>
      <c r="N71" s="114"/>
      <c r="O71" s="114"/>
      <c r="P71" s="114"/>
      <c r="Q71" s="114"/>
      <c r="R71" s="114"/>
      <c r="S71" s="114"/>
      <c r="T71" s="114"/>
      <c r="U71" s="114"/>
      <c r="V71" s="114"/>
      <c r="W71" s="114"/>
      <c r="X71" s="114"/>
      <c r="Y71" s="114"/>
      <c r="Z71" s="114"/>
      <c r="AA71" s="114"/>
      <c r="AB71" s="114"/>
      <c r="AC71" s="179"/>
    </row>
    <row r="72" spans="3:29" ht="17.100000000000001" customHeight="1" x14ac:dyDescent="0.2">
      <c r="C72" s="13"/>
      <c r="D72" s="2"/>
      <c r="E72" s="28"/>
      <c r="F72" s="28"/>
      <c r="G72" s="180" t="s">
        <v>54</v>
      </c>
      <c r="H72" s="180"/>
      <c r="I72" s="180"/>
      <c r="J72" s="180"/>
      <c r="K72" s="180"/>
      <c r="L72" s="180"/>
      <c r="M72" s="180"/>
      <c r="N72" s="180"/>
      <c r="O72" s="180"/>
      <c r="P72" s="180"/>
      <c r="Q72" s="180"/>
      <c r="R72" s="180"/>
      <c r="S72" s="180"/>
      <c r="T72" s="180"/>
      <c r="U72" s="180"/>
      <c r="V72" s="180"/>
      <c r="W72" s="180"/>
      <c r="X72" s="180"/>
      <c r="Y72" s="180"/>
      <c r="Z72" s="180"/>
      <c r="AA72" s="180"/>
      <c r="AB72" s="180"/>
      <c r="AC72" s="181"/>
    </row>
    <row r="73" spans="3:29" ht="17.100000000000001" customHeight="1" x14ac:dyDescent="0.2">
      <c r="C73" s="13"/>
      <c r="D73" s="2"/>
      <c r="E73" s="28"/>
      <c r="F73" s="28"/>
      <c r="G73" s="180"/>
      <c r="H73" s="180"/>
      <c r="I73" s="180"/>
      <c r="J73" s="180"/>
      <c r="K73" s="180"/>
      <c r="L73" s="180"/>
      <c r="M73" s="180"/>
      <c r="N73" s="180"/>
      <c r="O73" s="180"/>
      <c r="P73" s="180"/>
      <c r="Q73" s="180"/>
      <c r="R73" s="180"/>
      <c r="S73" s="180"/>
      <c r="T73" s="180"/>
      <c r="U73" s="180"/>
      <c r="V73" s="180"/>
      <c r="W73" s="180"/>
      <c r="X73" s="180"/>
      <c r="Y73" s="180"/>
      <c r="Z73" s="180"/>
      <c r="AA73" s="180"/>
      <c r="AB73" s="180"/>
      <c r="AC73" s="181"/>
    </row>
    <row r="74" spans="3:29" ht="17.100000000000001" customHeight="1" x14ac:dyDescent="0.2">
      <c r="C74" s="13"/>
      <c r="D74" s="2"/>
      <c r="E74" s="28"/>
      <c r="F74" s="28"/>
      <c r="G74" s="180"/>
      <c r="H74" s="180"/>
      <c r="I74" s="180"/>
      <c r="J74" s="180"/>
      <c r="K74" s="180"/>
      <c r="L74" s="180"/>
      <c r="M74" s="180"/>
      <c r="N74" s="180"/>
      <c r="O74" s="180"/>
      <c r="P74" s="180"/>
      <c r="Q74" s="180"/>
      <c r="R74" s="180"/>
      <c r="S74" s="180"/>
      <c r="T74" s="180"/>
      <c r="U74" s="180"/>
      <c r="V74" s="180"/>
      <c r="W74" s="180"/>
      <c r="X74" s="180"/>
      <c r="Y74" s="180"/>
      <c r="Z74" s="180"/>
      <c r="AA74" s="180"/>
      <c r="AB74" s="180"/>
      <c r="AC74" s="181"/>
    </row>
    <row r="75" spans="3:29" ht="17.100000000000001" customHeight="1" x14ac:dyDescent="0.2">
      <c r="C75" s="13"/>
      <c r="D75" s="2"/>
      <c r="E75" s="28"/>
      <c r="F75" s="28"/>
      <c r="G75" s="180"/>
      <c r="H75" s="180"/>
      <c r="I75" s="180"/>
      <c r="J75" s="180"/>
      <c r="K75" s="180"/>
      <c r="L75" s="180"/>
      <c r="M75" s="180"/>
      <c r="N75" s="180"/>
      <c r="O75" s="180"/>
      <c r="P75" s="180"/>
      <c r="Q75" s="180"/>
      <c r="R75" s="180"/>
      <c r="S75" s="180"/>
      <c r="T75" s="180"/>
      <c r="U75" s="180"/>
      <c r="V75" s="180"/>
      <c r="W75" s="180"/>
      <c r="X75" s="180"/>
      <c r="Y75" s="180"/>
      <c r="Z75" s="180"/>
      <c r="AA75" s="180"/>
      <c r="AB75" s="180"/>
      <c r="AC75" s="181"/>
    </row>
    <row r="76" spans="3:29" ht="17.100000000000001" customHeight="1" x14ac:dyDescent="0.2">
      <c r="C76" s="13"/>
      <c r="D76" s="2"/>
      <c r="E76" s="28"/>
      <c r="F76" s="187" t="s">
        <v>39</v>
      </c>
      <c r="G76" s="187"/>
      <c r="H76" s="187"/>
      <c r="I76" s="187"/>
      <c r="J76" s="187"/>
      <c r="K76" s="187"/>
      <c r="L76" s="187"/>
      <c r="M76" s="187"/>
      <c r="N76" s="187"/>
      <c r="O76" s="187"/>
      <c r="P76" s="187"/>
      <c r="Q76" s="187"/>
      <c r="R76" s="187"/>
      <c r="S76" s="187"/>
      <c r="T76" s="187"/>
      <c r="U76" s="187"/>
      <c r="V76" s="187"/>
      <c r="W76" s="187"/>
      <c r="X76" s="187"/>
      <c r="Y76" s="187"/>
      <c r="Z76" s="187"/>
      <c r="AA76" s="187"/>
      <c r="AB76" s="187"/>
      <c r="AC76" s="188"/>
    </row>
    <row r="77" spans="3:29" ht="17.100000000000001" customHeight="1" x14ac:dyDescent="0.2">
      <c r="C77" s="13"/>
      <c r="D77" s="2"/>
      <c r="E77" s="28"/>
      <c r="F77" s="28"/>
      <c r="G77" s="180" t="s">
        <v>55</v>
      </c>
      <c r="H77" s="180"/>
      <c r="I77" s="180"/>
      <c r="J77" s="180"/>
      <c r="K77" s="180"/>
      <c r="L77" s="180"/>
      <c r="M77" s="180"/>
      <c r="N77" s="180"/>
      <c r="O77" s="180"/>
      <c r="P77" s="180"/>
      <c r="Q77" s="180"/>
      <c r="R77" s="180"/>
      <c r="S77" s="180"/>
      <c r="T77" s="180"/>
      <c r="U77" s="180"/>
      <c r="V77" s="180"/>
      <c r="W77" s="180"/>
      <c r="X77" s="180"/>
      <c r="Y77" s="180"/>
      <c r="Z77" s="180"/>
      <c r="AA77" s="180"/>
      <c r="AB77" s="180"/>
      <c r="AC77" s="181"/>
    </row>
    <row r="78" spans="3:29" ht="17.100000000000001" customHeight="1" x14ac:dyDescent="0.2">
      <c r="C78" s="13"/>
      <c r="D78" s="2"/>
      <c r="E78" s="28"/>
      <c r="F78" s="28"/>
      <c r="G78" s="180"/>
      <c r="H78" s="180"/>
      <c r="I78" s="180"/>
      <c r="J78" s="180"/>
      <c r="K78" s="180"/>
      <c r="L78" s="180"/>
      <c r="M78" s="180"/>
      <c r="N78" s="180"/>
      <c r="O78" s="180"/>
      <c r="P78" s="180"/>
      <c r="Q78" s="180"/>
      <c r="R78" s="180"/>
      <c r="S78" s="180"/>
      <c r="T78" s="180"/>
      <c r="U78" s="180"/>
      <c r="V78" s="180"/>
      <c r="W78" s="180"/>
      <c r="X78" s="180"/>
      <c r="Y78" s="180"/>
      <c r="Z78" s="180"/>
      <c r="AA78" s="180"/>
      <c r="AB78" s="180"/>
      <c r="AC78" s="181"/>
    </row>
    <row r="79" spans="3:29" ht="17.100000000000001" customHeight="1" x14ac:dyDescent="0.2">
      <c r="C79" s="13"/>
      <c r="D79" s="2"/>
      <c r="E79" s="28"/>
      <c r="F79" s="28"/>
      <c r="G79" s="180"/>
      <c r="H79" s="180"/>
      <c r="I79" s="180"/>
      <c r="J79" s="180"/>
      <c r="K79" s="180"/>
      <c r="L79" s="180"/>
      <c r="M79" s="180"/>
      <c r="N79" s="180"/>
      <c r="O79" s="180"/>
      <c r="P79" s="180"/>
      <c r="Q79" s="180"/>
      <c r="R79" s="180"/>
      <c r="S79" s="180"/>
      <c r="T79" s="180"/>
      <c r="U79" s="180"/>
      <c r="V79" s="180"/>
      <c r="W79" s="180"/>
      <c r="X79" s="180"/>
      <c r="Y79" s="180"/>
      <c r="Z79" s="180"/>
      <c r="AA79" s="180"/>
      <c r="AB79" s="180"/>
      <c r="AC79" s="181"/>
    </row>
    <row r="80" spans="3:29" ht="17.100000000000001" customHeight="1" x14ac:dyDescent="0.2">
      <c r="C80" s="14"/>
      <c r="D80" s="15"/>
      <c r="E80" s="15"/>
      <c r="F80" s="30"/>
      <c r="G80" s="189"/>
      <c r="H80" s="189"/>
      <c r="I80" s="189"/>
      <c r="J80" s="189"/>
      <c r="K80" s="189"/>
      <c r="L80" s="189"/>
      <c r="M80" s="189"/>
      <c r="N80" s="189"/>
      <c r="O80" s="189"/>
      <c r="P80" s="189"/>
      <c r="Q80" s="189"/>
      <c r="R80" s="189"/>
      <c r="S80" s="189"/>
      <c r="T80" s="189"/>
      <c r="U80" s="189"/>
      <c r="V80" s="189"/>
      <c r="W80" s="189"/>
      <c r="X80" s="189"/>
      <c r="Y80" s="189"/>
      <c r="Z80" s="189"/>
      <c r="AA80" s="189"/>
      <c r="AB80" s="189"/>
      <c r="AC80" s="190"/>
    </row>
    <row r="81" spans="1:30" ht="17.100000000000001" customHeight="1" x14ac:dyDescent="0.2">
      <c r="C81" s="10"/>
      <c r="D81" s="10"/>
      <c r="E81" s="10"/>
      <c r="F81" s="48"/>
      <c r="G81" s="50"/>
      <c r="H81" s="50"/>
      <c r="I81" s="50"/>
      <c r="J81" s="50"/>
      <c r="K81" s="50"/>
      <c r="L81" s="50"/>
      <c r="M81" s="50"/>
      <c r="N81" s="50"/>
      <c r="O81" s="50"/>
      <c r="P81" s="50"/>
      <c r="Q81" s="50"/>
      <c r="R81" s="50"/>
      <c r="S81" s="50"/>
      <c r="T81" s="50"/>
      <c r="U81" s="50"/>
      <c r="V81" s="50"/>
      <c r="W81" s="50"/>
      <c r="X81" s="50"/>
      <c r="Y81" s="50"/>
      <c r="Z81" s="50"/>
      <c r="AA81" s="50"/>
      <c r="AB81" s="50"/>
      <c r="AC81" s="50"/>
    </row>
    <row r="82" spans="1:30" ht="17.100000000000001" customHeight="1" x14ac:dyDescent="0.2">
      <c r="C82" s="10"/>
      <c r="D82" s="10"/>
      <c r="E82" s="10"/>
      <c r="F82" s="48"/>
      <c r="G82" s="50"/>
      <c r="H82" s="50"/>
      <c r="I82" s="50"/>
      <c r="J82" s="50"/>
      <c r="K82" s="50"/>
      <c r="L82" s="50"/>
      <c r="M82" s="50"/>
      <c r="N82" s="50"/>
      <c r="O82" s="50"/>
      <c r="P82" s="50"/>
      <c r="Q82" s="50"/>
      <c r="R82" s="50"/>
      <c r="S82" s="50"/>
      <c r="T82" s="50"/>
      <c r="U82" s="50"/>
      <c r="V82" s="50"/>
      <c r="W82" s="50"/>
      <c r="X82" s="50"/>
      <c r="Y82" s="50"/>
      <c r="Z82" s="50"/>
      <c r="AA82" s="50"/>
      <c r="AB82" s="50"/>
      <c r="AC82" s="50"/>
    </row>
    <row r="83" spans="1:30" ht="17.100000000000001" customHeight="1" x14ac:dyDescent="0.2">
      <c r="C83" s="10"/>
      <c r="D83" s="10"/>
      <c r="E83" s="10"/>
      <c r="F83" s="48"/>
      <c r="G83" s="50"/>
      <c r="H83" s="50"/>
      <c r="I83" s="50"/>
      <c r="J83" s="50"/>
      <c r="K83" s="50"/>
      <c r="L83" s="50"/>
      <c r="M83" s="50"/>
      <c r="N83" s="50"/>
      <c r="O83" s="50"/>
      <c r="P83" s="50"/>
      <c r="Q83" s="50"/>
      <c r="R83" s="50"/>
      <c r="S83" s="50"/>
      <c r="T83" s="50"/>
      <c r="U83" s="50"/>
      <c r="V83" s="50"/>
      <c r="W83" s="50"/>
      <c r="X83" s="50"/>
      <c r="Y83" s="50"/>
      <c r="Z83" s="50"/>
      <c r="AA83" s="50"/>
      <c r="AB83" s="50"/>
      <c r="AC83" s="50"/>
    </row>
    <row r="84" spans="1:30" ht="17.100000000000001" customHeight="1" x14ac:dyDescent="0.2">
      <c r="C84" s="10"/>
      <c r="D84" s="10"/>
      <c r="E84" s="10"/>
      <c r="F84" s="48"/>
      <c r="G84" s="50"/>
      <c r="H84" s="50"/>
      <c r="I84" s="50"/>
      <c r="J84" s="50"/>
      <c r="K84" s="50"/>
      <c r="L84" s="50"/>
      <c r="M84" s="50"/>
      <c r="N84" s="50"/>
      <c r="O84" s="50"/>
      <c r="P84" s="50"/>
      <c r="Q84" s="50"/>
      <c r="R84" s="50"/>
      <c r="S84" s="50"/>
      <c r="T84" s="50"/>
      <c r="U84" s="50"/>
      <c r="V84" s="50"/>
      <c r="W84" s="50"/>
      <c r="X84" s="50"/>
      <c r="Y84" s="50"/>
      <c r="Z84" s="50"/>
      <c r="AA84" s="50"/>
      <c r="AB84" s="50"/>
      <c r="AC84" s="50"/>
    </row>
    <row r="85" spans="1:30" ht="17.100000000000001" customHeight="1" x14ac:dyDescent="0.2">
      <c r="C85" s="10"/>
      <c r="D85" s="10"/>
      <c r="E85" s="10"/>
      <c r="F85" s="48"/>
      <c r="G85" s="50"/>
      <c r="H85" s="50"/>
      <c r="I85" s="50"/>
      <c r="J85" s="50"/>
      <c r="K85" s="50"/>
      <c r="L85" s="50"/>
      <c r="M85" s="50"/>
      <c r="N85" s="50"/>
      <c r="O85" s="50"/>
      <c r="P85" s="50"/>
      <c r="Q85" s="50"/>
      <c r="R85" s="50"/>
      <c r="S85" s="50"/>
      <c r="T85" s="50"/>
      <c r="U85" s="50"/>
      <c r="V85" s="50"/>
      <c r="W85" s="50"/>
      <c r="X85" s="50"/>
      <c r="Y85" s="50"/>
      <c r="Z85" s="50"/>
      <c r="AA85" s="50"/>
      <c r="AB85" s="50"/>
      <c r="AC85" s="50"/>
    </row>
    <row r="86" spans="1:30" ht="17.100000000000001" customHeight="1" x14ac:dyDescent="0.2">
      <c r="C86" s="10"/>
      <c r="D86" s="10"/>
      <c r="E86" s="10"/>
      <c r="F86" s="48"/>
      <c r="G86" s="50"/>
      <c r="H86" s="50"/>
      <c r="I86" s="50"/>
      <c r="J86" s="50"/>
      <c r="K86" s="50"/>
      <c r="L86" s="50"/>
      <c r="M86" s="50"/>
      <c r="N86" s="50"/>
      <c r="O86" s="50"/>
      <c r="P86" s="50"/>
      <c r="Q86" s="50"/>
      <c r="R86" s="50"/>
      <c r="S86" s="50"/>
      <c r="T86" s="50"/>
      <c r="U86" s="50"/>
      <c r="V86" s="50"/>
      <c r="W86" s="50"/>
      <c r="X86" s="50"/>
      <c r="Y86" s="50"/>
      <c r="Z86" s="50"/>
      <c r="AA86" s="50"/>
      <c r="AB86" s="50"/>
      <c r="AC86" s="50"/>
    </row>
    <row r="87" spans="1:30" ht="17.100000000000001" customHeight="1" x14ac:dyDescent="0.2">
      <c r="C87" s="10"/>
      <c r="D87" s="10"/>
      <c r="E87" s="10"/>
      <c r="F87" s="48"/>
      <c r="G87" s="50"/>
      <c r="H87" s="50"/>
      <c r="I87" s="50"/>
      <c r="J87" s="50"/>
      <c r="K87" s="50"/>
      <c r="L87" s="50"/>
      <c r="M87" s="50"/>
      <c r="N87" s="50"/>
      <c r="O87" s="50"/>
      <c r="P87" s="50"/>
      <c r="Q87" s="50"/>
      <c r="R87" s="50"/>
      <c r="S87" s="50"/>
      <c r="T87" s="50"/>
      <c r="U87" s="50"/>
      <c r="V87" s="50"/>
      <c r="W87" s="50"/>
      <c r="X87" s="50"/>
      <c r="Y87" s="50"/>
      <c r="Z87" s="50"/>
      <c r="AA87" s="50"/>
      <c r="AB87" s="50"/>
      <c r="AC87" s="50"/>
    </row>
    <row r="88" spans="1:30" ht="17.100000000000001" customHeight="1" x14ac:dyDescent="0.2">
      <c r="C88" s="10"/>
      <c r="D88" s="10"/>
      <c r="E88" s="10"/>
      <c r="F88" s="48"/>
      <c r="G88" s="50"/>
      <c r="H88" s="50"/>
      <c r="I88" s="50"/>
      <c r="J88" s="50"/>
      <c r="K88" s="50"/>
      <c r="L88" s="50"/>
      <c r="M88" s="50"/>
      <c r="N88" s="50"/>
      <c r="O88" s="50"/>
      <c r="P88" s="50"/>
      <c r="Q88" s="50"/>
      <c r="R88" s="50"/>
      <c r="S88" s="50"/>
      <c r="T88" s="50"/>
      <c r="U88" s="50"/>
      <c r="V88" s="50"/>
      <c r="W88" s="50"/>
      <c r="X88" s="50"/>
      <c r="Y88" s="50"/>
      <c r="Z88" s="50"/>
      <c r="AA88" s="50"/>
      <c r="AB88" s="50"/>
      <c r="AC88" s="50"/>
    </row>
    <row r="89" spans="1:30" ht="17.100000000000001" customHeight="1" x14ac:dyDescent="0.2">
      <c r="A89" s="1" t="str">
        <f>IF(H89&lt;&gt;"","aaa","")</f>
        <v/>
      </c>
      <c r="H89" s="108"/>
      <c r="I89" s="108"/>
      <c r="J89" s="108"/>
      <c r="K89" s="108"/>
      <c r="L89" s="108"/>
      <c r="M89" s="108"/>
      <c r="N89" s="108"/>
      <c r="O89" s="108"/>
      <c r="P89" s="108"/>
      <c r="Q89" s="108"/>
      <c r="R89" s="108"/>
      <c r="S89" s="108"/>
      <c r="T89" s="108"/>
      <c r="U89" s="108"/>
      <c r="V89" s="108"/>
      <c r="W89" s="108"/>
      <c r="X89" s="108"/>
      <c r="Y89" s="108"/>
      <c r="Z89" s="108"/>
      <c r="AA89" s="108"/>
      <c r="AB89" s="108"/>
      <c r="AC89" s="108"/>
    </row>
    <row r="90" spans="1:30" ht="22.5" customHeight="1" x14ac:dyDescent="0.2">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30" ht="19.7" customHeight="1" x14ac:dyDescent="0.2">
      <c r="A91" s="89" t="s">
        <v>0</v>
      </c>
      <c r="B91" s="90"/>
      <c r="C91" s="90"/>
      <c r="D91" s="90"/>
      <c r="E91" s="90"/>
      <c r="F91" s="90"/>
      <c r="G91" s="90"/>
      <c r="H91" s="90"/>
      <c r="I91" s="90"/>
      <c r="J91" s="90"/>
      <c r="K91" s="90"/>
      <c r="L91" s="90"/>
      <c r="M91" s="90"/>
      <c r="N91" s="90"/>
      <c r="O91" s="90"/>
      <c r="P91" s="90"/>
      <c r="Q91" s="90"/>
      <c r="R91" s="90"/>
      <c r="S91" s="90"/>
      <c r="T91" s="90"/>
      <c r="U91" s="90"/>
      <c r="V91" s="90"/>
      <c r="W91" s="91"/>
      <c r="X91" s="73" t="s">
        <v>1</v>
      </c>
      <c r="Y91" s="74"/>
      <c r="Z91" s="74"/>
      <c r="AA91" s="75"/>
      <c r="AB91" s="95" t="str">
        <f>IF($T$3&lt;&gt;"",$T$3,"")</f>
        <v/>
      </c>
      <c r="AC91" s="96"/>
      <c r="AD91" s="97"/>
    </row>
    <row r="92" spans="1:30" ht="19.7" customHeight="1" x14ac:dyDescent="0.25">
      <c r="A92" s="70" t="str">
        <f>IF($A$4&lt;&gt;"",$A$4,"")</f>
        <v/>
      </c>
      <c r="B92" s="71"/>
      <c r="C92" s="71"/>
      <c r="D92" s="71"/>
      <c r="E92" s="71"/>
      <c r="F92" s="71"/>
      <c r="G92" s="71"/>
      <c r="H92" s="71"/>
      <c r="I92" s="71"/>
      <c r="J92" s="71"/>
      <c r="K92" s="71"/>
      <c r="L92" s="71"/>
      <c r="M92" s="71"/>
      <c r="N92" s="71"/>
      <c r="O92" s="71"/>
      <c r="P92" s="71"/>
      <c r="Q92" s="71"/>
      <c r="R92" s="71"/>
      <c r="S92" s="71"/>
      <c r="T92" s="71"/>
      <c r="U92" s="71"/>
      <c r="V92" s="71"/>
      <c r="W92" s="72"/>
      <c r="X92" s="73" t="s">
        <v>3</v>
      </c>
      <c r="Y92" s="74"/>
      <c r="Z92" s="74"/>
      <c r="AA92" s="75"/>
      <c r="AB92" s="76" t="e">
        <f ca="1">NumPage() &amp; " sur " &amp; Totpage()</f>
        <v>#NAME?</v>
      </c>
      <c r="AC92" s="77"/>
      <c r="AD92" s="78"/>
    </row>
    <row r="93" spans="1:30" ht="17.100000000000001" customHeight="1" x14ac:dyDescent="0.2"/>
    <row r="94" spans="1:30" ht="17.100000000000001" customHeight="1" x14ac:dyDescent="0.2">
      <c r="C94" s="84" t="s">
        <v>56</v>
      </c>
      <c r="D94" s="85"/>
      <c r="E94" s="85"/>
      <c r="F94" s="85"/>
      <c r="G94" s="85"/>
      <c r="H94" s="85"/>
      <c r="I94" s="85"/>
      <c r="J94" s="85"/>
      <c r="K94" s="85"/>
      <c r="L94" s="85"/>
      <c r="M94" s="85"/>
      <c r="N94" s="85"/>
      <c r="O94" s="85"/>
      <c r="P94" s="85"/>
      <c r="Q94" s="85"/>
      <c r="R94" s="85"/>
      <c r="S94" s="85"/>
      <c r="T94" s="85"/>
      <c r="U94" s="85"/>
      <c r="V94" s="85"/>
      <c r="W94" s="85"/>
      <c r="X94" s="85"/>
      <c r="Y94" s="85"/>
      <c r="Z94" s="85"/>
      <c r="AA94" s="85"/>
      <c r="AB94" s="85"/>
      <c r="AC94" s="86"/>
    </row>
    <row r="95" spans="1:30" ht="17.100000000000001" customHeight="1" x14ac:dyDescent="0.2">
      <c r="C95" s="10"/>
      <c r="D95" s="10"/>
      <c r="E95" s="24">
        <v>1</v>
      </c>
      <c r="F95" s="87" t="s">
        <v>32</v>
      </c>
      <c r="G95" s="87"/>
      <c r="H95" s="87"/>
      <c r="I95" s="87"/>
      <c r="J95" s="87"/>
      <c r="K95" s="87"/>
      <c r="L95" s="87"/>
      <c r="M95" s="87"/>
      <c r="N95" s="87"/>
      <c r="O95" s="87"/>
      <c r="P95" s="87"/>
      <c r="Q95" s="87"/>
      <c r="R95" s="87"/>
      <c r="S95" s="87"/>
      <c r="T95" s="87"/>
      <c r="U95" s="87"/>
      <c r="V95" s="87"/>
      <c r="W95" s="87"/>
      <c r="X95" s="87"/>
      <c r="Y95" s="87"/>
      <c r="Z95" s="87"/>
      <c r="AA95" s="87"/>
      <c r="AB95" s="87"/>
      <c r="AC95" s="88"/>
    </row>
    <row r="96" spans="1:30" ht="17.100000000000001" customHeight="1" x14ac:dyDescent="0.2"/>
    <row r="97" ht="17.100000000000001" customHeight="1" x14ac:dyDescent="0.2"/>
    <row r="98" ht="17.100000000000001" customHeight="1" x14ac:dyDescent="0.2"/>
    <row r="99" ht="17.100000000000001" customHeight="1" x14ac:dyDescent="0.2"/>
    <row r="100" ht="17.100000000000001" customHeight="1" x14ac:dyDescent="0.2"/>
    <row r="101" ht="17.100000000000001" customHeight="1" x14ac:dyDescent="0.2"/>
    <row r="102" ht="17.100000000000001" customHeight="1" x14ac:dyDescent="0.2"/>
    <row r="103" ht="17.100000000000001" customHeight="1" x14ac:dyDescent="0.2"/>
    <row r="104" ht="17.100000000000001" customHeight="1" x14ac:dyDescent="0.2"/>
    <row r="105" ht="17.100000000000001" customHeight="1" x14ac:dyDescent="0.2"/>
    <row r="106" ht="17.100000000000001" customHeight="1" x14ac:dyDescent="0.2"/>
    <row r="107" ht="17.100000000000001" customHeight="1" x14ac:dyDescent="0.2"/>
    <row r="108" ht="17.100000000000001" customHeight="1" x14ac:dyDescent="0.2"/>
    <row r="109" ht="17.100000000000001" customHeight="1" x14ac:dyDescent="0.2"/>
    <row r="110" ht="17.100000000000001" customHeight="1" x14ac:dyDescent="0.2"/>
    <row r="111" ht="17.100000000000001" customHeight="1" x14ac:dyDescent="0.2"/>
    <row r="112" ht="17.100000000000001" customHeight="1" x14ac:dyDescent="0.2"/>
    <row r="113" ht="17.100000000000001" customHeight="1" x14ac:dyDescent="0.2"/>
    <row r="114" ht="17.100000000000001" customHeight="1" x14ac:dyDescent="0.2"/>
    <row r="115" ht="17.100000000000001" customHeight="1" x14ac:dyDescent="0.2"/>
    <row r="116" ht="17.100000000000001" customHeight="1" x14ac:dyDescent="0.2"/>
    <row r="117" ht="17.100000000000001" customHeight="1" x14ac:dyDescent="0.2"/>
    <row r="118" ht="17.100000000000001" customHeight="1" x14ac:dyDescent="0.2"/>
    <row r="119" ht="17.100000000000001" customHeight="1" x14ac:dyDescent="0.2"/>
    <row r="120" ht="28.35" customHeight="1" x14ac:dyDescent="0.2"/>
  </sheetData>
  <sheetProtection formatCells="0" formatColumns="0" formatRows="0" insertColumns="0" insertRows="0" insertHyperlinks="0" deleteColumns="0" deleteRows="0"/>
  <protectedRanges>
    <protectedRange sqref="Q3:R4 Y3 A4:B4 Q61:R62 E19:O25 F66:N69 F71:N88 Q91:R92" name="Page1"/>
    <protectedRange sqref="E60:O60 R60:Z60" name="Page1_1_1"/>
    <protectedRange sqref="Q31:R33" name="Page1_7"/>
    <protectedRange sqref="E36:O59 R36:Z59" name="Page1_1_1_1"/>
  </protectedRanges>
  <mergeCells count="154">
    <mergeCell ref="D60:O60"/>
    <mergeCell ref="Q60:AC60"/>
    <mergeCell ref="D34:AC34"/>
    <mergeCell ref="P36:Q36"/>
    <mergeCell ref="R36:AC36"/>
    <mergeCell ref="P37:Q37"/>
    <mergeCell ref="R37:AC37"/>
    <mergeCell ref="P38:Q38"/>
    <mergeCell ref="R38:AC38"/>
    <mergeCell ref="P39:Q39"/>
    <mergeCell ref="R39:AC39"/>
    <mergeCell ref="P40:Q40"/>
    <mergeCell ref="R40:AC40"/>
    <mergeCell ref="P41:Q41"/>
    <mergeCell ref="R41:AC41"/>
    <mergeCell ref="P42:Q42"/>
    <mergeCell ref="R42:AC42"/>
    <mergeCell ref="P43:Q43"/>
    <mergeCell ref="R43:AC43"/>
    <mergeCell ref="D48:O48"/>
    <mergeCell ref="D49:O49"/>
    <mergeCell ref="D50:O50"/>
    <mergeCell ref="D51:O51"/>
    <mergeCell ref="D36:O36"/>
    <mergeCell ref="D37:O37"/>
    <mergeCell ref="D38:O38"/>
    <mergeCell ref="D39:O39"/>
    <mergeCell ref="D40:O40"/>
    <mergeCell ref="D56:O56"/>
    <mergeCell ref="D57:O57"/>
    <mergeCell ref="D58:O58"/>
    <mergeCell ref="D59:O59"/>
    <mergeCell ref="P45:Q45"/>
    <mergeCell ref="P58:Q58"/>
    <mergeCell ref="P46:Q46"/>
    <mergeCell ref="R46:AC46"/>
    <mergeCell ref="P52:Q52"/>
    <mergeCell ref="R52:AC52"/>
    <mergeCell ref="D41:O41"/>
    <mergeCell ref="D42:O42"/>
    <mergeCell ref="D43:O43"/>
    <mergeCell ref="P47:Q47"/>
    <mergeCell ref="R47:AC47"/>
    <mergeCell ref="P48:Q48"/>
    <mergeCell ref="R48:AC48"/>
    <mergeCell ref="P49:Q49"/>
    <mergeCell ref="R49:AC49"/>
    <mergeCell ref="P50:Q50"/>
    <mergeCell ref="R50:AC50"/>
    <mergeCell ref="P51:Q51"/>
    <mergeCell ref="R51:AC51"/>
    <mergeCell ref="R58:AC58"/>
    <mergeCell ref="P59:Q59"/>
    <mergeCell ref="R59:AC59"/>
    <mergeCell ref="A31:W31"/>
    <mergeCell ref="X31:AA31"/>
    <mergeCell ref="AB31:AD31"/>
    <mergeCell ref="A32:W32"/>
    <mergeCell ref="X32:AA32"/>
    <mergeCell ref="AB32:AD32"/>
    <mergeCell ref="P53:Q53"/>
    <mergeCell ref="R53:AC53"/>
    <mergeCell ref="P56:Q56"/>
    <mergeCell ref="R56:AC56"/>
    <mergeCell ref="P57:Q57"/>
    <mergeCell ref="R57:AC57"/>
    <mergeCell ref="D52:O52"/>
    <mergeCell ref="D53:O53"/>
    <mergeCell ref="D44:O44"/>
    <mergeCell ref="D45:O45"/>
    <mergeCell ref="D46:O46"/>
    <mergeCell ref="D47:O47"/>
    <mergeCell ref="P44:Q44"/>
    <mergeCell ref="R44:AC44"/>
    <mergeCell ref="R45:AC45"/>
    <mergeCell ref="L30:R30"/>
    <mergeCell ref="S30:Y30"/>
    <mergeCell ref="F95:AC95"/>
    <mergeCell ref="A92:W92"/>
    <mergeCell ref="X92:AA92"/>
    <mergeCell ref="AB92:AD92"/>
    <mergeCell ref="C94:AC94"/>
    <mergeCell ref="F76:AC76"/>
    <mergeCell ref="G77:AC80"/>
    <mergeCell ref="A91:W91"/>
    <mergeCell ref="X91:AA91"/>
    <mergeCell ref="AB91:AD91"/>
    <mergeCell ref="Z30:AC30"/>
    <mergeCell ref="F66:AC68"/>
    <mergeCell ref="H63:AC63"/>
    <mergeCell ref="A61:W61"/>
    <mergeCell ref="X61:AA61"/>
    <mergeCell ref="AB61:AD61"/>
    <mergeCell ref="A62:W62"/>
    <mergeCell ref="X62:AA62"/>
    <mergeCell ref="AB62:AD62"/>
    <mergeCell ref="C30:D30"/>
    <mergeCell ref="E30:K30"/>
    <mergeCell ref="H89:AC89"/>
    <mergeCell ref="C6:AC6"/>
    <mergeCell ref="C7:O8"/>
    <mergeCell ref="P7:AC8"/>
    <mergeCell ref="C10:AC10"/>
    <mergeCell ref="C11:AC12"/>
    <mergeCell ref="D14:AC14"/>
    <mergeCell ref="A1:O1"/>
    <mergeCell ref="P1:AD2"/>
    <mergeCell ref="A2:O2"/>
    <mergeCell ref="A3:M3"/>
    <mergeCell ref="N3:S3"/>
    <mergeCell ref="T3:W3"/>
    <mergeCell ref="X3:AA3"/>
    <mergeCell ref="AB3:AD3"/>
    <mergeCell ref="A4:M4"/>
    <mergeCell ref="N4:S4"/>
    <mergeCell ref="T4:W4"/>
    <mergeCell ref="X4:AA4"/>
    <mergeCell ref="AB4:AD4"/>
    <mergeCell ref="L26:R26"/>
    <mergeCell ref="S26:Y26"/>
    <mergeCell ref="Z26:AC26"/>
    <mergeCell ref="C28:D28"/>
    <mergeCell ref="E28:K28"/>
    <mergeCell ref="L28:R28"/>
    <mergeCell ref="S28:Y28"/>
    <mergeCell ref="Z28:AC28"/>
    <mergeCell ref="C27:D27"/>
    <mergeCell ref="E27:K27"/>
    <mergeCell ref="S27:Y27"/>
    <mergeCell ref="L27:R27"/>
    <mergeCell ref="E65:AC65"/>
    <mergeCell ref="E70:AC70"/>
    <mergeCell ref="F71:AC71"/>
    <mergeCell ref="G72:AC75"/>
    <mergeCell ref="D64:AC64"/>
    <mergeCell ref="D35:O35"/>
    <mergeCell ref="P35:AB35"/>
    <mergeCell ref="D15:K16"/>
    <mergeCell ref="L15:AC16"/>
    <mergeCell ref="D54:O54"/>
    <mergeCell ref="D55:O55"/>
    <mergeCell ref="P54:Q54"/>
    <mergeCell ref="P55:Q55"/>
    <mergeCell ref="R54:AC54"/>
    <mergeCell ref="R55:AC55"/>
    <mergeCell ref="S29:Y29"/>
    <mergeCell ref="Z29:AC29"/>
    <mergeCell ref="D25:O25"/>
    <mergeCell ref="Z27:AC27"/>
    <mergeCell ref="C29:D29"/>
    <mergeCell ref="E29:K29"/>
    <mergeCell ref="L29:R29"/>
    <mergeCell ref="C26:D26"/>
    <mergeCell ref="E26:K26"/>
  </mergeCells>
  <conditionalFormatting sqref="C25 D66:D69 D71:D79">
    <cfRule type="notContainsBlanks" dxfId="20" priority="130">
      <formula>LEN(TRIM(C25))&gt;0</formula>
    </cfRule>
  </conditionalFormatting>
  <conditionalFormatting sqref="E69:Q69 E66:F66 E67:E68 E71:F71 E76:E79 E72:G72 E73:F75 F77:G77 F78:F88">
    <cfRule type="expression" dxfId="19" priority="124">
      <formula>#REF!&lt;&gt;""</formula>
    </cfRule>
  </conditionalFormatting>
  <conditionalFormatting sqref="L15">
    <cfRule type="notContainsBlanks" dxfId="18" priority="120">
      <formula>LEN(TRIM(L15))&gt;0</formula>
    </cfRule>
  </conditionalFormatting>
  <conditionalFormatting sqref="F76">
    <cfRule type="expression" dxfId="17" priority="118">
      <formula>#REF!&lt;&gt;""</formula>
    </cfRule>
  </conditionalFormatting>
  <conditionalFormatting sqref="C19:O19">
    <cfRule type="notContainsBlanks" dxfId="16" priority="117">
      <formula>LEN(TRIM(C19))&gt;0</formula>
    </cfRule>
  </conditionalFormatting>
  <conditionalFormatting sqref="C20:O20">
    <cfRule type="notContainsBlanks" dxfId="15" priority="116">
      <formula>LEN(TRIM(C20))&gt;0</formula>
    </cfRule>
  </conditionalFormatting>
  <conditionalFormatting sqref="C21:O21">
    <cfRule type="notContainsBlanks" dxfId="14" priority="115">
      <formula>LEN(TRIM(C21))&gt;0</formula>
    </cfRule>
  </conditionalFormatting>
  <conditionalFormatting sqref="C22:O22">
    <cfRule type="notContainsBlanks" dxfId="13" priority="114">
      <formula>LEN(TRIM(C22))&gt;0</formula>
    </cfRule>
  </conditionalFormatting>
  <conditionalFormatting sqref="C23:O23">
    <cfRule type="notContainsBlanks" dxfId="12" priority="113">
      <formula>LEN(TRIM(C23))&gt;0</formula>
    </cfRule>
  </conditionalFormatting>
  <conditionalFormatting sqref="P19:AC19">
    <cfRule type="notContainsBlanks" dxfId="11" priority="112">
      <formula>LEN(TRIM(P19))&gt;0</formula>
    </cfRule>
  </conditionalFormatting>
  <conditionalFormatting sqref="P20:AC20">
    <cfRule type="notContainsBlanks" dxfId="10" priority="111">
      <formula>LEN(TRIM(P20))&gt;0</formula>
    </cfRule>
  </conditionalFormatting>
  <conditionalFormatting sqref="P21:AC21">
    <cfRule type="notContainsBlanks" dxfId="9" priority="110">
      <formula>LEN(TRIM(P21))&gt;0</formula>
    </cfRule>
  </conditionalFormatting>
  <conditionalFormatting sqref="P22:AC22">
    <cfRule type="notContainsBlanks" dxfId="8" priority="109">
      <formula>LEN(TRIM(P22))&gt;0</formula>
    </cfRule>
  </conditionalFormatting>
  <conditionalFormatting sqref="P23:AC23">
    <cfRule type="notContainsBlanks" dxfId="7" priority="108">
      <formula>LEN(TRIM(P23))&gt;0</formula>
    </cfRule>
  </conditionalFormatting>
  <conditionalFormatting sqref="C60:O60">
    <cfRule type="notContainsBlanks" dxfId="6" priority="75">
      <formula>LEN(TRIM(C60))&gt;0</formula>
    </cfRule>
  </conditionalFormatting>
  <conditionalFormatting sqref="P60:AC60">
    <cfRule type="notContainsBlanks" dxfId="5" priority="70">
      <formula>LEN(TRIM(P60))&gt;0</formula>
    </cfRule>
  </conditionalFormatting>
  <conditionalFormatting sqref="C37:O37 C38:C59">
    <cfRule type="notContainsBlanks" dxfId="4" priority="25">
      <formula>LEN(TRIM(C37))&gt;0</formula>
    </cfRule>
    <cfRule type="notContainsBlanks" dxfId="3" priority="48">
      <formula>LEN(TRIM(C37))&gt;0</formula>
    </cfRule>
  </conditionalFormatting>
  <conditionalFormatting sqref="D38:O59">
    <cfRule type="notContainsBlanks" dxfId="2" priority="47">
      <formula>LEN(TRIM(D38))&gt;0</formula>
    </cfRule>
  </conditionalFormatting>
  <conditionalFormatting sqref="P37:AC37 P38:Q59">
    <cfRule type="notContainsBlanks" dxfId="1" priority="26">
      <formula>LEN(TRIM(P37))&gt;0</formula>
    </cfRule>
  </conditionalFormatting>
  <conditionalFormatting sqref="R38:AC59">
    <cfRule type="notContainsBlanks" dxfId="0" priority="24">
      <formula>LEN(TRIM(R38))&gt;0</formula>
    </cfRule>
  </conditionalFormatting>
  <pageMargins left="0.30208333333333331" right="0.29166666666666669" top="0.53125" bottom="0.60416666666666663" header="0.3" footer="0.3"/>
  <pageSetup paperSize="9" orientation="landscape" r:id="rId1"/>
  <rowBreaks count="1" manualBreakCount="1">
    <brk id="6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5070" r:id="rId4" name="Button 14">
              <controlPr defaultSize="0" print="0" autoFill="0" autoPict="0" macro="[0]!RévisionPRT">
                <anchor moveWithCells="1" sizeWithCells="1">
                  <from>
                    <xdr:col>25</xdr:col>
                    <xdr:colOff>285750</xdr:colOff>
                    <xdr:row>119</xdr:row>
                    <xdr:rowOff>57150</xdr:rowOff>
                  </from>
                  <to>
                    <xdr:col>29</xdr:col>
                    <xdr:colOff>9525</xdr:colOff>
                    <xdr:row>119</xdr:row>
                    <xdr:rowOff>295275</xdr:rowOff>
                  </to>
                </anchor>
              </controlPr>
            </control>
          </mc:Choice>
        </mc:AlternateContent>
        <mc:AlternateContent xmlns:mc="http://schemas.openxmlformats.org/markup-compatibility/2006">
          <mc:Choice Requires="x14">
            <control shapeId="45071" r:id="rId5" name="Button 15">
              <controlPr defaultSize="0" print="0" autoFill="0" autoPict="0" macro="[0]!test2">
                <anchor moveWithCells="1" sizeWithCells="1">
                  <from>
                    <xdr:col>18</xdr:col>
                    <xdr:colOff>19050</xdr:colOff>
                    <xdr:row>119</xdr:row>
                    <xdr:rowOff>0</xdr:rowOff>
                  </from>
                  <to>
                    <xdr:col>23</xdr:col>
                    <xdr:colOff>219075</xdr:colOff>
                    <xdr:row>119</xdr:row>
                    <xdr:rowOff>228600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O255"/>
  <sheetViews>
    <sheetView view="pageLayout" topLeftCell="A13" zoomScaleNormal="100" workbookViewId="0">
      <selection activeCell="G9" sqref="G9:U9"/>
    </sheetView>
  </sheetViews>
  <sheetFormatPr baseColWidth="10" defaultColWidth="11.42578125" defaultRowHeight="15" x14ac:dyDescent="0.25"/>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41" customWidth="1"/>
    <col min="25" max="25" width="1.140625" style="41" customWidth="1"/>
    <col min="26" max="26" width="11.28515625" style="41" customWidth="1"/>
    <col min="27" max="27" width="2.42578125" style="41" customWidth="1"/>
    <col min="28" max="28" width="12.5703125" style="41" customWidth="1"/>
    <col min="29" max="29" width="2.42578125" style="41" customWidth="1"/>
    <col min="30" max="30" width="5" style="41" customWidth="1"/>
  </cols>
  <sheetData>
    <row r="1" spans="1:30" ht="14.1" customHeight="1" x14ac:dyDescent="0.25">
      <c r="A1" s="208"/>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row>
    <row r="2" spans="1:30" s="1" customFormat="1" ht="19.7" customHeight="1" x14ac:dyDescent="0.2">
      <c r="A2" s="89" t="s">
        <v>0</v>
      </c>
      <c r="B2" s="90"/>
      <c r="C2" s="90"/>
      <c r="D2" s="90"/>
      <c r="E2" s="90"/>
      <c r="F2" s="90"/>
      <c r="G2" s="90"/>
      <c r="H2" s="90"/>
      <c r="I2" s="90"/>
      <c r="J2" s="90"/>
      <c r="K2" s="90"/>
      <c r="L2" s="90"/>
      <c r="M2" s="90"/>
      <c r="N2" s="90"/>
      <c r="O2" s="90"/>
      <c r="P2" s="90"/>
      <c r="Q2" s="90"/>
      <c r="R2" s="90"/>
      <c r="S2" s="90"/>
      <c r="T2" s="90"/>
      <c r="U2" s="90"/>
      <c r="V2" s="90"/>
      <c r="W2" s="91"/>
      <c r="X2" s="73" t="s">
        <v>1</v>
      </c>
      <c r="Y2" s="74"/>
      <c r="Z2" s="74"/>
      <c r="AA2" s="75"/>
      <c r="AB2" s="95" t="str">
        <f>IF(Protocole!$T$3&lt;&gt;"",Protocole!$T$3,"")</f>
        <v/>
      </c>
      <c r="AC2" s="96"/>
      <c r="AD2" s="97"/>
    </row>
    <row r="3" spans="1:30" s="1" customFormat="1" ht="19.7" customHeight="1" x14ac:dyDescent="0.25">
      <c r="A3" s="70" t="str">
        <f>IF(Protocole!$A$4&lt;&gt;"",Protocole!$A$4,"")</f>
        <v/>
      </c>
      <c r="B3" s="71"/>
      <c r="C3" s="71"/>
      <c r="D3" s="71"/>
      <c r="E3" s="71"/>
      <c r="F3" s="71"/>
      <c r="G3" s="71"/>
      <c r="H3" s="71"/>
      <c r="I3" s="71"/>
      <c r="J3" s="71"/>
      <c r="K3" s="71"/>
      <c r="L3" s="71"/>
      <c r="M3" s="71"/>
      <c r="N3" s="71"/>
      <c r="O3" s="71"/>
      <c r="P3" s="71"/>
      <c r="Q3" s="71"/>
      <c r="R3" s="71"/>
      <c r="S3" s="71"/>
      <c r="T3" s="71"/>
      <c r="U3" s="71"/>
      <c r="V3" s="71"/>
      <c r="W3" s="72"/>
      <c r="X3" s="73" t="s">
        <v>3</v>
      </c>
      <c r="Y3" s="74"/>
      <c r="Z3" s="74"/>
      <c r="AA3" s="75"/>
      <c r="AB3" s="76" t="e">
        <f ca="1">NumPage() &amp; " sur " &amp; Totpage()</f>
        <v>#NAME?</v>
      </c>
      <c r="AC3" s="77"/>
      <c r="AD3" s="78"/>
    </row>
    <row r="4" spans="1:30" ht="6.95" customHeight="1" thickBot="1" x14ac:dyDescent="0.3"/>
    <row r="5" spans="1:30" ht="17.100000000000001" customHeight="1" x14ac:dyDescent="0.25">
      <c r="A5" s="200" t="s">
        <v>25</v>
      </c>
      <c r="B5" s="201"/>
      <c r="C5" s="202"/>
      <c r="D5" s="200" t="s">
        <v>26</v>
      </c>
      <c r="E5" s="201"/>
      <c r="F5" s="202"/>
      <c r="G5" s="200" t="s">
        <v>27</v>
      </c>
      <c r="H5" s="201"/>
      <c r="I5" s="201"/>
      <c r="J5" s="201"/>
      <c r="K5" s="201"/>
      <c r="L5" s="201"/>
      <c r="M5" s="201"/>
      <c r="N5" s="201"/>
      <c r="O5" s="201"/>
      <c r="P5" s="201"/>
      <c r="Q5" s="201"/>
      <c r="R5" s="201"/>
      <c r="S5" s="201"/>
      <c r="T5" s="201"/>
      <c r="U5" s="202"/>
      <c r="V5" s="200" t="s">
        <v>28</v>
      </c>
      <c r="W5" s="201"/>
      <c r="X5" s="201"/>
      <c r="Y5" s="202"/>
      <c r="Z5" s="200" t="s">
        <v>30</v>
      </c>
      <c r="AA5" s="202"/>
      <c r="AB5" s="200" t="s">
        <v>29</v>
      </c>
      <c r="AC5" s="201"/>
      <c r="AD5" s="202"/>
    </row>
    <row r="6" spans="1:30" ht="17.100000000000001" customHeight="1" x14ac:dyDescent="0.25">
      <c r="A6" s="203"/>
      <c r="B6" s="158"/>
      <c r="C6" s="204"/>
      <c r="D6" s="203"/>
      <c r="E6" s="158"/>
      <c r="F6" s="204"/>
      <c r="G6" s="203"/>
      <c r="H6" s="158"/>
      <c r="I6" s="158"/>
      <c r="J6" s="158"/>
      <c r="K6" s="158"/>
      <c r="L6" s="158"/>
      <c r="M6" s="158"/>
      <c r="N6" s="158"/>
      <c r="O6" s="158"/>
      <c r="P6" s="158"/>
      <c r="Q6" s="158"/>
      <c r="R6" s="158"/>
      <c r="S6" s="158"/>
      <c r="T6" s="158"/>
      <c r="U6" s="204"/>
      <c r="V6" s="203"/>
      <c r="W6" s="158"/>
      <c r="X6" s="158"/>
      <c r="Y6" s="204"/>
      <c r="Z6" s="203"/>
      <c r="AA6" s="204"/>
      <c r="AB6" s="203"/>
      <c r="AC6" s="158"/>
      <c r="AD6" s="204"/>
    </row>
    <row r="7" spans="1:30" ht="17.100000000000001" customHeight="1" thickBot="1" x14ac:dyDescent="0.3">
      <c r="A7" s="205"/>
      <c r="B7" s="206"/>
      <c r="C7" s="207"/>
      <c r="D7" s="205"/>
      <c r="E7" s="206"/>
      <c r="F7" s="207"/>
      <c r="G7" s="205"/>
      <c r="H7" s="206"/>
      <c r="I7" s="206"/>
      <c r="J7" s="206"/>
      <c r="K7" s="206"/>
      <c r="L7" s="206"/>
      <c r="M7" s="206"/>
      <c r="N7" s="206"/>
      <c r="O7" s="206"/>
      <c r="P7" s="206"/>
      <c r="Q7" s="206"/>
      <c r="R7" s="206"/>
      <c r="S7" s="206"/>
      <c r="T7" s="206"/>
      <c r="U7" s="207"/>
      <c r="V7" s="205"/>
      <c r="W7" s="206"/>
      <c r="X7" s="206"/>
      <c r="Y7" s="207"/>
      <c r="Z7" s="205"/>
      <c r="AA7" s="207"/>
      <c r="AB7" s="205"/>
      <c r="AC7" s="206"/>
      <c r="AD7" s="207"/>
    </row>
    <row r="8" spans="1:30" ht="17.100000000000001" customHeight="1" x14ac:dyDescent="0.25">
      <c r="A8" s="209" t="str">
        <f>IF(D9&lt;&gt;"","Qualification d'Installation","")</f>
        <v/>
      </c>
      <c r="B8" s="210"/>
      <c r="C8" s="210"/>
      <c r="D8" s="210"/>
      <c r="E8" s="210"/>
      <c r="F8" s="210"/>
      <c r="G8" s="210"/>
      <c r="H8" s="210"/>
      <c r="I8" s="210"/>
      <c r="J8" s="210"/>
      <c r="K8" s="210"/>
      <c r="L8" s="210"/>
      <c r="M8" s="210"/>
      <c r="N8" s="210"/>
      <c r="O8" s="210"/>
      <c r="P8" s="210"/>
      <c r="Q8" s="210"/>
      <c r="R8" s="210"/>
      <c r="S8" s="210"/>
      <c r="T8" s="210"/>
      <c r="U8" s="210"/>
      <c r="V8" s="210"/>
      <c r="W8" s="210"/>
      <c r="X8" s="210"/>
      <c r="Y8" s="210"/>
      <c r="Z8" s="210"/>
      <c r="AA8" s="210"/>
      <c r="AB8" s="210"/>
      <c r="AC8" s="210"/>
      <c r="AD8" s="211"/>
    </row>
    <row r="9" spans="1:30" ht="53.85" customHeight="1" x14ac:dyDescent="0.25">
      <c r="A9" s="95"/>
      <c r="B9" s="96"/>
      <c r="C9" s="97"/>
      <c r="D9" s="95" t="str">
        <f>IF(IFERROR(VLOOKUP("TI_01",'Analyse de risques'!$W$1:$W$154,1,FALSE)&lt;&gt;"","")=TRUE,"TI_01","")</f>
        <v/>
      </c>
      <c r="E9" s="96"/>
      <c r="F9" s="97"/>
      <c r="G9" s="95" t="str">
        <f>IF(D9&lt;&gt;"",VLOOKUP(D9,'Analyse de risques'!$W$1:$Y$154,3,FALSE),"")</f>
        <v/>
      </c>
      <c r="H9" s="96"/>
      <c r="I9" s="96"/>
      <c r="J9" s="96"/>
      <c r="K9" s="96"/>
      <c r="L9" s="96"/>
      <c r="M9" s="96"/>
      <c r="N9" s="96"/>
      <c r="O9" s="96"/>
      <c r="P9" s="96"/>
      <c r="Q9" s="96"/>
      <c r="R9" s="96"/>
      <c r="S9" s="96"/>
      <c r="T9" s="96"/>
      <c r="U9" s="97"/>
      <c r="V9" s="95"/>
      <c r="W9" s="96"/>
      <c r="X9" s="96"/>
      <c r="Y9" s="97"/>
      <c r="Z9" s="95"/>
      <c r="AA9" s="97"/>
      <c r="AB9" s="95"/>
      <c r="AC9" s="96"/>
      <c r="AD9" s="97"/>
    </row>
    <row r="10" spans="1:30" ht="53.85" customHeight="1" x14ac:dyDescent="0.25">
      <c r="A10" s="95"/>
      <c r="B10" s="96"/>
      <c r="C10" s="97"/>
      <c r="D10" s="95" t="str">
        <f>IF(IFERROR(VLOOKUP("TI_02",'Analyse de risques'!$W$1:$W$154,1,FALSE)&lt;&gt;"","")=TRUE,"TI_02","")</f>
        <v/>
      </c>
      <c r="E10" s="96"/>
      <c r="F10" s="97"/>
      <c r="G10" s="95" t="str">
        <f>IF(D10&lt;&gt;"",VLOOKUP(D10,'Analyse de risques'!$W$1:$Y$154,3,FALSE),"")</f>
        <v/>
      </c>
      <c r="H10" s="96"/>
      <c r="I10" s="96"/>
      <c r="J10" s="96"/>
      <c r="K10" s="96"/>
      <c r="L10" s="96"/>
      <c r="M10" s="96"/>
      <c r="N10" s="96"/>
      <c r="O10" s="96"/>
      <c r="P10" s="96"/>
      <c r="Q10" s="96"/>
      <c r="R10" s="96"/>
      <c r="S10" s="96"/>
      <c r="T10" s="96"/>
      <c r="U10" s="97"/>
      <c r="V10" s="95"/>
      <c r="W10" s="96"/>
      <c r="X10" s="96"/>
      <c r="Y10" s="97"/>
      <c r="Z10" s="95"/>
      <c r="AA10" s="97"/>
      <c r="AB10" s="95"/>
      <c r="AC10" s="96"/>
      <c r="AD10" s="97"/>
    </row>
    <row r="11" spans="1:30" ht="53.85" customHeight="1" x14ac:dyDescent="0.25">
      <c r="A11" s="95"/>
      <c r="B11" s="96"/>
      <c r="C11" s="97"/>
      <c r="D11" s="95" t="str">
        <f>IF(IFERROR(VLOOKUP("TI_03",'Analyse de risques'!$W$1:$W$154,1,FALSE)&lt;&gt;"","")=TRUE,"TI_03","")</f>
        <v/>
      </c>
      <c r="E11" s="96"/>
      <c r="F11" s="97"/>
      <c r="G11" s="95" t="str">
        <f>IF(D11&lt;&gt;"",VLOOKUP(D11,'Analyse de risques'!$W$1:$Y$154,3,FALSE),"")</f>
        <v/>
      </c>
      <c r="H11" s="96"/>
      <c r="I11" s="96"/>
      <c r="J11" s="96"/>
      <c r="K11" s="96"/>
      <c r="L11" s="96"/>
      <c r="M11" s="96"/>
      <c r="N11" s="96"/>
      <c r="O11" s="96"/>
      <c r="P11" s="96"/>
      <c r="Q11" s="96"/>
      <c r="R11" s="96"/>
      <c r="S11" s="96"/>
      <c r="T11" s="96"/>
      <c r="U11" s="97"/>
      <c r="V11" s="95"/>
      <c r="W11" s="96"/>
      <c r="X11" s="96"/>
      <c r="Y11" s="97"/>
      <c r="Z11" s="95"/>
      <c r="AA11" s="97"/>
      <c r="AB11" s="95"/>
      <c r="AC11" s="96"/>
      <c r="AD11" s="97"/>
    </row>
    <row r="12" spans="1:30" ht="53.85" customHeight="1" x14ac:dyDescent="0.25">
      <c r="A12" s="95"/>
      <c r="B12" s="96"/>
      <c r="C12" s="97"/>
      <c r="D12" s="95" t="str">
        <f>IF(IFERROR(VLOOKUP("TI_04",'Analyse de risques'!$W$1:$W$154,1,FALSE)&lt;&gt;"","")=TRUE,"TI_04","")</f>
        <v/>
      </c>
      <c r="E12" s="96"/>
      <c r="F12" s="97"/>
      <c r="G12" s="95" t="str">
        <f>IF(D12&lt;&gt;"",VLOOKUP(D12,'Analyse de risques'!$W$1:$Y$154,3,FALSE),"")</f>
        <v/>
      </c>
      <c r="H12" s="96"/>
      <c r="I12" s="96"/>
      <c r="J12" s="96"/>
      <c r="K12" s="96"/>
      <c r="L12" s="96"/>
      <c r="M12" s="96"/>
      <c r="N12" s="96"/>
      <c r="O12" s="96"/>
      <c r="P12" s="96"/>
      <c r="Q12" s="96"/>
      <c r="R12" s="96"/>
      <c r="S12" s="96"/>
      <c r="T12" s="96"/>
      <c r="U12" s="97"/>
      <c r="V12" s="95"/>
      <c r="W12" s="96"/>
      <c r="X12" s="96"/>
      <c r="Y12" s="97"/>
      <c r="Z12" s="95"/>
      <c r="AA12" s="97"/>
      <c r="AB12" s="95"/>
      <c r="AC12" s="96"/>
      <c r="AD12" s="97"/>
    </row>
    <row r="13" spans="1:30" ht="53.85" customHeight="1" x14ac:dyDescent="0.25">
      <c r="A13" s="95"/>
      <c r="B13" s="96"/>
      <c r="C13" s="97"/>
      <c r="D13" s="95" t="str">
        <f>IF(IFERROR(VLOOKUP("TI_05",'Analyse de risques'!$W$1:$W$154,1,FALSE)&lt;&gt;"","")=TRUE,"TI_05","")</f>
        <v/>
      </c>
      <c r="E13" s="96"/>
      <c r="F13" s="97"/>
      <c r="G13" s="95" t="str">
        <f>IF(D13&lt;&gt;"",VLOOKUP(D13,'Analyse de risques'!$W$1:$Y$154,3,FALSE),"")</f>
        <v/>
      </c>
      <c r="H13" s="96"/>
      <c r="I13" s="96"/>
      <c r="J13" s="96"/>
      <c r="K13" s="96"/>
      <c r="L13" s="96"/>
      <c r="M13" s="96"/>
      <c r="N13" s="96"/>
      <c r="O13" s="96"/>
      <c r="P13" s="96"/>
      <c r="Q13" s="96"/>
      <c r="R13" s="96"/>
      <c r="S13" s="96"/>
      <c r="T13" s="96"/>
      <c r="U13" s="97"/>
      <c r="V13" s="95"/>
      <c r="W13" s="96"/>
      <c r="X13" s="96"/>
      <c r="Y13" s="97"/>
      <c r="Z13" s="95"/>
      <c r="AA13" s="97"/>
      <c r="AB13" s="95"/>
      <c r="AC13" s="96"/>
      <c r="AD13" s="97"/>
    </row>
    <row r="14" spans="1:30" ht="53.85" customHeight="1" x14ac:dyDescent="0.25">
      <c r="A14" s="95"/>
      <c r="B14" s="96"/>
      <c r="C14" s="97"/>
      <c r="D14" s="95" t="str">
        <f>IF(IFERROR(VLOOKUP("TI_06",'Analyse de risques'!$W$1:$W$154,1,FALSE)&lt;&gt;"","")=TRUE,"TI_06","")</f>
        <v/>
      </c>
      <c r="E14" s="96"/>
      <c r="F14" s="97"/>
      <c r="G14" s="95" t="str">
        <f>IF(D14&lt;&gt;"",VLOOKUP(D14,'Analyse de risques'!$W$1:$Y$154,3,FALSE),"")</f>
        <v/>
      </c>
      <c r="H14" s="96"/>
      <c r="I14" s="96"/>
      <c r="J14" s="96"/>
      <c r="K14" s="96"/>
      <c r="L14" s="96"/>
      <c r="M14" s="96"/>
      <c r="N14" s="96"/>
      <c r="O14" s="96"/>
      <c r="P14" s="96"/>
      <c r="Q14" s="96"/>
      <c r="R14" s="96"/>
      <c r="S14" s="96"/>
      <c r="T14" s="96"/>
      <c r="U14" s="97"/>
      <c r="V14" s="95"/>
      <c r="W14" s="96"/>
      <c r="X14" s="96"/>
      <c r="Y14" s="97"/>
      <c r="Z14" s="95"/>
      <c r="AA14" s="97"/>
      <c r="AB14" s="95"/>
      <c r="AC14" s="96"/>
      <c r="AD14" s="97"/>
    </row>
    <row r="15" spans="1:30" ht="53.85" customHeight="1" x14ac:dyDescent="0.25">
      <c r="A15" s="186"/>
      <c r="B15" s="186"/>
      <c r="C15" s="186"/>
      <c r="D15" s="95" t="str">
        <f>IF(IFERROR(VLOOKUP("TI_07",'Analyse de risques'!$W$1:$W$154,1,FALSE)&lt;&gt;"","")=TRUE,"TI_07","")</f>
        <v/>
      </c>
      <c r="E15" s="96"/>
      <c r="F15" s="97"/>
      <c r="G15" s="95" t="str">
        <f>IF(D15&lt;&gt;"",VLOOKUP(D15,'Analyse de risques'!$W$1:$Y$154,3,FALSE),"")</f>
        <v/>
      </c>
      <c r="H15" s="96"/>
      <c r="I15" s="96"/>
      <c r="J15" s="96"/>
      <c r="K15" s="96"/>
      <c r="L15" s="96"/>
      <c r="M15" s="96"/>
      <c r="N15" s="96"/>
      <c r="O15" s="96"/>
      <c r="P15" s="96"/>
      <c r="Q15" s="96"/>
      <c r="R15" s="96"/>
      <c r="S15" s="96"/>
      <c r="T15" s="96"/>
      <c r="U15" s="97"/>
      <c r="V15" s="95"/>
      <c r="W15" s="96"/>
      <c r="X15" s="96"/>
      <c r="Y15" s="97"/>
      <c r="Z15" s="95"/>
      <c r="AA15" s="97"/>
      <c r="AB15" s="186"/>
      <c r="AC15" s="186"/>
      <c r="AD15" s="186"/>
    </row>
    <row r="16" spans="1:30" s="21" customFormat="1" ht="8.4499999999999993" customHeight="1" x14ac:dyDescent="0.25">
      <c r="A16" s="213"/>
      <c r="B16" s="213"/>
      <c r="C16" s="213"/>
      <c r="D16" s="213"/>
      <c r="E16" s="213"/>
      <c r="F16" s="213"/>
      <c r="G16" s="213"/>
      <c r="H16" s="213"/>
      <c r="I16" s="213"/>
      <c r="J16" s="213"/>
      <c r="K16" s="213"/>
      <c r="L16" s="213"/>
      <c r="M16" s="213"/>
      <c r="N16" s="213"/>
      <c r="O16" s="213"/>
      <c r="P16" s="213"/>
      <c r="Q16" s="213"/>
      <c r="R16" s="213"/>
      <c r="S16" s="213"/>
      <c r="T16" s="213"/>
      <c r="U16" s="213"/>
      <c r="V16" s="213"/>
      <c r="W16" s="213"/>
      <c r="X16" s="213"/>
      <c r="Y16" s="213"/>
      <c r="Z16" s="213"/>
      <c r="AA16" s="213"/>
      <c r="AB16" s="213"/>
      <c r="AC16" s="213"/>
      <c r="AD16" s="213"/>
    </row>
    <row r="17" spans="1:30" s="21" customFormat="1" ht="8.4499999999999993" customHeight="1" x14ac:dyDescent="0.25">
      <c r="A17" s="16"/>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row>
    <row r="18" spans="1:30" ht="14.1" customHeight="1" x14ac:dyDescent="0.25">
      <c r="A18" s="212" t="str">
        <f>IF(D26&lt;&gt;"","aaa","")</f>
        <v/>
      </c>
      <c r="B18" s="212"/>
      <c r="C18" s="212"/>
      <c r="D18" s="212"/>
      <c r="E18" s="212"/>
      <c r="F18" s="212"/>
      <c r="G18" s="212"/>
      <c r="H18" s="212"/>
      <c r="I18" s="212"/>
      <c r="J18" s="212"/>
      <c r="K18" s="212"/>
      <c r="L18" s="212"/>
      <c r="M18" s="212"/>
      <c r="N18" s="212"/>
      <c r="O18" s="212"/>
      <c r="P18" s="212"/>
      <c r="Q18" s="212"/>
      <c r="R18" s="212"/>
      <c r="S18" s="212"/>
      <c r="T18" s="212"/>
      <c r="U18" s="212"/>
      <c r="V18" s="212"/>
      <c r="W18" s="212"/>
      <c r="X18" s="212"/>
      <c r="Y18" s="212"/>
      <c r="Z18" s="212"/>
      <c r="AA18" s="212"/>
      <c r="AB18" s="212"/>
      <c r="AC18" s="212"/>
      <c r="AD18" s="212"/>
    </row>
    <row r="19" spans="1:30" s="1" customFormat="1" ht="19.7" customHeight="1" x14ac:dyDescent="0.2">
      <c r="A19" s="89" t="str">
        <f>IF(D26&lt;&gt;"","Titre du document :","")</f>
        <v/>
      </c>
      <c r="B19" s="90"/>
      <c r="C19" s="90"/>
      <c r="D19" s="90"/>
      <c r="E19" s="90"/>
      <c r="F19" s="90"/>
      <c r="G19" s="90"/>
      <c r="H19" s="90"/>
      <c r="I19" s="90"/>
      <c r="J19" s="90"/>
      <c r="K19" s="90"/>
      <c r="L19" s="90"/>
      <c r="M19" s="90"/>
      <c r="N19" s="90"/>
      <c r="O19" s="90"/>
      <c r="P19" s="90"/>
      <c r="Q19" s="90"/>
      <c r="R19" s="90"/>
      <c r="S19" s="90"/>
      <c r="T19" s="90"/>
      <c r="U19" s="90"/>
      <c r="V19" s="90"/>
      <c r="W19" s="91"/>
      <c r="X19" s="73" t="str">
        <f>IF(D26&lt;&gt;"","Référence :","")</f>
        <v/>
      </c>
      <c r="Y19" s="74"/>
      <c r="Z19" s="74"/>
      <c r="AA19" s="75"/>
      <c r="AB19" s="95" t="str">
        <f>AB2</f>
        <v/>
      </c>
      <c r="AC19" s="96"/>
      <c r="AD19" s="97"/>
    </row>
    <row r="20" spans="1:30" s="1" customFormat="1" ht="19.7" customHeight="1" x14ac:dyDescent="0.25">
      <c r="A20" s="70" t="str">
        <f>IF(D26&lt;&gt;"",A3,"")</f>
        <v/>
      </c>
      <c r="B20" s="71"/>
      <c r="C20" s="71"/>
      <c r="D20" s="71"/>
      <c r="E20" s="71"/>
      <c r="F20" s="71"/>
      <c r="G20" s="71"/>
      <c r="H20" s="71"/>
      <c r="I20" s="71"/>
      <c r="J20" s="71"/>
      <c r="K20" s="71"/>
      <c r="L20" s="71"/>
      <c r="M20" s="71"/>
      <c r="N20" s="71"/>
      <c r="O20" s="71"/>
      <c r="P20" s="71"/>
      <c r="Q20" s="71"/>
      <c r="R20" s="71"/>
      <c r="S20" s="71"/>
      <c r="T20" s="71"/>
      <c r="U20" s="71"/>
      <c r="V20" s="71"/>
      <c r="W20" s="72"/>
      <c r="X20" s="73" t="str">
        <f>IF(D26&lt;&gt;"","Pagination : ","")</f>
        <v/>
      </c>
      <c r="Y20" s="74"/>
      <c r="Z20" s="74"/>
      <c r="AA20" s="75"/>
      <c r="AB20" s="76" t="str">
        <f>IF(D26&lt;&gt;"",NumPage() &amp; " sur " &amp; Totpage(),"")</f>
        <v/>
      </c>
      <c r="AC20" s="77"/>
      <c r="AD20" s="78"/>
    </row>
    <row r="21" spans="1:30" ht="6.95" customHeight="1" thickBot="1" x14ac:dyDescent="0.3"/>
    <row r="22" spans="1:30" ht="17.100000000000001" customHeight="1" x14ac:dyDescent="0.25">
      <c r="A22" s="200" t="str">
        <f>IF(D26&lt;&gt;"","N° de risque","")</f>
        <v/>
      </c>
      <c r="B22" s="201"/>
      <c r="C22" s="202"/>
      <c r="D22" s="200" t="str">
        <f>IF(D26&lt;&gt;"","N° test","")</f>
        <v/>
      </c>
      <c r="E22" s="201"/>
      <c r="F22" s="202"/>
      <c r="G22" s="200" t="str">
        <f>IF(D26&lt;&gt;"","Libellé des fiches de test","")</f>
        <v/>
      </c>
      <c r="H22" s="201"/>
      <c r="I22" s="201"/>
      <c r="J22" s="201"/>
      <c r="K22" s="201"/>
      <c r="L22" s="201"/>
      <c r="M22" s="201"/>
      <c r="N22" s="201"/>
      <c r="O22" s="201"/>
      <c r="P22" s="201"/>
      <c r="Q22" s="201"/>
      <c r="R22" s="201"/>
      <c r="S22" s="201"/>
      <c r="T22" s="201"/>
      <c r="U22" s="202"/>
      <c r="V22" s="200" t="str">
        <f>IF(D26&lt;&gt;"","Version","")</f>
        <v/>
      </c>
      <c r="W22" s="201"/>
      <c r="X22" s="201"/>
      <c r="Y22" s="202"/>
      <c r="Z22" s="200" t="str">
        <f>IF(D26&lt;&gt;"","M
C
--","")</f>
        <v/>
      </c>
      <c r="AA22" s="202"/>
      <c r="AB22" s="200" t="str">
        <f>IF(D26&lt;&gt;"","Impact DGM (O/N)","")</f>
        <v/>
      </c>
      <c r="AC22" s="201"/>
      <c r="AD22" s="202"/>
    </row>
    <row r="23" spans="1:30" ht="17.100000000000001" customHeight="1" x14ac:dyDescent="0.25">
      <c r="A23" s="203"/>
      <c r="B23" s="158"/>
      <c r="C23" s="204"/>
      <c r="D23" s="203"/>
      <c r="E23" s="158"/>
      <c r="F23" s="204"/>
      <c r="G23" s="203"/>
      <c r="H23" s="158"/>
      <c r="I23" s="158"/>
      <c r="J23" s="158"/>
      <c r="K23" s="158"/>
      <c r="L23" s="158"/>
      <c r="M23" s="158"/>
      <c r="N23" s="158"/>
      <c r="O23" s="158"/>
      <c r="P23" s="158"/>
      <c r="Q23" s="158"/>
      <c r="R23" s="158"/>
      <c r="S23" s="158"/>
      <c r="T23" s="158"/>
      <c r="U23" s="204"/>
      <c r="V23" s="203"/>
      <c r="W23" s="158"/>
      <c r="X23" s="158"/>
      <c r="Y23" s="204"/>
      <c r="Z23" s="203"/>
      <c r="AA23" s="204"/>
      <c r="AB23" s="203"/>
      <c r="AC23" s="158"/>
      <c r="AD23" s="204"/>
    </row>
    <row r="24" spans="1:30" ht="17.100000000000001" customHeight="1" thickBot="1" x14ac:dyDescent="0.3">
      <c r="A24" s="205"/>
      <c r="B24" s="206"/>
      <c r="C24" s="207"/>
      <c r="D24" s="205"/>
      <c r="E24" s="206"/>
      <c r="F24" s="207"/>
      <c r="G24" s="205"/>
      <c r="H24" s="206"/>
      <c r="I24" s="206"/>
      <c r="J24" s="206"/>
      <c r="K24" s="206"/>
      <c r="L24" s="206"/>
      <c r="M24" s="206"/>
      <c r="N24" s="206"/>
      <c r="O24" s="206"/>
      <c r="P24" s="206"/>
      <c r="Q24" s="206"/>
      <c r="R24" s="206"/>
      <c r="S24" s="206"/>
      <c r="T24" s="206"/>
      <c r="U24" s="207"/>
      <c r="V24" s="205"/>
      <c r="W24" s="206"/>
      <c r="X24" s="206"/>
      <c r="Y24" s="207"/>
      <c r="Z24" s="205"/>
      <c r="AA24" s="207"/>
      <c r="AB24" s="205"/>
      <c r="AC24" s="206"/>
      <c r="AD24" s="207"/>
    </row>
    <row r="25" spans="1:30" ht="17.100000000000001" customHeight="1" x14ac:dyDescent="0.25">
      <c r="A25" s="209" t="str">
        <f>IF(D26&lt;&gt;"","Qualification d'Installation","")</f>
        <v/>
      </c>
      <c r="B25" s="210"/>
      <c r="C25" s="210"/>
      <c r="D25" s="210"/>
      <c r="E25" s="210"/>
      <c r="F25" s="210"/>
      <c r="G25" s="210"/>
      <c r="H25" s="210"/>
      <c r="I25" s="210"/>
      <c r="J25" s="210"/>
      <c r="K25" s="210"/>
      <c r="L25" s="210"/>
      <c r="M25" s="210"/>
      <c r="N25" s="210"/>
      <c r="O25" s="210"/>
      <c r="P25" s="210"/>
      <c r="Q25" s="210"/>
      <c r="R25" s="210"/>
      <c r="S25" s="210"/>
      <c r="T25" s="210"/>
      <c r="U25" s="210"/>
      <c r="V25" s="210"/>
      <c r="W25" s="210"/>
      <c r="X25" s="210"/>
      <c r="Y25" s="210"/>
      <c r="Z25" s="210"/>
      <c r="AA25" s="210"/>
      <c r="AB25" s="210"/>
      <c r="AC25" s="210"/>
      <c r="AD25" s="211"/>
    </row>
    <row r="26" spans="1:30" ht="53.85" customHeight="1" x14ac:dyDescent="0.25">
      <c r="A26" s="95"/>
      <c r="B26" s="96"/>
      <c r="C26" s="97"/>
      <c r="D26" s="95" t="str">
        <f>IF(IFERROR(VLOOKUP("TI_08",'Analyse de risques'!$W$1:$W$154,1,FALSE)&lt;&gt;"","")=TRUE,"TI_08","")</f>
        <v/>
      </c>
      <c r="E26" s="96"/>
      <c r="F26" s="97"/>
      <c r="G26" s="95" t="str">
        <f>IF(D26&lt;&gt;"",VLOOKUP(D26,'Analyse de risques'!$W$1:$Y$154,3,FALSE),"")</f>
        <v/>
      </c>
      <c r="H26" s="96"/>
      <c r="I26" s="96"/>
      <c r="J26" s="96"/>
      <c r="K26" s="96"/>
      <c r="L26" s="96"/>
      <c r="M26" s="96"/>
      <c r="N26" s="96"/>
      <c r="O26" s="96"/>
      <c r="P26" s="96"/>
      <c r="Q26" s="96"/>
      <c r="R26" s="96"/>
      <c r="S26" s="96"/>
      <c r="T26" s="96"/>
      <c r="U26" s="97"/>
      <c r="V26" s="95"/>
      <c r="W26" s="96"/>
      <c r="X26" s="96"/>
      <c r="Y26" s="97"/>
      <c r="Z26" s="95"/>
      <c r="AA26" s="97"/>
      <c r="AB26" s="95"/>
      <c r="AC26" s="96"/>
      <c r="AD26" s="97"/>
    </row>
    <row r="27" spans="1:30" ht="53.85" customHeight="1" x14ac:dyDescent="0.25">
      <c r="A27" s="95"/>
      <c r="B27" s="96"/>
      <c r="C27" s="97"/>
      <c r="D27" s="95" t="str">
        <f>IF(IFERROR(VLOOKUP("TI_09",'Analyse de risques'!$W$1:$W$154,1,FALSE)&lt;&gt;"","")=TRUE,"TI_09","")</f>
        <v/>
      </c>
      <c r="E27" s="96"/>
      <c r="F27" s="97"/>
      <c r="G27" s="95" t="str">
        <f>IF(D27&lt;&gt;"",VLOOKUP(D27,'Analyse de risques'!$W$1:$Y$154,3,FALSE),"")</f>
        <v/>
      </c>
      <c r="H27" s="96"/>
      <c r="I27" s="96"/>
      <c r="J27" s="96"/>
      <c r="K27" s="96"/>
      <c r="L27" s="96"/>
      <c r="M27" s="96"/>
      <c r="N27" s="96"/>
      <c r="O27" s="96"/>
      <c r="P27" s="96"/>
      <c r="Q27" s="96"/>
      <c r="R27" s="96"/>
      <c r="S27" s="96"/>
      <c r="T27" s="96"/>
      <c r="U27" s="97"/>
      <c r="V27" s="95"/>
      <c r="W27" s="96"/>
      <c r="X27" s="96"/>
      <c r="Y27" s="97"/>
      <c r="Z27" s="95"/>
      <c r="AA27" s="97"/>
      <c r="AB27" s="95"/>
      <c r="AC27" s="96"/>
      <c r="AD27" s="97"/>
    </row>
    <row r="28" spans="1:30" ht="53.85" customHeight="1" x14ac:dyDescent="0.25">
      <c r="A28" s="95"/>
      <c r="B28" s="96"/>
      <c r="C28" s="97"/>
      <c r="D28" s="95" t="str">
        <f>IF(IFERROR(VLOOKUP("TI_10",'Analyse de risques'!$W$1:$W$154,1,FALSE)&lt;&gt;"","")=TRUE,"TI_10","")</f>
        <v/>
      </c>
      <c r="E28" s="96"/>
      <c r="F28" s="97"/>
      <c r="G28" s="95" t="str">
        <f>IF(D28&lt;&gt;"",VLOOKUP(D28,'Analyse de risques'!$W$1:$Y$154,3,FALSE),"")</f>
        <v/>
      </c>
      <c r="H28" s="96"/>
      <c r="I28" s="96"/>
      <c r="J28" s="96"/>
      <c r="K28" s="96"/>
      <c r="L28" s="96"/>
      <c r="M28" s="96"/>
      <c r="N28" s="96"/>
      <c r="O28" s="96"/>
      <c r="P28" s="96"/>
      <c r="Q28" s="96"/>
      <c r="R28" s="96"/>
      <c r="S28" s="96"/>
      <c r="T28" s="96"/>
      <c r="U28" s="97"/>
      <c r="V28" s="95"/>
      <c r="W28" s="96"/>
      <c r="X28" s="96"/>
      <c r="Y28" s="97"/>
      <c r="Z28" s="95"/>
      <c r="AA28" s="97"/>
      <c r="AB28" s="95"/>
      <c r="AC28" s="96"/>
      <c r="AD28" s="97"/>
    </row>
    <row r="29" spans="1:30" ht="53.85" customHeight="1" x14ac:dyDescent="0.25">
      <c r="A29" s="95"/>
      <c r="B29" s="96"/>
      <c r="C29" s="97"/>
      <c r="D29" s="95" t="str">
        <f>IF(IFERROR(VLOOKUP("TI_11",'Analyse de risques'!$W$1:$W$154,1,FALSE)&lt;&gt;"","")=TRUE,"TI_11","")</f>
        <v/>
      </c>
      <c r="E29" s="96"/>
      <c r="F29" s="97"/>
      <c r="G29" s="95" t="str">
        <f>IF(D29&lt;&gt;"",VLOOKUP(D29,'Analyse de risques'!$W$1:$Y$154,3,FALSE),"")</f>
        <v/>
      </c>
      <c r="H29" s="96"/>
      <c r="I29" s="96"/>
      <c r="J29" s="96"/>
      <c r="K29" s="96"/>
      <c r="L29" s="96"/>
      <c r="M29" s="96"/>
      <c r="N29" s="96"/>
      <c r="O29" s="96"/>
      <c r="P29" s="96"/>
      <c r="Q29" s="96"/>
      <c r="R29" s="96"/>
      <c r="S29" s="96"/>
      <c r="T29" s="96"/>
      <c r="U29" s="97"/>
      <c r="V29" s="95"/>
      <c r="W29" s="96"/>
      <c r="X29" s="96"/>
      <c r="Y29" s="97"/>
      <c r="Z29" s="95"/>
      <c r="AA29" s="97"/>
      <c r="AB29" s="95"/>
      <c r="AC29" s="96"/>
      <c r="AD29" s="97"/>
    </row>
    <row r="30" spans="1:30" ht="53.85" customHeight="1" x14ac:dyDescent="0.25">
      <c r="A30" s="95"/>
      <c r="B30" s="96"/>
      <c r="C30" s="97"/>
      <c r="D30" s="95" t="str">
        <f>IF(IFERROR(VLOOKUP("TI_12",'Analyse de risques'!$W$1:$W$154,1,FALSE)&lt;&gt;"","")=TRUE,"TI_12","")</f>
        <v/>
      </c>
      <c r="E30" s="96"/>
      <c r="F30" s="97"/>
      <c r="G30" s="95" t="str">
        <f>IF(D30&lt;&gt;"",VLOOKUP(D30,'Analyse de risques'!$W$1:$Y$154,3,FALSE),"")</f>
        <v/>
      </c>
      <c r="H30" s="96"/>
      <c r="I30" s="96"/>
      <c r="J30" s="96"/>
      <c r="K30" s="96"/>
      <c r="L30" s="96"/>
      <c r="M30" s="96"/>
      <c r="N30" s="96"/>
      <c r="O30" s="96"/>
      <c r="P30" s="96"/>
      <c r="Q30" s="96"/>
      <c r="R30" s="96"/>
      <c r="S30" s="96"/>
      <c r="T30" s="96"/>
      <c r="U30" s="97"/>
      <c r="V30" s="95"/>
      <c r="W30" s="96"/>
      <c r="X30" s="96"/>
      <c r="Y30" s="97"/>
      <c r="Z30" s="95"/>
      <c r="AA30" s="97"/>
      <c r="AB30" s="95"/>
      <c r="AC30" s="96"/>
      <c r="AD30" s="97"/>
    </row>
    <row r="31" spans="1:30" ht="53.85" customHeight="1" x14ac:dyDescent="0.25">
      <c r="A31" s="95"/>
      <c r="B31" s="96"/>
      <c r="C31" s="97"/>
      <c r="D31" s="95" t="str">
        <f>IF(IFERROR(VLOOKUP("TI_13",'Analyse de risques'!$W$1:$W$154,1,FALSE)&lt;&gt;"","")=TRUE,"TI_13","")</f>
        <v/>
      </c>
      <c r="E31" s="96"/>
      <c r="F31" s="97"/>
      <c r="G31" s="95" t="str">
        <f>IF(D31&lt;&gt;"",VLOOKUP(D31,'Analyse de risques'!$W$1:$Y$154,3,FALSE),"")</f>
        <v/>
      </c>
      <c r="H31" s="96"/>
      <c r="I31" s="96"/>
      <c r="J31" s="96"/>
      <c r="K31" s="96"/>
      <c r="L31" s="96"/>
      <c r="M31" s="96"/>
      <c r="N31" s="96"/>
      <c r="O31" s="96"/>
      <c r="P31" s="96"/>
      <c r="Q31" s="96"/>
      <c r="R31" s="96"/>
      <c r="S31" s="96"/>
      <c r="T31" s="96"/>
      <c r="U31" s="97"/>
      <c r="V31" s="95"/>
      <c r="W31" s="96"/>
      <c r="X31" s="96"/>
      <c r="Y31" s="97"/>
      <c r="Z31" s="95"/>
      <c r="AA31" s="97"/>
      <c r="AB31" s="95"/>
      <c r="AC31" s="96"/>
      <c r="AD31" s="97"/>
    </row>
    <row r="32" spans="1:30" ht="53.85" customHeight="1" x14ac:dyDescent="0.25">
      <c r="A32" s="186"/>
      <c r="B32" s="186"/>
      <c r="C32" s="186"/>
      <c r="D32" s="95" t="str">
        <f>IF(IFERROR(VLOOKUP("TI_14",'Analyse de risques'!$W$1:$W$154,1,FALSE)&lt;&gt;"","")=TRUE,"TI_14","")</f>
        <v/>
      </c>
      <c r="E32" s="96"/>
      <c r="F32" s="97"/>
      <c r="G32" s="95" t="str">
        <f>IF(D32&lt;&gt;"",VLOOKUP(D32,'Analyse de risques'!$W$1:$Y$154,3,FALSE),"")</f>
        <v/>
      </c>
      <c r="H32" s="96"/>
      <c r="I32" s="96"/>
      <c r="J32" s="96"/>
      <c r="K32" s="96"/>
      <c r="L32" s="96"/>
      <c r="M32" s="96"/>
      <c r="N32" s="96"/>
      <c r="O32" s="96"/>
      <c r="P32" s="96"/>
      <c r="Q32" s="96"/>
      <c r="R32" s="96"/>
      <c r="S32" s="96"/>
      <c r="T32" s="96"/>
      <c r="U32" s="97"/>
      <c r="V32" s="95"/>
      <c r="W32" s="96"/>
      <c r="X32" s="96"/>
      <c r="Y32" s="97"/>
      <c r="Z32" s="95"/>
      <c r="AA32" s="97"/>
      <c r="AB32" s="186"/>
      <c r="AC32" s="186"/>
      <c r="AD32" s="186"/>
    </row>
    <row r="33" spans="1:30" s="21" customFormat="1" ht="8.4499999999999993" customHeight="1" x14ac:dyDescent="0.25">
      <c r="A33" s="213"/>
      <c r="B33" s="213"/>
      <c r="C33" s="213"/>
      <c r="D33" s="213"/>
      <c r="E33" s="213"/>
      <c r="F33" s="213"/>
      <c r="G33" s="213"/>
      <c r="H33" s="213"/>
      <c r="I33" s="213"/>
      <c r="J33" s="213"/>
      <c r="K33" s="213"/>
      <c r="L33" s="213"/>
      <c r="M33" s="213"/>
      <c r="N33" s="213"/>
      <c r="O33" s="213"/>
      <c r="P33" s="213"/>
      <c r="Q33" s="213"/>
      <c r="R33" s="213"/>
      <c r="S33" s="213"/>
      <c r="T33" s="213"/>
      <c r="U33" s="213"/>
      <c r="V33" s="213"/>
      <c r="W33" s="213"/>
      <c r="X33" s="213"/>
      <c r="Y33" s="213"/>
      <c r="Z33" s="213"/>
      <c r="AA33" s="213"/>
      <c r="AB33" s="213"/>
      <c r="AC33" s="213"/>
      <c r="AD33" s="213"/>
    </row>
    <row r="34" spans="1:30" s="21" customFormat="1" ht="8.4499999999999993" customHeight="1" x14ac:dyDescent="0.25">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row>
    <row r="35" spans="1:30" ht="14.1" customHeight="1" x14ac:dyDescent="0.25">
      <c r="A35" s="212" t="str">
        <f>IF(D43&lt;&gt;"","aaa","")</f>
        <v/>
      </c>
      <c r="B35" s="212"/>
      <c r="C35" s="212"/>
      <c r="D35" s="212"/>
      <c r="E35" s="212"/>
      <c r="F35" s="212"/>
      <c r="G35" s="212"/>
      <c r="H35" s="212"/>
      <c r="I35" s="212"/>
      <c r="J35" s="212"/>
      <c r="K35" s="212"/>
      <c r="L35" s="212"/>
      <c r="M35" s="212"/>
      <c r="N35" s="212"/>
      <c r="O35" s="212"/>
      <c r="P35" s="212"/>
      <c r="Q35" s="212"/>
      <c r="R35" s="212"/>
      <c r="S35" s="212"/>
      <c r="T35" s="212"/>
      <c r="U35" s="212"/>
      <c r="V35" s="212"/>
      <c r="W35" s="212"/>
      <c r="X35" s="212"/>
      <c r="Y35" s="212"/>
      <c r="Z35" s="212"/>
      <c r="AA35" s="212"/>
      <c r="AB35" s="212"/>
      <c r="AC35" s="212"/>
      <c r="AD35" s="212"/>
    </row>
    <row r="36" spans="1:30" s="1" customFormat="1" ht="19.7" customHeight="1" x14ac:dyDescent="0.2">
      <c r="A36" s="89" t="str">
        <f>IF(D43&lt;&gt;"","Titre du document :","")</f>
        <v/>
      </c>
      <c r="B36" s="90"/>
      <c r="C36" s="90"/>
      <c r="D36" s="90"/>
      <c r="E36" s="90"/>
      <c r="F36" s="90"/>
      <c r="G36" s="90"/>
      <c r="H36" s="90"/>
      <c r="I36" s="90"/>
      <c r="J36" s="90"/>
      <c r="K36" s="90"/>
      <c r="L36" s="90"/>
      <c r="M36" s="90"/>
      <c r="N36" s="90"/>
      <c r="O36" s="90"/>
      <c r="P36" s="90"/>
      <c r="Q36" s="90"/>
      <c r="R36" s="90"/>
      <c r="S36" s="90"/>
      <c r="T36" s="90"/>
      <c r="U36" s="90"/>
      <c r="V36" s="90"/>
      <c r="W36" s="91"/>
      <c r="X36" s="73" t="str">
        <f>IF(D43&lt;&gt;"","Référence :","")</f>
        <v/>
      </c>
      <c r="Y36" s="74"/>
      <c r="Z36" s="74"/>
      <c r="AA36" s="75"/>
      <c r="AB36" s="95" t="str">
        <f>AB19</f>
        <v/>
      </c>
      <c r="AC36" s="96"/>
      <c r="AD36" s="97"/>
    </row>
    <row r="37" spans="1:30" s="1" customFormat="1" ht="19.7" customHeight="1" x14ac:dyDescent="0.25">
      <c r="A37" s="70" t="str">
        <f>IF(D43&lt;&gt;"",A20,"")</f>
        <v/>
      </c>
      <c r="B37" s="71"/>
      <c r="C37" s="71"/>
      <c r="D37" s="71"/>
      <c r="E37" s="71"/>
      <c r="F37" s="71"/>
      <c r="G37" s="71"/>
      <c r="H37" s="71"/>
      <c r="I37" s="71"/>
      <c r="J37" s="71"/>
      <c r="K37" s="71"/>
      <c r="L37" s="71"/>
      <c r="M37" s="71"/>
      <c r="N37" s="71"/>
      <c r="O37" s="71"/>
      <c r="P37" s="71"/>
      <c r="Q37" s="71"/>
      <c r="R37" s="71"/>
      <c r="S37" s="71"/>
      <c r="T37" s="71"/>
      <c r="U37" s="71"/>
      <c r="V37" s="71"/>
      <c r="W37" s="72"/>
      <c r="X37" s="73" t="str">
        <f>IF(D43&lt;&gt;"","Pagination : ","")</f>
        <v/>
      </c>
      <c r="Y37" s="74"/>
      <c r="Z37" s="74"/>
      <c r="AA37" s="75"/>
      <c r="AB37" s="76" t="str">
        <f>IF(D43&lt;&gt;"",NumPage() &amp; " sur " &amp; Totpage(),"")</f>
        <v/>
      </c>
      <c r="AC37" s="77"/>
      <c r="AD37" s="78"/>
    </row>
    <row r="38" spans="1:30" ht="6.95" customHeight="1" thickBot="1" x14ac:dyDescent="0.3"/>
    <row r="39" spans="1:30" ht="17.100000000000001" customHeight="1" x14ac:dyDescent="0.25">
      <c r="A39" s="200" t="str">
        <f>IF(D43&lt;&gt;"","N° de risque","")</f>
        <v/>
      </c>
      <c r="B39" s="201"/>
      <c r="C39" s="202"/>
      <c r="D39" s="200" t="str">
        <f>IF(D43&lt;&gt;"","N° test","")</f>
        <v/>
      </c>
      <c r="E39" s="201"/>
      <c r="F39" s="202"/>
      <c r="G39" s="200" t="str">
        <f>IF(D43&lt;&gt;"","Libellé des fiches de test","")</f>
        <v/>
      </c>
      <c r="H39" s="201"/>
      <c r="I39" s="201"/>
      <c r="J39" s="201"/>
      <c r="K39" s="201"/>
      <c r="L39" s="201"/>
      <c r="M39" s="201"/>
      <c r="N39" s="201"/>
      <c r="O39" s="201"/>
      <c r="P39" s="201"/>
      <c r="Q39" s="201"/>
      <c r="R39" s="201"/>
      <c r="S39" s="201"/>
      <c r="T39" s="201"/>
      <c r="U39" s="202"/>
      <c r="V39" s="200" t="str">
        <f>IF(D43&lt;&gt;"","Version","")</f>
        <v/>
      </c>
      <c r="W39" s="201"/>
      <c r="X39" s="201"/>
      <c r="Y39" s="202"/>
      <c r="Z39" s="200" t="str">
        <f>IF(D43&lt;&gt;"","M
C
--","")</f>
        <v/>
      </c>
      <c r="AA39" s="202"/>
      <c r="AB39" s="200" t="str">
        <f>IF(D43&lt;&gt;"","Impact DGM (O/N)","")</f>
        <v/>
      </c>
      <c r="AC39" s="201"/>
      <c r="AD39" s="202"/>
    </row>
    <row r="40" spans="1:30" ht="17.100000000000001" customHeight="1" x14ac:dyDescent="0.25">
      <c r="A40" s="203"/>
      <c r="B40" s="158"/>
      <c r="C40" s="204"/>
      <c r="D40" s="203"/>
      <c r="E40" s="158"/>
      <c r="F40" s="204"/>
      <c r="G40" s="203"/>
      <c r="H40" s="158"/>
      <c r="I40" s="158"/>
      <c r="J40" s="158"/>
      <c r="K40" s="158"/>
      <c r="L40" s="158"/>
      <c r="M40" s="158"/>
      <c r="N40" s="158"/>
      <c r="O40" s="158"/>
      <c r="P40" s="158"/>
      <c r="Q40" s="158"/>
      <c r="R40" s="158"/>
      <c r="S40" s="158"/>
      <c r="T40" s="158"/>
      <c r="U40" s="204"/>
      <c r="V40" s="203"/>
      <c r="W40" s="158"/>
      <c r="X40" s="158"/>
      <c r="Y40" s="204"/>
      <c r="Z40" s="203"/>
      <c r="AA40" s="204"/>
      <c r="AB40" s="203"/>
      <c r="AC40" s="158"/>
      <c r="AD40" s="204"/>
    </row>
    <row r="41" spans="1:30" ht="17.100000000000001" customHeight="1" thickBot="1" x14ac:dyDescent="0.3">
      <c r="A41" s="205"/>
      <c r="B41" s="206"/>
      <c r="C41" s="207"/>
      <c r="D41" s="205"/>
      <c r="E41" s="206"/>
      <c r="F41" s="207"/>
      <c r="G41" s="205"/>
      <c r="H41" s="206"/>
      <c r="I41" s="206"/>
      <c r="J41" s="206"/>
      <c r="K41" s="206"/>
      <c r="L41" s="206"/>
      <c r="M41" s="206"/>
      <c r="N41" s="206"/>
      <c r="O41" s="206"/>
      <c r="P41" s="206"/>
      <c r="Q41" s="206"/>
      <c r="R41" s="206"/>
      <c r="S41" s="206"/>
      <c r="T41" s="206"/>
      <c r="U41" s="207"/>
      <c r="V41" s="205"/>
      <c r="W41" s="206"/>
      <c r="X41" s="206"/>
      <c r="Y41" s="207"/>
      <c r="Z41" s="205"/>
      <c r="AA41" s="207"/>
      <c r="AB41" s="205"/>
      <c r="AC41" s="206"/>
      <c r="AD41" s="207"/>
    </row>
    <row r="42" spans="1:30" ht="17.100000000000001" customHeight="1" x14ac:dyDescent="0.25">
      <c r="A42" s="209" t="str">
        <f>IF(D43&lt;&gt;"","Qualification d'Installation","")</f>
        <v/>
      </c>
      <c r="B42" s="210"/>
      <c r="C42" s="210"/>
      <c r="D42" s="210"/>
      <c r="E42" s="210"/>
      <c r="F42" s="210"/>
      <c r="G42" s="210"/>
      <c r="H42" s="210"/>
      <c r="I42" s="210"/>
      <c r="J42" s="210"/>
      <c r="K42" s="210"/>
      <c r="L42" s="210"/>
      <c r="M42" s="210"/>
      <c r="N42" s="210"/>
      <c r="O42" s="210"/>
      <c r="P42" s="210"/>
      <c r="Q42" s="210"/>
      <c r="R42" s="210"/>
      <c r="S42" s="210"/>
      <c r="T42" s="210"/>
      <c r="U42" s="210"/>
      <c r="V42" s="210"/>
      <c r="W42" s="210"/>
      <c r="X42" s="210"/>
      <c r="Y42" s="210"/>
      <c r="Z42" s="210"/>
      <c r="AA42" s="210"/>
      <c r="AB42" s="210"/>
      <c r="AC42" s="210"/>
      <c r="AD42" s="211"/>
    </row>
    <row r="43" spans="1:30" ht="53.85" customHeight="1" x14ac:dyDescent="0.25">
      <c r="A43" s="95"/>
      <c r="B43" s="96"/>
      <c r="C43" s="97"/>
      <c r="D43" s="95" t="str">
        <f>IF(IFERROR(VLOOKUP("TI_15",'Analyse de risques'!$W$1:$W$154,1,FALSE)&lt;&gt;"","")=TRUE,"TI_15","")</f>
        <v/>
      </c>
      <c r="E43" s="96"/>
      <c r="F43" s="97"/>
      <c r="G43" s="95" t="str">
        <f>IF(D43&lt;&gt;"",VLOOKUP(D43,'Analyse de risques'!$W$1:$Y$154,3,FALSE),"")</f>
        <v/>
      </c>
      <c r="H43" s="96"/>
      <c r="I43" s="96"/>
      <c r="J43" s="96"/>
      <c r="K43" s="96"/>
      <c r="L43" s="96"/>
      <c r="M43" s="96"/>
      <c r="N43" s="96"/>
      <c r="O43" s="96"/>
      <c r="P43" s="96"/>
      <c r="Q43" s="96"/>
      <c r="R43" s="96"/>
      <c r="S43" s="96"/>
      <c r="T43" s="96"/>
      <c r="U43" s="97"/>
      <c r="V43" s="95"/>
      <c r="W43" s="96"/>
      <c r="X43" s="96"/>
      <c r="Y43" s="97"/>
      <c r="Z43" s="95"/>
      <c r="AA43" s="97"/>
      <c r="AB43" s="95"/>
      <c r="AC43" s="96"/>
      <c r="AD43" s="97"/>
    </row>
    <row r="44" spans="1:30" ht="53.85" customHeight="1" x14ac:dyDescent="0.25">
      <c r="A44" s="95"/>
      <c r="B44" s="96"/>
      <c r="C44" s="97"/>
      <c r="D44" s="95" t="str">
        <f>IF(IFERROR(VLOOKUP("TI_16",'Analyse de risques'!$W$1:$W$154,1,FALSE)&lt;&gt;"","")=TRUE,"TI_16","")</f>
        <v/>
      </c>
      <c r="E44" s="96"/>
      <c r="F44" s="97"/>
      <c r="G44" s="95" t="str">
        <f>IF(D44&lt;&gt;"",VLOOKUP(D44,'Analyse de risques'!$W$1:$Y$154,3,FALSE),"")</f>
        <v/>
      </c>
      <c r="H44" s="96"/>
      <c r="I44" s="96"/>
      <c r="J44" s="96"/>
      <c r="K44" s="96"/>
      <c r="L44" s="96"/>
      <c r="M44" s="96"/>
      <c r="N44" s="96"/>
      <c r="O44" s="96"/>
      <c r="P44" s="96"/>
      <c r="Q44" s="96"/>
      <c r="R44" s="96"/>
      <c r="S44" s="96"/>
      <c r="T44" s="96"/>
      <c r="U44" s="97"/>
      <c r="V44" s="95"/>
      <c r="W44" s="96"/>
      <c r="X44" s="96"/>
      <c r="Y44" s="97"/>
      <c r="Z44" s="95"/>
      <c r="AA44" s="97"/>
      <c r="AB44" s="95"/>
      <c r="AC44" s="96"/>
      <c r="AD44" s="97"/>
    </row>
    <row r="45" spans="1:30" ht="53.85" customHeight="1" x14ac:dyDescent="0.25">
      <c r="A45" s="95"/>
      <c r="B45" s="96"/>
      <c r="C45" s="97"/>
      <c r="D45" s="95" t="str">
        <f>IF(IFERROR(VLOOKUP("TI_17",'Analyse de risques'!$W$1:$W$154,1,FALSE)&lt;&gt;"","")=TRUE,"TI_17","")</f>
        <v/>
      </c>
      <c r="E45" s="96"/>
      <c r="F45" s="97"/>
      <c r="G45" s="95" t="str">
        <f>IF(D45&lt;&gt;"",VLOOKUP(D45,'Analyse de risques'!$W$1:$Y$154,3,FALSE),"")</f>
        <v/>
      </c>
      <c r="H45" s="96"/>
      <c r="I45" s="96"/>
      <c r="J45" s="96"/>
      <c r="K45" s="96"/>
      <c r="L45" s="96"/>
      <c r="M45" s="96"/>
      <c r="N45" s="96"/>
      <c r="O45" s="96"/>
      <c r="P45" s="96"/>
      <c r="Q45" s="96"/>
      <c r="R45" s="96"/>
      <c r="S45" s="96"/>
      <c r="T45" s="96"/>
      <c r="U45" s="97"/>
      <c r="V45" s="95"/>
      <c r="W45" s="96"/>
      <c r="X45" s="96"/>
      <c r="Y45" s="97"/>
      <c r="Z45" s="95"/>
      <c r="AA45" s="97"/>
      <c r="AB45" s="95"/>
      <c r="AC45" s="96"/>
      <c r="AD45" s="97"/>
    </row>
    <row r="46" spans="1:30" ht="53.85" customHeight="1" x14ac:dyDescent="0.25">
      <c r="A46" s="95"/>
      <c r="B46" s="96"/>
      <c r="C46" s="97"/>
      <c r="D46" s="95" t="str">
        <f>IF(IFERROR(VLOOKUP("TI_18",'Analyse de risques'!$W$1:$W$154,1,FALSE)&lt;&gt;"","")=TRUE,"TI_18","")</f>
        <v/>
      </c>
      <c r="E46" s="96"/>
      <c r="F46" s="97"/>
      <c r="G46" s="95" t="str">
        <f>IF(D46&lt;&gt;"",VLOOKUP(D46,'Analyse de risques'!$W$1:$Y$154,3,FALSE),"")</f>
        <v/>
      </c>
      <c r="H46" s="96"/>
      <c r="I46" s="96"/>
      <c r="J46" s="96"/>
      <c r="K46" s="96"/>
      <c r="L46" s="96"/>
      <c r="M46" s="96"/>
      <c r="N46" s="96"/>
      <c r="O46" s="96"/>
      <c r="P46" s="96"/>
      <c r="Q46" s="96"/>
      <c r="R46" s="96"/>
      <c r="S46" s="96"/>
      <c r="T46" s="96"/>
      <c r="U46" s="97"/>
      <c r="V46" s="95"/>
      <c r="W46" s="96"/>
      <c r="X46" s="96"/>
      <c r="Y46" s="97"/>
      <c r="Z46" s="95"/>
      <c r="AA46" s="97"/>
      <c r="AB46" s="95"/>
      <c r="AC46" s="96"/>
      <c r="AD46" s="97"/>
    </row>
    <row r="47" spans="1:30" ht="53.85" customHeight="1" x14ac:dyDescent="0.25">
      <c r="A47" s="95"/>
      <c r="B47" s="96"/>
      <c r="C47" s="97"/>
      <c r="D47" s="95" t="str">
        <f>IF(IFERROR(VLOOKUP("TI_19",'Analyse de risques'!$W$1:$W$154,1,FALSE)&lt;&gt;"","")=TRUE,"TI_19","")</f>
        <v/>
      </c>
      <c r="E47" s="96"/>
      <c r="F47" s="97"/>
      <c r="G47" s="95" t="str">
        <f>IF(D47&lt;&gt;"",VLOOKUP(D47,'Analyse de risques'!$W$1:$Y$154,3,FALSE),"")</f>
        <v/>
      </c>
      <c r="H47" s="96"/>
      <c r="I47" s="96"/>
      <c r="J47" s="96"/>
      <c r="K47" s="96"/>
      <c r="L47" s="96"/>
      <c r="M47" s="96"/>
      <c r="N47" s="96"/>
      <c r="O47" s="96"/>
      <c r="P47" s="96"/>
      <c r="Q47" s="96"/>
      <c r="R47" s="96"/>
      <c r="S47" s="96"/>
      <c r="T47" s="96"/>
      <c r="U47" s="97"/>
      <c r="V47" s="95"/>
      <c r="W47" s="96"/>
      <c r="X47" s="96"/>
      <c r="Y47" s="97"/>
      <c r="Z47" s="95"/>
      <c r="AA47" s="97"/>
      <c r="AB47" s="95"/>
      <c r="AC47" s="96"/>
      <c r="AD47" s="97"/>
    </row>
    <row r="48" spans="1:30" ht="53.85" customHeight="1" x14ac:dyDescent="0.25">
      <c r="A48" s="95"/>
      <c r="B48" s="96"/>
      <c r="C48" s="97"/>
      <c r="D48" s="95" t="str">
        <f>IF(IFERROR(VLOOKUP("TI_20",'Analyse de risques'!$W$1:$W$154,1,FALSE)&lt;&gt;"","")=TRUE,"TI_20","")</f>
        <v/>
      </c>
      <c r="E48" s="96"/>
      <c r="F48" s="97"/>
      <c r="G48" s="95" t="str">
        <f>IF(D48&lt;&gt;"",VLOOKUP(D48,'Analyse de risques'!$W$1:$Y$154,3,FALSE),"")</f>
        <v/>
      </c>
      <c r="H48" s="96"/>
      <c r="I48" s="96"/>
      <c r="J48" s="96"/>
      <c r="K48" s="96"/>
      <c r="L48" s="96"/>
      <c r="M48" s="96"/>
      <c r="N48" s="96"/>
      <c r="O48" s="96"/>
      <c r="P48" s="96"/>
      <c r="Q48" s="96"/>
      <c r="R48" s="96"/>
      <c r="S48" s="96"/>
      <c r="T48" s="96"/>
      <c r="U48" s="97"/>
      <c r="V48" s="95"/>
      <c r="W48" s="96"/>
      <c r="X48" s="96"/>
      <c r="Y48" s="97"/>
      <c r="Z48" s="95"/>
      <c r="AA48" s="97"/>
      <c r="AB48" s="95"/>
      <c r="AC48" s="96"/>
      <c r="AD48" s="97"/>
    </row>
    <row r="49" spans="1:41" ht="53.85" customHeight="1" x14ac:dyDescent="0.25">
      <c r="A49" s="186"/>
      <c r="B49" s="186"/>
      <c r="C49" s="186"/>
      <c r="D49" s="95" t="str">
        <f>IF(IFERROR(VLOOKUP("TI_21",'Analyse de risques'!$W$1:$W$154,1,FALSE)&lt;&gt;"","")=TRUE,"TI_21","")</f>
        <v/>
      </c>
      <c r="E49" s="96"/>
      <c r="F49" s="97"/>
      <c r="G49" s="95" t="str">
        <f>IF(D49&lt;&gt;"",VLOOKUP(D49,'Analyse de risques'!$W$1:$Y$154,3,FALSE),"")</f>
        <v/>
      </c>
      <c r="H49" s="96"/>
      <c r="I49" s="96"/>
      <c r="J49" s="96"/>
      <c r="K49" s="96"/>
      <c r="L49" s="96"/>
      <c r="M49" s="96"/>
      <c r="N49" s="96"/>
      <c r="O49" s="96"/>
      <c r="P49" s="96"/>
      <c r="Q49" s="96"/>
      <c r="R49" s="96"/>
      <c r="S49" s="96"/>
      <c r="T49" s="96"/>
      <c r="U49" s="97"/>
      <c r="V49" s="95"/>
      <c r="W49" s="96"/>
      <c r="X49" s="96"/>
      <c r="Y49" s="97"/>
      <c r="Z49" s="95"/>
      <c r="AA49" s="97"/>
      <c r="AB49" s="186"/>
      <c r="AC49" s="186"/>
      <c r="AD49" s="186"/>
      <c r="AO49" s="40"/>
    </row>
    <row r="50" spans="1:41" s="21" customFormat="1" ht="8.4499999999999993" customHeight="1" x14ac:dyDescent="0.25">
      <c r="A50" s="213"/>
      <c r="B50" s="213"/>
      <c r="C50" s="213"/>
      <c r="D50" s="213"/>
      <c r="E50" s="213"/>
      <c r="F50" s="213"/>
      <c r="G50" s="213"/>
      <c r="H50" s="213"/>
      <c r="I50" s="213"/>
      <c r="J50" s="213"/>
      <c r="K50" s="213"/>
      <c r="L50" s="213"/>
      <c r="M50" s="213"/>
      <c r="N50" s="213"/>
      <c r="O50" s="213"/>
      <c r="P50" s="213"/>
      <c r="Q50" s="213"/>
      <c r="R50" s="213"/>
      <c r="S50" s="213"/>
      <c r="T50" s="213"/>
      <c r="U50" s="213"/>
      <c r="V50" s="213"/>
      <c r="W50" s="213"/>
      <c r="X50" s="213"/>
      <c r="Y50" s="213"/>
      <c r="Z50" s="213"/>
      <c r="AA50" s="213"/>
      <c r="AB50" s="213"/>
      <c r="AC50" s="213"/>
      <c r="AD50" s="213"/>
    </row>
    <row r="51" spans="1:41" s="21" customFormat="1" ht="8.4499999999999993" customHeight="1" x14ac:dyDescent="0.25">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row>
    <row r="52" spans="1:41" ht="14.1" customHeight="1" x14ac:dyDescent="0.25">
      <c r="A52" s="212" t="str">
        <f>IF(D60&lt;&gt;"","aaa","")</f>
        <v/>
      </c>
      <c r="B52" s="212"/>
      <c r="C52" s="212"/>
      <c r="D52" s="212"/>
      <c r="E52" s="212"/>
      <c r="F52" s="212"/>
      <c r="G52" s="212"/>
      <c r="H52" s="212"/>
      <c r="I52" s="212"/>
      <c r="J52" s="212"/>
      <c r="K52" s="212"/>
      <c r="L52" s="212"/>
      <c r="M52" s="212"/>
      <c r="N52" s="212"/>
      <c r="O52" s="212"/>
      <c r="P52" s="212"/>
      <c r="Q52" s="212"/>
      <c r="R52" s="212"/>
      <c r="S52" s="212"/>
      <c r="T52" s="212"/>
      <c r="U52" s="212"/>
      <c r="V52" s="212"/>
      <c r="W52" s="212"/>
      <c r="X52" s="212"/>
      <c r="Y52" s="212"/>
      <c r="Z52" s="212"/>
      <c r="AA52" s="212"/>
      <c r="AB52" s="212"/>
      <c r="AC52" s="212"/>
      <c r="AD52" s="212"/>
    </row>
    <row r="53" spans="1:41" s="1" customFormat="1" ht="19.7" customHeight="1" x14ac:dyDescent="0.2">
      <c r="A53" s="89" t="str">
        <f>IF(D60&lt;&gt;"","Titre du document :","")</f>
        <v/>
      </c>
      <c r="B53" s="90"/>
      <c r="C53" s="90"/>
      <c r="D53" s="90"/>
      <c r="E53" s="90"/>
      <c r="F53" s="90"/>
      <c r="G53" s="90"/>
      <c r="H53" s="90"/>
      <c r="I53" s="90"/>
      <c r="J53" s="90"/>
      <c r="K53" s="90"/>
      <c r="L53" s="90"/>
      <c r="M53" s="90"/>
      <c r="N53" s="90"/>
      <c r="O53" s="90"/>
      <c r="P53" s="90"/>
      <c r="Q53" s="90"/>
      <c r="R53" s="90"/>
      <c r="S53" s="90"/>
      <c r="T53" s="90"/>
      <c r="U53" s="90"/>
      <c r="V53" s="90"/>
      <c r="W53" s="91"/>
      <c r="X53" s="73" t="str">
        <f>IF(D60&lt;&gt;"","Référence :","")</f>
        <v/>
      </c>
      <c r="Y53" s="74"/>
      <c r="Z53" s="74"/>
      <c r="AA53" s="75"/>
      <c r="AB53" s="95" t="str">
        <f>AB36</f>
        <v/>
      </c>
      <c r="AC53" s="96"/>
      <c r="AD53" s="97"/>
    </row>
    <row r="54" spans="1:41" s="1" customFormat="1" ht="19.7" customHeight="1" x14ac:dyDescent="0.25">
      <c r="A54" s="70" t="str">
        <f>IF(D60&lt;&gt;"",A37,"")</f>
        <v/>
      </c>
      <c r="B54" s="71"/>
      <c r="C54" s="71"/>
      <c r="D54" s="71"/>
      <c r="E54" s="71"/>
      <c r="F54" s="71"/>
      <c r="G54" s="71"/>
      <c r="H54" s="71"/>
      <c r="I54" s="71"/>
      <c r="J54" s="71"/>
      <c r="K54" s="71"/>
      <c r="L54" s="71"/>
      <c r="M54" s="71"/>
      <c r="N54" s="71"/>
      <c r="O54" s="71"/>
      <c r="P54" s="71"/>
      <c r="Q54" s="71"/>
      <c r="R54" s="71"/>
      <c r="S54" s="71"/>
      <c r="T54" s="71"/>
      <c r="U54" s="71"/>
      <c r="V54" s="71"/>
      <c r="W54" s="72"/>
      <c r="X54" s="73" t="str">
        <f>IF(D60&lt;&gt;"","Pagination : ","")</f>
        <v/>
      </c>
      <c r="Y54" s="74"/>
      <c r="Z54" s="74"/>
      <c r="AA54" s="75"/>
      <c r="AB54" s="76" t="str">
        <f>IF(D60&lt;&gt;"",NumPage() &amp; " sur " &amp; Totpage(),"")</f>
        <v/>
      </c>
      <c r="AC54" s="77"/>
      <c r="AD54" s="78"/>
    </row>
    <row r="55" spans="1:41" ht="6.95" customHeight="1" thickBot="1" x14ac:dyDescent="0.3"/>
    <row r="56" spans="1:41" ht="17.100000000000001" customHeight="1" x14ac:dyDescent="0.25">
      <c r="A56" s="200" t="str">
        <f>IF(D60&lt;&gt;"","N° de risque","")</f>
        <v/>
      </c>
      <c r="B56" s="201"/>
      <c r="C56" s="202"/>
      <c r="D56" s="200" t="str">
        <f>IF(D60&lt;&gt;"","N° test","")</f>
        <v/>
      </c>
      <c r="E56" s="201"/>
      <c r="F56" s="202"/>
      <c r="G56" s="200" t="str">
        <f>IF(D60&lt;&gt;"","Libellé des fiches de test","")</f>
        <v/>
      </c>
      <c r="H56" s="201"/>
      <c r="I56" s="201"/>
      <c r="J56" s="201"/>
      <c r="K56" s="201"/>
      <c r="L56" s="201"/>
      <c r="M56" s="201"/>
      <c r="N56" s="201"/>
      <c r="O56" s="201"/>
      <c r="P56" s="201"/>
      <c r="Q56" s="201"/>
      <c r="R56" s="201"/>
      <c r="S56" s="201"/>
      <c r="T56" s="201"/>
      <c r="U56" s="202"/>
      <c r="V56" s="200" t="str">
        <f>IF(D60&lt;&gt;"","Version","")</f>
        <v/>
      </c>
      <c r="W56" s="201"/>
      <c r="X56" s="201"/>
      <c r="Y56" s="202"/>
      <c r="Z56" s="200" t="str">
        <f>IF(D60&lt;&gt;"","M
C
--","")</f>
        <v/>
      </c>
      <c r="AA56" s="202"/>
      <c r="AB56" s="200" t="str">
        <f>IF(D60&lt;&gt;"","Impact DGM (O/N)","")</f>
        <v/>
      </c>
      <c r="AC56" s="201"/>
      <c r="AD56" s="202"/>
    </row>
    <row r="57" spans="1:41" ht="17.100000000000001" customHeight="1" x14ac:dyDescent="0.25">
      <c r="A57" s="203"/>
      <c r="B57" s="158"/>
      <c r="C57" s="204"/>
      <c r="D57" s="203"/>
      <c r="E57" s="158"/>
      <c r="F57" s="204"/>
      <c r="G57" s="203"/>
      <c r="H57" s="158"/>
      <c r="I57" s="158"/>
      <c r="J57" s="158"/>
      <c r="K57" s="158"/>
      <c r="L57" s="158"/>
      <c r="M57" s="158"/>
      <c r="N57" s="158"/>
      <c r="O57" s="158"/>
      <c r="P57" s="158"/>
      <c r="Q57" s="158"/>
      <c r="R57" s="158"/>
      <c r="S57" s="158"/>
      <c r="T57" s="158"/>
      <c r="U57" s="204"/>
      <c r="V57" s="203"/>
      <c r="W57" s="158"/>
      <c r="X57" s="158"/>
      <c r="Y57" s="204"/>
      <c r="Z57" s="203"/>
      <c r="AA57" s="204"/>
      <c r="AB57" s="203"/>
      <c r="AC57" s="158"/>
      <c r="AD57" s="204"/>
    </row>
    <row r="58" spans="1:41" ht="17.100000000000001" customHeight="1" thickBot="1" x14ac:dyDescent="0.3">
      <c r="A58" s="205"/>
      <c r="B58" s="206"/>
      <c r="C58" s="207"/>
      <c r="D58" s="205"/>
      <c r="E58" s="206"/>
      <c r="F58" s="207"/>
      <c r="G58" s="205"/>
      <c r="H58" s="206"/>
      <c r="I58" s="206"/>
      <c r="J58" s="206"/>
      <c r="K58" s="206"/>
      <c r="L58" s="206"/>
      <c r="M58" s="206"/>
      <c r="N58" s="206"/>
      <c r="O58" s="206"/>
      <c r="P58" s="206"/>
      <c r="Q58" s="206"/>
      <c r="R58" s="206"/>
      <c r="S58" s="206"/>
      <c r="T58" s="206"/>
      <c r="U58" s="207"/>
      <c r="V58" s="205"/>
      <c r="W58" s="206"/>
      <c r="X58" s="206"/>
      <c r="Y58" s="207"/>
      <c r="Z58" s="205"/>
      <c r="AA58" s="207"/>
      <c r="AB58" s="205"/>
      <c r="AC58" s="206"/>
      <c r="AD58" s="207"/>
    </row>
    <row r="59" spans="1:41" ht="17.100000000000001" customHeight="1" x14ac:dyDescent="0.25">
      <c r="A59" s="209" t="str">
        <f>IF(D60&lt;&gt;"","Qualification d'Installation","")</f>
        <v/>
      </c>
      <c r="B59" s="210"/>
      <c r="C59" s="210"/>
      <c r="D59" s="210"/>
      <c r="E59" s="210"/>
      <c r="F59" s="210"/>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41" ht="53.85" customHeight="1" x14ac:dyDescent="0.25">
      <c r="A60" s="95"/>
      <c r="B60" s="96"/>
      <c r="C60" s="97"/>
      <c r="D60" s="95" t="str">
        <f>IF(IFERROR(VLOOKUP("TI_22",'Analyse de risques'!$W$1:$W$154,1,FALSE)&lt;&gt;"","")=TRUE,"TI_22","")</f>
        <v/>
      </c>
      <c r="E60" s="96"/>
      <c r="F60" s="97"/>
      <c r="G60" s="95" t="str">
        <f>IF(D60&lt;&gt;"",VLOOKUP(D60,'Analyse de risques'!$W$1:$Y$154,3,FALSE),"")</f>
        <v/>
      </c>
      <c r="H60" s="96"/>
      <c r="I60" s="96"/>
      <c r="J60" s="96"/>
      <c r="K60" s="96"/>
      <c r="L60" s="96"/>
      <c r="M60" s="96"/>
      <c r="N60" s="96"/>
      <c r="O60" s="96"/>
      <c r="P60" s="96"/>
      <c r="Q60" s="96"/>
      <c r="R60" s="96"/>
      <c r="S60" s="96"/>
      <c r="T60" s="96"/>
      <c r="U60" s="97"/>
      <c r="V60" s="95"/>
      <c r="W60" s="96"/>
      <c r="X60" s="96"/>
      <c r="Y60" s="97"/>
      <c r="Z60" s="95"/>
      <c r="AA60" s="97"/>
      <c r="AB60" s="95"/>
      <c r="AC60" s="96"/>
      <c r="AD60" s="97"/>
    </row>
    <row r="61" spans="1:41" ht="53.85" customHeight="1" x14ac:dyDescent="0.25">
      <c r="A61" s="95"/>
      <c r="B61" s="96"/>
      <c r="C61" s="97"/>
      <c r="D61" s="95" t="str">
        <f>IF(IFERROR(VLOOKUP("TI_23",'Analyse de risques'!$W$1:$W$154,1,FALSE)&lt;&gt;"","")=TRUE,"TI_23","")</f>
        <v/>
      </c>
      <c r="E61" s="96"/>
      <c r="F61" s="97"/>
      <c r="G61" s="95" t="str">
        <f>IF(D61&lt;&gt;"",VLOOKUP(D61,'Analyse de risques'!$W$1:$Y$154,3,FALSE),"")</f>
        <v/>
      </c>
      <c r="H61" s="96"/>
      <c r="I61" s="96"/>
      <c r="J61" s="96"/>
      <c r="K61" s="96"/>
      <c r="L61" s="96"/>
      <c r="M61" s="96"/>
      <c r="N61" s="96"/>
      <c r="O61" s="96"/>
      <c r="P61" s="96"/>
      <c r="Q61" s="96"/>
      <c r="R61" s="96"/>
      <c r="S61" s="96"/>
      <c r="T61" s="96"/>
      <c r="U61" s="97"/>
      <c r="V61" s="95"/>
      <c r="W61" s="96"/>
      <c r="X61" s="96"/>
      <c r="Y61" s="97"/>
      <c r="Z61" s="95"/>
      <c r="AA61" s="97"/>
      <c r="AB61" s="95"/>
      <c r="AC61" s="96"/>
      <c r="AD61" s="97"/>
    </row>
    <row r="62" spans="1:41" ht="53.85" customHeight="1" x14ac:dyDescent="0.25">
      <c r="A62" s="95"/>
      <c r="B62" s="96"/>
      <c r="C62" s="97"/>
      <c r="D62" s="95" t="str">
        <f>IF(IFERROR(VLOOKUP("TI_24",'Analyse de risques'!$W$1:$W$154,1,FALSE)&lt;&gt;"","")=TRUE,"TI_24","")</f>
        <v/>
      </c>
      <c r="E62" s="96"/>
      <c r="F62" s="97"/>
      <c r="G62" s="95" t="str">
        <f>IF(D62&lt;&gt;"",VLOOKUP(D62,'Analyse de risques'!$W$1:$Y$154,3,FALSE),"")</f>
        <v/>
      </c>
      <c r="H62" s="96"/>
      <c r="I62" s="96"/>
      <c r="J62" s="96"/>
      <c r="K62" s="96"/>
      <c r="L62" s="96"/>
      <c r="M62" s="96"/>
      <c r="N62" s="96"/>
      <c r="O62" s="96"/>
      <c r="P62" s="96"/>
      <c r="Q62" s="96"/>
      <c r="R62" s="96"/>
      <c r="S62" s="96"/>
      <c r="T62" s="96"/>
      <c r="U62" s="97"/>
      <c r="V62" s="95"/>
      <c r="W62" s="96"/>
      <c r="X62" s="96"/>
      <c r="Y62" s="97"/>
      <c r="Z62" s="95"/>
      <c r="AA62" s="97"/>
      <c r="AB62" s="95"/>
      <c r="AC62" s="96"/>
      <c r="AD62" s="97"/>
    </row>
    <row r="63" spans="1:41" ht="53.85" customHeight="1" x14ac:dyDescent="0.25">
      <c r="A63" s="95"/>
      <c r="B63" s="96"/>
      <c r="C63" s="97"/>
      <c r="D63" s="95" t="str">
        <f>IF(IFERROR(VLOOKUP("TI_25",'Analyse de risques'!$W$1:$W$154,1,FALSE)&lt;&gt;"","")=TRUE,"TI_25","")</f>
        <v/>
      </c>
      <c r="E63" s="96"/>
      <c r="F63" s="97"/>
      <c r="G63" s="95" t="str">
        <f>IF(D63&lt;&gt;"",VLOOKUP(D63,'Analyse de risques'!$W$1:$Y$154,3,FALSE),"")</f>
        <v/>
      </c>
      <c r="H63" s="96"/>
      <c r="I63" s="96"/>
      <c r="J63" s="96"/>
      <c r="K63" s="96"/>
      <c r="L63" s="96"/>
      <c r="M63" s="96"/>
      <c r="N63" s="96"/>
      <c r="O63" s="96"/>
      <c r="P63" s="96"/>
      <c r="Q63" s="96"/>
      <c r="R63" s="96"/>
      <c r="S63" s="96"/>
      <c r="T63" s="96"/>
      <c r="U63" s="97"/>
      <c r="V63" s="95"/>
      <c r="W63" s="96"/>
      <c r="X63" s="96"/>
      <c r="Y63" s="97"/>
      <c r="Z63" s="95"/>
      <c r="AA63" s="97"/>
      <c r="AB63" s="95"/>
      <c r="AC63" s="96"/>
      <c r="AD63" s="97"/>
    </row>
    <row r="64" spans="1:41" ht="53.85" customHeight="1" x14ac:dyDescent="0.25">
      <c r="A64" s="95"/>
      <c r="B64" s="96"/>
      <c r="C64" s="97"/>
      <c r="D64" s="95" t="str">
        <f>IF(IFERROR(VLOOKUP("TI_26",'Analyse de risques'!$W$1:$W$154,1,FALSE)&lt;&gt;"","")=TRUE,"TI_26","")</f>
        <v/>
      </c>
      <c r="E64" s="96"/>
      <c r="F64" s="97"/>
      <c r="G64" s="95" t="str">
        <f>IF(D64&lt;&gt;"",VLOOKUP(D64,'Analyse de risques'!$W$1:$Y$154,3,FALSE),"")</f>
        <v/>
      </c>
      <c r="H64" s="96"/>
      <c r="I64" s="96"/>
      <c r="J64" s="96"/>
      <c r="K64" s="96"/>
      <c r="L64" s="96"/>
      <c r="M64" s="96"/>
      <c r="N64" s="96"/>
      <c r="O64" s="96"/>
      <c r="P64" s="96"/>
      <c r="Q64" s="96"/>
      <c r="R64" s="96"/>
      <c r="S64" s="96"/>
      <c r="T64" s="96"/>
      <c r="U64" s="97"/>
      <c r="V64" s="95"/>
      <c r="W64" s="96"/>
      <c r="X64" s="96"/>
      <c r="Y64" s="97"/>
      <c r="Z64" s="95"/>
      <c r="AA64" s="97"/>
      <c r="AB64" s="95"/>
      <c r="AC64" s="96"/>
      <c r="AD64" s="97"/>
    </row>
    <row r="65" spans="1:30" ht="53.85" customHeight="1" x14ac:dyDescent="0.25">
      <c r="A65" s="95"/>
      <c r="B65" s="96"/>
      <c r="C65" s="97"/>
      <c r="D65" s="95" t="str">
        <f>IF(IFERROR(VLOOKUP("TI_27",'Analyse de risques'!$W$1:$W$154,1,FALSE)&lt;&gt;"","")=TRUE,"TI_27","")</f>
        <v/>
      </c>
      <c r="E65" s="96"/>
      <c r="F65" s="97"/>
      <c r="G65" s="95" t="str">
        <f>IF(D65&lt;&gt;"",VLOOKUP(D65,'Analyse de risques'!$W$1:$Y$154,3,FALSE),"")</f>
        <v/>
      </c>
      <c r="H65" s="96"/>
      <c r="I65" s="96"/>
      <c r="J65" s="96"/>
      <c r="K65" s="96"/>
      <c r="L65" s="96"/>
      <c r="M65" s="96"/>
      <c r="N65" s="96"/>
      <c r="O65" s="96"/>
      <c r="P65" s="96"/>
      <c r="Q65" s="96"/>
      <c r="R65" s="96"/>
      <c r="S65" s="96"/>
      <c r="T65" s="96"/>
      <c r="U65" s="97"/>
      <c r="V65" s="95"/>
      <c r="W65" s="96"/>
      <c r="X65" s="96"/>
      <c r="Y65" s="97"/>
      <c r="Z65" s="95"/>
      <c r="AA65" s="97"/>
      <c r="AB65" s="95"/>
      <c r="AC65" s="96"/>
      <c r="AD65" s="97"/>
    </row>
    <row r="66" spans="1:30" ht="53.85" customHeight="1" x14ac:dyDescent="0.25">
      <c r="A66" s="186"/>
      <c r="B66" s="186"/>
      <c r="C66" s="186"/>
      <c r="D66" s="95" t="str">
        <f>IF(IFERROR(VLOOKUP("TI_28",'Analyse de risques'!$W$1:$W$154,1,FALSE)&lt;&gt;"","")=TRUE,"TI_28","")</f>
        <v/>
      </c>
      <c r="E66" s="96"/>
      <c r="F66" s="97"/>
      <c r="G66" s="95" t="str">
        <f>IF(D66&lt;&gt;"",VLOOKUP(D66,'Analyse de risques'!$W$1:$Y$154,3,FALSE),"")</f>
        <v/>
      </c>
      <c r="H66" s="96"/>
      <c r="I66" s="96"/>
      <c r="J66" s="96"/>
      <c r="K66" s="96"/>
      <c r="L66" s="96"/>
      <c r="M66" s="96"/>
      <c r="N66" s="96"/>
      <c r="O66" s="96"/>
      <c r="P66" s="96"/>
      <c r="Q66" s="96"/>
      <c r="R66" s="96"/>
      <c r="S66" s="96"/>
      <c r="T66" s="96"/>
      <c r="U66" s="97"/>
      <c r="V66" s="95"/>
      <c r="W66" s="96"/>
      <c r="X66" s="96"/>
      <c r="Y66" s="97"/>
      <c r="Z66" s="95"/>
      <c r="AA66" s="97"/>
      <c r="AB66" s="186"/>
      <c r="AC66" s="186"/>
      <c r="AD66" s="186"/>
    </row>
    <row r="67" spans="1:30" s="21" customFormat="1" ht="8.4499999999999993" customHeight="1" x14ac:dyDescent="0.25">
      <c r="A67" s="213"/>
      <c r="B67" s="213"/>
      <c r="C67" s="213"/>
      <c r="D67" s="213"/>
      <c r="E67" s="213"/>
      <c r="F67" s="213"/>
      <c r="G67" s="213"/>
      <c r="H67" s="213"/>
      <c r="I67" s="213"/>
      <c r="J67" s="213"/>
      <c r="K67" s="213"/>
      <c r="L67" s="213"/>
      <c r="M67" s="213"/>
      <c r="N67" s="213"/>
      <c r="O67" s="213"/>
      <c r="P67" s="213"/>
      <c r="Q67" s="213"/>
      <c r="R67" s="213"/>
      <c r="S67" s="213"/>
      <c r="T67" s="213"/>
      <c r="U67" s="213"/>
      <c r="V67" s="213"/>
      <c r="W67" s="213"/>
      <c r="X67" s="213"/>
      <c r="Y67" s="213"/>
      <c r="Z67" s="213"/>
      <c r="AA67" s="213"/>
      <c r="AB67" s="213"/>
      <c r="AC67" s="213"/>
      <c r="AD67" s="213"/>
    </row>
    <row r="68" spans="1:30" s="21" customFormat="1" ht="8.4499999999999993" customHeight="1" x14ac:dyDescent="0.25">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row>
    <row r="69" spans="1:30" ht="14.1" customHeight="1" x14ac:dyDescent="0.25">
      <c r="A69" s="212" t="str">
        <f>IF(D77&lt;&gt;"","aaa","")</f>
        <v/>
      </c>
      <c r="B69" s="212"/>
      <c r="C69" s="212"/>
      <c r="D69" s="212"/>
      <c r="E69" s="212"/>
      <c r="F69" s="212"/>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2"/>
    </row>
    <row r="70" spans="1:30" s="1" customFormat="1" ht="19.7" customHeight="1" x14ac:dyDescent="0.2">
      <c r="A70" s="89" t="str">
        <f>IF(D77&lt;&gt;"","Titre du document :","")</f>
        <v/>
      </c>
      <c r="B70" s="90"/>
      <c r="C70" s="90"/>
      <c r="D70" s="90"/>
      <c r="E70" s="90"/>
      <c r="F70" s="90"/>
      <c r="G70" s="90"/>
      <c r="H70" s="90"/>
      <c r="I70" s="90"/>
      <c r="J70" s="90"/>
      <c r="K70" s="90"/>
      <c r="L70" s="90"/>
      <c r="M70" s="90"/>
      <c r="N70" s="90"/>
      <c r="O70" s="90"/>
      <c r="P70" s="90"/>
      <c r="Q70" s="90"/>
      <c r="R70" s="90"/>
      <c r="S70" s="90"/>
      <c r="T70" s="90"/>
      <c r="U70" s="90"/>
      <c r="V70" s="90"/>
      <c r="W70" s="91"/>
      <c r="X70" s="73" t="str">
        <f>IF(D77&lt;&gt;"","Référence :","")</f>
        <v/>
      </c>
      <c r="Y70" s="74"/>
      <c r="Z70" s="74"/>
      <c r="AA70" s="75"/>
      <c r="AB70" s="95" t="str">
        <f>AB53</f>
        <v/>
      </c>
      <c r="AC70" s="96"/>
      <c r="AD70" s="97"/>
    </row>
    <row r="71" spans="1:30" s="1" customFormat="1" ht="19.7" customHeight="1" x14ac:dyDescent="0.25">
      <c r="A71" s="70" t="str">
        <f>IF(D77&lt;&gt;"",A54,"")</f>
        <v/>
      </c>
      <c r="B71" s="71"/>
      <c r="C71" s="71"/>
      <c r="D71" s="71"/>
      <c r="E71" s="71"/>
      <c r="F71" s="71"/>
      <c r="G71" s="71"/>
      <c r="H71" s="71"/>
      <c r="I71" s="71"/>
      <c r="J71" s="71"/>
      <c r="K71" s="71"/>
      <c r="L71" s="71"/>
      <c r="M71" s="71"/>
      <c r="N71" s="71"/>
      <c r="O71" s="71"/>
      <c r="P71" s="71"/>
      <c r="Q71" s="71"/>
      <c r="R71" s="71"/>
      <c r="S71" s="71"/>
      <c r="T71" s="71"/>
      <c r="U71" s="71"/>
      <c r="V71" s="71"/>
      <c r="W71" s="72"/>
      <c r="X71" s="73" t="str">
        <f>IF(D77&lt;&gt;"","Pagination : ","")</f>
        <v/>
      </c>
      <c r="Y71" s="74"/>
      <c r="Z71" s="74"/>
      <c r="AA71" s="75"/>
      <c r="AB71" s="76" t="str">
        <f>IF(D77&lt;&gt;"",NumPage() &amp; " sur " &amp; Totpage(),"")</f>
        <v/>
      </c>
      <c r="AC71" s="77"/>
      <c r="AD71" s="78"/>
    </row>
    <row r="72" spans="1:30" ht="6.95" customHeight="1" thickBot="1" x14ac:dyDescent="0.3"/>
    <row r="73" spans="1:30" ht="17.100000000000001" customHeight="1" x14ac:dyDescent="0.25">
      <c r="A73" s="200" t="str">
        <f>IF(D77&lt;&gt;"","N° de risque","")</f>
        <v/>
      </c>
      <c r="B73" s="201"/>
      <c r="C73" s="202"/>
      <c r="D73" s="200" t="str">
        <f>IF(D77&lt;&gt;"","N° test","")</f>
        <v/>
      </c>
      <c r="E73" s="201"/>
      <c r="F73" s="202"/>
      <c r="G73" s="200" t="str">
        <f>IF(D77&lt;&gt;"","Libellé des fiches de test","")</f>
        <v/>
      </c>
      <c r="H73" s="201"/>
      <c r="I73" s="201"/>
      <c r="J73" s="201"/>
      <c r="K73" s="201"/>
      <c r="L73" s="201"/>
      <c r="M73" s="201"/>
      <c r="N73" s="201"/>
      <c r="O73" s="201"/>
      <c r="P73" s="201"/>
      <c r="Q73" s="201"/>
      <c r="R73" s="201"/>
      <c r="S73" s="201"/>
      <c r="T73" s="201"/>
      <c r="U73" s="202"/>
      <c r="V73" s="200" t="str">
        <f>IF(D77&lt;&gt;"","Version","")</f>
        <v/>
      </c>
      <c r="W73" s="201"/>
      <c r="X73" s="201"/>
      <c r="Y73" s="202"/>
      <c r="Z73" s="200" t="str">
        <f>IF(D77&lt;&gt;"","M
C
--","")</f>
        <v/>
      </c>
      <c r="AA73" s="202"/>
      <c r="AB73" s="200" t="str">
        <f>IF(D77&lt;&gt;"","Impact DGM (O/N)","")</f>
        <v/>
      </c>
      <c r="AC73" s="201"/>
      <c r="AD73" s="202"/>
    </row>
    <row r="74" spans="1:30" ht="17.100000000000001" customHeight="1" x14ac:dyDescent="0.25">
      <c r="A74" s="203"/>
      <c r="B74" s="158"/>
      <c r="C74" s="204"/>
      <c r="D74" s="203"/>
      <c r="E74" s="158"/>
      <c r="F74" s="204"/>
      <c r="G74" s="203"/>
      <c r="H74" s="158"/>
      <c r="I74" s="158"/>
      <c r="J74" s="158"/>
      <c r="K74" s="158"/>
      <c r="L74" s="158"/>
      <c r="M74" s="158"/>
      <c r="N74" s="158"/>
      <c r="O74" s="158"/>
      <c r="P74" s="158"/>
      <c r="Q74" s="158"/>
      <c r="R74" s="158"/>
      <c r="S74" s="158"/>
      <c r="T74" s="158"/>
      <c r="U74" s="204"/>
      <c r="V74" s="203"/>
      <c r="W74" s="158"/>
      <c r="X74" s="158"/>
      <c r="Y74" s="204"/>
      <c r="Z74" s="203"/>
      <c r="AA74" s="204"/>
      <c r="AB74" s="203"/>
      <c r="AC74" s="158"/>
      <c r="AD74" s="204"/>
    </row>
    <row r="75" spans="1:30" ht="17.100000000000001" customHeight="1" thickBot="1" x14ac:dyDescent="0.3">
      <c r="A75" s="205"/>
      <c r="B75" s="206"/>
      <c r="C75" s="207"/>
      <c r="D75" s="205"/>
      <c r="E75" s="206"/>
      <c r="F75" s="207"/>
      <c r="G75" s="205"/>
      <c r="H75" s="206"/>
      <c r="I75" s="206"/>
      <c r="J75" s="206"/>
      <c r="K75" s="206"/>
      <c r="L75" s="206"/>
      <c r="M75" s="206"/>
      <c r="N75" s="206"/>
      <c r="O75" s="206"/>
      <c r="P75" s="206"/>
      <c r="Q75" s="206"/>
      <c r="R75" s="206"/>
      <c r="S75" s="206"/>
      <c r="T75" s="206"/>
      <c r="U75" s="207"/>
      <c r="V75" s="205"/>
      <c r="W75" s="206"/>
      <c r="X75" s="206"/>
      <c r="Y75" s="207"/>
      <c r="Z75" s="205"/>
      <c r="AA75" s="207"/>
      <c r="AB75" s="205"/>
      <c r="AC75" s="206"/>
      <c r="AD75" s="207"/>
    </row>
    <row r="76" spans="1:30" ht="17.100000000000001" customHeight="1" x14ac:dyDescent="0.25">
      <c r="A76" s="209" t="str">
        <f>IF(D77&lt;&gt;"","Qualification d'Installation","")</f>
        <v/>
      </c>
      <c r="B76" s="210"/>
      <c r="C76" s="210"/>
      <c r="D76" s="210"/>
      <c r="E76" s="210"/>
      <c r="F76" s="210"/>
      <c r="G76" s="210"/>
      <c r="H76" s="210"/>
      <c r="I76" s="210"/>
      <c r="J76" s="210"/>
      <c r="K76" s="210"/>
      <c r="L76" s="210"/>
      <c r="M76" s="210"/>
      <c r="N76" s="210"/>
      <c r="O76" s="210"/>
      <c r="P76" s="210"/>
      <c r="Q76" s="210"/>
      <c r="R76" s="210"/>
      <c r="S76" s="210"/>
      <c r="T76" s="210"/>
      <c r="U76" s="210"/>
      <c r="V76" s="210"/>
      <c r="W76" s="210"/>
      <c r="X76" s="210"/>
      <c r="Y76" s="210"/>
      <c r="Z76" s="210"/>
      <c r="AA76" s="210"/>
      <c r="AB76" s="210"/>
      <c r="AC76" s="210"/>
      <c r="AD76" s="211"/>
    </row>
    <row r="77" spans="1:30" ht="53.85" customHeight="1" x14ac:dyDescent="0.25">
      <c r="A77" s="95"/>
      <c r="B77" s="96"/>
      <c r="C77" s="97"/>
      <c r="D77" s="95" t="str">
        <f>IF(IFERROR(VLOOKUP("TI_29",'Analyse de risques'!$W$1:$W$154,1,FALSE)&lt;&gt;"","")=TRUE,"TI_29","")</f>
        <v/>
      </c>
      <c r="E77" s="96"/>
      <c r="F77" s="97"/>
      <c r="G77" s="95" t="str">
        <f>IF(D77&lt;&gt;"",VLOOKUP(D77,'Analyse de risques'!$W$1:$Y$154,3,FALSE),"")</f>
        <v/>
      </c>
      <c r="H77" s="96"/>
      <c r="I77" s="96"/>
      <c r="J77" s="96"/>
      <c r="K77" s="96"/>
      <c r="L77" s="96"/>
      <c r="M77" s="96"/>
      <c r="N77" s="96"/>
      <c r="O77" s="96"/>
      <c r="P77" s="96"/>
      <c r="Q77" s="96"/>
      <c r="R77" s="96"/>
      <c r="S77" s="96"/>
      <c r="T77" s="96"/>
      <c r="U77" s="97"/>
      <c r="V77" s="95"/>
      <c r="W77" s="96"/>
      <c r="X77" s="96"/>
      <c r="Y77" s="97"/>
      <c r="Z77" s="95"/>
      <c r="AA77" s="97"/>
      <c r="AB77" s="95"/>
      <c r="AC77" s="96"/>
      <c r="AD77" s="97"/>
    </row>
    <row r="78" spans="1:30" ht="53.85" customHeight="1" x14ac:dyDescent="0.25">
      <c r="A78" s="95"/>
      <c r="B78" s="96"/>
      <c r="C78" s="97"/>
      <c r="D78" s="95" t="str">
        <f>IF(IFERROR(VLOOKUP("TI_30",'Analyse de risques'!$W$1:$W$154,1,FALSE)&lt;&gt;"","")=TRUE,"TI_30","")</f>
        <v/>
      </c>
      <c r="E78" s="96"/>
      <c r="F78" s="97"/>
      <c r="G78" s="95" t="str">
        <f>IF(D78&lt;&gt;"",VLOOKUP(D78,'Analyse de risques'!$W$1:$Y$154,3,FALSE),"")</f>
        <v/>
      </c>
      <c r="H78" s="96"/>
      <c r="I78" s="96"/>
      <c r="J78" s="96"/>
      <c r="K78" s="96"/>
      <c r="L78" s="96"/>
      <c r="M78" s="96"/>
      <c r="N78" s="96"/>
      <c r="O78" s="96"/>
      <c r="P78" s="96"/>
      <c r="Q78" s="96"/>
      <c r="R78" s="96"/>
      <c r="S78" s="96"/>
      <c r="T78" s="96"/>
      <c r="U78" s="97"/>
      <c r="V78" s="95"/>
      <c r="W78" s="96"/>
      <c r="X78" s="96"/>
      <c r="Y78" s="97"/>
      <c r="Z78" s="95"/>
      <c r="AA78" s="97"/>
      <c r="AB78" s="95"/>
      <c r="AC78" s="96"/>
      <c r="AD78" s="97"/>
    </row>
    <row r="79" spans="1:30" ht="53.85" customHeight="1" x14ac:dyDescent="0.25">
      <c r="A79" s="95"/>
      <c r="B79" s="96"/>
      <c r="C79" s="97"/>
      <c r="D79" s="95" t="str">
        <f>IF(IFERROR(VLOOKUP("TI_31",'Analyse de risques'!$W$1:$W$154,1,FALSE)&lt;&gt;"","")=TRUE,"TI_31","")</f>
        <v/>
      </c>
      <c r="E79" s="96"/>
      <c r="F79" s="97"/>
      <c r="G79" s="95" t="str">
        <f>IF(D79&lt;&gt;"",VLOOKUP(D79,'Analyse de risques'!$W$1:$Y$154,3,FALSE),"")</f>
        <v/>
      </c>
      <c r="H79" s="96"/>
      <c r="I79" s="96"/>
      <c r="J79" s="96"/>
      <c r="K79" s="96"/>
      <c r="L79" s="96"/>
      <c r="M79" s="96"/>
      <c r="N79" s="96"/>
      <c r="O79" s="96"/>
      <c r="P79" s="96"/>
      <c r="Q79" s="96"/>
      <c r="R79" s="96"/>
      <c r="S79" s="96"/>
      <c r="T79" s="96"/>
      <c r="U79" s="97"/>
      <c r="V79" s="95"/>
      <c r="W79" s="96"/>
      <c r="X79" s="96"/>
      <c r="Y79" s="97"/>
      <c r="Z79" s="95"/>
      <c r="AA79" s="97"/>
      <c r="AB79" s="95"/>
      <c r="AC79" s="96"/>
      <c r="AD79" s="97"/>
    </row>
    <row r="80" spans="1:30" ht="53.85" customHeight="1" x14ac:dyDescent="0.25">
      <c r="A80" s="95"/>
      <c r="B80" s="96"/>
      <c r="C80" s="97"/>
      <c r="D80" s="95" t="str">
        <f>IF(IFERROR(VLOOKUP("TI_32",'Analyse de risques'!$W$1:$W$154,1,FALSE)&lt;&gt;"","")=TRUE,"TI_32","")</f>
        <v/>
      </c>
      <c r="E80" s="96"/>
      <c r="F80" s="97"/>
      <c r="G80" s="95" t="str">
        <f>IF(D80&lt;&gt;"",VLOOKUP(D80,'Analyse de risques'!$W$1:$Y$154,3,FALSE),"")</f>
        <v/>
      </c>
      <c r="H80" s="96"/>
      <c r="I80" s="96"/>
      <c r="J80" s="96"/>
      <c r="K80" s="96"/>
      <c r="L80" s="96"/>
      <c r="M80" s="96"/>
      <c r="N80" s="96"/>
      <c r="O80" s="96"/>
      <c r="P80" s="96"/>
      <c r="Q80" s="96"/>
      <c r="R80" s="96"/>
      <c r="S80" s="96"/>
      <c r="T80" s="96"/>
      <c r="U80" s="97"/>
      <c r="V80" s="95"/>
      <c r="W80" s="96"/>
      <c r="X80" s="96"/>
      <c r="Y80" s="97"/>
      <c r="Z80" s="95"/>
      <c r="AA80" s="97"/>
      <c r="AB80" s="95"/>
      <c r="AC80" s="96"/>
      <c r="AD80" s="97"/>
    </row>
    <row r="81" spans="1:30" ht="53.85" customHeight="1" x14ac:dyDescent="0.25">
      <c r="A81" s="95"/>
      <c r="B81" s="96"/>
      <c r="C81" s="97"/>
      <c r="D81" s="95" t="str">
        <f>IF(IFERROR(VLOOKUP("TI_33",'Analyse de risques'!$W$1:$W$154,1,FALSE)&lt;&gt;"","")=TRUE,"TI_33","")</f>
        <v/>
      </c>
      <c r="E81" s="96"/>
      <c r="F81" s="97"/>
      <c r="G81" s="95" t="str">
        <f>IF(D81&lt;&gt;"",VLOOKUP(D81,'Analyse de risques'!$W$1:$Y$154,3,FALSE),"")</f>
        <v/>
      </c>
      <c r="H81" s="96"/>
      <c r="I81" s="96"/>
      <c r="J81" s="96"/>
      <c r="K81" s="96"/>
      <c r="L81" s="96"/>
      <c r="M81" s="96"/>
      <c r="N81" s="96"/>
      <c r="O81" s="96"/>
      <c r="P81" s="96"/>
      <c r="Q81" s="96"/>
      <c r="R81" s="96"/>
      <c r="S81" s="96"/>
      <c r="T81" s="96"/>
      <c r="U81" s="97"/>
      <c r="V81" s="95"/>
      <c r="W81" s="96"/>
      <c r="X81" s="96"/>
      <c r="Y81" s="97"/>
      <c r="Z81" s="95"/>
      <c r="AA81" s="97"/>
      <c r="AB81" s="95"/>
      <c r="AC81" s="96"/>
      <c r="AD81" s="97"/>
    </row>
    <row r="82" spans="1:30" ht="53.85" customHeight="1" x14ac:dyDescent="0.25">
      <c r="A82" s="95"/>
      <c r="B82" s="96"/>
      <c r="C82" s="97"/>
      <c r="D82" s="95" t="str">
        <f>IF(IFERROR(VLOOKUP("TI_34",'Analyse de risques'!$W$1:$W$154,1,FALSE)&lt;&gt;"","")=TRUE,"TI_34","")</f>
        <v/>
      </c>
      <c r="E82" s="96"/>
      <c r="F82" s="97"/>
      <c r="G82" s="95" t="str">
        <f>IF(D82&lt;&gt;"",VLOOKUP(D82,'Analyse de risques'!$W$1:$Y$154,3,FALSE),"")</f>
        <v/>
      </c>
      <c r="H82" s="96"/>
      <c r="I82" s="96"/>
      <c r="J82" s="96"/>
      <c r="K82" s="96"/>
      <c r="L82" s="96"/>
      <c r="M82" s="96"/>
      <c r="N82" s="96"/>
      <c r="O82" s="96"/>
      <c r="P82" s="96"/>
      <c r="Q82" s="96"/>
      <c r="R82" s="96"/>
      <c r="S82" s="96"/>
      <c r="T82" s="96"/>
      <c r="U82" s="97"/>
      <c r="V82" s="95"/>
      <c r="W82" s="96"/>
      <c r="X82" s="96"/>
      <c r="Y82" s="97"/>
      <c r="Z82" s="95"/>
      <c r="AA82" s="97"/>
      <c r="AB82" s="95"/>
      <c r="AC82" s="96"/>
      <c r="AD82" s="97"/>
    </row>
    <row r="83" spans="1:30" ht="53.85" customHeight="1" x14ac:dyDescent="0.25">
      <c r="A83" s="186"/>
      <c r="B83" s="186"/>
      <c r="C83" s="186"/>
      <c r="D83" s="95" t="str">
        <f>IF(IFERROR(VLOOKUP("TI_35",'Analyse de risques'!$W$1:$W$154,1,FALSE)&lt;&gt;"","")=TRUE,"TI_35","")</f>
        <v/>
      </c>
      <c r="E83" s="96"/>
      <c r="F83" s="97"/>
      <c r="G83" s="95" t="str">
        <f>IF(D83&lt;&gt;"",VLOOKUP(D83,'Analyse de risques'!$W$1:$Y$154,3,FALSE),"")</f>
        <v/>
      </c>
      <c r="H83" s="96"/>
      <c r="I83" s="96"/>
      <c r="J83" s="96"/>
      <c r="K83" s="96"/>
      <c r="L83" s="96"/>
      <c r="M83" s="96"/>
      <c r="N83" s="96"/>
      <c r="O83" s="96"/>
      <c r="P83" s="96"/>
      <c r="Q83" s="96"/>
      <c r="R83" s="96"/>
      <c r="S83" s="96"/>
      <c r="T83" s="96"/>
      <c r="U83" s="97"/>
      <c r="V83" s="95"/>
      <c r="W83" s="96"/>
      <c r="X83" s="96"/>
      <c r="Y83" s="97"/>
      <c r="Z83" s="95"/>
      <c r="AA83" s="97"/>
      <c r="AB83" s="186"/>
      <c r="AC83" s="186"/>
      <c r="AD83" s="186"/>
    </row>
    <row r="84" spans="1:30" s="21" customFormat="1" ht="8.4499999999999993" customHeight="1" x14ac:dyDescent="0.25">
      <c r="A84" s="19"/>
      <c r="B84" s="19"/>
      <c r="C84" s="19"/>
      <c r="D84" s="19"/>
      <c r="E84" s="19"/>
      <c r="F84" s="19"/>
      <c r="G84" s="19"/>
      <c r="H84" s="19"/>
      <c r="I84" s="19"/>
      <c r="J84" s="19"/>
      <c r="K84" s="19"/>
      <c r="L84" s="19"/>
      <c r="M84" s="19"/>
      <c r="N84" s="19"/>
      <c r="O84" s="19"/>
      <c r="P84" s="19"/>
      <c r="Q84" s="19"/>
      <c r="R84" s="19"/>
      <c r="S84" s="19"/>
      <c r="T84" s="19"/>
      <c r="U84" s="19"/>
      <c r="V84" s="20"/>
      <c r="W84" s="20"/>
      <c r="X84" s="20"/>
      <c r="Y84" s="20"/>
      <c r="Z84" s="20"/>
      <c r="AA84" s="20"/>
      <c r="AB84" s="19"/>
      <c r="AC84" s="19"/>
      <c r="AD84" s="19"/>
    </row>
    <row r="85" spans="1:30" s="21" customFormat="1" ht="8.4499999999999993" customHeight="1" x14ac:dyDescent="0.2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row>
    <row r="86" spans="1:30" ht="14.1" customHeight="1" x14ac:dyDescent="0.25">
      <c r="A86" s="212" t="str">
        <f>IF(D94&lt;&gt;"","aaa","")</f>
        <v/>
      </c>
      <c r="B86" s="212"/>
      <c r="C86" s="212"/>
      <c r="D86" s="212"/>
      <c r="E86" s="212"/>
      <c r="F86" s="212"/>
      <c r="G86" s="212"/>
      <c r="H86" s="212"/>
      <c r="I86" s="212"/>
      <c r="J86" s="212"/>
      <c r="K86" s="212"/>
      <c r="L86" s="212"/>
      <c r="M86" s="212"/>
      <c r="N86" s="212"/>
      <c r="O86" s="212"/>
      <c r="P86" s="212"/>
      <c r="Q86" s="212"/>
      <c r="R86" s="212"/>
      <c r="S86" s="212"/>
      <c r="T86" s="212"/>
      <c r="U86" s="212"/>
      <c r="V86" s="212"/>
      <c r="W86" s="212"/>
      <c r="X86" s="212"/>
      <c r="Y86" s="212"/>
      <c r="Z86" s="212"/>
      <c r="AA86" s="212"/>
      <c r="AB86" s="212"/>
      <c r="AC86" s="212"/>
      <c r="AD86" s="212"/>
    </row>
    <row r="87" spans="1:30" s="1" customFormat="1" ht="19.7" customHeight="1" x14ac:dyDescent="0.2">
      <c r="A87" s="89" t="str">
        <f>IF(D94&lt;&gt;"","Titre du document :","")</f>
        <v/>
      </c>
      <c r="B87" s="90"/>
      <c r="C87" s="90"/>
      <c r="D87" s="90"/>
      <c r="E87" s="90"/>
      <c r="F87" s="90"/>
      <c r="G87" s="90"/>
      <c r="H87" s="90"/>
      <c r="I87" s="90"/>
      <c r="J87" s="90"/>
      <c r="K87" s="90"/>
      <c r="L87" s="90"/>
      <c r="M87" s="90"/>
      <c r="N87" s="90"/>
      <c r="O87" s="90"/>
      <c r="P87" s="90"/>
      <c r="Q87" s="90"/>
      <c r="R87" s="90"/>
      <c r="S87" s="90"/>
      <c r="T87" s="90"/>
      <c r="U87" s="90"/>
      <c r="V87" s="90"/>
      <c r="W87" s="91"/>
      <c r="X87" s="73" t="str">
        <f>IF(D94&lt;&gt;"","Référence :","")</f>
        <v/>
      </c>
      <c r="Y87" s="74"/>
      <c r="Z87" s="74"/>
      <c r="AA87" s="75"/>
      <c r="AB87" s="95" t="str">
        <f>AB70</f>
        <v/>
      </c>
      <c r="AC87" s="96"/>
      <c r="AD87" s="97"/>
    </row>
    <row r="88" spans="1:30" s="1" customFormat="1" ht="19.7" customHeight="1" x14ac:dyDescent="0.25">
      <c r="A88" s="70" t="str">
        <f>IF(D94&lt;&gt;"",A71,"")</f>
        <v/>
      </c>
      <c r="B88" s="71"/>
      <c r="C88" s="71"/>
      <c r="D88" s="71"/>
      <c r="E88" s="71"/>
      <c r="F88" s="71"/>
      <c r="G88" s="71"/>
      <c r="H88" s="71"/>
      <c r="I88" s="71"/>
      <c r="J88" s="71"/>
      <c r="K88" s="71"/>
      <c r="L88" s="71"/>
      <c r="M88" s="71"/>
      <c r="N88" s="71"/>
      <c r="O88" s="71"/>
      <c r="P88" s="71"/>
      <c r="Q88" s="71"/>
      <c r="R88" s="71"/>
      <c r="S88" s="71"/>
      <c r="T88" s="71"/>
      <c r="U88" s="71"/>
      <c r="V88" s="71"/>
      <c r="W88" s="72"/>
      <c r="X88" s="73" t="str">
        <f>IF(D94&lt;&gt;"","Pagination : ","")</f>
        <v/>
      </c>
      <c r="Y88" s="74"/>
      <c r="Z88" s="74"/>
      <c r="AA88" s="75"/>
      <c r="AB88" s="76" t="str">
        <f>IF(D94&lt;&gt;"",NumPage() &amp; " sur " &amp; Totpage(),"")</f>
        <v/>
      </c>
      <c r="AC88" s="77"/>
      <c r="AD88" s="78"/>
    </row>
    <row r="89" spans="1:30" ht="6.95" customHeight="1" thickBot="1" x14ac:dyDescent="0.3"/>
    <row r="90" spans="1:30" ht="17.100000000000001" customHeight="1" x14ac:dyDescent="0.25">
      <c r="A90" s="200" t="str">
        <f>IF(D94&lt;&gt;"","N° de risque","")</f>
        <v/>
      </c>
      <c r="B90" s="201"/>
      <c r="C90" s="202"/>
      <c r="D90" s="200" t="str">
        <f>IF(D94&lt;&gt;"","N° test","")</f>
        <v/>
      </c>
      <c r="E90" s="201"/>
      <c r="F90" s="202"/>
      <c r="G90" s="200" t="str">
        <f>IF(D94&lt;&gt;"","Libellé des fiches de test","")</f>
        <v/>
      </c>
      <c r="H90" s="201"/>
      <c r="I90" s="201"/>
      <c r="J90" s="201"/>
      <c r="K90" s="201"/>
      <c r="L90" s="201"/>
      <c r="M90" s="201"/>
      <c r="N90" s="201"/>
      <c r="O90" s="201"/>
      <c r="P90" s="201"/>
      <c r="Q90" s="201"/>
      <c r="R90" s="201"/>
      <c r="S90" s="201"/>
      <c r="T90" s="201"/>
      <c r="U90" s="202"/>
      <c r="V90" s="200" t="str">
        <f>IF(D94&lt;&gt;"","Version","")</f>
        <v/>
      </c>
      <c r="W90" s="201"/>
      <c r="X90" s="201"/>
      <c r="Y90" s="202"/>
      <c r="Z90" s="200" t="str">
        <f>IF(D94&lt;&gt;"","M
C
--","")</f>
        <v/>
      </c>
      <c r="AA90" s="202"/>
      <c r="AB90" s="200" t="str">
        <f>IF(D94&lt;&gt;"","Impact DGM (O/N)","")</f>
        <v/>
      </c>
      <c r="AC90" s="201"/>
      <c r="AD90" s="202"/>
    </row>
    <row r="91" spans="1:30" ht="17.100000000000001" customHeight="1" x14ac:dyDescent="0.25">
      <c r="A91" s="203"/>
      <c r="B91" s="158"/>
      <c r="C91" s="204"/>
      <c r="D91" s="203"/>
      <c r="E91" s="158"/>
      <c r="F91" s="204"/>
      <c r="G91" s="203"/>
      <c r="H91" s="158"/>
      <c r="I91" s="158"/>
      <c r="J91" s="158"/>
      <c r="K91" s="158"/>
      <c r="L91" s="158"/>
      <c r="M91" s="158"/>
      <c r="N91" s="158"/>
      <c r="O91" s="158"/>
      <c r="P91" s="158"/>
      <c r="Q91" s="158"/>
      <c r="R91" s="158"/>
      <c r="S91" s="158"/>
      <c r="T91" s="158"/>
      <c r="U91" s="204"/>
      <c r="V91" s="203"/>
      <c r="W91" s="158"/>
      <c r="X91" s="158"/>
      <c r="Y91" s="204"/>
      <c r="Z91" s="203"/>
      <c r="AA91" s="204"/>
      <c r="AB91" s="203"/>
      <c r="AC91" s="158"/>
      <c r="AD91" s="204"/>
    </row>
    <row r="92" spans="1:30" ht="17.100000000000001" customHeight="1" thickBot="1" x14ac:dyDescent="0.3">
      <c r="A92" s="205"/>
      <c r="B92" s="206"/>
      <c r="C92" s="207"/>
      <c r="D92" s="205"/>
      <c r="E92" s="206"/>
      <c r="F92" s="207"/>
      <c r="G92" s="205"/>
      <c r="H92" s="206"/>
      <c r="I92" s="206"/>
      <c r="J92" s="206"/>
      <c r="K92" s="206"/>
      <c r="L92" s="206"/>
      <c r="M92" s="206"/>
      <c r="N92" s="206"/>
      <c r="O92" s="206"/>
      <c r="P92" s="206"/>
      <c r="Q92" s="206"/>
      <c r="R92" s="206"/>
      <c r="S92" s="206"/>
      <c r="T92" s="206"/>
      <c r="U92" s="207"/>
      <c r="V92" s="205"/>
      <c r="W92" s="206"/>
      <c r="X92" s="206"/>
      <c r="Y92" s="207"/>
      <c r="Z92" s="205"/>
      <c r="AA92" s="207"/>
      <c r="AB92" s="205"/>
      <c r="AC92" s="206"/>
      <c r="AD92" s="207"/>
    </row>
    <row r="93" spans="1:30" ht="17.100000000000001" customHeight="1" x14ac:dyDescent="0.25">
      <c r="A93" s="209" t="str">
        <f>IF(D94&lt;&gt;"","Qualification d'Installation","")</f>
        <v/>
      </c>
      <c r="B93" s="210"/>
      <c r="C93" s="210"/>
      <c r="D93" s="210"/>
      <c r="E93" s="210"/>
      <c r="F93" s="210"/>
      <c r="G93" s="210"/>
      <c r="H93" s="210"/>
      <c r="I93" s="210"/>
      <c r="J93" s="210"/>
      <c r="K93" s="210"/>
      <c r="L93" s="210"/>
      <c r="M93" s="210"/>
      <c r="N93" s="210"/>
      <c r="O93" s="210"/>
      <c r="P93" s="210"/>
      <c r="Q93" s="210"/>
      <c r="R93" s="210"/>
      <c r="S93" s="210"/>
      <c r="T93" s="210"/>
      <c r="U93" s="210"/>
      <c r="V93" s="210"/>
      <c r="W93" s="210"/>
      <c r="X93" s="210"/>
      <c r="Y93" s="210"/>
      <c r="Z93" s="210"/>
      <c r="AA93" s="210"/>
      <c r="AB93" s="210"/>
      <c r="AC93" s="210"/>
      <c r="AD93" s="211"/>
    </row>
    <row r="94" spans="1:30" ht="53.85" customHeight="1" x14ac:dyDescent="0.25">
      <c r="A94" s="95"/>
      <c r="B94" s="96"/>
      <c r="C94" s="97"/>
      <c r="D94" s="95" t="str">
        <f>IF(IFERROR(VLOOKUP("TI_36",'Analyse de risques'!$W$1:$W$154,1,FALSE)&lt;&gt;"","")=TRUE,"TI_36","")</f>
        <v/>
      </c>
      <c r="E94" s="96"/>
      <c r="F94" s="97"/>
      <c r="G94" s="95" t="str">
        <f>IF(D94&lt;&gt;"",VLOOKUP(D94,'Analyse de risques'!$W$1:$Y$154,3,FALSE),"")</f>
        <v/>
      </c>
      <c r="H94" s="96"/>
      <c r="I94" s="96"/>
      <c r="J94" s="96"/>
      <c r="K94" s="96"/>
      <c r="L94" s="96"/>
      <c r="M94" s="96"/>
      <c r="N94" s="96"/>
      <c r="O94" s="96"/>
      <c r="P94" s="96"/>
      <c r="Q94" s="96"/>
      <c r="R94" s="96"/>
      <c r="S94" s="96"/>
      <c r="T94" s="96"/>
      <c r="U94" s="97"/>
      <c r="V94" s="95"/>
      <c r="W94" s="96"/>
      <c r="X94" s="96"/>
      <c r="Y94" s="97"/>
      <c r="Z94" s="95"/>
      <c r="AA94" s="97"/>
      <c r="AB94" s="95"/>
      <c r="AC94" s="96"/>
      <c r="AD94" s="97"/>
    </row>
    <row r="95" spans="1:30" ht="53.85" customHeight="1" x14ac:dyDescent="0.25">
      <c r="A95" s="95"/>
      <c r="B95" s="96"/>
      <c r="C95" s="97"/>
      <c r="D95" s="95" t="str">
        <f>IF(IFERROR(VLOOKUP("TI_37",'Analyse de risques'!$W$1:$W$154,1,FALSE)&lt;&gt;"","")=TRUE,"TI_37","")</f>
        <v/>
      </c>
      <c r="E95" s="96"/>
      <c r="F95" s="97"/>
      <c r="G95" s="95" t="str">
        <f>IF(D95&lt;&gt;"",VLOOKUP(D95,'Analyse de risques'!$W$1:$Y$154,3,FALSE),"")</f>
        <v/>
      </c>
      <c r="H95" s="96"/>
      <c r="I95" s="96"/>
      <c r="J95" s="96"/>
      <c r="K95" s="96"/>
      <c r="L95" s="96"/>
      <c r="M95" s="96"/>
      <c r="N95" s="96"/>
      <c r="O95" s="96"/>
      <c r="P95" s="96"/>
      <c r="Q95" s="96"/>
      <c r="R95" s="96"/>
      <c r="S95" s="96"/>
      <c r="T95" s="96"/>
      <c r="U95" s="97"/>
      <c r="V95" s="95"/>
      <c r="W95" s="96"/>
      <c r="X95" s="96"/>
      <c r="Y95" s="97"/>
      <c r="Z95" s="95"/>
      <c r="AA95" s="97"/>
      <c r="AB95" s="95"/>
      <c r="AC95" s="96"/>
      <c r="AD95" s="97"/>
    </row>
    <row r="96" spans="1:30" ht="53.85" customHeight="1" x14ac:dyDescent="0.25">
      <c r="A96" s="95"/>
      <c r="B96" s="96"/>
      <c r="C96" s="97"/>
      <c r="D96" s="95" t="str">
        <f>IF(IFERROR(VLOOKUP("TI_38",'Analyse de risques'!$W$1:$W$154,1,FALSE)&lt;&gt;"","")=TRUE,"TI_38","")</f>
        <v/>
      </c>
      <c r="E96" s="96"/>
      <c r="F96" s="97"/>
      <c r="G96" s="95" t="str">
        <f>IF(D96&lt;&gt;"",VLOOKUP(D96,'Analyse de risques'!$W$1:$Y$154,3,FALSE),"")</f>
        <v/>
      </c>
      <c r="H96" s="96"/>
      <c r="I96" s="96"/>
      <c r="J96" s="96"/>
      <c r="K96" s="96"/>
      <c r="L96" s="96"/>
      <c r="M96" s="96"/>
      <c r="N96" s="96"/>
      <c r="O96" s="96"/>
      <c r="P96" s="96"/>
      <c r="Q96" s="96"/>
      <c r="R96" s="96"/>
      <c r="S96" s="96"/>
      <c r="T96" s="96"/>
      <c r="U96" s="97"/>
      <c r="V96" s="95"/>
      <c r="W96" s="96"/>
      <c r="X96" s="96"/>
      <c r="Y96" s="97"/>
      <c r="Z96" s="95"/>
      <c r="AA96" s="97"/>
      <c r="AB96" s="95"/>
      <c r="AC96" s="96"/>
      <c r="AD96" s="97"/>
    </row>
    <row r="97" spans="1:30" ht="53.85" customHeight="1" x14ac:dyDescent="0.25">
      <c r="A97" s="95"/>
      <c r="B97" s="96"/>
      <c r="C97" s="97"/>
      <c r="D97" s="95" t="str">
        <f>IF(IFERROR(VLOOKUP("TI_39",'Analyse de risques'!$W$1:$W$154,1,FALSE)&lt;&gt;"","")=TRUE,"TI_39","")</f>
        <v/>
      </c>
      <c r="E97" s="96"/>
      <c r="F97" s="97"/>
      <c r="G97" s="95" t="str">
        <f>IF(D97&lt;&gt;"",VLOOKUP(D97,'Analyse de risques'!$W$1:$Y$154,3,FALSE),"")</f>
        <v/>
      </c>
      <c r="H97" s="96"/>
      <c r="I97" s="96"/>
      <c r="J97" s="96"/>
      <c r="K97" s="96"/>
      <c r="L97" s="96"/>
      <c r="M97" s="96"/>
      <c r="N97" s="96"/>
      <c r="O97" s="96"/>
      <c r="P97" s="96"/>
      <c r="Q97" s="96"/>
      <c r="R97" s="96"/>
      <c r="S97" s="96"/>
      <c r="T97" s="96"/>
      <c r="U97" s="97"/>
      <c r="V97" s="95"/>
      <c r="W97" s="96"/>
      <c r="X97" s="96"/>
      <c r="Y97" s="97"/>
      <c r="Z97" s="95"/>
      <c r="AA97" s="97"/>
      <c r="AB97" s="95"/>
      <c r="AC97" s="96"/>
      <c r="AD97" s="97"/>
    </row>
    <row r="98" spans="1:30" ht="53.85" customHeight="1" x14ac:dyDescent="0.25">
      <c r="A98" s="95"/>
      <c r="B98" s="96"/>
      <c r="C98" s="97"/>
      <c r="D98" s="95" t="str">
        <f>IF(IFERROR(VLOOKUP("TI_40",'Analyse de risques'!$W$1:$W$154,1,FALSE)&lt;&gt;"","")=TRUE,"TI_40","")</f>
        <v/>
      </c>
      <c r="E98" s="96"/>
      <c r="F98" s="97"/>
      <c r="G98" s="95" t="str">
        <f>IF(D98&lt;&gt;"",VLOOKUP(D98,'Analyse de risques'!$W$1:$Y$154,3,FALSE),"")</f>
        <v/>
      </c>
      <c r="H98" s="96"/>
      <c r="I98" s="96"/>
      <c r="J98" s="96"/>
      <c r="K98" s="96"/>
      <c r="L98" s="96"/>
      <c r="M98" s="96"/>
      <c r="N98" s="96"/>
      <c r="O98" s="96"/>
      <c r="P98" s="96"/>
      <c r="Q98" s="96"/>
      <c r="R98" s="96"/>
      <c r="S98" s="96"/>
      <c r="T98" s="96"/>
      <c r="U98" s="97"/>
      <c r="V98" s="95"/>
      <c r="W98" s="96"/>
      <c r="X98" s="96"/>
      <c r="Y98" s="97"/>
      <c r="Z98" s="95"/>
      <c r="AA98" s="97"/>
      <c r="AB98" s="95"/>
      <c r="AC98" s="96"/>
      <c r="AD98" s="97"/>
    </row>
    <row r="99" spans="1:30" ht="53.85" customHeight="1" x14ac:dyDescent="0.25">
      <c r="A99" s="95"/>
      <c r="B99" s="96"/>
      <c r="C99" s="97"/>
      <c r="D99" s="95" t="str">
        <f>IF(IFERROR(VLOOKUP("TI_41",'Analyse de risques'!$W$1:$W$154,1,FALSE)&lt;&gt;"","")=TRUE,"TI_41","")</f>
        <v/>
      </c>
      <c r="E99" s="96"/>
      <c r="F99" s="97"/>
      <c r="G99" s="95" t="str">
        <f>IF(D99&lt;&gt;"",VLOOKUP(D99,'Analyse de risques'!$W$1:$Y$154,3,FALSE),"")</f>
        <v/>
      </c>
      <c r="H99" s="96"/>
      <c r="I99" s="96"/>
      <c r="J99" s="96"/>
      <c r="K99" s="96"/>
      <c r="L99" s="96"/>
      <c r="M99" s="96"/>
      <c r="N99" s="96"/>
      <c r="O99" s="96"/>
      <c r="P99" s="96"/>
      <c r="Q99" s="96"/>
      <c r="R99" s="96"/>
      <c r="S99" s="96"/>
      <c r="T99" s="96"/>
      <c r="U99" s="97"/>
      <c r="V99" s="95"/>
      <c r="W99" s="96"/>
      <c r="X99" s="96"/>
      <c r="Y99" s="97"/>
      <c r="Z99" s="95"/>
      <c r="AA99" s="97"/>
      <c r="AB99" s="95"/>
      <c r="AC99" s="96"/>
      <c r="AD99" s="97"/>
    </row>
    <row r="100" spans="1:30" ht="53.85" customHeight="1" x14ac:dyDescent="0.25">
      <c r="A100" s="186"/>
      <c r="B100" s="186"/>
      <c r="C100" s="186"/>
      <c r="D100" s="95" t="str">
        <f>IF(IFERROR(VLOOKUP("TI_42",'Analyse de risques'!$W$1:$W$154,1,FALSE)&lt;&gt;"","")=TRUE,"TI_42","")</f>
        <v/>
      </c>
      <c r="E100" s="96"/>
      <c r="F100" s="97"/>
      <c r="G100" s="95" t="str">
        <f>IF(D100&lt;&gt;"",VLOOKUP(D100,'Analyse de risques'!$W$1:$Y$154,3,FALSE),"")</f>
        <v/>
      </c>
      <c r="H100" s="96"/>
      <c r="I100" s="96"/>
      <c r="J100" s="96"/>
      <c r="K100" s="96"/>
      <c r="L100" s="96"/>
      <c r="M100" s="96"/>
      <c r="N100" s="96"/>
      <c r="O100" s="96"/>
      <c r="P100" s="96"/>
      <c r="Q100" s="96"/>
      <c r="R100" s="96"/>
      <c r="S100" s="96"/>
      <c r="T100" s="96"/>
      <c r="U100" s="97"/>
      <c r="V100" s="95"/>
      <c r="W100" s="96"/>
      <c r="X100" s="96"/>
      <c r="Y100" s="97"/>
      <c r="Z100" s="95"/>
      <c r="AA100" s="97"/>
      <c r="AB100" s="186"/>
      <c r="AC100" s="186"/>
      <c r="AD100" s="186"/>
    </row>
    <row r="101" spans="1:30" s="21" customFormat="1" ht="8.4499999999999993" customHeight="1" x14ac:dyDescent="0.25">
      <c r="A101" s="19"/>
      <c r="B101" s="19"/>
      <c r="C101" s="19"/>
      <c r="D101" s="19"/>
      <c r="E101" s="19"/>
      <c r="F101" s="19"/>
      <c r="G101" s="19"/>
      <c r="H101" s="19"/>
      <c r="I101" s="19"/>
      <c r="J101" s="19"/>
      <c r="K101" s="19"/>
      <c r="L101" s="19"/>
      <c r="M101" s="19"/>
      <c r="N101" s="19"/>
      <c r="O101" s="19"/>
      <c r="P101" s="19"/>
      <c r="Q101" s="19"/>
      <c r="R101" s="19"/>
      <c r="S101" s="19"/>
      <c r="T101" s="19"/>
      <c r="U101" s="19"/>
      <c r="V101" s="20"/>
      <c r="W101" s="20"/>
      <c r="X101" s="20"/>
      <c r="Y101" s="20"/>
      <c r="Z101" s="20"/>
      <c r="AA101" s="20"/>
      <c r="AB101" s="19"/>
      <c r="AC101" s="19"/>
      <c r="AD101" s="19"/>
    </row>
    <row r="102" spans="1:30" s="21" customFormat="1" ht="8.4499999999999993" customHeight="1" x14ac:dyDescent="0.25">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row>
    <row r="103" spans="1:30" ht="14.1" customHeight="1" x14ac:dyDescent="0.25">
      <c r="A103" s="212" t="str">
        <f>IF(D111&lt;&gt;"","aaa","")</f>
        <v/>
      </c>
      <c r="B103" s="212"/>
      <c r="C103" s="212"/>
      <c r="D103" s="212"/>
      <c r="E103" s="212"/>
      <c r="F103" s="212"/>
      <c r="G103" s="212"/>
      <c r="H103" s="212"/>
      <c r="I103" s="212"/>
      <c r="J103" s="212"/>
      <c r="K103" s="212"/>
      <c r="L103" s="212"/>
      <c r="M103" s="212"/>
      <c r="N103" s="212"/>
      <c r="O103" s="212"/>
      <c r="P103" s="212"/>
      <c r="Q103" s="212"/>
      <c r="R103" s="212"/>
      <c r="S103" s="212"/>
      <c r="T103" s="212"/>
      <c r="U103" s="212"/>
      <c r="V103" s="212"/>
      <c r="W103" s="212"/>
      <c r="X103" s="212"/>
      <c r="Y103" s="212"/>
      <c r="Z103" s="212"/>
      <c r="AA103" s="212"/>
      <c r="AB103" s="212"/>
      <c r="AC103" s="212"/>
      <c r="AD103" s="212"/>
    </row>
    <row r="104" spans="1:30" s="1" customFormat="1" ht="19.7" customHeight="1" x14ac:dyDescent="0.2">
      <c r="A104" s="89" t="str">
        <f>IF(D111&lt;&gt;"","Titre du document :","")</f>
        <v/>
      </c>
      <c r="B104" s="90"/>
      <c r="C104" s="90"/>
      <c r="D104" s="90"/>
      <c r="E104" s="90"/>
      <c r="F104" s="90"/>
      <c r="G104" s="90"/>
      <c r="H104" s="90"/>
      <c r="I104" s="90"/>
      <c r="J104" s="90"/>
      <c r="K104" s="90"/>
      <c r="L104" s="90"/>
      <c r="M104" s="90"/>
      <c r="N104" s="90"/>
      <c r="O104" s="90"/>
      <c r="P104" s="90"/>
      <c r="Q104" s="90"/>
      <c r="R104" s="90"/>
      <c r="S104" s="90"/>
      <c r="T104" s="90"/>
      <c r="U104" s="90"/>
      <c r="V104" s="90"/>
      <c r="W104" s="91"/>
      <c r="X104" s="73" t="str">
        <f>IF(D111&lt;&gt;"","Référence :","")</f>
        <v/>
      </c>
      <c r="Y104" s="74"/>
      <c r="Z104" s="74"/>
      <c r="AA104" s="75"/>
      <c r="AB104" s="95" t="str">
        <f>AB87</f>
        <v/>
      </c>
      <c r="AC104" s="96"/>
      <c r="AD104" s="97"/>
    </row>
    <row r="105" spans="1:30" s="1" customFormat="1" ht="19.7" customHeight="1" x14ac:dyDescent="0.25">
      <c r="A105" s="70" t="str">
        <f>IF(D111&lt;&gt;"",A88,"")</f>
        <v/>
      </c>
      <c r="B105" s="71"/>
      <c r="C105" s="71"/>
      <c r="D105" s="71"/>
      <c r="E105" s="71"/>
      <c r="F105" s="71"/>
      <c r="G105" s="71"/>
      <c r="H105" s="71"/>
      <c r="I105" s="71"/>
      <c r="J105" s="71"/>
      <c r="K105" s="71"/>
      <c r="L105" s="71"/>
      <c r="M105" s="71"/>
      <c r="N105" s="71"/>
      <c r="O105" s="71"/>
      <c r="P105" s="71"/>
      <c r="Q105" s="71"/>
      <c r="R105" s="71"/>
      <c r="S105" s="71"/>
      <c r="T105" s="71"/>
      <c r="U105" s="71"/>
      <c r="V105" s="71"/>
      <c r="W105" s="72"/>
      <c r="X105" s="73" t="str">
        <f>IF(D111&lt;&gt;"","Pagination : ","")</f>
        <v/>
      </c>
      <c r="Y105" s="74"/>
      <c r="Z105" s="74"/>
      <c r="AA105" s="75"/>
      <c r="AB105" s="76" t="str">
        <f>IF(D111&lt;&gt;"",NumPage() &amp; " sur " &amp; Totpage(),"")</f>
        <v/>
      </c>
      <c r="AC105" s="77"/>
      <c r="AD105" s="78"/>
    </row>
    <row r="106" spans="1:30" ht="6.95" customHeight="1" thickBot="1" x14ac:dyDescent="0.3"/>
    <row r="107" spans="1:30" ht="17.100000000000001" customHeight="1" x14ac:dyDescent="0.25">
      <c r="A107" s="200" t="str">
        <f>IF(D111&lt;&gt;"","N° de risque","")</f>
        <v/>
      </c>
      <c r="B107" s="201"/>
      <c r="C107" s="202"/>
      <c r="D107" s="200" t="str">
        <f>IF(D111&lt;&gt;"","N° test","")</f>
        <v/>
      </c>
      <c r="E107" s="201"/>
      <c r="F107" s="202"/>
      <c r="G107" s="200" t="str">
        <f>IF(D111&lt;&gt;"","Libellé des fiches de test","")</f>
        <v/>
      </c>
      <c r="H107" s="201"/>
      <c r="I107" s="201"/>
      <c r="J107" s="201"/>
      <c r="K107" s="201"/>
      <c r="L107" s="201"/>
      <c r="M107" s="201"/>
      <c r="N107" s="201"/>
      <c r="O107" s="201"/>
      <c r="P107" s="201"/>
      <c r="Q107" s="201"/>
      <c r="R107" s="201"/>
      <c r="S107" s="201"/>
      <c r="T107" s="201"/>
      <c r="U107" s="202"/>
      <c r="V107" s="200" t="str">
        <f>IF(D111&lt;&gt;"","Version","")</f>
        <v/>
      </c>
      <c r="W107" s="201"/>
      <c r="X107" s="201"/>
      <c r="Y107" s="202"/>
      <c r="Z107" s="200" t="str">
        <f>IF(D111&lt;&gt;"","M
C
--","")</f>
        <v/>
      </c>
      <c r="AA107" s="202"/>
      <c r="AB107" s="200" t="str">
        <f>IF(D111&lt;&gt;"","Impact DGM (O/N)","")</f>
        <v/>
      </c>
      <c r="AC107" s="201"/>
      <c r="AD107" s="202"/>
    </row>
    <row r="108" spans="1:30" ht="17.100000000000001" customHeight="1" x14ac:dyDescent="0.25">
      <c r="A108" s="203"/>
      <c r="B108" s="158"/>
      <c r="C108" s="204"/>
      <c r="D108" s="203"/>
      <c r="E108" s="158"/>
      <c r="F108" s="204"/>
      <c r="G108" s="203"/>
      <c r="H108" s="158"/>
      <c r="I108" s="158"/>
      <c r="J108" s="158"/>
      <c r="K108" s="158"/>
      <c r="L108" s="158"/>
      <c r="M108" s="158"/>
      <c r="N108" s="158"/>
      <c r="O108" s="158"/>
      <c r="P108" s="158"/>
      <c r="Q108" s="158"/>
      <c r="R108" s="158"/>
      <c r="S108" s="158"/>
      <c r="T108" s="158"/>
      <c r="U108" s="204"/>
      <c r="V108" s="203"/>
      <c r="W108" s="158"/>
      <c r="X108" s="158"/>
      <c r="Y108" s="204"/>
      <c r="Z108" s="203"/>
      <c r="AA108" s="204"/>
      <c r="AB108" s="203"/>
      <c r="AC108" s="158"/>
      <c r="AD108" s="204"/>
    </row>
    <row r="109" spans="1:30" ht="17.100000000000001" customHeight="1" thickBot="1" x14ac:dyDescent="0.3">
      <c r="A109" s="205"/>
      <c r="B109" s="206"/>
      <c r="C109" s="207"/>
      <c r="D109" s="205"/>
      <c r="E109" s="206"/>
      <c r="F109" s="207"/>
      <c r="G109" s="205"/>
      <c r="H109" s="206"/>
      <c r="I109" s="206"/>
      <c r="J109" s="206"/>
      <c r="K109" s="206"/>
      <c r="L109" s="206"/>
      <c r="M109" s="206"/>
      <c r="N109" s="206"/>
      <c r="O109" s="206"/>
      <c r="P109" s="206"/>
      <c r="Q109" s="206"/>
      <c r="R109" s="206"/>
      <c r="S109" s="206"/>
      <c r="T109" s="206"/>
      <c r="U109" s="207"/>
      <c r="V109" s="205"/>
      <c r="W109" s="206"/>
      <c r="X109" s="206"/>
      <c r="Y109" s="207"/>
      <c r="Z109" s="205"/>
      <c r="AA109" s="207"/>
      <c r="AB109" s="205"/>
      <c r="AC109" s="206"/>
      <c r="AD109" s="207"/>
    </row>
    <row r="110" spans="1:30" ht="17.100000000000001" customHeight="1" x14ac:dyDescent="0.25">
      <c r="A110" s="209" t="str">
        <f>IF(D111&lt;&gt;"","Qualification d'Installation","")</f>
        <v/>
      </c>
      <c r="B110" s="210"/>
      <c r="C110" s="210"/>
      <c r="D110" s="210"/>
      <c r="E110" s="210"/>
      <c r="F110" s="210"/>
      <c r="G110" s="210"/>
      <c r="H110" s="210"/>
      <c r="I110" s="210"/>
      <c r="J110" s="210"/>
      <c r="K110" s="210"/>
      <c r="L110" s="210"/>
      <c r="M110" s="210"/>
      <c r="N110" s="210"/>
      <c r="O110" s="210"/>
      <c r="P110" s="210"/>
      <c r="Q110" s="210"/>
      <c r="R110" s="210"/>
      <c r="S110" s="210"/>
      <c r="T110" s="210"/>
      <c r="U110" s="210"/>
      <c r="V110" s="210"/>
      <c r="W110" s="210"/>
      <c r="X110" s="210"/>
      <c r="Y110" s="210"/>
      <c r="Z110" s="210"/>
      <c r="AA110" s="210"/>
      <c r="AB110" s="210"/>
      <c r="AC110" s="210"/>
      <c r="AD110" s="211"/>
    </row>
    <row r="111" spans="1:30" ht="53.85" customHeight="1" x14ac:dyDescent="0.25">
      <c r="A111" s="95"/>
      <c r="B111" s="96"/>
      <c r="C111" s="97"/>
      <c r="D111" s="95" t="str">
        <f>IF(IFERROR(VLOOKUP("TI_43",'Analyse de risques'!$W$1:$W$154,1,FALSE)&lt;&gt;"","")=TRUE,"TI_43","")</f>
        <v/>
      </c>
      <c r="E111" s="96"/>
      <c r="F111" s="97"/>
      <c r="G111" s="95" t="str">
        <f>IF(D111&lt;&gt;"",VLOOKUP(D111,'Analyse de risques'!$W$1:$Y$154,3,FALSE),"")</f>
        <v/>
      </c>
      <c r="H111" s="96"/>
      <c r="I111" s="96"/>
      <c r="J111" s="96"/>
      <c r="K111" s="96"/>
      <c r="L111" s="96"/>
      <c r="M111" s="96"/>
      <c r="N111" s="96"/>
      <c r="O111" s="96"/>
      <c r="P111" s="96"/>
      <c r="Q111" s="96"/>
      <c r="R111" s="96"/>
      <c r="S111" s="96"/>
      <c r="T111" s="96"/>
      <c r="U111" s="97"/>
      <c r="V111" s="95"/>
      <c r="W111" s="96"/>
      <c r="X111" s="96"/>
      <c r="Y111" s="97"/>
      <c r="Z111" s="95"/>
      <c r="AA111" s="97"/>
      <c r="AB111" s="95"/>
      <c r="AC111" s="96"/>
      <c r="AD111" s="97"/>
    </row>
    <row r="112" spans="1:30" ht="53.85" customHeight="1" x14ac:dyDescent="0.25">
      <c r="A112" s="95"/>
      <c r="B112" s="96"/>
      <c r="C112" s="97"/>
      <c r="D112" s="95" t="str">
        <f>IF(IFERROR(VLOOKUP("TI_44",'Analyse de risques'!$W$1:$W$154,1,FALSE)&lt;&gt;"","")=TRUE,"TI_44","")</f>
        <v/>
      </c>
      <c r="E112" s="96"/>
      <c r="F112" s="97"/>
      <c r="G112" s="95" t="str">
        <f>IF(D112&lt;&gt;"",VLOOKUP(D112,'Analyse de risques'!$W$1:$Y$154,3,FALSE),"")</f>
        <v/>
      </c>
      <c r="H112" s="96"/>
      <c r="I112" s="96"/>
      <c r="J112" s="96"/>
      <c r="K112" s="96"/>
      <c r="L112" s="96"/>
      <c r="M112" s="96"/>
      <c r="N112" s="96"/>
      <c r="O112" s="96"/>
      <c r="P112" s="96"/>
      <c r="Q112" s="96"/>
      <c r="R112" s="96"/>
      <c r="S112" s="96"/>
      <c r="T112" s="96"/>
      <c r="U112" s="97"/>
      <c r="V112" s="95"/>
      <c r="W112" s="96"/>
      <c r="X112" s="96"/>
      <c r="Y112" s="97"/>
      <c r="Z112" s="95"/>
      <c r="AA112" s="97"/>
      <c r="AB112" s="95"/>
      <c r="AC112" s="96"/>
      <c r="AD112" s="97"/>
    </row>
    <row r="113" spans="1:30" ht="53.85" customHeight="1" x14ac:dyDescent="0.25">
      <c r="A113" s="95"/>
      <c r="B113" s="96"/>
      <c r="C113" s="97"/>
      <c r="D113" s="95" t="str">
        <f>IF(IFERROR(VLOOKUP("TI_45",'Analyse de risques'!$W$1:$W$154,1,FALSE)&lt;&gt;"","")=TRUE,"TI_45","")</f>
        <v/>
      </c>
      <c r="E113" s="96"/>
      <c r="F113" s="97"/>
      <c r="G113" s="95" t="str">
        <f>IF(D113&lt;&gt;"",VLOOKUP(D113,'Analyse de risques'!$W$1:$Y$154,3,FALSE),"")</f>
        <v/>
      </c>
      <c r="H113" s="96"/>
      <c r="I113" s="96"/>
      <c r="J113" s="96"/>
      <c r="K113" s="96"/>
      <c r="L113" s="96"/>
      <c r="M113" s="96"/>
      <c r="N113" s="96"/>
      <c r="O113" s="96"/>
      <c r="P113" s="96"/>
      <c r="Q113" s="96"/>
      <c r="R113" s="96"/>
      <c r="S113" s="96"/>
      <c r="T113" s="96"/>
      <c r="U113" s="97"/>
      <c r="V113" s="95"/>
      <c r="W113" s="96"/>
      <c r="X113" s="96"/>
      <c r="Y113" s="97"/>
      <c r="Z113" s="95"/>
      <c r="AA113" s="97"/>
      <c r="AB113" s="95"/>
      <c r="AC113" s="96"/>
      <c r="AD113" s="97"/>
    </row>
    <row r="114" spans="1:30" ht="53.85" customHeight="1" x14ac:dyDescent="0.25">
      <c r="A114" s="95"/>
      <c r="B114" s="96"/>
      <c r="C114" s="97"/>
      <c r="D114" s="95" t="str">
        <f>IF(IFERROR(VLOOKUP("TI_46",'Analyse de risques'!$W$1:$W$154,1,FALSE)&lt;&gt;"","")=TRUE,"TI_46","")</f>
        <v/>
      </c>
      <c r="E114" s="96"/>
      <c r="F114" s="97"/>
      <c r="G114" s="95" t="str">
        <f>IF(D114&lt;&gt;"",VLOOKUP(D114,'Analyse de risques'!$W$1:$Y$154,3,FALSE),"")</f>
        <v/>
      </c>
      <c r="H114" s="96"/>
      <c r="I114" s="96"/>
      <c r="J114" s="96"/>
      <c r="K114" s="96"/>
      <c r="L114" s="96"/>
      <c r="M114" s="96"/>
      <c r="N114" s="96"/>
      <c r="O114" s="96"/>
      <c r="P114" s="96"/>
      <c r="Q114" s="96"/>
      <c r="R114" s="96"/>
      <c r="S114" s="96"/>
      <c r="T114" s="96"/>
      <c r="U114" s="97"/>
      <c r="V114" s="95"/>
      <c r="W114" s="96"/>
      <c r="X114" s="96"/>
      <c r="Y114" s="97"/>
      <c r="Z114" s="95"/>
      <c r="AA114" s="97"/>
      <c r="AB114" s="95"/>
      <c r="AC114" s="96"/>
      <c r="AD114" s="97"/>
    </row>
    <row r="115" spans="1:30" ht="53.85" customHeight="1" x14ac:dyDescent="0.25">
      <c r="A115" s="95"/>
      <c r="B115" s="96"/>
      <c r="C115" s="97"/>
      <c r="D115" s="95" t="str">
        <f>IF(IFERROR(VLOOKUP("TI_47",'Analyse de risques'!$W$1:$W$154,1,FALSE)&lt;&gt;"","")=TRUE,"TI_47","")</f>
        <v/>
      </c>
      <c r="E115" s="96"/>
      <c r="F115" s="97"/>
      <c r="G115" s="95" t="str">
        <f>IF(D115&lt;&gt;"",VLOOKUP(D115,'Analyse de risques'!$W$1:$Y$154,3,FALSE),"")</f>
        <v/>
      </c>
      <c r="H115" s="96"/>
      <c r="I115" s="96"/>
      <c r="J115" s="96"/>
      <c r="K115" s="96"/>
      <c r="L115" s="96"/>
      <c r="M115" s="96"/>
      <c r="N115" s="96"/>
      <c r="O115" s="96"/>
      <c r="P115" s="96"/>
      <c r="Q115" s="96"/>
      <c r="R115" s="96"/>
      <c r="S115" s="96"/>
      <c r="T115" s="96"/>
      <c r="U115" s="97"/>
      <c r="V115" s="95"/>
      <c r="W115" s="96"/>
      <c r="X115" s="96"/>
      <c r="Y115" s="97"/>
      <c r="Z115" s="95"/>
      <c r="AA115" s="97"/>
      <c r="AB115" s="95"/>
      <c r="AC115" s="96"/>
      <c r="AD115" s="97"/>
    </row>
    <row r="116" spans="1:30" ht="53.85" customHeight="1" x14ac:dyDescent="0.25">
      <c r="A116" s="95"/>
      <c r="B116" s="96"/>
      <c r="C116" s="97"/>
      <c r="D116" s="95" t="str">
        <f>IF(IFERROR(VLOOKUP("TI_48",'Analyse de risques'!$W$1:$W$154,1,FALSE)&lt;&gt;"","")=TRUE,"TI_48","")</f>
        <v/>
      </c>
      <c r="E116" s="96"/>
      <c r="F116" s="97"/>
      <c r="G116" s="95" t="str">
        <f>IF(D116&lt;&gt;"",VLOOKUP(D116,'Analyse de risques'!$W$1:$Y$154,3,FALSE),"")</f>
        <v/>
      </c>
      <c r="H116" s="96"/>
      <c r="I116" s="96"/>
      <c r="J116" s="96"/>
      <c r="K116" s="96"/>
      <c r="L116" s="96"/>
      <c r="M116" s="96"/>
      <c r="N116" s="96"/>
      <c r="O116" s="96"/>
      <c r="P116" s="96"/>
      <c r="Q116" s="96"/>
      <c r="R116" s="96"/>
      <c r="S116" s="96"/>
      <c r="T116" s="96"/>
      <c r="U116" s="97"/>
      <c r="V116" s="95"/>
      <c r="W116" s="96"/>
      <c r="X116" s="96"/>
      <c r="Y116" s="97"/>
      <c r="Z116" s="95"/>
      <c r="AA116" s="97"/>
      <c r="AB116" s="95"/>
      <c r="AC116" s="96"/>
      <c r="AD116" s="97"/>
    </row>
    <row r="117" spans="1:30" ht="53.85" customHeight="1" x14ac:dyDescent="0.25">
      <c r="A117" s="186"/>
      <c r="B117" s="186"/>
      <c r="C117" s="186"/>
      <c r="D117" s="95" t="str">
        <f>IF(IFERROR(VLOOKUP("TI_49",'Analyse de risques'!$W$1:$W$154,1,FALSE)&lt;&gt;"","")=TRUE,"TI_49","")</f>
        <v/>
      </c>
      <c r="E117" s="96"/>
      <c r="F117" s="97"/>
      <c r="G117" s="95" t="str">
        <f>IF(D117&lt;&gt;"",VLOOKUP(D117,'Analyse de risques'!$W$1:$Y$154,3,FALSE),"")</f>
        <v/>
      </c>
      <c r="H117" s="96"/>
      <c r="I117" s="96"/>
      <c r="J117" s="96"/>
      <c r="K117" s="96"/>
      <c r="L117" s="96"/>
      <c r="M117" s="96"/>
      <c r="N117" s="96"/>
      <c r="O117" s="96"/>
      <c r="P117" s="96"/>
      <c r="Q117" s="96"/>
      <c r="R117" s="96"/>
      <c r="S117" s="96"/>
      <c r="T117" s="96"/>
      <c r="U117" s="97"/>
      <c r="V117" s="95"/>
      <c r="W117" s="96"/>
      <c r="X117" s="96"/>
      <c r="Y117" s="97"/>
      <c r="Z117" s="95"/>
      <c r="AA117" s="97"/>
      <c r="AB117" s="186"/>
      <c r="AC117" s="186"/>
      <c r="AD117" s="186"/>
    </row>
    <row r="118" spans="1:30" s="21" customFormat="1" ht="8.4499999999999993" customHeight="1" x14ac:dyDescent="0.25">
      <c r="A118" s="19"/>
      <c r="B118" s="19"/>
      <c r="C118" s="19"/>
      <c r="D118" s="19"/>
      <c r="E118" s="19"/>
      <c r="F118" s="19"/>
      <c r="G118" s="19"/>
      <c r="H118" s="19"/>
      <c r="I118" s="19"/>
      <c r="J118" s="19"/>
      <c r="K118" s="19"/>
      <c r="L118" s="19"/>
      <c r="M118" s="19"/>
      <c r="N118" s="19"/>
      <c r="O118" s="19"/>
      <c r="P118" s="19"/>
      <c r="Q118" s="19"/>
      <c r="R118" s="19"/>
      <c r="S118" s="19"/>
      <c r="T118" s="19"/>
      <c r="U118" s="19"/>
      <c r="V118" s="20"/>
      <c r="W118" s="20"/>
      <c r="X118" s="20"/>
      <c r="Y118" s="20"/>
      <c r="Z118" s="20"/>
      <c r="AA118" s="20"/>
      <c r="AB118" s="19"/>
      <c r="AC118" s="19"/>
      <c r="AD118" s="19"/>
    </row>
    <row r="119" spans="1:30" s="21" customFormat="1" ht="8.4499999999999993" customHeight="1" x14ac:dyDescent="0.25">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row>
    <row r="120" spans="1:30" ht="14.1" customHeight="1" x14ac:dyDescent="0.25">
      <c r="A120" s="212" t="str">
        <f>IF(D128&lt;&gt;"","aaa","")</f>
        <v/>
      </c>
      <c r="B120" s="212"/>
      <c r="C120" s="212"/>
      <c r="D120" s="212"/>
      <c r="E120" s="212"/>
      <c r="F120" s="212"/>
      <c r="G120" s="212"/>
      <c r="H120" s="212"/>
      <c r="I120" s="212"/>
      <c r="J120" s="212"/>
      <c r="K120" s="212"/>
      <c r="L120" s="212"/>
      <c r="M120" s="212"/>
      <c r="N120" s="212"/>
      <c r="O120" s="212"/>
      <c r="P120" s="212"/>
      <c r="Q120" s="212"/>
      <c r="R120" s="212"/>
      <c r="S120" s="212"/>
      <c r="T120" s="212"/>
      <c r="U120" s="212"/>
      <c r="V120" s="212"/>
      <c r="W120" s="212"/>
      <c r="X120" s="212"/>
      <c r="Y120" s="212"/>
      <c r="Z120" s="212"/>
      <c r="AA120" s="212"/>
      <c r="AB120" s="212"/>
      <c r="AC120" s="212"/>
      <c r="AD120" s="212"/>
    </row>
    <row r="121" spans="1:30" s="1" customFormat="1" ht="19.7" customHeight="1" x14ac:dyDescent="0.2">
      <c r="A121" s="89" t="str">
        <f>IF(D128&lt;&gt;"","Titre du document :","")</f>
        <v/>
      </c>
      <c r="B121" s="90"/>
      <c r="C121" s="90"/>
      <c r="D121" s="90"/>
      <c r="E121" s="90"/>
      <c r="F121" s="90"/>
      <c r="G121" s="90"/>
      <c r="H121" s="90"/>
      <c r="I121" s="90"/>
      <c r="J121" s="90"/>
      <c r="K121" s="90"/>
      <c r="L121" s="90"/>
      <c r="M121" s="90"/>
      <c r="N121" s="90"/>
      <c r="O121" s="90"/>
      <c r="P121" s="90"/>
      <c r="Q121" s="90"/>
      <c r="R121" s="90"/>
      <c r="S121" s="90"/>
      <c r="T121" s="90"/>
      <c r="U121" s="90"/>
      <c r="V121" s="90"/>
      <c r="W121" s="91"/>
      <c r="X121" s="73" t="str">
        <f>IF(D128&lt;&gt;"","Référence :","")</f>
        <v/>
      </c>
      <c r="Y121" s="74"/>
      <c r="Z121" s="74"/>
      <c r="AA121" s="75"/>
      <c r="AB121" s="95" t="str">
        <f>AB104</f>
        <v/>
      </c>
      <c r="AC121" s="96"/>
      <c r="AD121" s="97"/>
    </row>
    <row r="122" spans="1:30" s="1" customFormat="1" ht="19.7" customHeight="1" x14ac:dyDescent="0.25">
      <c r="A122" s="70" t="str">
        <f>IF(D128&lt;&gt;"",A105,"")</f>
        <v/>
      </c>
      <c r="B122" s="71"/>
      <c r="C122" s="71"/>
      <c r="D122" s="71"/>
      <c r="E122" s="71"/>
      <c r="F122" s="71"/>
      <c r="G122" s="71"/>
      <c r="H122" s="71"/>
      <c r="I122" s="71"/>
      <c r="J122" s="71"/>
      <c r="K122" s="71"/>
      <c r="L122" s="71"/>
      <c r="M122" s="71"/>
      <c r="N122" s="71"/>
      <c r="O122" s="71"/>
      <c r="P122" s="71"/>
      <c r="Q122" s="71"/>
      <c r="R122" s="71"/>
      <c r="S122" s="71"/>
      <c r="T122" s="71"/>
      <c r="U122" s="71"/>
      <c r="V122" s="71"/>
      <c r="W122" s="72"/>
      <c r="X122" s="73" t="str">
        <f>IF(D128&lt;&gt;"","Pagination : ","")</f>
        <v/>
      </c>
      <c r="Y122" s="74"/>
      <c r="Z122" s="74"/>
      <c r="AA122" s="75"/>
      <c r="AB122" s="76" t="str">
        <f>IF(D128&lt;&gt;"",NumPage() &amp; " sur " &amp; Totpage(),"")</f>
        <v/>
      </c>
      <c r="AC122" s="77"/>
      <c r="AD122" s="78"/>
    </row>
    <row r="123" spans="1:30" ht="6.95" customHeight="1" thickBot="1" x14ac:dyDescent="0.3"/>
    <row r="124" spans="1:30" ht="17.100000000000001" customHeight="1" x14ac:dyDescent="0.25">
      <c r="A124" s="200" t="str">
        <f>IF(D128&lt;&gt;"","N° de risque","")</f>
        <v/>
      </c>
      <c r="B124" s="201"/>
      <c r="C124" s="202"/>
      <c r="D124" s="200" t="str">
        <f>IF(D128&lt;&gt;"","N° test","")</f>
        <v/>
      </c>
      <c r="E124" s="201"/>
      <c r="F124" s="202"/>
      <c r="G124" s="200" t="str">
        <f>IF(D128&lt;&gt;"","Libellé des fiches de test","")</f>
        <v/>
      </c>
      <c r="H124" s="201"/>
      <c r="I124" s="201"/>
      <c r="J124" s="201"/>
      <c r="K124" s="201"/>
      <c r="L124" s="201"/>
      <c r="M124" s="201"/>
      <c r="N124" s="201"/>
      <c r="O124" s="201"/>
      <c r="P124" s="201"/>
      <c r="Q124" s="201"/>
      <c r="R124" s="201"/>
      <c r="S124" s="201"/>
      <c r="T124" s="201"/>
      <c r="U124" s="202"/>
      <c r="V124" s="200" t="str">
        <f>IF(D128&lt;&gt;"","Version","")</f>
        <v/>
      </c>
      <c r="W124" s="201"/>
      <c r="X124" s="201"/>
      <c r="Y124" s="202"/>
      <c r="Z124" s="200" t="str">
        <f>IF(D128&lt;&gt;"","M
C
--","")</f>
        <v/>
      </c>
      <c r="AA124" s="202"/>
      <c r="AB124" s="200" t="str">
        <f>IF(D128&lt;&gt;"","Impact DGM (O/N)","")</f>
        <v/>
      </c>
      <c r="AC124" s="201"/>
      <c r="AD124" s="202"/>
    </row>
    <row r="125" spans="1:30" ht="17.100000000000001" customHeight="1" x14ac:dyDescent="0.25">
      <c r="A125" s="203"/>
      <c r="B125" s="158"/>
      <c r="C125" s="204"/>
      <c r="D125" s="203"/>
      <c r="E125" s="158"/>
      <c r="F125" s="204"/>
      <c r="G125" s="203"/>
      <c r="H125" s="158"/>
      <c r="I125" s="158"/>
      <c r="J125" s="158"/>
      <c r="K125" s="158"/>
      <c r="L125" s="158"/>
      <c r="M125" s="158"/>
      <c r="N125" s="158"/>
      <c r="O125" s="158"/>
      <c r="P125" s="158"/>
      <c r="Q125" s="158"/>
      <c r="R125" s="158"/>
      <c r="S125" s="158"/>
      <c r="T125" s="158"/>
      <c r="U125" s="204"/>
      <c r="V125" s="203"/>
      <c r="W125" s="158"/>
      <c r="X125" s="158"/>
      <c r="Y125" s="204"/>
      <c r="Z125" s="203"/>
      <c r="AA125" s="204"/>
      <c r="AB125" s="203"/>
      <c r="AC125" s="158"/>
      <c r="AD125" s="204"/>
    </row>
    <row r="126" spans="1:30" ht="17.100000000000001" customHeight="1" thickBot="1" x14ac:dyDescent="0.3">
      <c r="A126" s="205"/>
      <c r="B126" s="206"/>
      <c r="C126" s="207"/>
      <c r="D126" s="205"/>
      <c r="E126" s="206"/>
      <c r="F126" s="207"/>
      <c r="G126" s="205"/>
      <c r="H126" s="206"/>
      <c r="I126" s="206"/>
      <c r="J126" s="206"/>
      <c r="K126" s="206"/>
      <c r="L126" s="206"/>
      <c r="M126" s="206"/>
      <c r="N126" s="206"/>
      <c r="O126" s="206"/>
      <c r="P126" s="206"/>
      <c r="Q126" s="206"/>
      <c r="R126" s="206"/>
      <c r="S126" s="206"/>
      <c r="T126" s="206"/>
      <c r="U126" s="207"/>
      <c r="V126" s="205"/>
      <c r="W126" s="206"/>
      <c r="X126" s="206"/>
      <c r="Y126" s="207"/>
      <c r="Z126" s="205"/>
      <c r="AA126" s="207"/>
      <c r="AB126" s="205"/>
      <c r="AC126" s="206"/>
      <c r="AD126" s="207"/>
    </row>
    <row r="127" spans="1:30" ht="17.100000000000001" customHeight="1" x14ac:dyDescent="0.25">
      <c r="A127" s="209" t="str">
        <f>IF(D128&lt;&gt;"","Qualification d'Installation","")</f>
        <v/>
      </c>
      <c r="B127" s="210"/>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1"/>
    </row>
    <row r="128" spans="1:30" ht="53.85" customHeight="1" x14ac:dyDescent="0.25">
      <c r="A128" s="95"/>
      <c r="B128" s="96"/>
      <c r="C128" s="97"/>
      <c r="D128" s="95" t="str">
        <f>IF(IFERROR(VLOOKUP("TI_50",'Analyse de risques'!$W$1:$W$154,1,FALSE)&lt;&gt;"","")=TRUE,"TI_50","")</f>
        <v/>
      </c>
      <c r="E128" s="96"/>
      <c r="F128" s="97"/>
      <c r="G128" s="95" t="str">
        <f>IF(D128&lt;&gt;"",VLOOKUP(D128,'Analyse de risques'!$W$1:$Y$154,3,FALSE),"")</f>
        <v/>
      </c>
      <c r="H128" s="96"/>
      <c r="I128" s="96"/>
      <c r="J128" s="96"/>
      <c r="K128" s="96"/>
      <c r="L128" s="96"/>
      <c r="M128" s="96"/>
      <c r="N128" s="96"/>
      <c r="O128" s="96"/>
      <c r="P128" s="96"/>
      <c r="Q128" s="96"/>
      <c r="R128" s="96"/>
      <c r="S128" s="96"/>
      <c r="T128" s="96"/>
      <c r="U128" s="97"/>
      <c r="V128" s="95"/>
      <c r="W128" s="96"/>
      <c r="X128" s="96"/>
      <c r="Y128" s="97"/>
      <c r="Z128" s="95"/>
      <c r="AA128" s="97"/>
      <c r="AB128" s="95"/>
      <c r="AC128" s="96"/>
      <c r="AD128" s="97"/>
    </row>
    <row r="129" spans="1:30" ht="53.85" customHeight="1" x14ac:dyDescent="0.25">
      <c r="A129" s="95"/>
      <c r="B129" s="96"/>
      <c r="C129" s="97"/>
      <c r="D129" s="95" t="str">
        <f>IF(IFERROR(VLOOKUP("TI_51",'Analyse de risques'!$W$1:$W$154,1,FALSE)&lt;&gt;"","")=TRUE,"TI_51","")</f>
        <v/>
      </c>
      <c r="E129" s="96"/>
      <c r="F129" s="97"/>
      <c r="G129" s="95" t="str">
        <f>IF(D129&lt;&gt;"",VLOOKUP(D129,'Analyse de risques'!$W$1:$Y$154,3,FALSE),"")</f>
        <v/>
      </c>
      <c r="H129" s="96"/>
      <c r="I129" s="96"/>
      <c r="J129" s="96"/>
      <c r="K129" s="96"/>
      <c r="L129" s="96"/>
      <c r="M129" s="96"/>
      <c r="N129" s="96"/>
      <c r="O129" s="96"/>
      <c r="P129" s="96"/>
      <c r="Q129" s="96"/>
      <c r="R129" s="96"/>
      <c r="S129" s="96"/>
      <c r="T129" s="96"/>
      <c r="U129" s="97"/>
      <c r="V129" s="95"/>
      <c r="W129" s="96"/>
      <c r="X129" s="96"/>
      <c r="Y129" s="97"/>
      <c r="Z129" s="95"/>
      <c r="AA129" s="97"/>
      <c r="AB129" s="95"/>
      <c r="AC129" s="96"/>
      <c r="AD129" s="97"/>
    </row>
    <row r="130" spans="1:30" ht="53.85" customHeight="1" x14ac:dyDescent="0.25">
      <c r="A130" s="95"/>
      <c r="B130" s="96"/>
      <c r="C130" s="97"/>
      <c r="D130" s="95" t="str">
        <f>IF(IFERROR(VLOOKUP("TI_52",'Analyse de risques'!$W$1:$W$154,1,FALSE)&lt;&gt;"","")=TRUE,"TI_52","")</f>
        <v/>
      </c>
      <c r="E130" s="96"/>
      <c r="F130" s="97"/>
      <c r="G130" s="95" t="str">
        <f>IF(D130&lt;&gt;"",VLOOKUP(D130,'Analyse de risques'!$W$1:$Y$154,3,FALSE),"")</f>
        <v/>
      </c>
      <c r="H130" s="96"/>
      <c r="I130" s="96"/>
      <c r="J130" s="96"/>
      <c r="K130" s="96"/>
      <c r="L130" s="96"/>
      <c r="M130" s="96"/>
      <c r="N130" s="96"/>
      <c r="O130" s="96"/>
      <c r="P130" s="96"/>
      <c r="Q130" s="96"/>
      <c r="R130" s="96"/>
      <c r="S130" s="96"/>
      <c r="T130" s="96"/>
      <c r="U130" s="97"/>
      <c r="V130" s="95"/>
      <c r="W130" s="96"/>
      <c r="X130" s="96"/>
      <c r="Y130" s="97"/>
      <c r="Z130" s="95"/>
      <c r="AA130" s="97"/>
      <c r="AB130" s="95"/>
      <c r="AC130" s="96"/>
      <c r="AD130" s="97"/>
    </row>
    <row r="131" spans="1:30" ht="53.85" customHeight="1" x14ac:dyDescent="0.25">
      <c r="A131" s="95"/>
      <c r="B131" s="96"/>
      <c r="C131" s="97"/>
      <c r="D131" s="95" t="str">
        <f>IF(IFERROR(VLOOKUP("TI_53",'Analyse de risques'!$W$1:$W$154,1,FALSE)&lt;&gt;"","")=TRUE,"TI_53","")</f>
        <v/>
      </c>
      <c r="E131" s="96"/>
      <c r="F131" s="97"/>
      <c r="G131" s="95" t="str">
        <f>IF(D131&lt;&gt;"",VLOOKUP(D131,'Analyse de risques'!$W$1:$Y$154,3,FALSE),"")</f>
        <v/>
      </c>
      <c r="H131" s="96"/>
      <c r="I131" s="96"/>
      <c r="J131" s="96"/>
      <c r="K131" s="96"/>
      <c r="L131" s="96"/>
      <c r="M131" s="96"/>
      <c r="N131" s="96"/>
      <c r="O131" s="96"/>
      <c r="P131" s="96"/>
      <c r="Q131" s="96"/>
      <c r="R131" s="96"/>
      <c r="S131" s="96"/>
      <c r="T131" s="96"/>
      <c r="U131" s="97"/>
      <c r="V131" s="95"/>
      <c r="W131" s="96"/>
      <c r="X131" s="96"/>
      <c r="Y131" s="97"/>
      <c r="Z131" s="95"/>
      <c r="AA131" s="97"/>
      <c r="AB131" s="95"/>
      <c r="AC131" s="96"/>
      <c r="AD131" s="97"/>
    </row>
    <row r="132" spans="1:30" ht="53.85" customHeight="1" x14ac:dyDescent="0.25">
      <c r="A132" s="95"/>
      <c r="B132" s="96"/>
      <c r="C132" s="97"/>
      <c r="D132" s="95" t="str">
        <f>IF(IFERROR(VLOOKUP("TI_54",'Analyse de risques'!$W$1:$W$154,1,FALSE)&lt;&gt;"","")=TRUE,"TI_54","")</f>
        <v/>
      </c>
      <c r="E132" s="96"/>
      <c r="F132" s="97"/>
      <c r="G132" s="95" t="str">
        <f>IF(D132&lt;&gt;"",VLOOKUP(D132,'Analyse de risques'!$W$1:$Y$154,3,FALSE),"")</f>
        <v/>
      </c>
      <c r="H132" s="96"/>
      <c r="I132" s="96"/>
      <c r="J132" s="96"/>
      <c r="K132" s="96"/>
      <c r="L132" s="96"/>
      <c r="M132" s="96"/>
      <c r="N132" s="96"/>
      <c r="O132" s="96"/>
      <c r="P132" s="96"/>
      <c r="Q132" s="96"/>
      <c r="R132" s="96"/>
      <c r="S132" s="96"/>
      <c r="T132" s="96"/>
      <c r="U132" s="97"/>
      <c r="V132" s="95"/>
      <c r="W132" s="96"/>
      <c r="X132" s="96"/>
      <c r="Y132" s="97"/>
      <c r="Z132" s="95"/>
      <c r="AA132" s="97"/>
      <c r="AB132" s="95"/>
      <c r="AC132" s="96"/>
      <c r="AD132" s="97"/>
    </row>
    <row r="133" spans="1:30" ht="53.85" customHeight="1" x14ac:dyDescent="0.25">
      <c r="A133" s="95"/>
      <c r="B133" s="96"/>
      <c r="C133" s="97"/>
      <c r="D133" s="95" t="str">
        <f>IF(IFERROR(VLOOKUP("TI_55",'Analyse de risques'!$W$1:$W$154,1,FALSE)&lt;&gt;"","")=TRUE,"TI_55","")</f>
        <v/>
      </c>
      <c r="E133" s="96"/>
      <c r="F133" s="97"/>
      <c r="G133" s="95" t="str">
        <f>IF(D133&lt;&gt;"",VLOOKUP(D133,'Analyse de risques'!$W$1:$Y$154,3,FALSE),"")</f>
        <v/>
      </c>
      <c r="H133" s="96"/>
      <c r="I133" s="96"/>
      <c r="J133" s="96"/>
      <c r="K133" s="96"/>
      <c r="L133" s="96"/>
      <c r="M133" s="96"/>
      <c r="N133" s="96"/>
      <c r="O133" s="96"/>
      <c r="P133" s="96"/>
      <c r="Q133" s="96"/>
      <c r="R133" s="96"/>
      <c r="S133" s="96"/>
      <c r="T133" s="96"/>
      <c r="U133" s="97"/>
      <c r="V133" s="95"/>
      <c r="W133" s="96"/>
      <c r="X133" s="96"/>
      <c r="Y133" s="97"/>
      <c r="Z133" s="95"/>
      <c r="AA133" s="97"/>
      <c r="AB133" s="95"/>
      <c r="AC133" s="96"/>
      <c r="AD133" s="97"/>
    </row>
    <row r="134" spans="1:30" ht="53.85" customHeight="1" x14ac:dyDescent="0.25">
      <c r="A134" s="186"/>
      <c r="B134" s="186"/>
      <c r="C134" s="186"/>
      <c r="D134" s="95" t="str">
        <f>IF(IFERROR(VLOOKUP("TI_56",'Analyse de risques'!$W$1:$W$154,1,FALSE)&lt;&gt;"","")=TRUE,"TI_56","")</f>
        <v/>
      </c>
      <c r="E134" s="96"/>
      <c r="F134" s="97"/>
      <c r="G134" s="95" t="str">
        <f>IF(D134&lt;&gt;"",VLOOKUP(D134,'Analyse de risques'!$W$1:$Y$154,3,FALSE),"")</f>
        <v/>
      </c>
      <c r="H134" s="96"/>
      <c r="I134" s="96"/>
      <c r="J134" s="96"/>
      <c r="K134" s="96"/>
      <c r="L134" s="96"/>
      <c r="M134" s="96"/>
      <c r="N134" s="96"/>
      <c r="O134" s="96"/>
      <c r="P134" s="96"/>
      <c r="Q134" s="96"/>
      <c r="R134" s="96"/>
      <c r="S134" s="96"/>
      <c r="T134" s="96"/>
      <c r="U134" s="97"/>
      <c r="V134" s="95"/>
      <c r="W134" s="96"/>
      <c r="X134" s="96"/>
      <c r="Y134" s="97"/>
      <c r="Z134" s="95"/>
      <c r="AA134" s="97"/>
      <c r="AB134" s="186"/>
      <c r="AC134" s="186"/>
      <c r="AD134" s="186"/>
    </row>
    <row r="135" spans="1:30" s="21" customFormat="1" ht="8.4499999999999993" customHeight="1" x14ac:dyDescent="0.25">
      <c r="A135" s="19"/>
      <c r="B135" s="19"/>
      <c r="C135" s="19"/>
      <c r="D135" s="19"/>
      <c r="E135" s="19"/>
      <c r="F135" s="19"/>
      <c r="G135" s="19"/>
      <c r="H135" s="19"/>
      <c r="I135" s="19"/>
      <c r="J135" s="19"/>
      <c r="K135" s="19"/>
      <c r="L135" s="19"/>
      <c r="M135" s="19"/>
      <c r="N135" s="19"/>
      <c r="O135" s="19"/>
      <c r="P135" s="19"/>
      <c r="Q135" s="19"/>
      <c r="R135" s="19"/>
      <c r="S135" s="19"/>
      <c r="T135" s="19"/>
      <c r="U135" s="19"/>
      <c r="V135" s="20"/>
      <c r="W135" s="20"/>
      <c r="X135" s="20"/>
      <c r="Y135" s="20"/>
      <c r="Z135" s="20"/>
      <c r="AA135" s="20"/>
      <c r="AB135" s="19"/>
      <c r="AC135" s="19"/>
      <c r="AD135" s="19"/>
    </row>
    <row r="136" spans="1:30" s="21" customFormat="1" ht="8.4499999999999993" customHeight="1" x14ac:dyDescent="0.25">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row>
    <row r="137" spans="1:30" ht="14.1" customHeight="1" x14ac:dyDescent="0.25">
      <c r="A137" s="212" t="str">
        <f>IF(D145&lt;&gt;"","aaa","")</f>
        <v/>
      </c>
      <c r="B137" s="212"/>
      <c r="C137" s="212"/>
      <c r="D137" s="212"/>
      <c r="E137" s="212"/>
      <c r="F137" s="212"/>
      <c r="G137" s="212"/>
      <c r="H137" s="212"/>
      <c r="I137" s="212"/>
      <c r="J137" s="212"/>
      <c r="K137" s="212"/>
      <c r="L137" s="212"/>
      <c r="M137" s="212"/>
      <c r="N137" s="212"/>
      <c r="O137" s="212"/>
      <c r="P137" s="212"/>
      <c r="Q137" s="212"/>
      <c r="R137" s="212"/>
      <c r="S137" s="212"/>
      <c r="T137" s="212"/>
      <c r="U137" s="212"/>
      <c r="V137" s="212"/>
      <c r="W137" s="212"/>
      <c r="X137" s="212"/>
      <c r="Y137" s="212"/>
      <c r="Z137" s="212"/>
      <c r="AA137" s="212"/>
      <c r="AB137" s="212"/>
      <c r="AC137" s="212"/>
      <c r="AD137" s="212"/>
    </row>
    <row r="138" spans="1:30" s="1" customFormat="1" ht="19.7" customHeight="1" x14ac:dyDescent="0.2">
      <c r="A138" s="89" t="str">
        <f>IF(D145&lt;&gt;"","Titre du document :","")</f>
        <v/>
      </c>
      <c r="B138" s="90"/>
      <c r="C138" s="90"/>
      <c r="D138" s="90"/>
      <c r="E138" s="90"/>
      <c r="F138" s="90"/>
      <c r="G138" s="90"/>
      <c r="H138" s="90"/>
      <c r="I138" s="90"/>
      <c r="J138" s="90"/>
      <c r="K138" s="90"/>
      <c r="L138" s="90"/>
      <c r="M138" s="90"/>
      <c r="N138" s="90"/>
      <c r="O138" s="90"/>
      <c r="P138" s="90"/>
      <c r="Q138" s="90"/>
      <c r="R138" s="90"/>
      <c r="S138" s="90"/>
      <c r="T138" s="90"/>
      <c r="U138" s="90"/>
      <c r="V138" s="90"/>
      <c r="W138" s="91"/>
      <c r="X138" s="73" t="str">
        <f>IF(D145&lt;&gt;"","Référence :","")</f>
        <v/>
      </c>
      <c r="Y138" s="74"/>
      <c r="Z138" s="74"/>
      <c r="AA138" s="75"/>
      <c r="AB138" s="95" t="str">
        <f>AB121</f>
        <v/>
      </c>
      <c r="AC138" s="96"/>
      <c r="AD138" s="97"/>
    </row>
    <row r="139" spans="1:30" s="1" customFormat="1" ht="19.7" customHeight="1" x14ac:dyDescent="0.25">
      <c r="A139" s="70" t="str">
        <f>IF(D145&lt;&gt;"",A122,"")</f>
        <v/>
      </c>
      <c r="B139" s="71"/>
      <c r="C139" s="71"/>
      <c r="D139" s="71"/>
      <c r="E139" s="71"/>
      <c r="F139" s="71"/>
      <c r="G139" s="71"/>
      <c r="H139" s="71"/>
      <c r="I139" s="71"/>
      <c r="J139" s="71"/>
      <c r="K139" s="71"/>
      <c r="L139" s="71"/>
      <c r="M139" s="71"/>
      <c r="N139" s="71"/>
      <c r="O139" s="71"/>
      <c r="P139" s="71"/>
      <c r="Q139" s="71"/>
      <c r="R139" s="71"/>
      <c r="S139" s="71"/>
      <c r="T139" s="71"/>
      <c r="U139" s="71"/>
      <c r="V139" s="71"/>
      <c r="W139" s="72"/>
      <c r="X139" s="73" t="str">
        <f>IF(D145&lt;&gt;"","Pagination : ","")</f>
        <v/>
      </c>
      <c r="Y139" s="74"/>
      <c r="Z139" s="74"/>
      <c r="AA139" s="75"/>
      <c r="AB139" s="76" t="str">
        <f>IF(D145&lt;&gt;"",NumPage() &amp; " sur " &amp; Totpage(),"")</f>
        <v/>
      </c>
      <c r="AC139" s="77"/>
      <c r="AD139" s="78"/>
    </row>
    <row r="140" spans="1:30" ht="6.95" customHeight="1" thickBot="1" x14ac:dyDescent="0.3"/>
    <row r="141" spans="1:30" ht="17.100000000000001" customHeight="1" x14ac:dyDescent="0.25">
      <c r="A141" s="200" t="str">
        <f>IF(D145&lt;&gt;"","N° de risque","")</f>
        <v/>
      </c>
      <c r="B141" s="201"/>
      <c r="C141" s="202"/>
      <c r="D141" s="200" t="str">
        <f>IF(D145&lt;&gt;"","N° test","")</f>
        <v/>
      </c>
      <c r="E141" s="201"/>
      <c r="F141" s="202"/>
      <c r="G141" s="200" t="str">
        <f>IF(D145&lt;&gt;"","Libellé des fiches de test","")</f>
        <v/>
      </c>
      <c r="H141" s="201"/>
      <c r="I141" s="201"/>
      <c r="J141" s="201"/>
      <c r="K141" s="201"/>
      <c r="L141" s="201"/>
      <c r="M141" s="201"/>
      <c r="N141" s="201"/>
      <c r="O141" s="201"/>
      <c r="P141" s="201"/>
      <c r="Q141" s="201"/>
      <c r="R141" s="201"/>
      <c r="S141" s="201"/>
      <c r="T141" s="201"/>
      <c r="U141" s="202"/>
      <c r="V141" s="200" t="str">
        <f>IF(D145&lt;&gt;"","Version","")</f>
        <v/>
      </c>
      <c r="W141" s="201"/>
      <c r="X141" s="201"/>
      <c r="Y141" s="202"/>
      <c r="Z141" s="200" t="str">
        <f>IF(D145&lt;&gt;"","M
C
--","")</f>
        <v/>
      </c>
      <c r="AA141" s="202"/>
      <c r="AB141" s="200" t="str">
        <f>IF(D145&lt;&gt;"","Impact DGM (O/N)","")</f>
        <v/>
      </c>
      <c r="AC141" s="201"/>
      <c r="AD141" s="202"/>
    </row>
    <row r="142" spans="1:30" ht="17.100000000000001" customHeight="1" x14ac:dyDescent="0.25">
      <c r="A142" s="203"/>
      <c r="B142" s="158"/>
      <c r="C142" s="204"/>
      <c r="D142" s="203"/>
      <c r="E142" s="158"/>
      <c r="F142" s="204"/>
      <c r="G142" s="203"/>
      <c r="H142" s="158"/>
      <c r="I142" s="158"/>
      <c r="J142" s="158"/>
      <c r="K142" s="158"/>
      <c r="L142" s="158"/>
      <c r="M142" s="158"/>
      <c r="N142" s="158"/>
      <c r="O142" s="158"/>
      <c r="P142" s="158"/>
      <c r="Q142" s="158"/>
      <c r="R142" s="158"/>
      <c r="S142" s="158"/>
      <c r="T142" s="158"/>
      <c r="U142" s="204"/>
      <c r="V142" s="203"/>
      <c r="W142" s="158"/>
      <c r="X142" s="158"/>
      <c r="Y142" s="204"/>
      <c r="Z142" s="203"/>
      <c r="AA142" s="204"/>
      <c r="AB142" s="203"/>
      <c r="AC142" s="158"/>
      <c r="AD142" s="204"/>
    </row>
    <row r="143" spans="1:30" ht="17.100000000000001" customHeight="1" thickBot="1" x14ac:dyDescent="0.3">
      <c r="A143" s="205"/>
      <c r="B143" s="206"/>
      <c r="C143" s="207"/>
      <c r="D143" s="205"/>
      <c r="E143" s="206"/>
      <c r="F143" s="207"/>
      <c r="G143" s="205"/>
      <c r="H143" s="206"/>
      <c r="I143" s="206"/>
      <c r="J143" s="206"/>
      <c r="K143" s="206"/>
      <c r="L143" s="206"/>
      <c r="M143" s="206"/>
      <c r="N143" s="206"/>
      <c r="O143" s="206"/>
      <c r="P143" s="206"/>
      <c r="Q143" s="206"/>
      <c r="R143" s="206"/>
      <c r="S143" s="206"/>
      <c r="T143" s="206"/>
      <c r="U143" s="207"/>
      <c r="V143" s="205"/>
      <c r="W143" s="206"/>
      <c r="X143" s="206"/>
      <c r="Y143" s="207"/>
      <c r="Z143" s="205"/>
      <c r="AA143" s="207"/>
      <c r="AB143" s="205"/>
      <c r="AC143" s="206"/>
      <c r="AD143" s="207"/>
    </row>
    <row r="144" spans="1:30" ht="17.100000000000001" customHeight="1" x14ac:dyDescent="0.25">
      <c r="A144" s="209" t="str">
        <f>IF(D145&lt;&gt;"","Qualification d'Installation","")</f>
        <v/>
      </c>
      <c r="B144" s="210"/>
      <c r="C144" s="210"/>
      <c r="D144" s="210"/>
      <c r="E144" s="210"/>
      <c r="F144" s="210"/>
      <c r="G144" s="210"/>
      <c r="H144" s="210"/>
      <c r="I144" s="210"/>
      <c r="J144" s="210"/>
      <c r="K144" s="210"/>
      <c r="L144" s="210"/>
      <c r="M144" s="210"/>
      <c r="N144" s="210"/>
      <c r="O144" s="210"/>
      <c r="P144" s="210"/>
      <c r="Q144" s="210"/>
      <c r="R144" s="210"/>
      <c r="S144" s="210"/>
      <c r="T144" s="210"/>
      <c r="U144" s="210"/>
      <c r="V144" s="210"/>
      <c r="W144" s="210"/>
      <c r="X144" s="210"/>
      <c r="Y144" s="210"/>
      <c r="Z144" s="210"/>
      <c r="AA144" s="210"/>
      <c r="AB144" s="210"/>
      <c r="AC144" s="210"/>
      <c r="AD144" s="211"/>
    </row>
    <row r="145" spans="1:30" ht="53.85" customHeight="1" x14ac:dyDescent="0.25">
      <c r="A145" s="95"/>
      <c r="B145" s="96"/>
      <c r="C145" s="97"/>
      <c r="D145" s="95" t="str">
        <f>IF(IFERROR(VLOOKUP("TI_57",'Analyse de risques'!$W$1:$W$154,1,FALSE)&lt;&gt;"","")=TRUE,"TI_57","")</f>
        <v/>
      </c>
      <c r="E145" s="96"/>
      <c r="F145" s="97"/>
      <c r="G145" s="95" t="str">
        <f>IF(D145&lt;&gt;"",VLOOKUP(D145,'Analyse de risques'!$W$1:$Y$154,3,FALSE),"")</f>
        <v/>
      </c>
      <c r="H145" s="96"/>
      <c r="I145" s="96"/>
      <c r="J145" s="96"/>
      <c r="K145" s="96"/>
      <c r="L145" s="96"/>
      <c r="M145" s="96"/>
      <c r="N145" s="96"/>
      <c r="O145" s="96"/>
      <c r="P145" s="96"/>
      <c r="Q145" s="96"/>
      <c r="R145" s="96"/>
      <c r="S145" s="96"/>
      <c r="T145" s="96"/>
      <c r="U145" s="97"/>
      <c r="V145" s="95"/>
      <c r="W145" s="96"/>
      <c r="X145" s="96"/>
      <c r="Y145" s="97"/>
      <c r="Z145" s="95"/>
      <c r="AA145" s="97"/>
      <c r="AB145" s="95"/>
      <c r="AC145" s="96"/>
      <c r="AD145" s="97"/>
    </row>
    <row r="146" spans="1:30" ht="53.85" customHeight="1" x14ac:dyDescent="0.25">
      <c r="A146" s="95"/>
      <c r="B146" s="96"/>
      <c r="C146" s="97"/>
      <c r="D146" s="95" t="str">
        <f>IF(IFERROR(VLOOKUP("TI_58",'Analyse de risques'!$W$1:$W$154,1,FALSE)&lt;&gt;"","")=TRUE,"TI_58","")</f>
        <v/>
      </c>
      <c r="E146" s="96"/>
      <c r="F146" s="97"/>
      <c r="G146" s="95" t="str">
        <f>IF(D146&lt;&gt;"",VLOOKUP(D146,'Analyse de risques'!$W$1:$Y$154,3,FALSE),"")</f>
        <v/>
      </c>
      <c r="H146" s="96"/>
      <c r="I146" s="96"/>
      <c r="J146" s="96"/>
      <c r="K146" s="96"/>
      <c r="L146" s="96"/>
      <c r="M146" s="96"/>
      <c r="N146" s="96"/>
      <c r="O146" s="96"/>
      <c r="P146" s="96"/>
      <c r="Q146" s="96"/>
      <c r="R146" s="96"/>
      <c r="S146" s="96"/>
      <c r="T146" s="96"/>
      <c r="U146" s="97"/>
      <c r="V146" s="95"/>
      <c r="W146" s="96"/>
      <c r="X146" s="96"/>
      <c r="Y146" s="97"/>
      <c r="Z146" s="95"/>
      <c r="AA146" s="97"/>
      <c r="AB146" s="95"/>
      <c r="AC146" s="96"/>
      <c r="AD146" s="97"/>
    </row>
    <row r="147" spans="1:30" ht="53.85" customHeight="1" x14ac:dyDescent="0.25">
      <c r="A147" s="95"/>
      <c r="B147" s="96"/>
      <c r="C147" s="97"/>
      <c r="D147" s="95" t="str">
        <f>IF(IFERROR(VLOOKUP("TI_59",'Analyse de risques'!$W$1:$W$154,1,FALSE)&lt;&gt;"","")=TRUE,"TI_59","")</f>
        <v/>
      </c>
      <c r="E147" s="96"/>
      <c r="F147" s="97"/>
      <c r="G147" s="95" t="str">
        <f>IF(D147&lt;&gt;"",VLOOKUP(D147,'Analyse de risques'!$W$1:$Y$154,3,FALSE),"")</f>
        <v/>
      </c>
      <c r="H147" s="96"/>
      <c r="I147" s="96"/>
      <c r="J147" s="96"/>
      <c r="K147" s="96"/>
      <c r="L147" s="96"/>
      <c r="M147" s="96"/>
      <c r="N147" s="96"/>
      <c r="O147" s="96"/>
      <c r="P147" s="96"/>
      <c r="Q147" s="96"/>
      <c r="R147" s="96"/>
      <c r="S147" s="96"/>
      <c r="T147" s="96"/>
      <c r="U147" s="97"/>
      <c r="V147" s="95"/>
      <c r="W147" s="96"/>
      <c r="X147" s="96"/>
      <c r="Y147" s="97"/>
      <c r="Z147" s="95"/>
      <c r="AA147" s="97"/>
      <c r="AB147" s="95"/>
      <c r="AC147" s="96"/>
      <c r="AD147" s="97"/>
    </row>
    <row r="148" spans="1:30" ht="53.85" customHeight="1" x14ac:dyDescent="0.25">
      <c r="A148" s="95"/>
      <c r="B148" s="96"/>
      <c r="C148" s="97"/>
      <c r="D148" s="95" t="str">
        <f>IF(IFERROR(VLOOKUP("TI_60",'Analyse de risques'!$W$1:$W$154,1,FALSE)&lt;&gt;"","")=TRUE,"TI_60","")</f>
        <v/>
      </c>
      <c r="E148" s="96"/>
      <c r="F148" s="97"/>
      <c r="G148" s="95" t="str">
        <f>IF(D148&lt;&gt;"",VLOOKUP(D148,'Analyse de risques'!$W$1:$Y$154,3,FALSE),"")</f>
        <v/>
      </c>
      <c r="H148" s="96"/>
      <c r="I148" s="96"/>
      <c r="J148" s="96"/>
      <c r="K148" s="96"/>
      <c r="L148" s="96"/>
      <c r="M148" s="96"/>
      <c r="N148" s="96"/>
      <c r="O148" s="96"/>
      <c r="P148" s="96"/>
      <c r="Q148" s="96"/>
      <c r="R148" s="96"/>
      <c r="S148" s="96"/>
      <c r="T148" s="96"/>
      <c r="U148" s="97"/>
      <c r="V148" s="95"/>
      <c r="W148" s="96"/>
      <c r="X148" s="96"/>
      <c r="Y148" s="97"/>
      <c r="Z148" s="95"/>
      <c r="AA148" s="97"/>
      <c r="AB148" s="95"/>
      <c r="AC148" s="96"/>
      <c r="AD148" s="97"/>
    </row>
    <row r="149" spans="1:30" ht="53.85" customHeight="1" x14ac:dyDescent="0.25">
      <c r="A149" s="95"/>
      <c r="B149" s="96"/>
      <c r="C149" s="97"/>
      <c r="D149" s="95" t="str">
        <f>IF(IFERROR(VLOOKUP("TI_61",'Analyse de risques'!$W$1:$W$154,1,FALSE)&lt;&gt;"","")=TRUE,"TI_61","")</f>
        <v/>
      </c>
      <c r="E149" s="96"/>
      <c r="F149" s="97"/>
      <c r="G149" s="95" t="str">
        <f>IF(D149&lt;&gt;"",VLOOKUP(D149,'Analyse de risques'!$W$1:$Y$154,3,FALSE),"")</f>
        <v/>
      </c>
      <c r="H149" s="96"/>
      <c r="I149" s="96"/>
      <c r="J149" s="96"/>
      <c r="K149" s="96"/>
      <c r="L149" s="96"/>
      <c r="M149" s="96"/>
      <c r="N149" s="96"/>
      <c r="O149" s="96"/>
      <c r="P149" s="96"/>
      <c r="Q149" s="96"/>
      <c r="R149" s="96"/>
      <c r="S149" s="96"/>
      <c r="T149" s="96"/>
      <c r="U149" s="97"/>
      <c r="V149" s="95"/>
      <c r="W149" s="96"/>
      <c r="X149" s="96"/>
      <c r="Y149" s="97"/>
      <c r="Z149" s="95"/>
      <c r="AA149" s="97"/>
      <c r="AB149" s="95"/>
      <c r="AC149" s="96"/>
      <c r="AD149" s="97"/>
    </row>
    <row r="150" spans="1:30" ht="53.85" customHeight="1" x14ac:dyDescent="0.25">
      <c r="A150" s="95"/>
      <c r="B150" s="96"/>
      <c r="C150" s="97"/>
      <c r="D150" s="95" t="str">
        <f>IF(IFERROR(VLOOKUP("TI_62",'Analyse de risques'!$W$1:$W$154,1,FALSE)&lt;&gt;"","")=TRUE,"TI_62","")</f>
        <v/>
      </c>
      <c r="E150" s="96"/>
      <c r="F150" s="97"/>
      <c r="G150" s="95" t="str">
        <f>IF(D150&lt;&gt;"",VLOOKUP(D150,'Analyse de risques'!$W$1:$Y$154,3,FALSE),"")</f>
        <v/>
      </c>
      <c r="H150" s="96"/>
      <c r="I150" s="96"/>
      <c r="J150" s="96"/>
      <c r="K150" s="96"/>
      <c r="L150" s="96"/>
      <c r="M150" s="96"/>
      <c r="N150" s="96"/>
      <c r="O150" s="96"/>
      <c r="P150" s="96"/>
      <c r="Q150" s="96"/>
      <c r="R150" s="96"/>
      <c r="S150" s="96"/>
      <c r="T150" s="96"/>
      <c r="U150" s="97"/>
      <c r="V150" s="95"/>
      <c r="W150" s="96"/>
      <c r="X150" s="96"/>
      <c r="Y150" s="97"/>
      <c r="Z150" s="95"/>
      <c r="AA150" s="97"/>
      <c r="AB150" s="95"/>
      <c r="AC150" s="96"/>
      <c r="AD150" s="97"/>
    </row>
    <row r="151" spans="1:30" ht="53.85" customHeight="1" x14ac:dyDescent="0.25">
      <c r="A151" s="186"/>
      <c r="B151" s="186"/>
      <c r="C151" s="186"/>
      <c r="D151" s="95" t="str">
        <f>IF(IFERROR(VLOOKUP("TI_63",'Analyse de risques'!$W$1:$W$154,1,FALSE)&lt;&gt;"","")=TRUE,"TI_63","")</f>
        <v/>
      </c>
      <c r="E151" s="96"/>
      <c r="F151" s="97"/>
      <c r="G151" s="95" t="str">
        <f>IF(D151&lt;&gt;"",VLOOKUP(D151,'Analyse de risques'!$W$1:$Y$154,3,FALSE),"")</f>
        <v/>
      </c>
      <c r="H151" s="96"/>
      <c r="I151" s="96"/>
      <c r="J151" s="96"/>
      <c r="K151" s="96"/>
      <c r="L151" s="96"/>
      <c r="M151" s="96"/>
      <c r="N151" s="96"/>
      <c r="O151" s="96"/>
      <c r="P151" s="96"/>
      <c r="Q151" s="96"/>
      <c r="R151" s="96"/>
      <c r="S151" s="96"/>
      <c r="T151" s="96"/>
      <c r="U151" s="97"/>
      <c r="V151" s="95"/>
      <c r="W151" s="96"/>
      <c r="X151" s="96"/>
      <c r="Y151" s="97"/>
      <c r="Z151" s="95"/>
      <c r="AA151" s="97"/>
      <c r="AB151" s="186"/>
      <c r="AC151" s="186"/>
      <c r="AD151" s="186"/>
    </row>
    <row r="152" spans="1:30" s="21" customFormat="1" ht="8.4499999999999993" customHeight="1" x14ac:dyDescent="0.25">
      <c r="A152" s="19"/>
      <c r="B152" s="19"/>
      <c r="C152" s="19"/>
      <c r="D152" s="19"/>
      <c r="E152" s="19"/>
      <c r="F152" s="19"/>
      <c r="G152" s="19"/>
      <c r="H152" s="19"/>
      <c r="I152" s="19"/>
      <c r="J152" s="19"/>
      <c r="K152" s="19"/>
      <c r="L152" s="19"/>
      <c r="M152" s="19"/>
      <c r="N152" s="19"/>
      <c r="O152" s="19"/>
      <c r="P152" s="19"/>
      <c r="Q152" s="19"/>
      <c r="R152" s="19"/>
      <c r="S152" s="19"/>
      <c r="T152" s="19"/>
      <c r="U152" s="19"/>
      <c r="V152" s="20"/>
      <c r="W152" s="20"/>
      <c r="X152" s="20"/>
      <c r="Y152" s="20"/>
      <c r="Z152" s="20"/>
      <c r="AA152" s="20"/>
      <c r="AB152" s="19"/>
      <c r="AC152" s="19"/>
      <c r="AD152" s="19"/>
    </row>
    <row r="153" spans="1:30" s="21" customFormat="1" ht="8.4499999999999993" customHeight="1" x14ac:dyDescent="0.25">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row>
    <row r="154" spans="1:30" ht="14.1" customHeight="1" x14ac:dyDescent="0.25">
      <c r="A154" s="212" t="str">
        <f>IF(D162&lt;&gt;"","aaa","")</f>
        <v/>
      </c>
      <c r="B154" s="212"/>
      <c r="C154" s="212"/>
      <c r="D154" s="212"/>
      <c r="E154" s="212"/>
      <c r="F154" s="212"/>
      <c r="G154" s="212"/>
      <c r="H154" s="212"/>
      <c r="I154" s="212"/>
      <c r="J154" s="212"/>
      <c r="K154" s="212"/>
      <c r="L154" s="212"/>
      <c r="M154" s="212"/>
      <c r="N154" s="212"/>
      <c r="O154" s="212"/>
      <c r="P154" s="212"/>
      <c r="Q154" s="212"/>
      <c r="R154" s="212"/>
      <c r="S154" s="212"/>
      <c r="T154" s="212"/>
      <c r="U154" s="212"/>
      <c r="V154" s="212"/>
      <c r="W154" s="212"/>
      <c r="X154" s="212"/>
      <c r="Y154" s="212"/>
      <c r="Z154" s="212"/>
      <c r="AA154" s="212"/>
      <c r="AB154" s="212"/>
      <c r="AC154" s="212"/>
      <c r="AD154" s="212"/>
    </row>
    <row r="155" spans="1:30" s="1" customFormat="1" ht="19.7" customHeight="1" x14ac:dyDescent="0.2">
      <c r="A155" s="89" t="str">
        <f>IF(D162&lt;&gt;"","Titre du document :","")</f>
        <v/>
      </c>
      <c r="B155" s="90"/>
      <c r="C155" s="90"/>
      <c r="D155" s="90"/>
      <c r="E155" s="90"/>
      <c r="F155" s="90"/>
      <c r="G155" s="90"/>
      <c r="H155" s="90"/>
      <c r="I155" s="90"/>
      <c r="J155" s="90"/>
      <c r="K155" s="90"/>
      <c r="L155" s="90"/>
      <c r="M155" s="90"/>
      <c r="N155" s="90"/>
      <c r="O155" s="90"/>
      <c r="P155" s="90"/>
      <c r="Q155" s="90"/>
      <c r="R155" s="90"/>
      <c r="S155" s="90"/>
      <c r="T155" s="90"/>
      <c r="U155" s="90"/>
      <c r="V155" s="90"/>
      <c r="W155" s="91"/>
      <c r="X155" s="73" t="str">
        <f>IF(D162&lt;&gt;"","Référence :","")</f>
        <v/>
      </c>
      <c r="Y155" s="74"/>
      <c r="Z155" s="74"/>
      <c r="AA155" s="75"/>
      <c r="AB155" s="95" t="str">
        <f>AB138</f>
        <v/>
      </c>
      <c r="AC155" s="96"/>
      <c r="AD155" s="97"/>
    </row>
    <row r="156" spans="1:30" s="1" customFormat="1" ht="19.7" customHeight="1" x14ac:dyDescent="0.25">
      <c r="A156" s="70" t="str">
        <f>IF(D162&lt;&gt;"",A139,"")</f>
        <v/>
      </c>
      <c r="B156" s="71"/>
      <c r="C156" s="71"/>
      <c r="D156" s="71"/>
      <c r="E156" s="71"/>
      <c r="F156" s="71"/>
      <c r="G156" s="71"/>
      <c r="H156" s="71"/>
      <c r="I156" s="71"/>
      <c r="J156" s="71"/>
      <c r="K156" s="71"/>
      <c r="L156" s="71"/>
      <c r="M156" s="71"/>
      <c r="N156" s="71"/>
      <c r="O156" s="71"/>
      <c r="P156" s="71"/>
      <c r="Q156" s="71"/>
      <c r="R156" s="71"/>
      <c r="S156" s="71"/>
      <c r="T156" s="71"/>
      <c r="U156" s="71"/>
      <c r="V156" s="71"/>
      <c r="W156" s="72"/>
      <c r="X156" s="73" t="str">
        <f>IF(D162&lt;&gt;"","Pagination : ","")</f>
        <v/>
      </c>
      <c r="Y156" s="74"/>
      <c r="Z156" s="74"/>
      <c r="AA156" s="75"/>
      <c r="AB156" s="76" t="str">
        <f>IF(D162&lt;&gt;"",NumPage() &amp; " sur " &amp; Totpage(),"")</f>
        <v/>
      </c>
      <c r="AC156" s="77"/>
      <c r="AD156" s="78"/>
    </row>
    <row r="157" spans="1:30" ht="6.95" customHeight="1" thickBot="1" x14ac:dyDescent="0.3"/>
    <row r="158" spans="1:30" ht="17.100000000000001" customHeight="1" x14ac:dyDescent="0.25">
      <c r="A158" s="200" t="str">
        <f>IF(D162&lt;&gt;"","N° de risque","")</f>
        <v/>
      </c>
      <c r="B158" s="201"/>
      <c r="C158" s="202"/>
      <c r="D158" s="200" t="str">
        <f>IF(D162&lt;&gt;"","N° test","")</f>
        <v/>
      </c>
      <c r="E158" s="201"/>
      <c r="F158" s="202"/>
      <c r="G158" s="200" t="str">
        <f>IF(D162&lt;&gt;"","Libellé des fiches de test","")</f>
        <v/>
      </c>
      <c r="H158" s="201"/>
      <c r="I158" s="201"/>
      <c r="J158" s="201"/>
      <c r="K158" s="201"/>
      <c r="L158" s="201"/>
      <c r="M158" s="201"/>
      <c r="N158" s="201"/>
      <c r="O158" s="201"/>
      <c r="P158" s="201"/>
      <c r="Q158" s="201"/>
      <c r="R158" s="201"/>
      <c r="S158" s="201"/>
      <c r="T158" s="201"/>
      <c r="U158" s="202"/>
      <c r="V158" s="200" t="str">
        <f>IF(D162&lt;&gt;"","Version","")</f>
        <v/>
      </c>
      <c r="W158" s="201"/>
      <c r="X158" s="201"/>
      <c r="Y158" s="202"/>
      <c r="Z158" s="200" t="str">
        <f>IF(D162&lt;&gt;"","M
C
--","")</f>
        <v/>
      </c>
      <c r="AA158" s="202"/>
      <c r="AB158" s="200" t="str">
        <f>IF(D162&lt;&gt;"","Impact DGM (O/N)","")</f>
        <v/>
      </c>
      <c r="AC158" s="201"/>
      <c r="AD158" s="202"/>
    </row>
    <row r="159" spans="1:30" ht="17.100000000000001" customHeight="1" x14ac:dyDescent="0.25">
      <c r="A159" s="203"/>
      <c r="B159" s="158"/>
      <c r="C159" s="204"/>
      <c r="D159" s="203"/>
      <c r="E159" s="158"/>
      <c r="F159" s="204"/>
      <c r="G159" s="203"/>
      <c r="H159" s="158"/>
      <c r="I159" s="158"/>
      <c r="J159" s="158"/>
      <c r="K159" s="158"/>
      <c r="L159" s="158"/>
      <c r="M159" s="158"/>
      <c r="N159" s="158"/>
      <c r="O159" s="158"/>
      <c r="P159" s="158"/>
      <c r="Q159" s="158"/>
      <c r="R159" s="158"/>
      <c r="S159" s="158"/>
      <c r="T159" s="158"/>
      <c r="U159" s="204"/>
      <c r="V159" s="203"/>
      <c r="W159" s="158"/>
      <c r="X159" s="158"/>
      <c r="Y159" s="204"/>
      <c r="Z159" s="203"/>
      <c r="AA159" s="204"/>
      <c r="AB159" s="203"/>
      <c r="AC159" s="158"/>
      <c r="AD159" s="204"/>
    </row>
    <row r="160" spans="1:30" ht="17.100000000000001" customHeight="1" thickBot="1" x14ac:dyDescent="0.3">
      <c r="A160" s="205"/>
      <c r="B160" s="206"/>
      <c r="C160" s="207"/>
      <c r="D160" s="205"/>
      <c r="E160" s="206"/>
      <c r="F160" s="207"/>
      <c r="G160" s="205"/>
      <c r="H160" s="206"/>
      <c r="I160" s="206"/>
      <c r="J160" s="206"/>
      <c r="K160" s="206"/>
      <c r="L160" s="206"/>
      <c r="M160" s="206"/>
      <c r="N160" s="206"/>
      <c r="O160" s="206"/>
      <c r="P160" s="206"/>
      <c r="Q160" s="206"/>
      <c r="R160" s="206"/>
      <c r="S160" s="206"/>
      <c r="T160" s="206"/>
      <c r="U160" s="207"/>
      <c r="V160" s="205"/>
      <c r="W160" s="206"/>
      <c r="X160" s="206"/>
      <c r="Y160" s="207"/>
      <c r="Z160" s="205"/>
      <c r="AA160" s="207"/>
      <c r="AB160" s="205"/>
      <c r="AC160" s="206"/>
      <c r="AD160" s="207"/>
    </row>
    <row r="161" spans="1:30" ht="17.100000000000001" customHeight="1" x14ac:dyDescent="0.25">
      <c r="A161" s="209" t="str">
        <f>IF(D162&lt;&gt;"","Qualification d'Installation","")</f>
        <v/>
      </c>
      <c r="B161" s="210"/>
      <c r="C161" s="210"/>
      <c r="D161" s="210"/>
      <c r="E161" s="210"/>
      <c r="F161" s="210"/>
      <c r="G161" s="210"/>
      <c r="H161" s="210"/>
      <c r="I161" s="210"/>
      <c r="J161" s="210"/>
      <c r="K161" s="210"/>
      <c r="L161" s="210"/>
      <c r="M161" s="210"/>
      <c r="N161" s="210"/>
      <c r="O161" s="210"/>
      <c r="P161" s="210"/>
      <c r="Q161" s="210"/>
      <c r="R161" s="210"/>
      <c r="S161" s="210"/>
      <c r="T161" s="210"/>
      <c r="U161" s="210"/>
      <c r="V161" s="210"/>
      <c r="W161" s="210"/>
      <c r="X161" s="210"/>
      <c r="Y161" s="210"/>
      <c r="Z161" s="210"/>
      <c r="AA161" s="210"/>
      <c r="AB161" s="210"/>
      <c r="AC161" s="210"/>
      <c r="AD161" s="211"/>
    </row>
    <row r="162" spans="1:30" ht="53.85" customHeight="1" x14ac:dyDescent="0.25">
      <c r="A162" s="95"/>
      <c r="B162" s="96"/>
      <c r="C162" s="97"/>
      <c r="D162" s="95" t="str">
        <f>IF(IFERROR(VLOOKUP("TI_64",'Analyse de risques'!$W$1:$W$154,1,FALSE)&lt;&gt;"","")=TRUE,"TI_64","")</f>
        <v/>
      </c>
      <c r="E162" s="96"/>
      <c r="F162" s="97"/>
      <c r="G162" s="95" t="str">
        <f>IF(D162&lt;&gt;"",VLOOKUP(D162,'Analyse de risques'!$W$1:$Y$154,3,FALSE),"")</f>
        <v/>
      </c>
      <c r="H162" s="96"/>
      <c r="I162" s="96"/>
      <c r="J162" s="96"/>
      <c r="K162" s="96"/>
      <c r="L162" s="96"/>
      <c r="M162" s="96"/>
      <c r="N162" s="96"/>
      <c r="O162" s="96"/>
      <c r="P162" s="96"/>
      <c r="Q162" s="96"/>
      <c r="R162" s="96"/>
      <c r="S162" s="96"/>
      <c r="T162" s="96"/>
      <c r="U162" s="97"/>
      <c r="V162" s="95"/>
      <c r="W162" s="96"/>
      <c r="X162" s="96"/>
      <c r="Y162" s="97"/>
      <c r="Z162" s="95"/>
      <c r="AA162" s="97"/>
      <c r="AB162" s="95"/>
      <c r="AC162" s="96"/>
      <c r="AD162" s="97"/>
    </row>
    <row r="163" spans="1:30" ht="53.85" customHeight="1" x14ac:dyDescent="0.25">
      <c r="A163" s="95"/>
      <c r="B163" s="96"/>
      <c r="C163" s="97"/>
      <c r="D163" s="95" t="str">
        <f>IF(IFERROR(VLOOKUP("TI_65",'Analyse de risques'!$W$1:$W$154,1,FALSE)&lt;&gt;"","")=TRUE,"TI_65","")</f>
        <v/>
      </c>
      <c r="E163" s="96"/>
      <c r="F163" s="97"/>
      <c r="G163" s="95" t="str">
        <f>IF(D163&lt;&gt;"",VLOOKUP(D163,'Analyse de risques'!$W$1:$Y$154,3,FALSE),"")</f>
        <v/>
      </c>
      <c r="H163" s="96"/>
      <c r="I163" s="96"/>
      <c r="J163" s="96"/>
      <c r="K163" s="96"/>
      <c r="L163" s="96"/>
      <c r="M163" s="96"/>
      <c r="N163" s="96"/>
      <c r="O163" s="96"/>
      <c r="P163" s="96"/>
      <c r="Q163" s="96"/>
      <c r="R163" s="96"/>
      <c r="S163" s="96"/>
      <c r="T163" s="96"/>
      <c r="U163" s="97"/>
      <c r="V163" s="95"/>
      <c r="W163" s="96"/>
      <c r="X163" s="96"/>
      <c r="Y163" s="97"/>
      <c r="Z163" s="95"/>
      <c r="AA163" s="97"/>
      <c r="AB163" s="95"/>
      <c r="AC163" s="96"/>
      <c r="AD163" s="97"/>
    </row>
    <row r="164" spans="1:30" ht="53.85" customHeight="1" x14ac:dyDescent="0.25">
      <c r="A164" s="95"/>
      <c r="B164" s="96"/>
      <c r="C164" s="97"/>
      <c r="D164" s="95" t="str">
        <f>IF(IFERROR(VLOOKUP("TI_66",'Analyse de risques'!$W$1:$W$154,1,FALSE)&lt;&gt;"","")=TRUE,"TI_66","")</f>
        <v/>
      </c>
      <c r="E164" s="96"/>
      <c r="F164" s="97"/>
      <c r="G164" s="95" t="str">
        <f>IF(D164&lt;&gt;"",VLOOKUP(D164,'Analyse de risques'!$W$1:$Y$154,3,FALSE),"")</f>
        <v/>
      </c>
      <c r="H164" s="96"/>
      <c r="I164" s="96"/>
      <c r="J164" s="96"/>
      <c r="K164" s="96"/>
      <c r="L164" s="96"/>
      <c r="M164" s="96"/>
      <c r="N164" s="96"/>
      <c r="O164" s="96"/>
      <c r="P164" s="96"/>
      <c r="Q164" s="96"/>
      <c r="R164" s="96"/>
      <c r="S164" s="96"/>
      <c r="T164" s="96"/>
      <c r="U164" s="97"/>
      <c r="V164" s="95"/>
      <c r="W164" s="96"/>
      <c r="X164" s="96"/>
      <c r="Y164" s="97"/>
      <c r="Z164" s="95"/>
      <c r="AA164" s="97"/>
      <c r="AB164" s="95"/>
      <c r="AC164" s="96"/>
      <c r="AD164" s="97"/>
    </row>
    <row r="165" spans="1:30" ht="53.85" customHeight="1" x14ac:dyDescent="0.25">
      <c r="A165" s="95"/>
      <c r="B165" s="96"/>
      <c r="C165" s="97"/>
      <c r="D165" s="95" t="str">
        <f>IF(IFERROR(VLOOKUP("TI_67",'Analyse de risques'!$W$1:$W$154,1,FALSE)&lt;&gt;"","")=TRUE,"TI_67","")</f>
        <v/>
      </c>
      <c r="E165" s="96"/>
      <c r="F165" s="97"/>
      <c r="G165" s="95" t="str">
        <f>IF(D165&lt;&gt;"",VLOOKUP(D165,'Analyse de risques'!$W$1:$Y$154,3,FALSE),"")</f>
        <v/>
      </c>
      <c r="H165" s="96"/>
      <c r="I165" s="96"/>
      <c r="J165" s="96"/>
      <c r="K165" s="96"/>
      <c r="L165" s="96"/>
      <c r="M165" s="96"/>
      <c r="N165" s="96"/>
      <c r="O165" s="96"/>
      <c r="P165" s="96"/>
      <c r="Q165" s="96"/>
      <c r="R165" s="96"/>
      <c r="S165" s="96"/>
      <c r="T165" s="96"/>
      <c r="U165" s="97"/>
      <c r="V165" s="95"/>
      <c r="W165" s="96"/>
      <c r="X165" s="96"/>
      <c r="Y165" s="97"/>
      <c r="Z165" s="95"/>
      <c r="AA165" s="97"/>
      <c r="AB165" s="95"/>
      <c r="AC165" s="96"/>
      <c r="AD165" s="97"/>
    </row>
    <row r="166" spans="1:30" ht="53.85" customHeight="1" x14ac:dyDescent="0.25">
      <c r="A166" s="95"/>
      <c r="B166" s="96"/>
      <c r="C166" s="97"/>
      <c r="D166" s="95" t="str">
        <f>IF(IFERROR(VLOOKUP("TI_68",'Analyse de risques'!$W$1:$W$154,1,FALSE)&lt;&gt;"","")=TRUE,"TI_68","")</f>
        <v/>
      </c>
      <c r="E166" s="96"/>
      <c r="F166" s="97"/>
      <c r="G166" s="95" t="str">
        <f>IF(D166&lt;&gt;"",VLOOKUP(D166,'Analyse de risques'!$W$1:$Y$154,3,FALSE),"")</f>
        <v/>
      </c>
      <c r="H166" s="96"/>
      <c r="I166" s="96"/>
      <c r="J166" s="96"/>
      <c r="K166" s="96"/>
      <c r="L166" s="96"/>
      <c r="M166" s="96"/>
      <c r="N166" s="96"/>
      <c r="O166" s="96"/>
      <c r="P166" s="96"/>
      <c r="Q166" s="96"/>
      <c r="R166" s="96"/>
      <c r="S166" s="96"/>
      <c r="T166" s="96"/>
      <c r="U166" s="97"/>
      <c r="V166" s="95"/>
      <c r="W166" s="96"/>
      <c r="X166" s="96"/>
      <c r="Y166" s="97"/>
      <c r="Z166" s="95"/>
      <c r="AA166" s="97"/>
      <c r="AB166" s="95"/>
      <c r="AC166" s="96"/>
      <c r="AD166" s="97"/>
    </row>
    <row r="167" spans="1:30" ht="53.85" customHeight="1" x14ac:dyDescent="0.25">
      <c r="A167" s="95"/>
      <c r="B167" s="96"/>
      <c r="C167" s="97"/>
      <c r="D167" s="95" t="str">
        <f>IF(IFERROR(VLOOKUP("TI_69",'Analyse de risques'!$W$1:$W$154,1,FALSE)&lt;&gt;"","")=TRUE,"TI_69","")</f>
        <v/>
      </c>
      <c r="E167" s="96"/>
      <c r="F167" s="97"/>
      <c r="G167" s="95" t="str">
        <f>IF(D167&lt;&gt;"",VLOOKUP(D167,'Analyse de risques'!$W$1:$Y$154,3,FALSE),"")</f>
        <v/>
      </c>
      <c r="H167" s="96"/>
      <c r="I167" s="96"/>
      <c r="J167" s="96"/>
      <c r="K167" s="96"/>
      <c r="L167" s="96"/>
      <c r="M167" s="96"/>
      <c r="N167" s="96"/>
      <c r="O167" s="96"/>
      <c r="P167" s="96"/>
      <c r="Q167" s="96"/>
      <c r="R167" s="96"/>
      <c r="S167" s="96"/>
      <c r="T167" s="96"/>
      <c r="U167" s="97"/>
      <c r="V167" s="95"/>
      <c r="W167" s="96"/>
      <c r="X167" s="96"/>
      <c r="Y167" s="97"/>
      <c r="Z167" s="95"/>
      <c r="AA167" s="97"/>
      <c r="AB167" s="95"/>
      <c r="AC167" s="96"/>
      <c r="AD167" s="97"/>
    </row>
    <row r="168" spans="1:30" ht="53.85" customHeight="1" x14ac:dyDescent="0.25">
      <c r="A168" s="186"/>
      <c r="B168" s="186"/>
      <c r="C168" s="186"/>
      <c r="D168" s="95" t="str">
        <f>IF(IFERROR(VLOOKUP("TI_70",'Analyse de risques'!$W$1:$W$154,1,FALSE)&lt;&gt;"","")=TRUE,"TI_70","")</f>
        <v/>
      </c>
      <c r="E168" s="96"/>
      <c r="F168" s="97"/>
      <c r="G168" s="95" t="str">
        <f>IF(D168&lt;&gt;"",VLOOKUP(D168,'Analyse de risques'!$W$1:$Y$154,3,FALSE),"")</f>
        <v/>
      </c>
      <c r="H168" s="96"/>
      <c r="I168" s="96"/>
      <c r="J168" s="96"/>
      <c r="K168" s="96"/>
      <c r="L168" s="96"/>
      <c r="M168" s="96"/>
      <c r="N168" s="96"/>
      <c r="O168" s="96"/>
      <c r="P168" s="96"/>
      <c r="Q168" s="96"/>
      <c r="R168" s="96"/>
      <c r="S168" s="96"/>
      <c r="T168" s="96"/>
      <c r="U168" s="97"/>
      <c r="V168" s="95"/>
      <c r="W168" s="96"/>
      <c r="X168" s="96"/>
      <c r="Y168" s="97"/>
      <c r="Z168" s="95"/>
      <c r="AA168" s="97"/>
      <c r="AB168" s="186"/>
      <c r="AC168" s="186"/>
      <c r="AD168" s="186"/>
    </row>
    <row r="169" spans="1:30" s="21" customFormat="1" ht="8.4499999999999993" customHeight="1" x14ac:dyDescent="0.25">
      <c r="A169" s="19"/>
      <c r="B169" s="19"/>
      <c r="C169" s="19"/>
      <c r="D169" s="19"/>
      <c r="E169" s="19"/>
      <c r="F169" s="19"/>
      <c r="G169" s="19"/>
      <c r="H169" s="19"/>
      <c r="I169" s="19"/>
      <c r="J169" s="19"/>
      <c r="K169" s="19"/>
      <c r="L169" s="19"/>
      <c r="M169" s="19"/>
      <c r="N169" s="19"/>
      <c r="O169" s="19"/>
      <c r="P169" s="19"/>
      <c r="Q169" s="19"/>
      <c r="R169" s="19"/>
      <c r="S169" s="19"/>
      <c r="T169" s="19"/>
      <c r="U169" s="19"/>
      <c r="V169" s="20"/>
      <c r="W169" s="20"/>
      <c r="X169" s="20"/>
      <c r="Y169" s="20"/>
      <c r="Z169" s="20"/>
      <c r="AA169" s="20"/>
      <c r="AB169" s="19"/>
      <c r="AC169" s="19"/>
      <c r="AD169" s="19"/>
    </row>
    <row r="170" spans="1:30" s="21" customFormat="1" ht="8.4499999999999993" customHeight="1" x14ac:dyDescent="0.25">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row>
    <row r="171" spans="1:30" ht="14.1" customHeight="1" x14ac:dyDescent="0.25">
      <c r="A171" s="212" t="str">
        <f>IF(D179&lt;&gt;"","aaa","")</f>
        <v/>
      </c>
      <c r="B171" s="212"/>
      <c r="C171" s="212"/>
      <c r="D171" s="212"/>
      <c r="E171" s="212"/>
      <c r="F171" s="212"/>
      <c r="G171" s="212"/>
      <c r="H171" s="212"/>
      <c r="I171" s="212"/>
      <c r="J171" s="212"/>
      <c r="K171" s="212"/>
      <c r="L171" s="212"/>
      <c r="M171" s="212"/>
      <c r="N171" s="212"/>
      <c r="O171" s="212"/>
      <c r="P171" s="212"/>
      <c r="Q171" s="212"/>
      <c r="R171" s="212"/>
      <c r="S171" s="212"/>
      <c r="T171" s="212"/>
      <c r="U171" s="212"/>
      <c r="V171" s="212"/>
      <c r="W171" s="212"/>
      <c r="X171" s="212"/>
      <c r="Y171" s="212"/>
      <c r="Z171" s="212"/>
      <c r="AA171" s="212"/>
      <c r="AB171" s="212"/>
      <c r="AC171" s="212"/>
      <c r="AD171" s="212"/>
    </row>
    <row r="172" spans="1:30" s="1" customFormat="1" ht="19.7" customHeight="1" x14ac:dyDescent="0.2">
      <c r="A172" s="89" t="str">
        <f>IF(D179&lt;&gt;"","Titre du document :","")</f>
        <v/>
      </c>
      <c r="B172" s="90"/>
      <c r="C172" s="90"/>
      <c r="D172" s="90"/>
      <c r="E172" s="90"/>
      <c r="F172" s="90"/>
      <c r="G172" s="90"/>
      <c r="H172" s="90"/>
      <c r="I172" s="90"/>
      <c r="J172" s="90"/>
      <c r="K172" s="90"/>
      <c r="L172" s="90"/>
      <c r="M172" s="90"/>
      <c r="N172" s="90"/>
      <c r="O172" s="90"/>
      <c r="P172" s="90"/>
      <c r="Q172" s="90"/>
      <c r="R172" s="90"/>
      <c r="S172" s="90"/>
      <c r="T172" s="90"/>
      <c r="U172" s="90"/>
      <c r="V172" s="90"/>
      <c r="W172" s="91"/>
      <c r="X172" s="73" t="str">
        <f>IF(D179&lt;&gt;"","Référence :","")</f>
        <v/>
      </c>
      <c r="Y172" s="74"/>
      <c r="Z172" s="74"/>
      <c r="AA172" s="75"/>
      <c r="AB172" s="95" t="str">
        <f>AB155</f>
        <v/>
      </c>
      <c r="AC172" s="96"/>
      <c r="AD172" s="97"/>
    </row>
    <row r="173" spans="1:30" s="1" customFormat="1" ht="19.7" customHeight="1" x14ac:dyDescent="0.25">
      <c r="A173" s="70" t="str">
        <f>IF(D179&lt;&gt;"",A156,"")</f>
        <v/>
      </c>
      <c r="B173" s="71"/>
      <c r="C173" s="71"/>
      <c r="D173" s="71"/>
      <c r="E173" s="71"/>
      <c r="F173" s="71"/>
      <c r="G173" s="71"/>
      <c r="H173" s="71"/>
      <c r="I173" s="71"/>
      <c r="J173" s="71"/>
      <c r="K173" s="71"/>
      <c r="L173" s="71"/>
      <c r="M173" s="71"/>
      <c r="N173" s="71"/>
      <c r="O173" s="71"/>
      <c r="P173" s="71"/>
      <c r="Q173" s="71"/>
      <c r="R173" s="71"/>
      <c r="S173" s="71"/>
      <c r="T173" s="71"/>
      <c r="U173" s="71"/>
      <c r="V173" s="71"/>
      <c r="W173" s="72"/>
      <c r="X173" s="73" t="str">
        <f>IF(D179&lt;&gt;"","Pagination : ","")</f>
        <v/>
      </c>
      <c r="Y173" s="74"/>
      <c r="Z173" s="74"/>
      <c r="AA173" s="75"/>
      <c r="AB173" s="76" t="str">
        <f>IF(D179&lt;&gt;"",NumPage() &amp; " sur " &amp; Totpage(),"")</f>
        <v/>
      </c>
      <c r="AC173" s="77"/>
      <c r="AD173" s="78"/>
    </row>
    <row r="174" spans="1:30" ht="6.95" customHeight="1" thickBot="1" x14ac:dyDescent="0.3"/>
    <row r="175" spans="1:30" ht="17.100000000000001" customHeight="1" x14ac:dyDescent="0.25">
      <c r="A175" s="200" t="str">
        <f>IF(D179&lt;&gt;"","N° de risque","")</f>
        <v/>
      </c>
      <c r="B175" s="201"/>
      <c r="C175" s="202"/>
      <c r="D175" s="200" t="str">
        <f>IF(D179&lt;&gt;"","N° test","")</f>
        <v/>
      </c>
      <c r="E175" s="201"/>
      <c r="F175" s="202"/>
      <c r="G175" s="200" t="str">
        <f>IF(D179&lt;&gt;"","Libellé des fiches de test","")</f>
        <v/>
      </c>
      <c r="H175" s="201"/>
      <c r="I175" s="201"/>
      <c r="J175" s="201"/>
      <c r="K175" s="201"/>
      <c r="L175" s="201"/>
      <c r="M175" s="201"/>
      <c r="N175" s="201"/>
      <c r="O175" s="201"/>
      <c r="P175" s="201"/>
      <c r="Q175" s="201"/>
      <c r="R175" s="201"/>
      <c r="S175" s="201"/>
      <c r="T175" s="201"/>
      <c r="U175" s="202"/>
      <c r="V175" s="200" t="str">
        <f>IF(D179&lt;&gt;"","Version","")</f>
        <v/>
      </c>
      <c r="W175" s="201"/>
      <c r="X175" s="201"/>
      <c r="Y175" s="202"/>
      <c r="Z175" s="200" t="str">
        <f>IF(D179&lt;&gt;"","M
C
--","")</f>
        <v/>
      </c>
      <c r="AA175" s="202"/>
      <c r="AB175" s="200" t="str">
        <f>IF(D179&lt;&gt;"","Impact DGM (O/N)","")</f>
        <v/>
      </c>
      <c r="AC175" s="201"/>
      <c r="AD175" s="202"/>
    </row>
    <row r="176" spans="1:30" ht="17.100000000000001" customHeight="1" x14ac:dyDescent="0.25">
      <c r="A176" s="203"/>
      <c r="B176" s="158"/>
      <c r="C176" s="204"/>
      <c r="D176" s="203"/>
      <c r="E176" s="158"/>
      <c r="F176" s="204"/>
      <c r="G176" s="203"/>
      <c r="H176" s="158"/>
      <c r="I176" s="158"/>
      <c r="J176" s="158"/>
      <c r="K176" s="158"/>
      <c r="L176" s="158"/>
      <c r="M176" s="158"/>
      <c r="N176" s="158"/>
      <c r="O176" s="158"/>
      <c r="P176" s="158"/>
      <c r="Q176" s="158"/>
      <c r="R176" s="158"/>
      <c r="S176" s="158"/>
      <c r="T176" s="158"/>
      <c r="U176" s="204"/>
      <c r="V176" s="203"/>
      <c r="W176" s="158"/>
      <c r="X176" s="158"/>
      <c r="Y176" s="204"/>
      <c r="Z176" s="203"/>
      <c r="AA176" s="204"/>
      <c r="AB176" s="203"/>
      <c r="AC176" s="158"/>
      <c r="AD176" s="204"/>
    </row>
    <row r="177" spans="1:30" ht="17.100000000000001" customHeight="1" thickBot="1" x14ac:dyDescent="0.3">
      <c r="A177" s="205"/>
      <c r="B177" s="206"/>
      <c r="C177" s="207"/>
      <c r="D177" s="205"/>
      <c r="E177" s="206"/>
      <c r="F177" s="207"/>
      <c r="G177" s="205"/>
      <c r="H177" s="206"/>
      <c r="I177" s="206"/>
      <c r="J177" s="206"/>
      <c r="K177" s="206"/>
      <c r="L177" s="206"/>
      <c r="M177" s="206"/>
      <c r="N177" s="206"/>
      <c r="O177" s="206"/>
      <c r="P177" s="206"/>
      <c r="Q177" s="206"/>
      <c r="R177" s="206"/>
      <c r="S177" s="206"/>
      <c r="T177" s="206"/>
      <c r="U177" s="207"/>
      <c r="V177" s="205"/>
      <c r="W177" s="206"/>
      <c r="X177" s="206"/>
      <c r="Y177" s="207"/>
      <c r="Z177" s="205"/>
      <c r="AA177" s="207"/>
      <c r="AB177" s="205"/>
      <c r="AC177" s="206"/>
      <c r="AD177" s="207"/>
    </row>
    <row r="178" spans="1:30" ht="17.100000000000001" customHeight="1" x14ac:dyDescent="0.25">
      <c r="A178" s="209" t="str">
        <f>IF(D179&lt;&gt;"","Qualification d'Installation","")</f>
        <v/>
      </c>
      <c r="B178" s="210"/>
      <c r="C178" s="210"/>
      <c r="D178" s="210"/>
      <c r="E178" s="210"/>
      <c r="F178" s="210"/>
      <c r="G178" s="210"/>
      <c r="H178" s="210"/>
      <c r="I178" s="210"/>
      <c r="J178" s="210"/>
      <c r="K178" s="210"/>
      <c r="L178" s="210"/>
      <c r="M178" s="210"/>
      <c r="N178" s="210"/>
      <c r="O178" s="210"/>
      <c r="P178" s="210"/>
      <c r="Q178" s="210"/>
      <c r="R178" s="210"/>
      <c r="S178" s="210"/>
      <c r="T178" s="210"/>
      <c r="U178" s="210"/>
      <c r="V178" s="210"/>
      <c r="W178" s="210"/>
      <c r="X178" s="210"/>
      <c r="Y178" s="210"/>
      <c r="Z178" s="210"/>
      <c r="AA178" s="210"/>
      <c r="AB178" s="210"/>
      <c r="AC178" s="210"/>
      <c r="AD178" s="211"/>
    </row>
    <row r="179" spans="1:30" ht="53.85" customHeight="1" x14ac:dyDescent="0.25">
      <c r="A179" s="95"/>
      <c r="B179" s="96"/>
      <c r="C179" s="97"/>
      <c r="D179" s="95" t="str">
        <f>IF(IFERROR(VLOOKUP("TI_71",'Analyse de risques'!$W$1:$W$154,1,FALSE)&lt;&gt;"","")=TRUE,"TI_71","")</f>
        <v/>
      </c>
      <c r="E179" s="96"/>
      <c r="F179" s="97"/>
      <c r="G179" s="95" t="str">
        <f>IF(D179&lt;&gt;"",VLOOKUP(D179,'Analyse de risques'!$W$1:$Y$154,3,FALSE),"")</f>
        <v/>
      </c>
      <c r="H179" s="96"/>
      <c r="I179" s="96"/>
      <c r="J179" s="96"/>
      <c r="K179" s="96"/>
      <c r="L179" s="96"/>
      <c r="M179" s="96"/>
      <c r="N179" s="96"/>
      <c r="O179" s="96"/>
      <c r="P179" s="96"/>
      <c r="Q179" s="96"/>
      <c r="R179" s="96"/>
      <c r="S179" s="96"/>
      <c r="T179" s="96"/>
      <c r="U179" s="97"/>
      <c r="V179" s="95"/>
      <c r="W179" s="96"/>
      <c r="X179" s="96"/>
      <c r="Y179" s="97"/>
      <c r="Z179" s="95"/>
      <c r="AA179" s="97"/>
      <c r="AB179" s="95"/>
      <c r="AC179" s="96"/>
      <c r="AD179" s="97"/>
    </row>
    <row r="180" spans="1:30" ht="53.85" customHeight="1" x14ac:dyDescent="0.25">
      <c r="A180" s="95"/>
      <c r="B180" s="96"/>
      <c r="C180" s="97"/>
      <c r="D180" s="95" t="str">
        <f>IF(IFERROR(VLOOKUP("TI_72",'Analyse de risques'!$W$1:$W$154,1,FALSE)&lt;&gt;"","")=TRUE,"TI_72","")</f>
        <v/>
      </c>
      <c r="E180" s="96"/>
      <c r="F180" s="97"/>
      <c r="G180" s="95" t="str">
        <f>IF(D180&lt;&gt;"",VLOOKUP(D180,'Analyse de risques'!$W$1:$Y$154,3,FALSE),"")</f>
        <v/>
      </c>
      <c r="H180" s="96"/>
      <c r="I180" s="96"/>
      <c r="J180" s="96"/>
      <c r="K180" s="96"/>
      <c r="L180" s="96"/>
      <c r="M180" s="96"/>
      <c r="N180" s="96"/>
      <c r="O180" s="96"/>
      <c r="P180" s="96"/>
      <c r="Q180" s="96"/>
      <c r="R180" s="96"/>
      <c r="S180" s="96"/>
      <c r="T180" s="96"/>
      <c r="U180" s="97"/>
      <c r="V180" s="95"/>
      <c r="W180" s="96"/>
      <c r="X180" s="96"/>
      <c r="Y180" s="97"/>
      <c r="Z180" s="95"/>
      <c r="AA180" s="97"/>
      <c r="AB180" s="95"/>
      <c r="AC180" s="96"/>
      <c r="AD180" s="97"/>
    </row>
    <row r="181" spans="1:30" ht="53.85" customHeight="1" x14ac:dyDescent="0.25">
      <c r="A181" s="95"/>
      <c r="B181" s="96"/>
      <c r="C181" s="97"/>
      <c r="D181" s="95" t="str">
        <f>IF(IFERROR(VLOOKUP("TI_73",'Analyse de risques'!$W$1:$W$154,1,FALSE)&lt;&gt;"","")=TRUE,"TI_73","")</f>
        <v/>
      </c>
      <c r="E181" s="96"/>
      <c r="F181" s="97"/>
      <c r="G181" s="95" t="str">
        <f>IF(D181&lt;&gt;"",VLOOKUP(D181,'Analyse de risques'!$W$1:$Y$154,3,FALSE),"")</f>
        <v/>
      </c>
      <c r="H181" s="96"/>
      <c r="I181" s="96"/>
      <c r="J181" s="96"/>
      <c r="K181" s="96"/>
      <c r="L181" s="96"/>
      <c r="M181" s="96"/>
      <c r="N181" s="96"/>
      <c r="O181" s="96"/>
      <c r="P181" s="96"/>
      <c r="Q181" s="96"/>
      <c r="R181" s="96"/>
      <c r="S181" s="96"/>
      <c r="T181" s="96"/>
      <c r="U181" s="97"/>
      <c r="V181" s="95"/>
      <c r="W181" s="96"/>
      <c r="X181" s="96"/>
      <c r="Y181" s="97"/>
      <c r="Z181" s="95"/>
      <c r="AA181" s="97"/>
      <c r="AB181" s="95"/>
      <c r="AC181" s="96"/>
      <c r="AD181" s="97"/>
    </row>
    <row r="182" spans="1:30" ht="53.85" customHeight="1" x14ac:dyDescent="0.25">
      <c r="A182" s="95"/>
      <c r="B182" s="96"/>
      <c r="C182" s="97"/>
      <c r="D182" s="95" t="str">
        <f>IF(IFERROR(VLOOKUP("TI_74",'Analyse de risques'!$W$1:$W$154,1,FALSE)&lt;&gt;"","")=TRUE,"TI_74","")</f>
        <v/>
      </c>
      <c r="E182" s="96"/>
      <c r="F182" s="97"/>
      <c r="G182" s="95" t="str">
        <f>IF(D182&lt;&gt;"",VLOOKUP(D182,'Analyse de risques'!$W$1:$Y$154,3,FALSE),"")</f>
        <v/>
      </c>
      <c r="H182" s="96"/>
      <c r="I182" s="96"/>
      <c r="J182" s="96"/>
      <c r="K182" s="96"/>
      <c r="L182" s="96"/>
      <c r="M182" s="96"/>
      <c r="N182" s="96"/>
      <c r="O182" s="96"/>
      <c r="P182" s="96"/>
      <c r="Q182" s="96"/>
      <c r="R182" s="96"/>
      <c r="S182" s="96"/>
      <c r="T182" s="96"/>
      <c r="U182" s="97"/>
      <c r="V182" s="95"/>
      <c r="W182" s="96"/>
      <c r="X182" s="96"/>
      <c r="Y182" s="97"/>
      <c r="Z182" s="95"/>
      <c r="AA182" s="97"/>
      <c r="AB182" s="95"/>
      <c r="AC182" s="96"/>
      <c r="AD182" s="97"/>
    </row>
    <row r="183" spans="1:30" ht="53.85" customHeight="1" x14ac:dyDescent="0.25">
      <c r="A183" s="95"/>
      <c r="B183" s="96"/>
      <c r="C183" s="97"/>
      <c r="D183" s="95" t="str">
        <f>IF(IFERROR(VLOOKUP("TI_75",'Analyse de risques'!$W$1:$W$154,1,FALSE)&lt;&gt;"","")=TRUE,"TI_75","")</f>
        <v/>
      </c>
      <c r="E183" s="96"/>
      <c r="F183" s="97"/>
      <c r="G183" s="95" t="str">
        <f>IF(D183&lt;&gt;"",VLOOKUP(D183,'Analyse de risques'!$W$1:$Y$154,3,FALSE),"")</f>
        <v/>
      </c>
      <c r="H183" s="96"/>
      <c r="I183" s="96"/>
      <c r="J183" s="96"/>
      <c r="K183" s="96"/>
      <c r="L183" s="96"/>
      <c r="M183" s="96"/>
      <c r="N183" s="96"/>
      <c r="O183" s="96"/>
      <c r="P183" s="96"/>
      <c r="Q183" s="96"/>
      <c r="R183" s="96"/>
      <c r="S183" s="96"/>
      <c r="T183" s="96"/>
      <c r="U183" s="97"/>
      <c r="V183" s="95"/>
      <c r="W183" s="96"/>
      <c r="X183" s="96"/>
      <c r="Y183" s="97"/>
      <c r="Z183" s="95"/>
      <c r="AA183" s="97"/>
      <c r="AB183" s="95"/>
      <c r="AC183" s="96"/>
      <c r="AD183" s="97"/>
    </row>
    <row r="184" spans="1:30" ht="53.85" customHeight="1" x14ac:dyDescent="0.25">
      <c r="A184" s="95"/>
      <c r="B184" s="96"/>
      <c r="C184" s="97"/>
      <c r="D184" s="95" t="str">
        <f>IF(IFERROR(VLOOKUP("TI_76",'Analyse de risques'!$W$1:$W$154,1,FALSE)&lt;&gt;"","")=TRUE,"TI_76","")</f>
        <v/>
      </c>
      <c r="E184" s="96"/>
      <c r="F184" s="97"/>
      <c r="G184" s="95" t="str">
        <f>IF(D184&lt;&gt;"",VLOOKUP(D184,'Analyse de risques'!$W$1:$Y$154,3,FALSE),"")</f>
        <v/>
      </c>
      <c r="H184" s="96"/>
      <c r="I184" s="96"/>
      <c r="J184" s="96"/>
      <c r="K184" s="96"/>
      <c r="L184" s="96"/>
      <c r="M184" s="96"/>
      <c r="N184" s="96"/>
      <c r="O184" s="96"/>
      <c r="P184" s="96"/>
      <c r="Q184" s="96"/>
      <c r="R184" s="96"/>
      <c r="S184" s="96"/>
      <c r="T184" s="96"/>
      <c r="U184" s="97"/>
      <c r="V184" s="95"/>
      <c r="W184" s="96"/>
      <c r="X184" s="96"/>
      <c r="Y184" s="97"/>
      <c r="Z184" s="95"/>
      <c r="AA184" s="97"/>
      <c r="AB184" s="95"/>
      <c r="AC184" s="96"/>
      <c r="AD184" s="97"/>
    </row>
    <row r="185" spans="1:30" ht="53.85" customHeight="1" x14ac:dyDescent="0.25">
      <c r="A185" s="186"/>
      <c r="B185" s="186"/>
      <c r="C185" s="186"/>
      <c r="D185" s="95" t="str">
        <f>IF(IFERROR(VLOOKUP("TI_77",'Analyse de risques'!$W$1:$W$154,1,FALSE)&lt;&gt;"","")=TRUE,"TI_77","")</f>
        <v/>
      </c>
      <c r="E185" s="96"/>
      <c r="F185" s="97"/>
      <c r="G185" s="95" t="str">
        <f>IF(D185&lt;&gt;"",VLOOKUP(D185,'Analyse de risques'!$W$1:$Y$154,3,FALSE),"")</f>
        <v/>
      </c>
      <c r="H185" s="96"/>
      <c r="I185" s="96"/>
      <c r="J185" s="96"/>
      <c r="K185" s="96"/>
      <c r="L185" s="96"/>
      <c r="M185" s="96"/>
      <c r="N185" s="96"/>
      <c r="O185" s="96"/>
      <c r="P185" s="96"/>
      <c r="Q185" s="96"/>
      <c r="R185" s="96"/>
      <c r="S185" s="96"/>
      <c r="T185" s="96"/>
      <c r="U185" s="97"/>
      <c r="V185" s="95"/>
      <c r="W185" s="96"/>
      <c r="X185" s="96"/>
      <c r="Y185" s="97"/>
      <c r="Z185" s="95"/>
      <c r="AA185" s="97"/>
      <c r="AB185" s="186"/>
      <c r="AC185" s="186"/>
      <c r="AD185" s="186"/>
    </row>
    <row r="186" spans="1:30" s="21" customFormat="1" ht="8.4499999999999993" customHeight="1" x14ac:dyDescent="0.25">
      <c r="A186" s="19"/>
      <c r="B186" s="19"/>
      <c r="C186" s="19"/>
      <c r="D186" s="19"/>
      <c r="E186" s="19"/>
      <c r="F186" s="19"/>
      <c r="G186" s="19"/>
      <c r="H186" s="19"/>
      <c r="I186" s="19"/>
      <c r="J186" s="19"/>
      <c r="K186" s="19"/>
      <c r="L186" s="19"/>
      <c r="M186" s="19"/>
      <c r="N186" s="19"/>
      <c r="O186" s="19"/>
      <c r="P186" s="19"/>
      <c r="Q186" s="19"/>
      <c r="R186" s="19"/>
      <c r="S186" s="19"/>
      <c r="T186" s="19"/>
      <c r="U186" s="19"/>
      <c r="V186" s="20"/>
      <c r="W186" s="20"/>
      <c r="X186" s="20"/>
      <c r="Y186" s="20"/>
      <c r="Z186" s="20"/>
      <c r="AA186" s="20"/>
      <c r="AB186" s="19"/>
      <c r="AC186" s="19"/>
      <c r="AD186" s="19"/>
    </row>
    <row r="187" spans="1:30" s="21" customFormat="1" ht="8.4499999999999993" customHeight="1" x14ac:dyDescent="0.25">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row>
    <row r="188" spans="1:30" ht="14.1" customHeight="1" x14ac:dyDescent="0.25">
      <c r="A188" s="212" t="str">
        <f>IF(D196&lt;&gt;"","aaa","")</f>
        <v/>
      </c>
      <c r="B188" s="212"/>
      <c r="C188" s="212"/>
      <c r="D188" s="212"/>
      <c r="E188" s="212"/>
      <c r="F188" s="212"/>
      <c r="G188" s="212"/>
      <c r="H188" s="212"/>
      <c r="I188" s="212"/>
      <c r="J188" s="212"/>
      <c r="K188" s="212"/>
      <c r="L188" s="212"/>
      <c r="M188" s="212"/>
      <c r="N188" s="212"/>
      <c r="O188" s="212"/>
      <c r="P188" s="212"/>
      <c r="Q188" s="212"/>
      <c r="R188" s="212"/>
      <c r="S188" s="212"/>
      <c r="T188" s="212"/>
      <c r="U188" s="212"/>
      <c r="V188" s="212"/>
      <c r="W188" s="212"/>
      <c r="X188" s="212"/>
      <c r="Y188" s="212"/>
      <c r="Z188" s="212"/>
      <c r="AA188" s="212"/>
      <c r="AB188" s="212"/>
      <c r="AC188" s="212"/>
      <c r="AD188" s="212"/>
    </row>
    <row r="189" spans="1:30" s="1" customFormat="1" ht="19.7" customHeight="1" x14ac:dyDescent="0.2">
      <c r="A189" s="89" t="str">
        <f>IF(D196&lt;&gt;"","Titre du document :","")</f>
        <v/>
      </c>
      <c r="B189" s="90"/>
      <c r="C189" s="90"/>
      <c r="D189" s="90"/>
      <c r="E189" s="90"/>
      <c r="F189" s="90"/>
      <c r="G189" s="90"/>
      <c r="H189" s="90"/>
      <c r="I189" s="90"/>
      <c r="J189" s="90"/>
      <c r="K189" s="90"/>
      <c r="L189" s="90"/>
      <c r="M189" s="90"/>
      <c r="N189" s="90"/>
      <c r="O189" s="90"/>
      <c r="P189" s="90"/>
      <c r="Q189" s="90"/>
      <c r="R189" s="90"/>
      <c r="S189" s="90"/>
      <c r="T189" s="90"/>
      <c r="U189" s="90"/>
      <c r="V189" s="90"/>
      <c r="W189" s="91"/>
      <c r="X189" s="73" t="str">
        <f>IF(D196&lt;&gt;"","Référence :","")</f>
        <v/>
      </c>
      <c r="Y189" s="74"/>
      <c r="Z189" s="74"/>
      <c r="AA189" s="75"/>
      <c r="AB189" s="95" t="str">
        <f>AB172</f>
        <v/>
      </c>
      <c r="AC189" s="96"/>
      <c r="AD189" s="97"/>
    </row>
    <row r="190" spans="1:30" s="1" customFormat="1" ht="19.7" customHeight="1" x14ac:dyDescent="0.25">
      <c r="A190" s="70" t="str">
        <f>IF(D196&lt;&gt;"",A173,"")</f>
        <v/>
      </c>
      <c r="B190" s="71"/>
      <c r="C190" s="71"/>
      <c r="D190" s="71"/>
      <c r="E190" s="71"/>
      <c r="F190" s="71"/>
      <c r="G190" s="71"/>
      <c r="H190" s="71"/>
      <c r="I190" s="71"/>
      <c r="J190" s="71"/>
      <c r="K190" s="71"/>
      <c r="L190" s="71"/>
      <c r="M190" s="71"/>
      <c r="N190" s="71"/>
      <c r="O190" s="71"/>
      <c r="P190" s="71"/>
      <c r="Q190" s="71"/>
      <c r="R190" s="71"/>
      <c r="S190" s="71"/>
      <c r="T190" s="71"/>
      <c r="U190" s="71"/>
      <c r="V190" s="71"/>
      <c r="W190" s="72"/>
      <c r="X190" s="73" t="str">
        <f>IF(D196&lt;&gt;"","Pagination : ","")</f>
        <v/>
      </c>
      <c r="Y190" s="74"/>
      <c r="Z190" s="74"/>
      <c r="AA190" s="75"/>
      <c r="AB190" s="76" t="str">
        <f>IF(D196&lt;&gt;"",NumPage() &amp; " sur " &amp; Totpage(),"")</f>
        <v/>
      </c>
      <c r="AC190" s="77"/>
      <c r="AD190" s="78"/>
    </row>
    <row r="191" spans="1:30" ht="6.95" customHeight="1" thickBot="1" x14ac:dyDescent="0.3"/>
    <row r="192" spans="1:30" ht="17.100000000000001" customHeight="1" x14ac:dyDescent="0.25">
      <c r="A192" s="200" t="str">
        <f>IF(D196&lt;&gt;"","N° de risque","")</f>
        <v/>
      </c>
      <c r="B192" s="201"/>
      <c r="C192" s="202"/>
      <c r="D192" s="200" t="str">
        <f>IF(D196&lt;&gt;"","N° test","")</f>
        <v/>
      </c>
      <c r="E192" s="201"/>
      <c r="F192" s="202"/>
      <c r="G192" s="200" t="str">
        <f>IF(D196&lt;&gt;"","Libellé des fiches de test","")</f>
        <v/>
      </c>
      <c r="H192" s="201"/>
      <c r="I192" s="201"/>
      <c r="J192" s="201"/>
      <c r="K192" s="201"/>
      <c r="L192" s="201"/>
      <c r="M192" s="201"/>
      <c r="N192" s="201"/>
      <c r="O192" s="201"/>
      <c r="P192" s="201"/>
      <c r="Q192" s="201"/>
      <c r="R192" s="201"/>
      <c r="S192" s="201"/>
      <c r="T192" s="201"/>
      <c r="U192" s="202"/>
      <c r="V192" s="200" t="str">
        <f>IF(D196&lt;&gt;"","Version","")</f>
        <v/>
      </c>
      <c r="W192" s="201"/>
      <c r="X192" s="201"/>
      <c r="Y192" s="202"/>
      <c r="Z192" s="200" t="str">
        <f>IF(D196&lt;&gt;"","M
C
--","")</f>
        <v/>
      </c>
      <c r="AA192" s="202"/>
      <c r="AB192" s="200" t="str">
        <f>IF(D196&lt;&gt;"","Impact DGM (O/N)","")</f>
        <v/>
      </c>
      <c r="AC192" s="201"/>
      <c r="AD192" s="202"/>
    </row>
    <row r="193" spans="1:30" ht="17.100000000000001" customHeight="1" x14ac:dyDescent="0.25">
      <c r="A193" s="203"/>
      <c r="B193" s="158"/>
      <c r="C193" s="204"/>
      <c r="D193" s="203"/>
      <c r="E193" s="158"/>
      <c r="F193" s="204"/>
      <c r="G193" s="203"/>
      <c r="H193" s="158"/>
      <c r="I193" s="158"/>
      <c r="J193" s="158"/>
      <c r="K193" s="158"/>
      <c r="L193" s="158"/>
      <c r="M193" s="158"/>
      <c r="N193" s="158"/>
      <c r="O193" s="158"/>
      <c r="P193" s="158"/>
      <c r="Q193" s="158"/>
      <c r="R193" s="158"/>
      <c r="S193" s="158"/>
      <c r="T193" s="158"/>
      <c r="U193" s="204"/>
      <c r="V193" s="203"/>
      <c r="W193" s="158"/>
      <c r="X193" s="158"/>
      <c r="Y193" s="204"/>
      <c r="Z193" s="203"/>
      <c r="AA193" s="204"/>
      <c r="AB193" s="203"/>
      <c r="AC193" s="158"/>
      <c r="AD193" s="204"/>
    </row>
    <row r="194" spans="1:30" ht="17.100000000000001" customHeight="1" thickBot="1" x14ac:dyDescent="0.3">
      <c r="A194" s="205"/>
      <c r="B194" s="206"/>
      <c r="C194" s="207"/>
      <c r="D194" s="205"/>
      <c r="E194" s="206"/>
      <c r="F194" s="207"/>
      <c r="G194" s="205"/>
      <c r="H194" s="206"/>
      <c r="I194" s="206"/>
      <c r="J194" s="206"/>
      <c r="K194" s="206"/>
      <c r="L194" s="206"/>
      <c r="M194" s="206"/>
      <c r="N194" s="206"/>
      <c r="O194" s="206"/>
      <c r="P194" s="206"/>
      <c r="Q194" s="206"/>
      <c r="R194" s="206"/>
      <c r="S194" s="206"/>
      <c r="T194" s="206"/>
      <c r="U194" s="207"/>
      <c r="V194" s="205"/>
      <c r="W194" s="206"/>
      <c r="X194" s="206"/>
      <c r="Y194" s="207"/>
      <c r="Z194" s="205"/>
      <c r="AA194" s="207"/>
      <c r="AB194" s="205"/>
      <c r="AC194" s="206"/>
      <c r="AD194" s="207"/>
    </row>
    <row r="195" spans="1:30" ht="17.100000000000001" customHeight="1" x14ac:dyDescent="0.25">
      <c r="A195" s="209" t="str">
        <f>IF(D196&lt;&gt;"","Qualification d'Installation","")</f>
        <v/>
      </c>
      <c r="B195" s="210"/>
      <c r="C195" s="210"/>
      <c r="D195" s="210"/>
      <c r="E195" s="210"/>
      <c r="F195" s="210"/>
      <c r="G195" s="210"/>
      <c r="H195" s="210"/>
      <c r="I195" s="210"/>
      <c r="J195" s="210"/>
      <c r="K195" s="210"/>
      <c r="L195" s="210"/>
      <c r="M195" s="210"/>
      <c r="N195" s="210"/>
      <c r="O195" s="210"/>
      <c r="P195" s="210"/>
      <c r="Q195" s="210"/>
      <c r="R195" s="210"/>
      <c r="S195" s="210"/>
      <c r="T195" s="210"/>
      <c r="U195" s="210"/>
      <c r="V195" s="210"/>
      <c r="W195" s="210"/>
      <c r="X195" s="210"/>
      <c r="Y195" s="210"/>
      <c r="Z195" s="210"/>
      <c r="AA195" s="210"/>
      <c r="AB195" s="210"/>
      <c r="AC195" s="210"/>
      <c r="AD195" s="211"/>
    </row>
    <row r="196" spans="1:30" ht="53.85" customHeight="1" x14ac:dyDescent="0.25">
      <c r="A196" s="95"/>
      <c r="B196" s="96"/>
      <c r="C196" s="97"/>
      <c r="D196" s="95" t="str">
        <f>IF(IFERROR(VLOOKUP("TI_78",'Analyse de risques'!$W$1:$W$154,1,FALSE)&lt;&gt;"","")=TRUE,"TI_78","")</f>
        <v/>
      </c>
      <c r="E196" s="96"/>
      <c r="F196" s="97"/>
      <c r="G196" s="95" t="str">
        <f>IF(D196&lt;&gt;"",VLOOKUP(D196,'Analyse de risques'!$W$1:$Y$154,3,FALSE),"")</f>
        <v/>
      </c>
      <c r="H196" s="96"/>
      <c r="I196" s="96"/>
      <c r="J196" s="96"/>
      <c r="K196" s="96"/>
      <c r="L196" s="96"/>
      <c r="M196" s="96"/>
      <c r="N196" s="96"/>
      <c r="O196" s="96"/>
      <c r="P196" s="96"/>
      <c r="Q196" s="96"/>
      <c r="R196" s="96"/>
      <c r="S196" s="96"/>
      <c r="T196" s="96"/>
      <c r="U196" s="97"/>
      <c r="V196" s="95"/>
      <c r="W196" s="96"/>
      <c r="X196" s="96"/>
      <c r="Y196" s="97"/>
      <c r="Z196" s="95"/>
      <c r="AA196" s="97"/>
      <c r="AB196" s="95"/>
      <c r="AC196" s="96"/>
      <c r="AD196" s="97"/>
    </row>
    <row r="197" spans="1:30" ht="53.85" customHeight="1" x14ac:dyDescent="0.25">
      <c r="A197" s="95"/>
      <c r="B197" s="96"/>
      <c r="C197" s="97"/>
      <c r="D197" s="95" t="str">
        <f>IF(IFERROR(VLOOKUP("TI_79",'Analyse de risques'!$W$1:$W$154,1,FALSE)&lt;&gt;"","")=TRUE,"TI_79","")</f>
        <v/>
      </c>
      <c r="E197" s="96"/>
      <c r="F197" s="97"/>
      <c r="G197" s="95" t="str">
        <f>IF(D197&lt;&gt;"",VLOOKUP(D197,'Analyse de risques'!$W$1:$Y$154,3,FALSE),"")</f>
        <v/>
      </c>
      <c r="H197" s="96"/>
      <c r="I197" s="96"/>
      <c r="J197" s="96"/>
      <c r="K197" s="96"/>
      <c r="L197" s="96"/>
      <c r="M197" s="96"/>
      <c r="N197" s="96"/>
      <c r="O197" s="96"/>
      <c r="P197" s="96"/>
      <c r="Q197" s="96"/>
      <c r="R197" s="96"/>
      <c r="S197" s="96"/>
      <c r="T197" s="96"/>
      <c r="U197" s="97"/>
      <c r="V197" s="95"/>
      <c r="W197" s="96"/>
      <c r="X197" s="96"/>
      <c r="Y197" s="97"/>
      <c r="Z197" s="95"/>
      <c r="AA197" s="97"/>
      <c r="AB197" s="95"/>
      <c r="AC197" s="96"/>
      <c r="AD197" s="97"/>
    </row>
    <row r="198" spans="1:30" ht="53.85" customHeight="1" x14ac:dyDescent="0.25">
      <c r="A198" s="95"/>
      <c r="B198" s="96"/>
      <c r="C198" s="97"/>
      <c r="D198" s="95" t="str">
        <f>IF(IFERROR(VLOOKUP("TI_80",'Analyse de risques'!$W$1:$W$154,1,FALSE)&lt;&gt;"","")=TRUE,"TI_80","")</f>
        <v/>
      </c>
      <c r="E198" s="96"/>
      <c r="F198" s="97"/>
      <c r="G198" s="95" t="str">
        <f>IF(D198&lt;&gt;"",VLOOKUP(D198,'Analyse de risques'!$W$1:$Y$154,3,FALSE),"")</f>
        <v/>
      </c>
      <c r="H198" s="96"/>
      <c r="I198" s="96"/>
      <c r="J198" s="96"/>
      <c r="K198" s="96"/>
      <c r="L198" s="96"/>
      <c r="M198" s="96"/>
      <c r="N198" s="96"/>
      <c r="O198" s="96"/>
      <c r="P198" s="96"/>
      <c r="Q198" s="96"/>
      <c r="R198" s="96"/>
      <c r="S198" s="96"/>
      <c r="T198" s="96"/>
      <c r="U198" s="97"/>
      <c r="V198" s="95"/>
      <c r="W198" s="96"/>
      <c r="X198" s="96"/>
      <c r="Y198" s="97"/>
      <c r="Z198" s="95"/>
      <c r="AA198" s="97"/>
      <c r="AB198" s="95"/>
      <c r="AC198" s="96"/>
      <c r="AD198" s="97"/>
    </row>
    <row r="199" spans="1:30" ht="53.85" customHeight="1" x14ac:dyDescent="0.25">
      <c r="A199" s="95"/>
      <c r="B199" s="96"/>
      <c r="C199" s="97"/>
      <c r="D199" s="95" t="str">
        <f>IF(IFERROR(VLOOKUP("TI_81",'Analyse de risques'!$W$1:$W$154,1,FALSE)&lt;&gt;"","")=TRUE,"TI_81","")</f>
        <v/>
      </c>
      <c r="E199" s="96"/>
      <c r="F199" s="97"/>
      <c r="G199" s="95" t="str">
        <f>IF(D199&lt;&gt;"",VLOOKUP(D199,'Analyse de risques'!$W$1:$Y$154,3,FALSE),"")</f>
        <v/>
      </c>
      <c r="H199" s="96"/>
      <c r="I199" s="96"/>
      <c r="J199" s="96"/>
      <c r="K199" s="96"/>
      <c r="L199" s="96"/>
      <c r="M199" s="96"/>
      <c r="N199" s="96"/>
      <c r="O199" s="96"/>
      <c r="P199" s="96"/>
      <c r="Q199" s="96"/>
      <c r="R199" s="96"/>
      <c r="S199" s="96"/>
      <c r="T199" s="96"/>
      <c r="U199" s="97"/>
      <c r="V199" s="95"/>
      <c r="W199" s="96"/>
      <c r="X199" s="96"/>
      <c r="Y199" s="97"/>
      <c r="Z199" s="95"/>
      <c r="AA199" s="97"/>
      <c r="AB199" s="95"/>
      <c r="AC199" s="96"/>
      <c r="AD199" s="97"/>
    </row>
    <row r="200" spans="1:30" ht="53.85" customHeight="1" x14ac:dyDescent="0.25">
      <c r="A200" s="95"/>
      <c r="B200" s="96"/>
      <c r="C200" s="97"/>
      <c r="D200" s="95" t="str">
        <f>IF(IFERROR(VLOOKUP("TI_82",'Analyse de risques'!$W$1:$W$154,1,FALSE)&lt;&gt;"","")=TRUE,"TI_82","")</f>
        <v/>
      </c>
      <c r="E200" s="96"/>
      <c r="F200" s="97"/>
      <c r="G200" s="95" t="str">
        <f>IF(D200&lt;&gt;"",VLOOKUP(D200,'Analyse de risques'!$W$1:$Y$154,3,FALSE),"")</f>
        <v/>
      </c>
      <c r="H200" s="96"/>
      <c r="I200" s="96"/>
      <c r="J200" s="96"/>
      <c r="K200" s="96"/>
      <c r="L200" s="96"/>
      <c r="M200" s="96"/>
      <c r="N200" s="96"/>
      <c r="O200" s="96"/>
      <c r="P200" s="96"/>
      <c r="Q200" s="96"/>
      <c r="R200" s="96"/>
      <c r="S200" s="96"/>
      <c r="T200" s="96"/>
      <c r="U200" s="97"/>
      <c r="V200" s="95"/>
      <c r="W200" s="96"/>
      <c r="X200" s="96"/>
      <c r="Y200" s="97"/>
      <c r="Z200" s="95"/>
      <c r="AA200" s="97"/>
      <c r="AB200" s="95"/>
      <c r="AC200" s="96"/>
      <c r="AD200" s="97"/>
    </row>
    <row r="201" spans="1:30" ht="53.85" customHeight="1" x14ac:dyDescent="0.25">
      <c r="A201" s="95"/>
      <c r="B201" s="96"/>
      <c r="C201" s="97"/>
      <c r="D201" s="95" t="str">
        <f>IF(IFERROR(VLOOKUP("TI_83",'Analyse de risques'!$W$1:$W$154,1,FALSE)&lt;&gt;"","")=TRUE,"TI_83","")</f>
        <v/>
      </c>
      <c r="E201" s="96"/>
      <c r="F201" s="97"/>
      <c r="G201" s="95" t="str">
        <f>IF(D201&lt;&gt;"",VLOOKUP(D201,'Analyse de risques'!$W$1:$Y$154,3,FALSE),"")</f>
        <v/>
      </c>
      <c r="H201" s="96"/>
      <c r="I201" s="96"/>
      <c r="J201" s="96"/>
      <c r="K201" s="96"/>
      <c r="L201" s="96"/>
      <c r="M201" s="96"/>
      <c r="N201" s="96"/>
      <c r="O201" s="96"/>
      <c r="P201" s="96"/>
      <c r="Q201" s="96"/>
      <c r="R201" s="96"/>
      <c r="S201" s="96"/>
      <c r="T201" s="96"/>
      <c r="U201" s="97"/>
      <c r="V201" s="95"/>
      <c r="W201" s="96"/>
      <c r="X201" s="96"/>
      <c r="Y201" s="97"/>
      <c r="Z201" s="95"/>
      <c r="AA201" s="97"/>
      <c r="AB201" s="95"/>
      <c r="AC201" s="96"/>
      <c r="AD201" s="97"/>
    </row>
    <row r="202" spans="1:30" ht="53.85" customHeight="1" x14ac:dyDescent="0.25">
      <c r="A202" s="186"/>
      <c r="B202" s="186"/>
      <c r="C202" s="186"/>
      <c r="D202" s="95" t="str">
        <f>IF(IFERROR(VLOOKUP("TI_84",'Analyse de risques'!$W$1:$W$154,1,FALSE)&lt;&gt;"","")=TRUE,"TI_84","")</f>
        <v/>
      </c>
      <c r="E202" s="96"/>
      <c r="F202" s="97"/>
      <c r="G202" s="95" t="str">
        <f>IF(D202&lt;&gt;"",VLOOKUP(D202,'Analyse de risques'!$W$1:$Y$154,3,FALSE),"")</f>
        <v/>
      </c>
      <c r="H202" s="96"/>
      <c r="I202" s="96"/>
      <c r="J202" s="96"/>
      <c r="K202" s="96"/>
      <c r="L202" s="96"/>
      <c r="M202" s="96"/>
      <c r="N202" s="96"/>
      <c r="O202" s="96"/>
      <c r="P202" s="96"/>
      <c r="Q202" s="96"/>
      <c r="R202" s="96"/>
      <c r="S202" s="96"/>
      <c r="T202" s="96"/>
      <c r="U202" s="97"/>
      <c r="V202" s="95"/>
      <c r="W202" s="96"/>
      <c r="X202" s="96"/>
      <c r="Y202" s="97"/>
      <c r="Z202" s="95"/>
      <c r="AA202" s="97"/>
      <c r="AB202" s="186"/>
      <c r="AC202" s="186"/>
      <c r="AD202" s="186"/>
    </row>
    <row r="203" spans="1:30" s="21" customFormat="1" ht="8.4499999999999993" customHeight="1" x14ac:dyDescent="0.25">
      <c r="A203" s="19"/>
      <c r="B203" s="19"/>
      <c r="C203" s="19"/>
      <c r="D203" s="19"/>
      <c r="E203" s="19"/>
      <c r="F203" s="19"/>
      <c r="G203" s="19"/>
      <c r="H203" s="19"/>
      <c r="I203" s="19"/>
      <c r="J203" s="19"/>
      <c r="K203" s="19"/>
      <c r="L203" s="19"/>
      <c r="M203" s="19"/>
      <c r="N203" s="19"/>
      <c r="O203" s="19"/>
      <c r="P203" s="19"/>
      <c r="Q203" s="19"/>
      <c r="R203" s="19"/>
      <c r="S203" s="19"/>
      <c r="T203" s="19"/>
      <c r="U203" s="19"/>
      <c r="V203" s="20"/>
      <c r="W203" s="20"/>
      <c r="X203" s="20"/>
      <c r="Y203" s="20"/>
      <c r="Z203" s="20"/>
      <c r="AA203" s="20"/>
      <c r="AB203" s="19"/>
      <c r="AC203" s="19"/>
      <c r="AD203" s="19"/>
    </row>
    <row r="204" spans="1:30" s="21" customFormat="1" ht="8.4499999999999993" customHeight="1" x14ac:dyDescent="0.25">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row>
    <row r="205" spans="1:30" ht="14.1" customHeight="1" x14ac:dyDescent="0.25">
      <c r="A205" s="212" t="str">
        <f>IF(D213&lt;&gt;"","aaa","")</f>
        <v/>
      </c>
      <c r="B205" s="212"/>
      <c r="C205" s="212"/>
      <c r="D205" s="212"/>
      <c r="E205" s="212"/>
      <c r="F205" s="212"/>
      <c r="G205" s="212"/>
      <c r="H205" s="212"/>
      <c r="I205" s="212"/>
      <c r="J205" s="212"/>
      <c r="K205" s="212"/>
      <c r="L205" s="212"/>
      <c r="M205" s="212"/>
      <c r="N205" s="212"/>
      <c r="O205" s="212"/>
      <c r="P205" s="212"/>
      <c r="Q205" s="212"/>
      <c r="R205" s="212"/>
      <c r="S205" s="212"/>
      <c r="T205" s="212"/>
      <c r="U205" s="212"/>
      <c r="V205" s="212"/>
      <c r="W205" s="212"/>
      <c r="X205" s="212"/>
      <c r="Y205" s="212"/>
      <c r="Z205" s="212"/>
      <c r="AA205" s="212"/>
      <c r="AB205" s="212"/>
      <c r="AC205" s="212"/>
      <c r="AD205" s="212"/>
    </row>
    <row r="206" spans="1:30" s="1" customFormat="1" ht="19.7" customHeight="1" x14ac:dyDescent="0.2">
      <c r="A206" s="89" t="str">
        <f>IF(D213&lt;&gt;"","Titre du document :","")</f>
        <v/>
      </c>
      <c r="B206" s="90"/>
      <c r="C206" s="90"/>
      <c r="D206" s="90"/>
      <c r="E206" s="90"/>
      <c r="F206" s="90"/>
      <c r="G206" s="90"/>
      <c r="H206" s="90"/>
      <c r="I206" s="90"/>
      <c r="J206" s="90"/>
      <c r="K206" s="90"/>
      <c r="L206" s="90"/>
      <c r="M206" s="90"/>
      <c r="N206" s="90"/>
      <c r="O206" s="90"/>
      <c r="P206" s="90"/>
      <c r="Q206" s="90"/>
      <c r="R206" s="90"/>
      <c r="S206" s="90"/>
      <c r="T206" s="90"/>
      <c r="U206" s="90"/>
      <c r="V206" s="90"/>
      <c r="W206" s="91"/>
      <c r="X206" s="73" t="str">
        <f>IF(D213&lt;&gt;"","Référence :","")</f>
        <v/>
      </c>
      <c r="Y206" s="74"/>
      <c r="Z206" s="74"/>
      <c r="AA206" s="75"/>
      <c r="AB206" s="95" t="str">
        <f>AB189</f>
        <v/>
      </c>
      <c r="AC206" s="96"/>
      <c r="AD206" s="97"/>
    </row>
    <row r="207" spans="1:30" s="1" customFormat="1" ht="19.7" customHeight="1" x14ac:dyDescent="0.25">
      <c r="A207" s="70" t="str">
        <f>IF(D213&lt;&gt;"",A190,"")</f>
        <v/>
      </c>
      <c r="B207" s="71"/>
      <c r="C207" s="71"/>
      <c r="D207" s="71"/>
      <c r="E207" s="71"/>
      <c r="F207" s="71"/>
      <c r="G207" s="71"/>
      <c r="H207" s="71"/>
      <c r="I207" s="71"/>
      <c r="J207" s="71"/>
      <c r="K207" s="71"/>
      <c r="L207" s="71"/>
      <c r="M207" s="71"/>
      <c r="N207" s="71"/>
      <c r="O207" s="71"/>
      <c r="P207" s="71"/>
      <c r="Q207" s="71"/>
      <c r="R207" s="71"/>
      <c r="S207" s="71"/>
      <c r="T207" s="71"/>
      <c r="U207" s="71"/>
      <c r="V207" s="71"/>
      <c r="W207" s="72"/>
      <c r="X207" s="73" t="str">
        <f>IF(D213&lt;&gt;"","Pagination : ","")</f>
        <v/>
      </c>
      <c r="Y207" s="74"/>
      <c r="Z207" s="74"/>
      <c r="AA207" s="75"/>
      <c r="AB207" s="76" t="str">
        <f>IF(D213&lt;&gt;"",NumPage() &amp; " sur " &amp; Totpage(),"")</f>
        <v/>
      </c>
      <c r="AC207" s="77"/>
      <c r="AD207" s="78"/>
    </row>
    <row r="208" spans="1:30" ht="6.95" customHeight="1" thickBot="1" x14ac:dyDescent="0.3"/>
    <row r="209" spans="1:30" ht="17.100000000000001" customHeight="1" x14ac:dyDescent="0.25">
      <c r="A209" s="200" t="str">
        <f>IF(D213&lt;&gt;"","N° de risque","")</f>
        <v/>
      </c>
      <c r="B209" s="201"/>
      <c r="C209" s="202"/>
      <c r="D209" s="200" t="str">
        <f>IF(D213&lt;&gt;"","N° test","")</f>
        <v/>
      </c>
      <c r="E209" s="201"/>
      <c r="F209" s="202"/>
      <c r="G209" s="200" t="str">
        <f>IF(D213&lt;&gt;"","Libellé des fiches de test","")</f>
        <v/>
      </c>
      <c r="H209" s="201"/>
      <c r="I209" s="201"/>
      <c r="J209" s="201"/>
      <c r="K209" s="201"/>
      <c r="L209" s="201"/>
      <c r="M209" s="201"/>
      <c r="N209" s="201"/>
      <c r="O209" s="201"/>
      <c r="P209" s="201"/>
      <c r="Q209" s="201"/>
      <c r="R209" s="201"/>
      <c r="S209" s="201"/>
      <c r="T209" s="201"/>
      <c r="U209" s="202"/>
      <c r="V209" s="200" t="str">
        <f>IF(D213&lt;&gt;"","Version","")</f>
        <v/>
      </c>
      <c r="W209" s="201"/>
      <c r="X209" s="201"/>
      <c r="Y209" s="202"/>
      <c r="Z209" s="200" t="str">
        <f>IF(D213&lt;&gt;"","M
C
--","")</f>
        <v/>
      </c>
      <c r="AA209" s="202"/>
      <c r="AB209" s="200" t="str">
        <f>IF(D213&lt;&gt;"","Impact DGM (O/N)","")</f>
        <v/>
      </c>
      <c r="AC209" s="201"/>
      <c r="AD209" s="202"/>
    </row>
    <row r="210" spans="1:30" ht="17.100000000000001" customHeight="1" x14ac:dyDescent="0.25">
      <c r="A210" s="203"/>
      <c r="B210" s="158"/>
      <c r="C210" s="204"/>
      <c r="D210" s="203"/>
      <c r="E210" s="158"/>
      <c r="F210" s="204"/>
      <c r="G210" s="203"/>
      <c r="H210" s="158"/>
      <c r="I210" s="158"/>
      <c r="J210" s="158"/>
      <c r="K210" s="158"/>
      <c r="L210" s="158"/>
      <c r="M210" s="158"/>
      <c r="N210" s="158"/>
      <c r="O210" s="158"/>
      <c r="P210" s="158"/>
      <c r="Q210" s="158"/>
      <c r="R210" s="158"/>
      <c r="S210" s="158"/>
      <c r="T210" s="158"/>
      <c r="U210" s="204"/>
      <c r="V210" s="203"/>
      <c r="W210" s="158"/>
      <c r="X210" s="158"/>
      <c r="Y210" s="204"/>
      <c r="Z210" s="203"/>
      <c r="AA210" s="204"/>
      <c r="AB210" s="203"/>
      <c r="AC210" s="158"/>
      <c r="AD210" s="204"/>
    </row>
    <row r="211" spans="1:30" ht="17.100000000000001" customHeight="1" thickBot="1" x14ac:dyDescent="0.3">
      <c r="A211" s="205"/>
      <c r="B211" s="206"/>
      <c r="C211" s="207"/>
      <c r="D211" s="205"/>
      <c r="E211" s="206"/>
      <c r="F211" s="207"/>
      <c r="G211" s="205"/>
      <c r="H211" s="206"/>
      <c r="I211" s="206"/>
      <c r="J211" s="206"/>
      <c r="K211" s="206"/>
      <c r="L211" s="206"/>
      <c r="M211" s="206"/>
      <c r="N211" s="206"/>
      <c r="O211" s="206"/>
      <c r="P211" s="206"/>
      <c r="Q211" s="206"/>
      <c r="R211" s="206"/>
      <c r="S211" s="206"/>
      <c r="T211" s="206"/>
      <c r="U211" s="207"/>
      <c r="V211" s="205"/>
      <c r="W211" s="206"/>
      <c r="X211" s="206"/>
      <c r="Y211" s="207"/>
      <c r="Z211" s="205"/>
      <c r="AA211" s="207"/>
      <c r="AB211" s="205"/>
      <c r="AC211" s="206"/>
      <c r="AD211" s="207"/>
    </row>
    <row r="212" spans="1:30" ht="17.100000000000001" customHeight="1" x14ac:dyDescent="0.25">
      <c r="A212" s="209" t="str">
        <f>IF(D213&lt;&gt;"","Qualification d'Installation","")</f>
        <v/>
      </c>
      <c r="B212" s="210"/>
      <c r="C212" s="210"/>
      <c r="D212" s="210"/>
      <c r="E212" s="210"/>
      <c r="F212" s="210"/>
      <c r="G212" s="210"/>
      <c r="H212" s="210"/>
      <c r="I212" s="210"/>
      <c r="J212" s="210"/>
      <c r="K212" s="210"/>
      <c r="L212" s="210"/>
      <c r="M212" s="210"/>
      <c r="N212" s="210"/>
      <c r="O212" s="210"/>
      <c r="P212" s="210"/>
      <c r="Q212" s="210"/>
      <c r="R212" s="210"/>
      <c r="S212" s="210"/>
      <c r="T212" s="210"/>
      <c r="U212" s="210"/>
      <c r="V212" s="210"/>
      <c r="W212" s="210"/>
      <c r="X212" s="210"/>
      <c r="Y212" s="210"/>
      <c r="Z212" s="210"/>
      <c r="AA212" s="210"/>
      <c r="AB212" s="210"/>
      <c r="AC212" s="210"/>
      <c r="AD212" s="211"/>
    </row>
    <row r="213" spans="1:30" ht="53.85" customHeight="1" x14ac:dyDescent="0.25">
      <c r="A213" s="95"/>
      <c r="B213" s="96"/>
      <c r="C213" s="97"/>
      <c r="D213" s="95" t="str">
        <f>IF(IFERROR(VLOOKUP("TI_85",'Analyse de risques'!$W$1:$W$154,1,FALSE)&lt;&gt;"","")=TRUE,"TI_85","")</f>
        <v/>
      </c>
      <c r="E213" s="96"/>
      <c r="F213" s="97"/>
      <c r="G213" s="95" t="str">
        <f>IF(D213&lt;&gt;"",VLOOKUP(D213,'Analyse de risques'!$W$1:$Y$154,3,FALSE),"")</f>
        <v/>
      </c>
      <c r="H213" s="96"/>
      <c r="I213" s="96"/>
      <c r="J213" s="96"/>
      <c r="K213" s="96"/>
      <c r="L213" s="96"/>
      <c r="M213" s="96"/>
      <c r="N213" s="96"/>
      <c r="O213" s="96"/>
      <c r="P213" s="96"/>
      <c r="Q213" s="96"/>
      <c r="R213" s="96"/>
      <c r="S213" s="96"/>
      <c r="T213" s="96"/>
      <c r="U213" s="97"/>
      <c r="V213" s="95"/>
      <c r="W213" s="96"/>
      <c r="X213" s="96"/>
      <c r="Y213" s="97"/>
      <c r="Z213" s="95"/>
      <c r="AA213" s="97"/>
      <c r="AB213" s="95"/>
      <c r="AC213" s="96"/>
      <c r="AD213" s="97"/>
    </row>
    <row r="214" spans="1:30" ht="53.85" customHeight="1" x14ac:dyDescent="0.25">
      <c r="A214" s="95"/>
      <c r="B214" s="96"/>
      <c r="C214" s="97"/>
      <c r="D214" s="95" t="str">
        <f>IF(IFERROR(VLOOKUP("TI_86",'Analyse de risques'!$W$1:$W$154,1,FALSE)&lt;&gt;"","")=TRUE,"TI_86","")</f>
        <v/>
      </c>
      <c r="E214" s="96"/>
      <c r="F214" s="97"/>
      <c r="G214" s="95" t="str">
        <f>IF(D214&lt;&gt;"",VLOOKUP(D214,'Analyse de risques'!$W$1:$Y$154,3,FALSE),"")</f>
        <v/>
      </c>
      <c r="H214" s="96"/>
      <c r="I214" s="96"/>
      <c r="J214" s="96"/>
      <c r="K214" s="96"/>
      <c r="L214" s="96"/>
      <c r="M214" s="96"/>
      <c r="N214" s="96"/>
      <c r="O214" s="96"/>
      <c r="P214" s="96"/>
      <c r="Q214" s="96"/>
      <c r="R214" s="96"/>
      <c r="S214" s="96"/>
      <c r="T214" s="96"/>
      <c r="U214" s="97"/>
      <c r="V214" s="95"/>
      <c r="W214" s="96"/>
      <c r="X214" s="96"/>
      <c r="Y214" s="97"/>
      <c r="Z214" s="95"/>
      <c r="AA214" s="97"/>
      <c r="AB214" s="95"/>
      <c r="AC214" s="96"/>
      <c r="AD214" s="97"/>
    </row>
    <row r="215" spans="1:30" ht="53.85" customHeight="1" x14ac:dyDescent="0.25">
      <c r="A215" s="95"/>
      <c r="B215" s="96"/>
      <c r="C215" s="97"/>
      <c r="D215" s="95" t="str">
        <f>IF(IFERROR(VLOOKUP("TI_87",'Analyse de risques'!$W$1:$W$154,1,FALSE)&lt;&gt;"","")=TRUE,"TI_87","")</f>
        <v/>
      </c>
      <c r="E215" s="96"/>
      <c r="F215" s="97"/>
      <c r="G215" s="95" t="str">
        <f>IF(D215&lt;&gt;"",VLOOKUP(D215,'Analyse de risques'!$W$1:$Y$154,3,FALSE),"")</f>
        <v/>
      </c>
      <c r="H215" s="96"/>
      <c r="I215" s="96"/>
      <c r="J215" s="96"/>
      <c r="K215" s="96"/>
      <c r="L215" s="96"/>
      <c r="M215" s="96"/>
      <c r="N215" s="96"/>
      <c r="O215" s="96"/>
      <c r="P215" s="96"/>
      <c r="Q215" s="96"/>
      <c r="R215" s="96"/>
      <c r="S215" s="96"/>
      <c r="T215" s="96"/>
      <c r="U215" s="97"/>
      <c r="V215" s="95"/>
      <c r="W215" s="96"/>
      <c r="X215" s="96"/>
      <c r="Y215" s="97"/>
      <c r="Z215" s="95"/>
      <c r="AA215" s="97"/>
      <c r="AB215" s="95"/>
      <c r="AC215" s="96"/>
      <c r="AD215" s="97"/>
    </row>
    <row r="216" spans="1:30" ht="53.85" customHeight="1" x14ac:dyDescent="0.25">
      <c r="A216" s="95"/>
      <c r="B216" s="96"/>
      <c r="C216" s="97"/>
      <c r="D216" s="95" t="str">
        <f>IF(IFERROR(VLOOKUP("TI_88",'Analyse de risques'!$W$1:$W$154,1,FALSE)&lt;&gt;"","")=TRUE,"TI_88","")</f>
        <v/>
      </c>
      <c r="E216" s="96"/>
      <c r="F216" s="97"/>
      <c r="G216" s="95" t="str">
        <f>IF(D216&lt;&gt;"",VLOOKUP(D216,'Analyse de risques'!$W$1:$Y$154,3,FALSE),"")</f>
        <v/>
      </c>
      <c r="H216" s="96"/>
      <c r="I216" s="96"/>
      <c r="J216" s="96"/>
      <c r="K216" s="96"/>
      <c r="L216" s="96"/>
      <c r="M216" s="96"/>
      <c r="N216" s="96"/>
      <c r="O216" s="96"/>
      <c r="P216" s="96"/>
      <c r="Q216" s="96"/>
      <c r="R216" s="96"/>
      <c r="S216" s="96"/>
      <c r="T216" s="96"/>
      <c r="U216" s="97"/>
      <c r="V216" s="95"/>
      <c r="W216" s="96"/>
      <c r="X216" s="96"/>
      <c r="Y216" s="97"/>
      <c r="Z216" s="95"/>
      <c r="AA216" s="97"/>
      <c r="AB216" s="95"/>
      <c r="AC216" s="96"/>
      <c r="AD216" s="97"/>
    </row>
    <row r="217" spans="1:30" ht="53.85" customHeight="1" x14ac:dyDescent="0.25">
      <c r="A217" s="95"/>
      <c r="B217" s="96"/>
      <c r="C217" s="97"/>
      <c r="D217" s="95" t="str">
        <f>IF(IFERROR(VLOOKUP("TI_89",'Analyse de risques'!$W$1:$W$154,1,FALSE)&lt;&gt;"","")=TRUE,"TI_89","")</f>
        <v/>
      </c>
      <c r="E217" s="96"/>
      <c r="F217" s="97"/>
      <c r="G217" s="95" t="str">
        <f>IF(D217&lt;&gt;"",VLOOKUP(D217,'Analyse de risques'!$W$1:$Y$154,3,FALSE),"")</f>
        <v/>
      </c>
      <c r="H217" s="96"/>
      <c r="I217" s="96"/>
      <c r="J217" s="96"/>
      <c r="K217" s="96"/>
      <c r="L217" s="96"/>
      <c r="M217" s="96"/>
      <c r="N217" s="96"/>
      <c r="O217" s="96"/>
      <c r="P217" s="96"/>
      <c r="Q217" s="96"/>
      <c r="R217" s="96"/>
      <c r="S217" s="96"/>
      <c r="T217" s="96"/>
      <c r="U217" s="97"/>
      <c r="V217" s="95"/>
      <c r="W217" s="96"/>
      <c r="X217" s="96"/>
      <c r="Y217" s="97"/>
      <c r="Z217" s="95"/>
      <c r="AA217" s="97"/>
      <c r="AB217" s="95"/>
      <c r="AC217" s="96"/>
      <c r="AD217" s="97"/>
    </row>
    <row r="218" spans="1:30" ht="53.85" customHeight="1" x14ac:dyDescent="0.25">
      <c r="A218" s="95"/>
      <c r="B218" s="96"/>
      <c r="C218" s="97"/>
      <c r="D218" s="95" t="str">
        <f>IF(IFERROR(VLOOKUP("TI_90",'Analyse de risques'!$W$1:$W$154,1,FALSE)&lt;&gt;"","")=TRUE,"TI_90","")</f>
        <v/>
      </c>
      <c r="E218" s="96"/>
      <c r="F218" s="97"/>
      <c r="G218" s="95" t="str">
        <f>IF(D218&lt;&gt;"",VLOOKUP(D218,'Analyse de risques'!$W$1:$Y$154,3,FALSE),"")</f>
        <v/>
      </c>
      <c r="H218" s="96"/>
      <c r="I218" s="96"/>
      <c r="J218" s="96"/>
      <c r="K218" s="96"/>
      <c r="L218" s="96"/>
      <c r="M218" s="96"/>
      <c r="N218" s="96"/>
      <c r="O218" s="96"/>
      <c r="P218" s="96"/>
      <c r="Q218" s="96"/>
      <c r="R218" s="96"/>
      <c r="S218" s="96"/>
      <c r="T218" s="96"/>
      <c r="U218" s="97"/>
      <c r="V218" s="95"/>
      <c r="W218" s="96"/>
      <c r="X218" s="96"/>
      <c r="Y218" s="97"/>
      <c r="Z218" s="95"/>
      <c r="AA218" s="97"/>
      <c r="AB218" s="95"/>
      <c r="AC218" s="96"/>
      <c r="AD218" s="97"/>
    </row>
    <row r="219" spans="1:30" ht="53.85" customHeight="1" x14ac:dyDescent="0.25">
      <c r="A219" s="186"/>
      <c r="B219" s="186"/>
      <c r="C219" s="186"/>
      <c r="D219" s="95" t="str">
        <f>IF(IFERROR(VLOOKUP("TI_91",'Analyse de risques'!$W$1:$W$154,1,FALSE)&lt;&gt;"","")=TRUE,"TI_91","")</f>
        <v/>
      </c>
      <c r="E219" s="96"/>
      <c r="F219" s="97"/>
      <c r="G219" s="95" t="str">
        <f>IF(D219&lt;&gt;"",VLOOKUP(D219,'Analyse de risques'!$W$1:$Y$154,3,FALSE),"")</f>
        <v/>
      </c>
      <c r="H219" s="96"/>
      <c r="I219" s="96"/>
      <c r="J219" s="96"/>
      <c r="K219" s="96"/>
      <c r="L219" s="96"/>
      <c r="M219" s="96"/>
      <c r="N219" s="96"/>
      <c r="O219" s="96"/>
      <c r="P219" s="96"/>
      <c r="Q219" s="96"/>
      <c r="R219" s="96"/>
      <c r="S219" s="96"/>
      <c r="T219" s="96"/>
      <c r="U219" s="97"/>
      <c r="V219" s="95"/>
      <c r="W219" s="96"/>
      <c r="X219" s="96"/>
      <c r="Y219" s="97"/>
      <c r="Z219" s="95"/>
      <c r="AA219" s="97"/>
      <c r="AB219" s="186"/>
      <c r="AC219" s="186"/>
      <c r="AD219" s="186"/>
    </row>
    <row r="220" spans="1:30" s="21" customFormat="1" ht="8.4499999999999993" customHeight="1" x14ac:dyDescent="0.25">
      <c r="A220" s="19"/>
      <c r="B220" s="19"/>
      <c r="C220" s="19"/>
      <c r="D220" s="19"/>
      <c r="E220" s="19"/>
      <c r="F220" s="19"/>
      <c r="G220" s="19"/>
      <c r="H220" s="19"/>
      <c r="I220" s="19"/>
      <c r="J220" s="19"/>
      <c r="K220" s="19"/>
      <c r="L220" s="19"/>
      <c r="M220" s="19"/>
      <c r="N220" s="19"/>
      <c r="O220" s="19"/>
      <c r="P220" s="19"/>
      <c r="Q220" s="19"/>
      <c r="R220" s="19"/>
      <c r="S220" s="19"/>
      <c r="T220" s="19"/>
      <c r="U220" s="19"/>
      <c r="V220" s="20"/>
      <c r="W220" s="20"/>
      <c r="X220" s="20"/>
      <c r="Y220" s="20"/>
      <c r="Z220" s="20"/>
      <c r="AA220" s="20"/>
      <c r="AB220" s="19"/>
      <c r="AC220" s="19"/>
      <c r="AD220" s="19"/>
    </row>
    <row r="221" spans="1:30" s="21" customFormat="1" ht="8.4499999999999993" customHeight="1" x14ac:dyDescent="0.25">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row>
    <row r="222" spans="1:30" ht="14.1" customHeight="1" x14ac:dyDescent="0.25">
      <c r="A222" s="212" t="str">
        <f>IF(D230&lt;&gt;"","aaa","")</f>
        <v/>
      </c>
      <c r="B222" s="212"/>
      <c r="C222" s="212"/>
      <c r="D222" s="212"/>
      <c r="E222" s="212"/>
      <c r="F222" s="212"/>
      <c r="G222" s="212"/>
      <c r="H222" s="212"/>
      <c r="I222" s="212"/>
      <c r="J222" s="212"/>
      <c r="K222" s="212"/>
      <c r="L222" s="212"/>
      <c r="M222" s="212"/>
      <c r="N222" s="212"/>
      <c r="O222" s="212"/>
      <c r="P222" s="212"/>
      <c r="Q222" s="212"/>
      <c r="R222" s="212"/>
      <c r="S222" s="212"/>
      <c r="T222" s="212"/>
      <c r="U222" s="212"/>
      <c r="V222" s="212"/>
      <c r="W222" s="212"/>
      <c r="X222" s="212"/>
      <c r="Y222" s="212"/>
      <c r="Z222" s="212"/>
      <c r="AA222" s="212"/>
      <c r="AB222" s="212"/>
      <c r="AC222" s="212"/>
      <c r="AD222" s="212"/>
    </row>
    <row r="223" spans="1:30" s="1" customFormat="1" ht="19.7" customHeight="1" x14ac:dyDescent="0.2">
      <c r="A223" s="89" t="str">
        <f>IF(D230&lt;&gt;"","Titre du document :","")</f>
        <v/>
      </c>
      <c r="B223" s="90"/>
      <c r="C223" s="90"/>
      <c r="D223" s="90"/>
      <c r="E223" s="90"/>
      <c r="F223" s="90"/>
      <c r="G223" s="90"/>
      <c r="H223" s="90"/>
      <c r="I223" s="90"/>
      <c r="J223" s="90"/>
      <c r="K223" s="90"/>
      <c r="L223" s="90"/>
      <c r="M223" s="90"/>
      <c r="N223" s="90"/>
      <c r="O223" s="90"/>
      <c r="P223" s="90"/>
      <c r="Q223" s="90"/>
      <c r="R223" s="90"/>
      <c r="S223" s="90"/>
      <c r="T223" s="90"/>
      <c r="U223" s="90"/>
      <c r="V223" s="90"/>
      <c r="W223" s="91"/>
      <c r="X223" s="73" t="str">
        <f>IF(D230&lt;&gt;"","Référence :","")</f>
        <v/>
      </c>
      <c r="Y223" s="74"/>
      <c r="Z223" s="74"/>
      <c r="AA223" s="75"/>
      <c r="AB223" s="95" t="str">
        <f>AB206</f>
        <v/>
      </c>
      <c r="AC223" s="96"/>
      <c r="AD223" s="97"/>
    </row>
    <row r="224" spans="1:30" s="1" customFormat="1" ht="19.7" customHeight="1" x14ac:dyDescent="0.25">
      <c r="A224" s="70" t="str">
        <f>IF(D230&lt;&gt;"",A207,"")</f>
        <v/>
      </c>
      <c r="B224" s="71"/>
      <c r="C224" s="71"/>
      <c r="D224" s="71"/>
      <c r="E224" s="71"/>
      <c r="F224" s="71"/>
      <c r="G224" s="71"/>
      <c r="H224" s="71"/>
      <c r="I224" s="71"/>
      <c r="J224" s="71"/>
      <c r="K224" s="71"/>
      <c r="L224" s="71"/>
      <c r="M224" s="71"/>
      <c r="N224" s="71"/>
      <c r="O224" s="71"/>
      <c r="P224" s="71"/>
      <c r="Q224" s="71"/>
      <c r="R224" s="71"/>
      <c r="S224" s="71"/>
      <c r="T224" s="71"/>
      <c r="U224" s="71"/>
      <c r="V224" s="71"/>
      <c r="W224" s="72"/>
      <c r="X224" s="73" t="str">
        <f>IF(D230&lt;&gt;"","Pagination : ","")</f>
        <v/>
      </c>
      <c r="Y224" s="74"/>
      <c r="Z224" s="74"/>
      <c r="AA224" s="75"/>
      <c r="AB224" s="76" t="str">
        <f>IF(D230&lt;&gt;"",NumPage() &amp; " sur " &amp; Totpage(),"")</f>
        <v/>
      </c>
      <c r="AC224" s="77"/>
      <c r="AD224" s="78"/>
    </row>
    <row r="225" spans="1:30" ht="6.95" customHeight="1" thickBot="1" x14ac:dyDescent="0.3"/>
    <row r="226" spans="1:30" ht="17.100000000000001" customHeight="1" x14ac:dyDescent="0.25">
      <c r="A226" s="200" t="str">
        <f>IF(D230&lt;&gt;"","N° de risque","")</f>
        <v/>
      </c>
      <c r="B226" s="201"/>
      <c r="C226" s="202"/>
      <c r="D226" s="200" t="str">
        <f>IF(D230&lt;&gt;"","N° test","")</f>
        <v/>
      </c>
      <c r="E226" s="201"/>
      <c r="F226" s="202"/>
      <c r="G226" s="200" t="str">
        <f>IF(D230&lt;&gt;"","Libellé des fiches de test","")</f>
        <v/>
      </c>
      <c r="H226" s="201"/>
      <c r="I226" s="201"/>
      <c r="J226" s="201"/>
      <c r="K226" s="201"/>
      <c r="L226" s="201"/>
      <c r="M226" s="201"/>
      <c r="N226" s="201"/>
      <c r="O226" s="201"/>
      <c r="P226" s="201"/>
      <c r="Q226" s="201"/>
      <c r="R226" s="201"/>
      <c r="S226" s="201"/>
      <c r="T226" s="201"/>
      <c r="U226" s="202"/>
      <c r="V226" s="200" t="str">
        <f>IF(D230&lt;&gt;"","Version","")</f>
        <v/>
      </c>
      <c r="W226" s="201"/>
      <c r="X226" s="201"/>
      <c r="Y226" s="202"/>
      <c r="Z226" s="200" t="str">
        <f>IF(D230&lt;&gt;"","M
C
--","")</f>
        <v/>
      </c>
      <c r="AA226" s="202"/>
      <c r="AB226" s="200" t="str">
        <f>IF(D230&lt;&gt;"","Impact DGM (O/N)","")</f>
        <v/>
      </c>
      <c r="AC226" s="201"/>
      <c r="AD226" s="202"/>
    </row>
    <row r="227" spans="1:30" ht="17.100000000000001" customHeight="1" x14ac:dyDescent="0.25">
      <c r="A227" s="203"/>
      <c r="B227" s="158"/>
      <c r="C227" s="204"/>
      <c r="D227" s="203"/>
      <c r="E227" s="158"/>
      <c r="F227" s="204"/>
      <c r="G227" s="203"/>
      <c r="H227" s="158"/>
      <c r="I227" s="158"/>
      <c r="J227" s="158"/>
      <c r="K227" s="158"/>
      <c r="L227" s="158"/>
      <c r="M227" s="158"/>
      <c r="N227" s="158"/>
      <c r="O227" s="158"/>
      <c r="P227" s="158"/>
      <c r="Q227" s="158"/>
      <c r="R227" s="158"/>
      <c r="S227" s="158"/>
      <c r="T227" s="158"/>
      <c r="U227" s="204"/>
      <c r="V227" s="203"/>
      <c r="W227" s="158"/>
      <c r="X227" s="158"/>
      <c r="Y227" s="204"/>
      <c r="Z227" s="203"/>
      <c r="AA227" s="204"/>
      <c r="AB227" s="203"/>
      <c r="AC227" s="158"/>
      <c r="AD227" s="204"/>
    </row>
    <row r="228" spans="1:30" ht="17.100000000000001" customHeight="1" thickBot="1" x14ac:dyDescent="0.3">
      <c r="A228" s="205"/>
      <c r="B228" s="206"/>
      <c r="C228" s="207"/>
      <c r="D228" s="205"/>
      <c r="E228" s="206"/>
      <c r="F228" s="207"/>
      <c r="G228" s="205"/>
      <c r="H228" s="206"/>
      <c r="I228" s="206"/>
      <c r="J228" s="206"/>
      <c r="K228" s="206"/>
      <c r="L228" s="206"/>
      <c r="M228" s="206"/>
      <c r="N228" s="206"/>
      <c r="O228" s="206"/>
      <c r="P228" s="206"/>
      <c r="Q228" s="206"/>
      <c r="R228" s="206"/>
      <c r="S228" s="206"/>
      <c r="T228" s="206"/>
      <c r="U228" s="207"/>
      <c r="V228" s="205"/>
      <c r="W228" s="206"/>
      <c r="X228" s="206"/>
      <c r="Y228" s="207"/>
      <c r="Z228" s="205"/>
      <c r="AA228" s="207"/>
      <c r="AB228" s="205"/>
      <c r="AC228" s="206"/>
      <c r="AD228" s="207"/>
    </row>
    <row r="229" spans="1:30" ht="17.100000000000001" customHeight="1" x14ac:dyDescent="0.25">
      <c r="A229" s="209" t="str">
        <f>IF(D230&lt;&gt;"","Qualification d'Installation","")</f>
        <v/>
      </c>
      <c r="B229" s="210"/>
      <c r="C229" s="210"/>
      <c r="D229" s="210"/>
      <c r="E229" s="210"/>
      <c r="F229" s="210"/>
      <c r="G229" s="210"/>
      <c r="H229" s="210"/>
      <c r="I229" s="210"/>
      <c r="J229" s="210"/>
      <c r="K229" s="210"/>
      <c r="L229" s="210"/>
      <c r="M229" s="210"/>
      <c r="N229" s="210"/>
      <c r="O229" s="210"/>
      <c r="P229" s="210"/>
      <c r="Q229" s="210"/>
      <c r="R229" s="210"/>
      <c r="S229" s="210"/>
      <c r="T229" s="210"/>
      <c r="U229" s="210"/>
      <c r="V229" s="210"/>
      <c r="W229" s="210"/>
      <c r="X229" s="210"/>
      <c r="Y229" s="210"/>
      <c r="Z229" s="210"/>
      <c r="AA229" s="210"/>
      <c r="AB229" s="210"/>
      <c r="AC229" s="210"/>
      <c r="AD229" s="211"/>
    </row>
    <row r="230" spans="1:30" ht="53.85" customHeight="1" x14ac:dyDescent="0.25">
      <c r="A230" s="95"/>
      <c r="B230" s="96"/>
      <c r="C230" s="97"/>
      <c r="D230" s="95" t="str">
        <f>IF(IFERROR(VLOOKUP("TI_92",'Analyse de risques'!$W$1:$W$154,1,FALSE)&lt;&gt;"","")=TRUE,"TI_92","")</f>
        <v/>
      </c>
      <c r="E230" s="96"/>
      <c r="F230" s="97"/>
      <c r="G230" s="95" t="str">
        <f>IF(D230&lt;&gt;"",VLOOKUP(D230,'Analyse de risques'!$W$1:$Y$154,3,FALSE),"")</f>
        <v/>
      </c>
      <c r="H230" s="96"/>
      <c r="I230" s="96"/>
      <c r="J230" s="96"/>
      <c r="K230" s="96"/>
      <c r="L230" s="96"/>
      <c r="M230" s="96"/>
      <c r="N230" s="96"/>
      <c r="O230" s="96"/>
      <c r="P230" s="96"/>
      <c r="Q230" s="96"/>
      <c r="R230" s="96"/>
      <c r="S230" s="96"/>
      <c r="T230" s="96"/>
      <c r="U230" s="97"/>
      <c r="V230" s="95"/>
      <c r="W230" s="96"/>
      <c r="X230" s="96"/>
      <c r="Y230" s="97"/>
      <c r="Z230" s="95"/>
      <c r="AA230" s="97"/>
      <c r="AB230" s="95"/>
      <c r="AC230" s="96"/>
      <c r="AD230" s="97"/>
    </row>
    <row r="231" spans="1:30" ht="53.85" customHeight="1" x14ac:dyDescent="0.25">
      <c r="A231" s="95"/>
      <c r="B231" s="96"/>
      <c r="C231" s="97"/>
      <c r="D231" s="95" t="str">
        <f>IF(IFERROR(VLOOKUP("TI_93",'Analyse de risques'!$W$1:$W$154,1,FALSE)&lt;&gt;"","")=TRUE,"TI_93","")</f>
        <v/>
      </c>
      <c r="E231" s="96"/>
      <c r="F231" s="97"/>
      <c r="G231" s="95" t="str">
        <f>IF(D231&lt;&gt;"",VLOOKUP(D231,'Analyse de risques'!$W$1:$Y$154,3,FALSE),"")</f>
        <v/>
      </c>
      <c r="H231" s="96"/>
      <c r="I231" s="96"/>
      <c r="J231" s="96"/>
      <c r="K231" s="96"/>
      <c r="L231" s="96"/>
      <c r="M231" s="96"/>
      <c r="N231" s="96"/>
      <c r="O231" s="96"/>
      <c r="P231" s="96"/>
      <c r="Q231" s="96"/>
      <c r="R231" s="96"/>
      <c r="S231" s="96"/>
      <c r="T231" s="96"/>
      <c r="U231" s="97"/>
      <c r="V231" s="95"/>
      <c r="W231" s="96"/>
      <c r="X231" s="96"/>
      <c r="Y231" s="97"/>
      <c r="Z231" s="95"/>
      <c r="AA231" s="97"/>
      <c r="AB231" s="95"/>
      <c r="AC231" s="96"/>
      <c r="AD231" s="97"/>
    </row>
    <row r="232" spans="1:30" ht="53.85" customHeight="1" x14ac:dyDescent="0.25">
      <c r="A232" s="95"/>
      <c r="B232" s="96"/>
      <c r="C232" s="97"/>
      <c r="D232" s="95" t="str">
        <f>IF(IFERROR(VLOOKUP("TI_94",'Analyse de risques'!$W$1:$W$154,1,FALSE)&lt;&gt;"","")=TRUE,"TI_94","")</f>
        <v/>
      </c>
      <c r="E232" s="96"/>
      <c r="F232" s="97"/>
      <c r="G232" s="95" t="str">
        <f>IF(D232&lt;&gt;"",VLOOKUP(D232,'Analyse de risques'!$W$1:$Y$154,3,FALSE),"")</f>
        <v/>
      </c>
      <c r="H232" s="96"/>
      <c r="I232" s="96"/>
      <c r="J232" s="96"/>
      <c r="K232" s="96"/>
      <c r="L232" s="96"/>
      <c r="M232" s="96"/>
      <c r="N232" s="96"/>
      <c r="O232" s="96"/>
      <c r="P232" s="96"/>
      <c r="Q232" s="96"/>
      <c r="R232" s="96"/>
      <c r="S232" s="96"/>
      <c r="T232" s="96"/>
      <c r="U232" s="97"/>
      <c r="V232" s="95"/>
      <c r="W232" s="96"/>
      <c r="X232" s="96"/>
      <c r="Y232" s="97"/>
      <c r="Z232" s="95"/>
      <c r="AA232" s="97"/>
      <c r="AB232" s="95"/>
      <c r="AC232" s="96"/>
      <c r="AD232" s="97"/>
    </row>
    <row r="233" spans="1:30" ht="53.85" customHeight="1" x14ac:dyDescent="0.25">
      <c r="A233" s="95"/>
      <c r="B233" s="96"/>
      <c r="C233" s="97"/>
      <c r="D233" s="95" t="str">
        <f>IF(IFERROR(VLOOKUP("TI_95",'Analyse de risques'!$W$1:$W$154,1,FALSE)&lt;&gt;"","")=TRUE,"TI_95","")</f>
        <v/>
      </c>
      <c r="E233" s="96"/>
      <c r="F233" s="97"/>
      <c r="G233" s="95" t="str">
        <f>IF(D233&lt;&gt;"",VLOOKUP(D233,'Analyse de risques'!$W$1:$Y$154,3,FALSE),"")</f>
        <v/>
      </c>
      <c r="H233" s="96"/>
      <c r="I233" s="96"/>
      <c r="J233" s="96"/>
      <c r="K233" s="96"/>
      <c r="L233" s="96"/>
      <c r="M233" s="96"/>
      <c r="N233" s="96"/>
      <c r="O233" s="96"/>
      <c r="P233" s="96"/>
      <c r="Q233" s="96"/>
      <c r="R233" s="96"/>
      <c r="S233" s="96"/>
      <c r="T233" s="96"/>
      <c r="U233" s="97"/>
      <c r="V233" s="95"/>
      <c r="W233" s="96"/>
      <c r="X233" s="96"/>
      <c r="Y233" s="97"/>
      <c r="Z233" s="95"/>
      <c r="AA233" s="97"/>
      <c r="AB233" s="95"/>
      <c r="AC233" s="96"/>
      <c r="AD233" s="97"/>
    </row>
    <row r="234" spans="1:30" ht="53.85" customHeight="1" x14ac:dyDescent="0.25">
      <c r="A234" s="95"/>
      <c r="B234" s="96"/>
      <c r="C234" s="97"/>
      <c r="D234" s="95" t="str">
        <f>IF(IFERROR(VLOOKUP("TI_96",'Analyse de risques'!$W$1:$W$154,1,FALSE)&lt;&gt;"","")=TRUE,"TI_96","")</f>
        <v/>
      </c>
      <c r="E234" s="96"/>
      <c r="F234" s="97"/>
      <c r="G234" s="95" t="str">
        <f>IF(D234&lt;&gt;"",VLOOKUP(D234,'Analyse de risques'!$W$1:$Y$154,3,FALSE),"")</f>
        <v/>
      </c>
      <c r="H234" s="96"/>
      <c r="I234" s="96"/>
      <c r="J234" s="96"/>
      <c r="K234" s="96"/>
      <c r="L234" s="96"/>
      <c r="M234" s="96"/>
      <c r="N234" s="96"/>
      <c r="O234" s="96"/>
      <c r="P234" s="96"/>
      <c r="Q234" s="96"/>
      <c r="R234" s="96"/>
      <c r="S234" s="96"/>
      <c r="T234" s="96"/>
      <c r="U234" s="97"/>
      <c r="V234" s="95"/>
      <c r="W234" s="96"/>
      <c r="X234" s="96"/>
      <c r="Y234" s="97"/>
      <c r="Z234" s="95"/>
      <c r="AA234" s="97"/>
      <c r="AB234" s="95"/>
      <c r="AC234" s="96"/>
      <c r="AD234" s="97"/>
    </row>
    <row r="235" spans="1:30" ht="53.85" customHeight="1" x14ac:dyDescent="0.25">
      <c r="A235" s="95"/>
      <c r="B235" s="96"/>
      <c r="C235" s="97"/>
      <c r="D235" s="95" t="str">
        <f>IF(IFERROR(VLOOKUP("TI_97",'Analyse de risques'!$W$1:$W$154,1,FALSE)&lt;&gt;"","")=TRUE,"TI_97","")</f>
        <v/>
      </c>
      <c r="E235" s="96"/>
      <c r="F235" s="97"/>
      <c r="G235" s="95" t="str">
        <f>IF(D235&lt;&gt;"",VLOOKUP(D235,'Analyse de risques'!$W$1:$Y$154,3,FALSE),"")</f>
        <v/>
      </c>
      <c r="H235" s="96"/>
      <c r="I235" s="96"/>
      <c r="J235" s="96"/>
      <c r="K235" s="96"/>
      <c r="L235" s="96"/>
      <c r="M235" s="96"/>
      <c r="N235" s="96"/>
      <c r="O235" s="96"/>
      <c r="P235" s="96"/>
      <c r="Q235" s="96"/>
      <c r="R235" s="96"/>
      <c r="S235" s="96"/>
      <c r="T235" s="96"/>
      <c r="U235" s="97"/>
      <c r="V235" s="95"/>
      <c r="W235" s="96"/>
      <c r="X235" s="96"/>
      <c r="Y235" s="97"/>
      <c r="Z235" s="95"/>
      <c r="AA235" s="97"/>
      <c r="AB235" s="95"/>
      <c r="AC235" s="96"/>
      <c r="AD235" s="97"/>
    </row>
    <row r="236" spans="1:30" ht="53.85" customHeight="1" x14ac:dyDescent="0.25">
      <c r="A236" s="186"/>
      <c r="B236" s="186"/>
      <c r="C236" s="186"/>
      <c r="D236" s="95" t="str">
        <f>IF(IFERROR(VLOOKUP("TI_98",'Analyse de risques'!$W$1:$W$154,1,FALSE)&lt;&gt;"","")=TRUE,"TI_98","")</f>
        <v/>
      </c>
      <c r="E236" s="96"/>
      <c r="F236" s="97"/>
      <c r="G236" s="95" t="str">
        <f>IF(D236&lt;&gt;"",VLOOKUP(D236,'Analyse de risques'!$W$1:$Y$154,3,FALSE),"")</f>
        <v/>
      </c>
      <c r="H236" s="96"/>
      <c r="I236" s="96"/>
      <c r="J236" s="96"/>
      <c r="K236" s="96"/>
      <c r="L236" s="96"/>
      <c r="M236" s="96"/>
      <c r="N236" s="96"/>
      <c r="O236" s="96"/>
      <c r="P236" s="96"/>
      <c r="Q236" s="96"/>
      <c r="R236" s="96"/>
      <c r="S236" s="96"/>
      <c r="T236" s="96"/>
      <c r="U236" s="97"/>
      <c r="V236" s="95"/>
      <c r="W236" s="96"/>
      <c r="X236" s="96"/>
      <c r="Y236" s="97"/>
      <c r="Z236" s="95"/>
      <c r="AA236" s="97"/>
      <c r="AB236" s="186"/>
      <c r="AC236" s="186"/>
      <c r="AD236" s="186"/>
    </row>
    <row r="237" spans="1:30" s="21" customFormat="1" ht="8.4499999999999993" customHeight="1" x14ac:dyDescent="0.25">
      <c r="A237" s="19"/>
      <c r="B237" s="19"/>
      <c r="C237" s="19"/>
      <c r="D237" s="19"/>
      <c r="E237" s="19"/>
      <c r="F237" s="19"/>
      <c r="G237" s="19"/>
      <c r="H237" s="19"/>
      <c r="I237" s="19"/>
      <c r="J237" s="19"/>
      <c r="K237" s="19"/>
      <c r="L237" s="19"/>
      <c r="M237" s="19"/>
      <c r="N237" s="19"/>
      <c r="O237" s="19"/>
      <c r="P237" s="19"/>
      <c r="Q237" s="19"/>
      <c r="R237" s="19"/>
      <c r="S237" s="19"/>
      <c r="T237" s="19"/>
      <c r="U237" s="19"/>
      <c r="V237" s="20"/>
      <c r="W237" s="20"/>
      <c r="X237" s="20"/>
      <c r="Y237" s="20"/>
      <c r="Z237" s="20"/>
      <c r="AA237" s="20"/>
      <c r="AB237" s="19"/>
      <c r="AC237" s="19"/>
      <c r="AD237" s="19"/>
    </row>
    <row r="238" spans="1:30" s="21" customFormat="1" ht="8.4499999999999993" customHeight="1" x14ac:dyDescent="0.25">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row>
    <row r="239" spans="1:30" ht="14.1" customHeight="1" x14ac:dyDescent="0.25">
      <c r="A239" s="212" t="str">
        <f>IF(D247&lt;&gt;"","aaa","")</f>
        <v/>
      </c>
      <c r="B239" s="212"/>
      <c r="C239" s="212"/>
      <c r="D239" s="212"/>
      <c r="E239" s="212"/>
      <c r="F239" s="212"/>
      <c r="G239" s="212"/>
      <c r="H239" s="212"/>
      <c r="I239" s="212"/>
      <c r="J239" s="212"/>
      <c r="K239" s="212"/>
      <c r="L239" s="212"/>
      <c r="M239" s="212"/>
      <c r="N239" s="212"/>
      <c r="O239" s="212"/>
      <c r="P239" s="212"/>
      <c r="Q239" s="212"/>
      <c r="R239" s="212"/>
      <c r="S239" s="212"/>
      <c r="T239" s="212"/>
      <c r="U239" s="212"/>
      <c r="V239" s="212"/>
      <c r="W239" s="212"/>
      <c r="X239" s="212"/>
      <c r="Y239" s="212"/>
      <c r="Z239" s="212"/>
      <c r="AA239" s="212"/>
      <c r="AB239" s="212"/>
      <c r="AC239" s="212"/>
      <c r="AD239" s="212"/>
    </row>
    <row r="240" spans="1:30" s="1" customFormat="1" ht="19.7" customHeight="1" x14ac:dyDescent="0.2">
      <c r="A240" s="89" t="str">
        <f>IF(D247&lt;&gt;"","Titre du document :","")</f>
        <v/>
      </c>
      <c r="B240" s="90"/>
      <c r="C240" s="90"/>
      <c r="D240" s="90"/>
      <c r="E240" s="90"/>
      <c r="F240" s="90"/>
      <c r="G240" s="90"/>
      <c r="H240" s="90"/>
      <c r="I240" s="90"/>
      <c r="J240" s="90"/>
      <c r="K240" s="90"/>
      <c r="L240" s="90"/>
      <c r="M240" s="90"/>
      <c r="N240" s="90"/>
      <c r="O240" s="90"/>
      <c r="P240" s="90"/>
      <c r="Q240" s="90"/>
      <c r="R240" s="90"/>
      <c r="S240" s="90"/>
      <c r="T240" s="90"/>
      <c r="U240" s="90"/>
      <c r="V240" s="90"/>
      <c r="W240" s="91"/>
      <c r="X240" s="73" t="str">
        <f>IF(D247&lt;&gt;"","Référence :","")</f>
        <v/>
      </c>
      <c r="Y240" s="74"/>
      <c r="Z240" s="74"/>
      <c r="AA240" s="75"/>
      <c r="AB240" s="95" t="str">
        <f>AB223</f>
        <v/>
      </c>
      <c r="AC240" s="96"/>
      <c r="AD240" s="97"/>
    </row>
    <row r="241" spans="1:30" s="1" customFormat="1" ht="19.7" customHeight="1" x14ac:dyDescent="0.25">
      <c r="A241" s="70" t="str">
        <f>IF(D247&lt;&gt;"",A224,"")</f>
        <v/>
      </c>
      <c r="B241" s="71"/>
      <c r="C241" s="71"/>
      <c r="D241" s="71"/>
      <c r="E241" s="71"/>
      <c r="F241" s="71"/>
      <c r="G241" s="71"/>
      <c r="H241" s="71"/>
      <c r="I241" s="71"/>
      <c r="J241" s="71"/>
      <c r="K241" s="71"/>
      <c r="L241" s="71"/>
      <c r="M241" s="71"/>
      <c r="N241" s="71"/>
      <c r="O241" s="71"/>
      <c r="P241" s="71"/>
      <c r="Q241" s="71"/>
      <c r="R241" s="71"/>
      <c r="S241" s="71"/>
      <c r="T241" s="71"/>
      <c r="U241" s="71"/>
      <c r="V241" s="71"/>
      <c r="W241" s="72"/>
      <c r="X241" s="73" t="str">
        <f>IF(D247&lt;&gt;"","Pagination : ","")</f>
        <v/>
      </c>
      <c r="Y241" s="74"/>
      <c r="Z241" s="74"/>
      <c r="AA241" s="75"/>
      <c r="AB241" s="76" t="str">
        <f>IF(D247&lt;&gt;"",NumPage() &amp; " sur " &amp; Totpage(),"")</f>
        <v/>
      </c>
      <c r="AC241" s="77"/>
      <c r="AD241" s="78"/>
    </row>
    <row r="242" spans="1:30" ht="6.95" customHeight="1" thickBot="1" x14ac:dyDescent="0.3"/>
    <row r="243" spans="1:30" ht="17.100000000000001" customHeight="1" x14ac:dyDescent="0.25">
      <c r="A243" s="200" t="str">
        <f>IF(D247&lt;&gt;"","N° de risque","")</f>
        <v/>
      </c>
      <c r="B243" s="201"/>
      <c r="C243" s="202"/>
      <c r="D243" s="200" t="str">
        <f>IF(D247&lt;&gt;"","N° test","")</f>
        <v/>
      </c>
      <c r="E243" s="201"/>
      <c r="F243" s="202"/>
      <c r="G243" s="200" t="str">
        <f>IF(D247&lt;&gt;"","Libellé des fiches de test","")</f>
        <v/>
      </c>
      <c r="H243" s="201"/>
      <c r="I243" s="201"/>
      <c r="J243" s="201"/>
      <c r="K243" s="201"/>
      <c r="L243" s="201"/>
      <c r="M243" s="201"/>
      <c r="N243" s="201"/>
      <c r="O243" s="201"/>
      <c r="P243" s="201"/>
      <c r="Q243" s="201"/>
      <c r="R243" s="201"/>
      <c r="S243" s="201"/>
      <c r="T243" s="201"/>
      <c r="U243" s="202"/>
      <c r="V243" s="200" t="str">
        <f>IF(D247&lt;&gt;"","Version","")</f>
        <v/>
      </c>
      <c r="W243" s="201"/>
      <c r="X243" s="201"/>
      <c r="Y243" s="202"/>
      <c r="Z243" s="200" t="str">
        <f>IF(D247&lt;&gt;"","M
C
--","")</f>
        <v/>
      </c>
      <c r="AA243" s="202"/>
      <c r="AB243" s="200" t="str">
        <f>IF(D247&lt;&gt;"","Impact DGM (O/N)","")</f>
        <v/>
      </c>
      <c r="AC243" s="201"/>
      <c r="AD243" s="202"/>
    </row>
    <row r="244" spans="1:30" ht="17.100000000000001" customHeight="1" x14ac:dyDescent="0.25">
      <c r="A244" s="203"/>
      <c r="B244" s="158"/>
      <c r="C244" s="204"/>
      <c r="D244" s="203"/>
      <c r="E244" s="158"/>
      <c r="F244" s="204"/>
      <c r="G244" s="203"/>
      <c r="H244" s="158"/>
      <c r="I244" s="158"/>
      <c r="J244" s="158"/>
      <c r="K244" s="158"/>
      <c r="L244" s="158"/>
      <c r="M244" s="158"/>
      <c r="N244" s="158"/>
      <c r="O244" s="158"/>
      <c r="P244" s="158"/>
      <c r="Q244" s="158"/>
      <c r="R244" s="158"/>
      <c r="S244" s="158"/>
      <c r="T244" s="158"/>
      <c r="U244" s="204"/>
      <c r="V244" s="203"/>
      <c r="W244" s="158"/>
      <c r="X244" s="158"/>
      <c r="Y244" s="204"/>
      <c r="Z244" s="203"/>
      <c r="AA244" s="204"/>
      <c r="AB244" s="203"/>
      <c r="AC244" s="158"/>
      <c r="AD244" s="204"/>
    </row>
    <row r="245" spans="1:30" ht="17.100000000000001" customHeight="1" thickBot="1" x14ac:dyDescent="0.3">
      <c r="A245" s="205"/>
      <c r="B245" s="206"/>
      <c r="C245" s="207"/>
      <c r="D245" s="205"/>
      <c r="E245" s="206"/>
      <c r="F245" s="207"/>
      <c r="G245" s="205"/>
      <c r="H245" s="206"/>
      <c r="I245" s="206"/>
      <c r="J245" s="206"/>
      <c r="K245" s="206"/>
      <c r="L245" s="206"/>
      <c r="M245" s="206"/>
      <c r="N245" s="206"/>
      <c r="O245" s="206"/>
      <c r="P245" s="206"/>
      <c r="Q245" s="206"/>
      <c r="R245" s="206"/>
      <c r="S245" s="206"/>
      <c r="T245" s="206"/>
      <c r="U245" s="207"/>
      <c r="V245" s="205"/>
      <c r="W245" s="206"/>
      <c r="X245" s="206"/>
      <c r="Y245" s="207"/>
      <c r="Z245" s="205"/>
      <c r="AA245" s="207"/>
      <c r="AB245" s="205"/>
      <c r="AC245" s="206"/>
      <c r="AD245" s="207"/>
    </row>
    <row r="246" spans="1:30" ht="17.100000000000001" customHeight="1" x14ac:dyDescent="0.25">
      <c r="A246" s="209" t="str">
        <f>IF(D247&lt;&gt;"","Qualification d'Installation","")</f>
        <v/>
      </c>
      <c r="B246" s="210"/>
      <c r="C246" s="210"/>
      <c r="D246" s="210"/>
      <c r="E246" s="210"/>
      <c r="F246" s="210"/>
      <c r="G246" s="210"/>
      <c r="H246" s="210"/>
      <c r="I246" s="210"/>
      <c r="J246" s="210"/>
      <c r="K246" s="210"/>
      <c r="L246" s="210"/>
      <c r="M246" s="210"/>
      <c r="N246" s="210"/>
      <c r="O246" s="210"/>
      <c r="P246" s="210"/>
      <c r="Q246" s="210"/>
      <c r="R246" s="210"/>
      <c r="S246" s="210"/>
      <c r="T246" s="210"/>
      <c r="U246" s="210"/>
      <c r="V246" s="210"/>
      <c r="W246" s="210"/>
      <c r="X246" s="210"/>
      <c r="Y246" s="210"/>
      <c r="Z246" s="210"/>
      <c r="AA246" s="210"/>
      <c r="AB246" s="210"/>
      <c r="AC246" s="210"/>
      <c r="AD246" s="211"/>
    </row>
    <row r="247" spans="1:30" ht="53.85" customHeight="1" x14ac:dyDescent="0.25">
      <c r="A247" s="95"/>
      <c r="B247" s="96"/>
      <c r="C247" s="97"/>
      <c r="D247" s="95" t="str">
        <f>IF(IFERROR(VLOOKUP("TI_99",'Analyse de risques'!$W$1:$W$154,1,FALSE)&lt;&gt;"","")=TRUE,"TI_99","")</f>
        <v/>
      </c>
      <c r="E247" s="96"/>
      <c r="F247" s="97"/>
      <c r="G247" s="95" t="str">
        <f>IF(D247&lt;&gt;"",VLOOKUP(D247,'Analyse de risques'!$W$1:$Y$154,3,FALSE),"")</f>
        <v/>
      </c>
      <c r="H247" s="96"/>
      <c r="I247" s="96"/>
      <c r="J247" s="96"/>
      <c r="K247" s="96"/>
      <c r="L247" s="96"/>
      <c r="M247" s="96"/>
      <c r="N247" s="96"/>
      <c r="O247" s="96"/>
      <c r="P247" s="96"/>
      <c r="Q247" s="96"/>
      <c r="R247" s="96"/>
      <c r="S247" s="96"/>
      <c r="T247" s="96"/>
      <c r="U247" s="97"/>
      <c r="V247" s="95"/>
      <c r="W247" s="96"/>
      <c r="X247" s="96"/>
      <c r="Y247" s="97"/>
      <c r="Z247" s="95"/>
      <c r="AA247" s="97"/>
      <c r="AB247" s="95"/>
      <c r="AC247" s="96"/>
      <c r="AD247" s="97"/>
    </row>
    <row r="248" spans="1:30" ht="53.85" customHeight="1" x14ac:dyDescent="0.25">
      <c r="A248" s="95"/>
      <c r="B248" s="96"/>
      <c r="C248" s="97"/>
      <c r="D248" s="95" t="str">
        <f>IF(IFERROR(VLOOKUP("TI_100",'Analyse de risques'!$W$1:$W$154,1,FALSE)&lt;&gt;"","")=TRUE,"TI_100","")</f>
        <v/>
      </c>
      <c r="E248" s="96"/>
      <c r="F248" s="97"/>
      <c r="G248" s="95" t="str">
        <f>IF(D248&lt;&gt;"",VLOOKUP(D248,'Analyse de risques'!$W$1:$Y$154,3,FALSE),"")</f>
        <v/>
      </c>
      <c r="H248" s="96"/>
      <c r="I248" s="96"/>
      <c r="J248" s="96"/>
      <c r="K248" s="96"/>
      <c r="L248" s="96"/>
      <c r="M248" s="96"/>
      <c r="N248" s="96"/>
      <c r="O248" s="96"/>
      <c r="P248" s="96"/>
      <c r="Q248" s="96"/>
      <c r="R248" s="96"/>
      <c r="S248" s="96"/>
      <c r="T248" s="96"/>
      <c r="U248" s="97"/>
      <c r="V248" s="95"/>
      <c r="W248" s="96"/>
      <c r="X248" s="96"/>
      <c r="Y248" s="97"/>
      <c r="Z248" s="95"/>
      <c r="AA248" s="97"/>
      <c r="AB248" s="95"/>
      <c r="AC248" s="96"/>
      <c r="AD248" s="97"/>
    </row>
    <row r="249" spans="1:30" ht="53.85" customHeight="1" x14ac:dyDescent="0.25">
      <c r="A249" s="95"/>
      <c r="B249" s="96"/>
      <c r="C249" s="97"/>
      <c r="D249" s="95" t="str">
        <f>IF(IFERROR(VLOOKUP("TI_101",'Analyse de risques'!$W$1:$W$154,1,FALSE)&lt;&gt;"","")=TRUE,"TI_101","")</f>
        <v/>
      </c>
      <c r="E249" s="96"/>
      <c r="F249" s="97"/>
      <c r="G249" s="95" t="str">
        <f>IF(D249&lt;&gt;"",VLOOKUP(D249,'Analyse de risques'!$W$1:$Y$154,3,FALSE),"")</f>
        <v/>
      </c>
      <c r="H249" s="96"/>
      <c r="I249" s="96"/>
      <c r="J249" s="96"/>
      <c r="K249" s="96"/>
      <c r="L249" s="96"/>
      <c r="M249" s="96"/>
      <c r="N249" s="96"/>
      <c r="O249" s="96"/>
      <c r="P249" s="96"/>
      <c r="Q249" s="96"/>
      <c r="R249" s="96"/>
      <c r="S249" s="96"/>
      <c r="T249" s="96"/>
      <c r="U249" s="97"/>
      <c r="V249" s="95"/>
      <c r="W249" s="96"/>
      <c r="X249" s="96"/>
      <c r="Y249" s="97"/>
      <c r="Z249" s="95"/>
      <c r="AA249" s="97"/>
      <c r="AB249" s="95"/>
      <c r="AC249" s="96"/>
      <c r="AD249" s="97"/>
    </row>
    <row r="250" spans="1:30" ht="53.85" customHeight="1" x14ac:dyDescent="0.25">
      <c r="A250" s="95"/>
      <c r="B250" s="96"/>
      <c r="C250" s="97"/>
      <c r="D250" s="95" t="str">
        <f>IF(IFERROR(VLOOKUP("TI_102",'Analyse de risques'!$W$1:$W$154,1,FALSE)&lt;&gt;"","")=TRUE,"TI_102","")</f>
        <v/>
      </c>
      <c r="E250" s="96"/>
      <c r="F250" s="97"/>
      <c r="G250" s="95" t="str">
        <f>IF(D250&lt;&gt;"",VLOOKUP(D250,'Analyse de risques'!$W$1:$Y$154,3,FALSE),"")</f>
        <v/>
      </c>
      <c r="H250" s="96"/>
      <c r="I250" s="96"/>
      <c r="J250" s="96"/>
      <c r="K250" s="96"/>
      <c r="L250" s="96"/>
      <c r="M250" s="96"/>
      <c r="N250" s="96"/>
      <c r="O250" s="96"/>
      <c r="P250" s="96"/>
      <c r="Q250" s="96"/>
      <c r="R250" s="96"/>
      <c r="S250" s="96"/>
      <c r="T250" s="96"/>
      <c r="U250" s="97"/>
      <c r="V250" s="95"/>
      <c r="W250" s="96"/>
      <c r="X250" s="96"/>
      <c r="Y250" s="97"/>
      <c r="Z250" s="95"/>
      <c r="AA250" s="97"/>
      <c r="AB250" s="95"/>
      <c r="AC250" s="96"/>
      <c r="AD250" s="97"/>
    </row>
    <row r="251" spans="1:30" ht="53.85" customHeight="1" x14ac:dyDescent="0.25">
      <c r="A251" s="95"/>
      <c r="B251" s="96"/>
      <c r="C251" s="97"/>
      <c r="D251" s="95" t="str">
        <f>IF(IFERROR(VLOOKUP("TI_103",'Analyse de risques'!$W$1:$W$154,1,FALSE)&lt;&gt;"","")=TRUE,"TI_103","")</f>
        <v/>
      </c>
      <c r="E251" s="96"/>
      <c r="F251" s="97"/>
      <c r="G251" s="95" t="str">
        <f>IF(D251&lt;&gt;"",VLOOKUP(D251,'Analyse de risques'!$W$1:$Y$154,3,FALSE),"")</f>
        <v/>
      </c>
      <c r="H251" s="96"/>
      <c r="I251" s="96"/>
      <c r="J251" s="96"/>
      <c r="K251" s="96"/>
      <c r="L251" s="96"/>
      <c r="M251" s="96"/>
      <c r="N251" s="96"/>
      <c r="O251" s="96"/>
      <c r="P251" s="96"/>
      <c r="Q251" s="96"/>
      <c r="R251" s="96"/>
      <c r="S251" s="96"/>
      <c r="T251" s="96"/>
      <c r="U251" s="97"/>
      <c r="V251" s="95"/>
      <c r="W251" s="96"/>
      <c r="X251" s="96"/>
      <c r="Y251" s="97"/>
      <c r="Z251" s="95"/>
      <c r="AA251" s="97"/>
      <c r="AB251" s="95"/>
      <c r="AC251" s="96"/>
      <c r="AD251" s="97"/>
    </row>
    <row r="252" spans="1:30" ht="53.85" customHeight="1" x14ac:dyDescent="0.25">
      <c r="A252" s="95"/>
      <c r="B252" s="96"/>
      <c r="C252" s="97"/>
      <c r="D252" s="95" t="str">
        <f>IF(IFERROR(VLOOKUP("TI_104",'Analyse de risques'!$W$1:$W$154,1,FALSE)&lt;&gt;"","")=TRUE,"TI_104","")</f>
        <v/>
      </c>
      <c r="E252" s="96"/>
      <c r="F252" s="97"/>
      <c r="G252" s="95" t="str">
        <f>IF(D252&lt;&gt;"",VLOOKUP(D252,'Analyse de risques'!$W$1:$Y$154,3,FALSE),"")</f>
        <v/>
      </c>
      <c r="H252" s="96"/>
      <c r="I252" s="96"/>
      <c r="J252" s="96"/>
      <c r="K252" s="96"/>
      <c r="L252" s="96"/>
      <c r="M252" s="96"/>
      <c r="N252" s="96"/>
      <c r="O252" s="96"/>
      <c r="P252" s="96"/>
      <c r="Q252" s="96"/>
      <c r="R252" s="96"/>
      <c r="S252" s="96"/>
      <c r="T252" s="96"/>
      <c r="U252" s="97"/>
      <c r="V252" s="95"/>
      <c r="W252" s="96"/>
      <c r="X252" s="96"/>
      <c r="Y252" s="97"/>
      <c r="Z252" s="95"/>
      <c r="AA252" s="97"/>
      <c r="AB252" s="95"/>
      <c r="AC252" s="96"/>
      <c r="AD252" s="97"/>
    </row>
    <row r="253" spans="1:30" ht="53.85" customHeight="1" x14ac:dyDescent="0.25">
      <c r="A253" s="186"/>
      <c r="B253" s="186"/>
      <c r="C253" s="186"/>
      <c r="D253" s="95" t="str">
        <f>IF(IFERROR(VLOOKUP("TI_105",'Analyse de risques'!$W$1:$W$154,1,FALSE)&lt;&gt;"","")=TRUE,"TI_105","")</f>
        <v/>
      </c>
      <c r="E253" s="96"/>
      <c r="F253" s="97"/>
      <c r="G253" s="95" t="str">
        <f>IF(D253&lt;&gt;"",VLOOKUP(D253,'Analyse de risques'!$W$1:$Y$154,3,FALSE),"")</f>
        <v/>
      </c>
      <c r="H253" s="96"/>
      <c r="I253" s="96"/>
      <c r="J253" s="96"/>
      <c r="K253" s="96"/>
      <c r="L253" s="96"/>
      <c r="M253" s="96"/>
      <c r="N253" s="96"/>
      <c r="O253" s="96"/>
      <c r="P253" s="96"/>
      <c r="Q253" s="96"/>
      <c r="R253" s="96"/>
      <c r="S253" s="96"/>
      <c r="T253" s="96"/>
      <c r="U253" s="97"/>
      <c r="V253" s="95"/>
      <c r="W253" s="96"/>
      <c r="X253" s="96"/>
      <c r="Y253" s="97"/>
      <c r="Z253" s="95"/>
      <c r="AA253" s="97"/>
      <c r="AB253" s="186"/>
      <c r="AC253" s="186"/>
      <c r="AD253" s="186"/>
    </row>
    <row r="254" spans="1:30" s="21" customFormat="1" ht="8.4499999999999993" customHeight="1" x14ac:dyDescent="0.25">
      <c r="A254" s="19"/>
      <c r="B254" s="19"/>
      <c r="C254" s="19"/>
      <c r="D254" s="19"/>
      <c r="E254" s="19"/>
      <c r="F254" s="19"/>
      <c r="G254" s="19"/>
      <c r="H254" s="19"/>
      <c r="I254" s="19"/>
      <c r="J254" s="19"/>
      <c r="K254" s="19"/>
      <c r="L254" s="19"/>
      <c r="M254" s="19"/>
      <c r="N254" s="19"/>
      <c r="O254" s="19"/>
      <c r="P254" s="19"/>
      <c r="Q254" s="19"/>
      <c r="R254" s="19"/>
      <c r="S254" s="19"/>
      <c r="T254" s="19"/>
      <c r="U254" s="19"/>
      <c r="V254" s="20"/>
      <c r="W254" s="20"/>
      <c r="X254" s="20"/>
      <c r="Y254" s="20"/>
      <c r="Z254" s="20"/>
      <c r="AA254" s="20"/>
      <c r="AB254" s="19"/>
      <c r="AC254" s="19"/>
      <c r="AD254" s="19"/>
    </row>
    <row r="255" spans="1:30" s="21" customFormat="1" ht="8.4499999999999993" customHeight="1" x14ac:dyDescent="0.25">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row>
  </sheetData>
  <protectedRanges>
    <protectedRange sqref="Q2:R3" name="Page1"/>
    <protectedRange sqref="Q19:R20" name="Page1_1"/>
    <protectedRange sqref="Q36:R37" name="Page1_1_1"/>
    <protectedRange sqref="Q53:R54" name="Page1_1_2"/>
    <protectedRange sqref="Q70:R71" name="Page1_1_3"/>
    <protectedRange sqref="Q87:R88" name="Page1_1_4"/>
    <protectedRange sqref="Q104:R105" name="Page1_1_5"/>
    <protectedRange sqref="Q121:R122" name="Page1_1_6"/>
    <protectedRange sqref="Q138:R139" name="Page1_1_7"/>
    <protectedRange sqref="Q155:R156" name="Page1_1_8"/>
    <protectedRange sqref="Q172:R173" name="Page1_1_9"/>
    <protectedRange sqref="Q189:R190" name="Page1_1_10"/>
    <protectedRange sqref="Q206:R207" name="Page1_1_11"/>
    <protectedRange sqref="Q223:R224" name="Page1_1_12"/>
    <protectedRange sqref="Q240:R241" name="Page1_1_13"/>
  </protectedRanges>
  <mergeCells count="844">
    <mergeCell ref="V230:Y230"/>
    <mergeCell ref="Z230:AA230"/>
    <mergeCell ref="V231:Y231"/>
    <mergeCell ref="Z231:AA231"/>
    <mergeCell ref="A229:AD229"/>
    <mergeCell ref="A230:C230"/>
    <mergeCell ref="D230:F230"/>
    <mergeCell ref="V253:Y253"/>
    <mergeCell ref="Z253:AA253"/>
    <mergeCell ref="V250:Y250"/>
    <mergeCell ref="Z250:AA250"/>
    <mergeCell ref="V251:Y251"/>
    <mergeCell ref="Z251:AA251"/>
    <mergeCell ref="V252:Y252"/>
    <mergeCell ref="Z252:AA252"/>
    <mergeCell ref="V236:Y236"/>
    <mergeCell ref="Z236:AA236"/>
    <mergeCell ref="V247:Y247"/>
    <mergeCell ref="Z247:AA247"/>
    <mergeCell ref="V248:Y248"/>
    <mergeCell ref="Z248:AA248"/>
    <mergeCell ref="V243:Y245"/>
    <mergeCell ref="Z243:AA245"/>
    <mergeCell ref="G230:U230"/>
    <mergeCell ref="AB230:AD230"/>
    <mergeCell ref="A231:C231"/>
    <mergeCell ref="D231:F231"/>
    <mergeCell ref="G231:U231"/>
    <mergeCell ref="AB231:AD231"/>
    <mergeCell ref="V213:Y213"/>
    <mergeCell ref="Z213:AA213"/>
    <mergeCell ref="V214:Y214"/>
    <mergeCell ref="Z214:AA214"/>
    <mergeCell ref="AB226:AD228"/>
    <mergeCell ref="A219:C219"/>
    <mergeCell ref="D219:F219"/>
    <mergeCell ref="G219:U219"/>
    <mergeCell ref="AB219:AD219"/>
    <mergeCell ref="A222:AD222"/>
    <mergeCell ref="A223:W223"/>
    <mergeCell ref="X223:AA223"/>
    <mergeCell ref="A217:C217"/>
    <mergeCell ref="D217:F217"/>
    <mergeCell ref="G217:U217"/>
    <mergeCell ref="AB217:AD217"/>
    <mergeCell ref="A218:C218"/>
    <mergeCell ref="D218:F218"/>
    <mergeCell ref="G218:U218"/>
    <mergeCell ref="A212:AD212"/>
    <mergeCell ref="A213:C213"/>
    <mergeCell ref="D213:F213"/>
    <mergeCell ref="G213:U213"/>
    <mergeCell ref="AB213:AD213"/>
    <mergeCell ref="A214:C214"/>
    <mergeCell ref="D214:F214"/>
    <mergeCell ref="G214:U214"/>
    <mergeCell ref="AB214:AD214"/>
    <mergeCell ref="G175:U177"/>
    <mergeCell ref="V199:Y199"/>
    <mergeCell ref="Z199:AA199"/>
    <mergeCell ref="V200:Y200"/>
    <mergeCell ref="Z200:AA200"/>
    <mergeCell ref="V201:Y201"/>
    <mergeCell ref="Z201:AA201"/>
    <mergeCell ref="V185:Y185"/>
    <mergeCell ref="Z185:AA185"/>
    <mergeCell ref="V196:Y196"/>
    <mergeCell ref="Z196:AA196"/>
    <mergeCell ref="V197:Y197"/>
    <mergeCell ref="Z197:AA197"/>
    <mergeCell ref="A190:W190"/>
    <mergeCell ref="X190:AA190"/>
    <mergeCell ref="A198:C198"/>
    <mergeCell ref="D198:F198"/>
    <mergeCell ref="G198:U198"/>
    <mergeCell ref="V179:Y179"/>
    <mergeCell ref="Z179:AA179"/>
    <mergeCell ref="V180:Y180"/>
    <mergeCell ref="Z180:AA180"/>
    <mergeCell ref="A178:AD178"/>
    <mergeCell ref="A179:C179"/>
    <mergeCell ref="D179:F179"/>
    <mergeCell ref="G179:U179"/>
    <mergeCell ref="AB179:AD179"/>
    <mergeCell ref="A180:C180"/>
    <mergeCell ref="D180:F180"/>
    <mergeCell ref="G180:U180"/>
    <mergeCell ref="AB180:AD180"/>
    <mergeCell ref="V151:Y151"/>
    <mergeCell ref="Z151:AA151"/>
    <mergeCell ref="V162:Y162"/>
    <mergeCell ref="Z162:AA162"/>
    <mergeCell ref="V163:Y163"/>
    <mergeCell ref="Z163:AA163"/>
    <mergeCell ref="A161:AD161"/>
    <mergeCell ref="A162:C162"/>
    <mergeCell ref="D162:F162"/>
    <mergeCell ref="G162:U162"/>
    <mergeCell ref="AB162:AD162"/>
    <mergeCell ref="A163:C163"/>
    <mergeCell ref="D163:F163"/>
    <mergeCell ref="G163:U163"/>
    <mergeCell ref="AB163:AD163"/>
    <mergeCell ref="AB155:AD155"/>
    <mergeCell ref="A156:W156"/>
    <mergeCell ref="V145:Y145"/>
    <mergeCell ref="Z145:AA145"/>
    <mergeCell ref="V146:Y146"/>
    <mergeCell ref="Z146:AA146"/>
    <mergeCell ref="A144:AD144"/>
    <mergeCell ref="A145:C145"/>
    <mergeCell ref="D145:F145"/>
    <mergeCell ref="G145:U145"/>
    <mergeCell ref="AB145:AD145"/>
    <mergeCell ref="A146:C146"/>
    <mergeCell ref="D146:F146"/>
    <mergeCell ref="G146:U146"/>
    <mergeCell ref="AB146:AD146"/>
    <mergeCell ref="G107:U109"/>
    <mergeCell ref="V131:Y131"/>
    <mergeCell ref="Z131:AA131"/>
    <mergeCell ref="V132:Y132"/>
    <mergeCell ref="Z132:AA132"/>
    <mergeCell ref="V133:Y133"/>
    <mergeCell ref="Z133:AA133"/>
    <mergeCell ref="V117:Y117"/>
    <mergeCell ref="Z117:AA117"/>
    <mergeCell ref="V128:Y128"/>
    <mergeCell ref="Z128:AA128"/>
    <mergeCell ref="V129:Y129"/>
    <mergeCell ref="Z129:AA129"/>
    <mergeCell ref="A127:AD127"/>
    <mergeCell ref="A128:C128"/>
    <mergeCell ref="D128:F128"/>
    <mergeCell ref="G128:U128"/>
    <mergeCell ref="AB128:AD128"/>
    <mergeCell ref="A129:C129"/>
    <mergeCell ref="D129:F129"/>
    <mergeCell ref="G129:U129"/>
    <mergeCell ref="AB129:AD129"/>
    <mergeCell ref="V111:Y111"/>
    <mergeCell ref="Z111:AA111"/>
    <mergeCell ref="V112:Y112"/>
    <mergeCell ref="Z112:AA112"/>
    <mergeCell ref="A110:AD110"/>
    <mergeCell ref="A111:C111"/>
    <mergeCell ref="D111:F111"/>
    <mergeCell ref="G111:U111"/>
    <mergeCell ref="AB111:AD111"/>
    <mergeCell ref="A112:C112"/>
    <mergeCell ref="D112:F112"/>
    <mergeCell ref="G112:U112"/>
    <mergeCell ref="AB112:AD112"/>
    <mergeCell ref="V94:Y94"/>
    <mergeCell ref="Z94:AA94"/>
    <mergeCell ref="V95:Y95"/>
    <mergeCell ref="Z95:AA95"/>
    <mergeCell ref="A93:AD93"/>
    <mergeCell ref="A94:C94"/>
    <mergeCell ref="D94:F94"/>
    <mergeCell ref="G94:U94"/>
    <mergeCell ref="AB94:AD94"/>
    <mergeCell ref="A95:C95"/>
    <mergeCell ref="D95:F95"/>
    <mergeCell ref="G95:U95"/>
    <mergeCell ref="AB95:AD95"/>
    <mergeCell ref="Z63:AA63"/>
    <mergeCell ref="AB240:AD240"/>
    <mergeCell ref="A241:W241"/>
    <mergeCell ref="X241:AA241"/>
    <mergeCell ref="AB241:AD241"/>
    <mergeCell ref="AB223:AD223"/>
    <mergeCell ref="A224:W224"/>
    <mergeCell ref="X224:AA224"/>
    <mergeCell ref="AB224:AD224"/>
    <mergeCell ref="V226:Y228"/>
    <mergeCell ref="Z226:AA228"/>
    <mergeCell ref="AB206:AD206"/>
    <mergeCell ref="A207:W207"/>
    <mergeCell ref="X207:AA207"/>
    <mergeCell ref="AB207:AD207"/>
    <mergeCell ref="V209:Y211"/>
    <mergeCell ref="Z209:AA211"/>
    <mergeCell ref="AB189:AD189"/>
    <mergeCell ref="Z78:AA78"/>
    <mergeCell ref="V79:Y79"/>
    <mergeCell ref="Z79:AA79"/>
    <mergeCell ref="V80:Y80"/>
    <mergeCell ref="Z80:AA80"/>
    <mergeCell ref="V81:Y81"/>
    <mergeCell ref="AB190:AD190"/>
    <mergeCell ref="V192:Y194"/>
    <mergeCell ref="Z192:AA194"/>
    <mergeCell ref="AB172:AD172"/>
    <mergeCell ref="A173:W173"/>
    <mergeCell ref="X173:AA173"/>
    <mergeCell ref="AB173:AD173"/>
    <mergeCell ref="V175:Y177"/>
    <mergeCell ref="Z175:AA177"/>
    <mergeCell ref="A192:C194"/>
    <mergeCell ref="D192:F194"/>
    <mergeCell ref="G192:U194"/>
    <mergeCell ref="AB192:AD194"/>
    <mergeCell ref="A185:C185"/>
    <mergeCell ref="D185:F185"/>
    <mergeCell ref="G185:U185"/>
    <mergeCell ref="AB185:AD185"/>
    <mergeCell ref="A188:AD188"/>
    <mergeCell ref="A189:W189"/>
    <mergeCell ref="X189:AA189"/>
    <mergeCell ref="A183:C183"/>
    <mergeCell ref="D183:F183"/>
    <mergeCell ref="G183:U183"/>
    <mergeCell ref="AB183:AD183"/>
    <mergeCell ref="X156:AA156"/>
    <mergeCell ref="AB156:AD156"/>
    <mergeCell ref="V158:Y160"/>
    <mergeCell ref="Z158:AA160"/>
    <mergeCell ref="AB138:AD138"/>
    <mergeCell ref="A139:W139"/>
    <mergeCell ref="X139:AA139"/>
    <mergeCell ref="AB139:AD139"/>
    <mergeCell ref="V141:Y143"/>
    <mergeCell ref="Z141:AA143"/>
    <mergeCell ref="A158:C160"/>
    <mergeCell ref="D158:F160"/>
    <mergeCell ref="G158:U160"/>
    <mergeCell ref="AB158:AD160"/>
    <mergeCell ref="A151:C151"/>
    <mergeCell ref="D151:F151"/>
    <mergeCell ref="G151:U151"/>
    <mergeCell ref="AB151:AD151"/>
    <mergeCell ref="A154:AD154"/>
    <mergeCell ref="A155:W155"/>
    <mergeCell ref="X155:AA155"/>
    <mergeCell ref="A149:C149"/>
    <mergeCell ref="D149:F149"/>
    <mergeCell ref="G149:U149"/>
    <mergeCell ref="AB121:AD121"/>
    <mergeCell ref="A122:W122"/>
    <mergeCell ref="X122:AA122"/>
    <mergeCell ref="AB122:AD122"/>
    <mergeCell ref="V124:Y126"/>
    <mergeCell ref="Z124:AA126"/>
    <mergeCell ref="AB104:AD104"/>
    <mergeCell ref="A105:W105"/>
    <mergeCell ref="X105:AA105"/>
    <mergeCell ref="AB105:AD105"/>
    <mergeCell ref="V107:Y109"/>
    <mergeCell ref="Z107:AA109"/>
    <mergeCell ref="A124:C126"/>
    <mergeCell ref="D124:F126"/>
    <mergeCell ref="G124:U126"/>
    <mergeCell ref="AB124:AD126"/>
    <mergeCell ref="A117:C117"/>
    <mergeCell ref="D117:F117"/>
    <mergeCell ref="G117:U117"/>
    <mergeCell ref="AB117:AD117"/>
    <mergeCell ref="A120:AD120"/>
    <mergeCell ref="A121:W121"/>
    <mergeCell ref="X121:AA121"/>
    <mergeCell ref="A115:C115"/>
    <mergeCell ref="A90:C92"/>
    <mergeCell ref="D90:F92"/>
    <mergeCell ref="G90:U92"/>
    <mergeCell ref="AB90:AD92"/>
    <mergeCell ref="A83:C83"/>
    <mergeCell ref="D83:F83"/>
    <mergeCell ref="G83:U83"/>
    <mergeCell ref="AB83:AD83"/>
    <mergeCell ref="A86:AD86"/>
    <mergeCell ref="A87:W87"/>
    <mergeCell ref="X87:AA87"/>
    <mergeCell ref="V83:Y83"/>
    <mergeCell ref="Z83:AA83"/>
    <mergeCell ref="AB87:AD87"/>
    <mergeCell ref="A88:W88"/>
    <mergeCell ref="X88:AA88"/>
    <mergeCell ref="AB88:AD88"/>
    <mergeCell ref="V90:Y92"/>
    <mergeCell ref="Z90:AA92"/>
    <mergeCell ref="X20:AA20"/>
    <mergeCell ref="AB53:AD53"/>
    <mergeCell ref="A54:W54"/>
    <mergeCell ref="X54:AA54"/>
    <mergeCell ref="AB54:AD54"/>
    <mergeCell ref="V56:Y58"/>
    <mergeCell ref="Z56:AA58"/>
    <mergeCell ref="AB36:AD36"/>
    <mergeCell ref="A37:W37"/>
    <mergeCell ref="X37:AA37"/>
    <mergeCell ref="AB37:AD37"/>
    <mergeCell ref="V39:Y41"/>
    <mergeCell ref="Z39:AA41"/>
    <mergeCell ref="V48:Y48"/>
    <mergeCell ref="Z48:AA48"/>
    <mergeCell ref="V49:Y49"/>
    <mergeCell ref="Z49:AA49"/>
    <mergeCell ref="A36:W36"/>
    <mergeCell ref="X36:AA36"/>
    <mergeCell ref="Z43:AA43"/>
    <mergeCell ref="V44:Y44"/>
    <mergeCell ref="Z44:AA44"/>
    <mergeCell ref="V45:Y45"/>
    <mergeCell ref="Z45:AA45"/>
    <mergeCell ref="AB20:AD20"/>
    <mergeCell ref="V22:Y24"/>
    <mergeCell ref="Z22:AA24"/>
    <mergeCell ref="V26:Y26"/>
    <mergeCell ref="Z26:AA26"/>
    <mergeCell ref="A3:W3"/>
    <mergeCell ref="X3:AA3"/>
    <mergeCell ref="AB3:AD3"/>
    <mergeCell ref="A19:W19"/>
    <mergeCell ref="X19:AA19"/>
    <mergeCell ref="AB19:AD19"/>
    <mergeCell ref="V12:Y12"/>
    <mergeCell ref="Z12:AA12"/>
    <mergeCell ref="V13:Y13"/>
    <mergeCell ref="Z13:AA13"/>
    <mergeCell ref="V14:Y14"/>
    <mergeCell ref="Z14:AA14"/>
    <mergeCell ref="A22:C24"/>
    <mergeCell ref="D22:F24"/>
    <mergeCell ref="G22:U24"/>
    <mergeCell ref="AB22:AD24"/>
    <mergeCell ref="A20:W20"/>
    <mergeCell ref="A15:C15"/>
    <mergeCell ref="D15:F15"/>
    <mergeCell ref="A253:C253"/>
    <mergeCell ref="D253:F253"/>
    <mergeCell ref="G253:U253"/>
    <mergeCell ref="AB253:AD253"/>
    <mergeCell ref="V5:Y7"/>
    <mergeCell ref="Z5:AA7"/>
    <mergeCell ref="V9:Y9"/>
    <mergeCell ref="Z9:AA9"/>
    <mergeCell ref="V10:Y10"/>
    <mergeCell ref="Z10:AA10"/>
    <mergeCell ref="A251:C251"/>
    <mergeCell ref="D251:F251"/>
    <mergeCell ref="G251:U251"/>
    <mergeCell ref="AB251:AD251"/>
    <mergeCell ref="A252:C252"/>
    <mergeCell ref="D252:F252"/>
    <mergeCell ref="G252:U252"/>
    <mergeCell ref="AB252:AD252"/>
    <mergeCell ref="A249:C249"/>
    <mergeCell ref="D249:F249"/>
    <mergeCell ref="G249:U249"/>
    <mergeCell ref="AB249:AD249"/>
    <mergeCell ref="A250:C250"/>
    <mergeCell ref="D250:F250"/>
    <mergeCell ref="G250:U250"/>
    <mergeCell ref="AB250:AD250"/>
    <mergeCell ref="V249:Y249"/>
    <mergeCell ref="Z249:AA249"/>
    <mergeCell ref="A246:AD246"/>
    <mergeCell ref="A247:C247"/>
    <mergeCell ref="D247:F247"/>
    <mergeCell ref="G247:U247"/>
    <mergeCell ref="AB247:AD247"/>
    <mergeCell ref="A248:C248"/>
    <mergeCell ref="D248:F248"/>
    <mergeCell ref="G248:U248"/>
    <mergeCell ref="AB248:AD248"/>
    <mergeCell ref="A243:C245"/>
    <mergeCell ref="D243:F245"/>
    <mergeCell ref="G243:U245"/>
    <mergeCell ref="AB243:AD245"/>
    <mergeCell ref="A236:C236"/>
    <mergeCell ref="D236:F236"/>
    <mergeCell ref="G236:U236"/>
    <mergeCell ref="AB236:AD236"/>
    <mergeCell ref="A239:AD239"/>
    <mergeCell ref="A240:W240"/>
    <mergeCell ref="X240:AA240"/>
    <mergeCell ref="A234:C234"/>
    <mergeCell ref="D234:F234"/>
    <mergeCell ref="G234:U234"/>
    <mergeCell ref="AB234:AD234"/>
    <mergeCell ref="A235:C235"/>
    <mergeCell ref="D235:F235"/>
    <mergeCell ref="G235:U235"/>
    <mergeCell ref="AB235:AD235"/>
    <mergeCell ref="A232:C232"/>
    <mergeCell ref="D232:F232"/>
    <mergeCell ref="G232:U232"/>
    <mergeCell ref="AB232:AD232"/>
    <mergeCell ref="A233:C233"/>
    <mergeCell ref="D233:F233"/>
    <mergeCell ref="G233:U233"/>
    <mergeCell ref="AB233:AD233"/>
    <mergeCell ref="V232:Y232"/>
    <mergeCell ref="Z232:AA232"/>
    <mergeCell ref="V233:Y233"/>
    <mergeCell ref="Z233:AA233"/>
    <mergeCell ref="V234:Y234"/>
    <mergeCell ref="Z234:AA234"/>
    <mergeCell ref="V235:Y235"/>
    <mergeCell ref="Z235:AA235"/>
    <mergeCell ref="AB218:AD218"/>
    <mergeCell ref="V217:Y217"/>
    <mergeCell ref="Z217:AA217"/>
    <mergeCell ref="V218:Y218"/>
    <mergeCell ref="Z218:AA218"/>
    <mergeCell ref="V219:Y219"/>
    <mergeCell ref="Z219:AA219"/>
    <mergeCell ref="A226:C228"/>
    <mergeCell ref="D226:F228"/>
    <mergeCell ref="G226:U228"/>
    <mergeCell ref="A215:C215"/>
    <mergeCell ref="D215:F215"/>
    <mergeCell ref="G215:U215"/>
    <mergeCell ref="AB215:AD215"/>
    <mergeCell ref="A216:C216"/>
    <mergeCell ref="D216:F216"/>
    <mergeCell ref="G216:U216"/>
    <mergeCell ref="AB216:AD216"/>
    <mergeCell ref="V215:Y215"/>
    <mergeCell ref="Z215:AA215"/>
    <mergeCell ref="V216:Y216"/>
    <mergeCell ref="Z216:AA216"/>
    <mergeCell ref="AB209:AD211"/>
    <mergeCell ref="A202:C202"/>
    <mergeCell ref="D202:F202"/>
    <mergeCell ref="G202:U202"/>
    <mergeCell ref="AB202:AD202"/>
    <mergeCell ref="A205:AD205"/>
    <mergeCell ref="A206:W206"/>
    <mergeCell ref="X206:AA206"/>
    <mergeCell ref="A200:C200"/>
    <mergeCell ref="D200:F200"/>
    <mergeCell ref="G200:U200"/>
    <mergeCell ref="AB200:AD200"/>
    <mergeCell ref="A201:C201"/>
    <mergeCell ref="D201:F201"/>
    <mergeCell ref="G201:U201"/>
    <mergeCell ref="AB201:AD201"/>
    <mergeCell ref="V202:Y202"/>
    <mergeCell ref="Z202:AA202"/>
    <mergeCell ref="A209:C211"/>
    <mergeCell ref="D209:F211"/>
    <mergeCell ref="G209:U211"/>
    <mergeCell ref="AB198:AD198"/>
    <mergeCell ref="A199:C199"/>
    <mergeCell ref="D199:F199"/>
    <mergeCell ref="G199:U199"/>
    <mergeCell ref="AB199:AD199"/>
    <mergeCell ref="V198:Y198"/>
    <mergeCell ref="Z198:AA198"/>
    <mergeCell ref="A195:AD195"/>
    <mergeCell ref="A196:C196"/>
    <mergeCell ref="D196:F196"/>
    <mergeCell ref="G196:U196"/>
    <mergeCell ref="AB196:AD196"/>
    <mergeCell ref="A197:C197"/>
    <mergeCell ref="D197:F197"/>
    <mergeCell ref="G197:U197"/>
    <mergeCell ref="AB197:AD197"/>
    <mergeCell ref="A184:C184"/>
    <mergeCell ref="D184:F184"/>
    <mergeCell ref="G184:U184"/>
    <mergeCell ref="AB184:AD184"/>
    <mergeCell ref="A181:C181"/>
    <mergeCell ref="D181:F181"/>
    <mergeCell ref="G181:U181"/>
    <mergeCell ref="AB181:AD181"/>
    <mergeCell ref="A182:C182"/>
    <mergeCell ref="D182:F182"/>
    <mergeCell ref="G182:U182"/>
    <mergeCell ref="AB182:AD182"/>
    <mergeCell ref="V181:Y181"/>
    <mergeCell ref="Z181:AA181"/>
    <mergeCell ref="V182:Y182"/>
    <mergeCell ref="Z182:AA182"/>
    <mergeCell ref="V183:Y183"/>
    <mergeCell ref="Z183:AA183"/>
    <mergeCell ref="V184:Y184"/>
    <mergeCell ref="Z184:AA184"/>
    <mergeCell ref="AB175:AD177"/>
    <mergeCell ref="A168:C168"/>
    <mergeCell ref="D168:F168"/>
    <mergeCell ref="G168:U168"/>
    <mergeCell ref="AB168:AD168"/>
    <mergeCell ref="A171:AD171"/>
    <mergeCell ref="A172:W172"/>
    <mergeCell ref="X172:AA172"/>
    <mergeCell ref="A166:C166"/>
    <mergeCell ref="D166:F166"/>
    <mergeCell ref="G166:U166"/>
    <mergeCell ref="AB166:AD166"/>
    <mergeCell ref="A167:C167"/>
    <mergeCell ref="D167:F167"/>
    <mergeCell ref="G167:U167"/>
    <mergeCell ref="AB167:AD167"/>
    <mergeCell ref="V166:Y166"/>
    <mergeCell ref="Z166:AA166"/>
    <mergeCell ref="V167:Y167"/>
    <mergeCell ref="Z167:AA167"/>
    <mergeCell ref="V168:Y168"/>
    <mergeCell ref="Z168:AA168"/>
    <mergeCell ref="A175:C177"/>
    <mergeCell ref="D175:F177"/>
    <mergeCell ref="A164:C164"/>
    <mergeCell ref="D164:F164"/>
    <mergeCell ref="G164:U164"/>
    <mergeCell ref="AB164:AD164"/>
    <mergeCell ref="A165:C165"/>
    <mergeCell ref="D165:F165"/>
    <mergeCell ref="G165:U165"/>
    <mergeCell ref="AB165:AD165"/>
    <mergeCell ref="V164:Y164"/>
    <mergeCell ref="Z164:AA164"/>
    <mergeCell ref="V165:Y165"/>
    <mergeCell ref="Z165:AA165"/>
    <mergeCell ref="AB149:AD149"/>
    <mergeCell ref="A150:C150"/>
    <mergeCell ref="D150:F150"/>
    <mergeCell ref="G150:U150"/>
    <mergeCell ref="AB150:AD150"/>
    <mergeCell ref="A147:C147"/>
    <mergeCell ref="D147:F147"/>
    <mergeCell ref="G147:U147"/>
    <mergeCell ref="AB147:AD147"/>
    <mergeCell ref="A148:C148"/>
    <mergeCell ref="D148:F148"/>
    <mergeCell ref="G148:U148"/>
    <mergeCell ref="AB148:AD148"/>
    <mergeCell ref="V147:Y147"/>
    <mergeCell ref="Z147:AA147"/>
    <mergeCell ref="V148:Y148"/>
    <mergeCell ref="Z148:AA148"/>
    <mergeCell ref="V149:Y149"/>
    <mergeCell ref="Z149:AA149"/>
    <mergeCell ref="V150:Y150"/>
    <mergeCell ref="Z150:AA150"/>
    <mergeCell ref="AB141:AD143"/>
    <mergeCell ref="A134:C134"/>
    <mergeCell ref="D134:F134"/>
    <mergeCell ref="G134:U134"/>
    <mergeCell ref="AB134:AD134"/>
    <mergeCell ref="A137:AD137"/>
    <mergeCell ref="A138:W138"/>
    <mergeCell ref="X138:AA138"/>
    <mergeCell ref="A132:C132"/>
    <mergeCell ref="D132:F132"/>
    <mergeCell ref="G132:U132"/>
    <mergeCell ref="AB132:AD132"/>
    <mergeCell ref="A133:C133"/>
    <mergeCell ref="D133:F133"/>
    <mergeCell ref="G133:U133"/>
    <mergeCell ref="AB133:AD133"/>
    <mergeCell ref="V134:Y134"/>
    <mergeCell ref="Z134:AA134"/>
    <mergeCell ref="A141:C143"/>
    <mergeCell ref="D141:F143"/>
    <mergeCell ref="G141:U143"/>
    <mergeCell ref="A130:C130"/>
    <mergeCell ref="D130:F130"/>
    <mergeCell ref="G130:U130"/>
    <mergeCell ref="AB130:AD130"/>
    <mergeCell ref="A131:C131"/>
    <mergeCell ref="D131:F131"/>
    <mergeCell ref="G131:U131"/>
    <mergeCell ref="AB131:AD131"/>
    <mergeCell ref="V130:Y130"/>
    <mergeCell ref="Z130:AA130"/>
    <mergeCell ref="D115:F115"/>
    <mergeCell ref="G115:U115"/>
    <mergeCell ref="AB115:AD115"/>
    <mergeCell ref="A116:C116"/>
    <mergeCell ref="D116:F116"/>
    <mergeCell ref="G116:U116"/>
    <mergeCell ref="AB116:AD116"/>
    <mergeCell ref="A113:C113"/>
    <mergeCell ref="D113:F113"/>
    <mergeCell ref="G113:U113"/>
    <mergeCell ref="AB113:AD113"/>
    <mergeCell ref="A114:C114"/>
    <mergeCell ref="D114:F114"/>
    <mergeCell ref="G114:U114"/>
    <mergeCell ref="AB114:AD114"/>
    <mergeCell ref="V113:Y113"/>
    <mergeCell ref="Z113:AA113"/>
    <mergeCell ref="V114:Y114"/>
    <mergeCell ref="Z114:AA114"/>
    <mergeCell ref="V115:Y115"/>
    <mergeCell ref="Z115:AA115"/>
    <mergeCell ref="V116:Y116"/>
    <mergeCell ref="Z116:AA116"/>
    <mergeCell ref="AB107:AD109"/>
    <mergeCell ref="A100:C100"/>
    <mergeCell ref="D100:F100"/>
    <mergeCell ref="G100:U100"/>
    <mergeCell ref="AB100:AD100"/>
    <mergeCell ref="A103:AD103"/>
    <mergeCell ref="A104:W104"/>
    <mergeCell ref="X104:AA104"/>
    <mergeCell ref="A98:C98"/>
    <mergeCell ref="D98:F98"/>
    <mergeCell ref="G98:U98"/>
    <mergeCell ref="AB98:AD98"/>
    <mergeCell ref="A99:C99"/>
    <mergeCell ref="D99:F99"/>
    <mergeCell ref="G99:U99"/>
    <mergeCell ref="AB99:AD99"/>
    <mergeCell ref="V98:Y98"/>
    <mergeCell ref="Z98:AA98"/>
    <mergeCell ref="V99:Y99"/>
    <mergeCell ref="Z99:AA99"/>
    <mergeCell ref="V100:Y100"/>
    <mergeCell ref="Z100:AA100"/>
    <mergeCell ref="A107:C109"/>
    <mergeCell ref="D107:F109"/>
    <mergeCell ref="A96:C96"/>
    <mergeCell ref="D96:F96"/>
    <mergeCell ref="G96:U96"/>
    <mergeCell ref="AB96:AD96"/>
    <mergeCell ref="A97:C97"/>
    <mergeCell ref="D97:F97"/>
    <mergeCell ref="G97:U97"/>
    <mergeCell ref="AB97:AD97"/>
    <mergeCell ref="V96:Y96"/>
    <mergeCell ref="Z96:AA96"/>
    <mergeCell ref="V97:Y97"/>
    <mergeCell ref="Z97:AA97"/>
    <mergeCell ref="AB82:AD82"/>
    <mergeCell ref="V82:Y82"/>
    <mergeCell ref="Z82:AA82"/>
    <mergeCell ref="Z81:AA81"/>
    <mergeCell ref="A79:C79"/>
    <mergeCell ref="D79:F79"/>
    <mergeCell ref="G79:U79"/>
    <mergeCell ref="AB79:AD79"/>
    <mergeCell ref="A80:C80"/>
    <mergeCell ref="D80:F80"/>
    <mergeCell ref="G80:U80"/>
    <mergeCell ref="AB80:AD80"/>
    <mergeCell ref="A81:C81"/>
    <mergeCell ref="D81:F81"/>
    <mergeCell ref="G81:U81"/>
    <mergeCell ref="AB81:AD81"/>
    <mergeCell ref="A82:C82"/>
    <mergeCell ref="D82:F82"/>
    <mergeCell ref="G82:U82"/>
    <mergeCell ref="A76:AD76"/>
    <mergeCell ref="A77:C77"/>
    <mergeCell ref="D77:F77"/>
    <mergeCell ref="G77:U77"/>
    <mergeCell ref="AB77:AD77"/>
    <mergeCell ref="A78:C78"/>
    <mergeCell ref="D78:F78"/>
    <mergeCell ref="G78:U78"/>
    <mergeCell ref="AB78:AD78"/>
    <mergeCell ref="V78:Y78"/>
    <mergeCell ref="V77:Y77"/>
    <mergeCell ref="Z77:AA77"/>
    <mergeCell ref="A73:C75"/>
    <mergeCell ref="D73:F75"/>
    <mergeCell ref="G73:U75"/>
    <mergeCell ref="AB73:AD75"/>
    <mergeCell ref="A66:C66"/>
    <mergeCell ref="D66:F66"/>
    <mergeCell ref="G66:U66"/>
    <mergeCell ref="AB66:AD66"/>
    <mergeCell ref="A69:AD69"/>
    <mergeCell ref="A70:W70"/>
    <mergeCell ref="X70:AA70"/>
    <mergeCell ref="V66:Y66"/>
    <mergeCell ref="Z66:AA66"/>
    <mergeCell ref="AB70:AD70"/>
    <mergeCell ref="A71:W71"/>
    <mergeCell ref="X71:AA71"/>
    <mergeCell ref="AB71:AD71"/>
    <mergeCell ref="V73:Y75"/>
    <mergeCell ref="Z73:AA75"/>
    <mergeCell ref="A67:AD67"/>
    <mergeCell ref="A64:C64"/>
    <mergeCell ref="D64:F64"/>
    <mergeCell ref="G64:U64"/>
    <mergeCell ref="AB64:AD64"/>
    <mergeCell ref="A65:C65"/>
    <mergeCell ref="D65:F65"/>
    <mergeCell ref="G65:U65"/>
    <mergeCell ref="AB65:AD65"/>
    <mergeCell ref="V64:Y64"/>
    <mergeCell ref="Z64:AA64"/>
    <mergeCell ref="V65:Y65"/>
    <mergeCell ref="Z65:AA65"/>
    <mergeCell ref="A62:C62"/>
    <mergeCell ref="D62:F62"/>
    <mergeCell ref="G62:U62"/>
    <mergeCell ref="AB62:AD62"/>
    <mergeCell ref="A63:C63"/>
    <mergeCell ref="D63:F63"/>
    <mergeCell ref="G63:U63"/>
    <mergeCell ref="AB63:AD63"/>
    <mergeCell ref="A59:AD59"/>
    <mergeCell ref="A60:C60"/>
    <mergeCell ref="D60:F60"/>
    <mergeCell ref="G60:U60"/>
    <mergeCell ref="AB60:AD60"/>
    <mergeCell ref="A61:C61"/>
    <mergeCell ref="D61:F61"/>
    <mergeCell ref="G61:U61"/>
    <mergeCell ref="AB61:AD61"/>
    <mergeCell ref="V60:Y60"/>
    <mergeCell ref="Z60:AA60"/>
    <mergeCell ref="V61:Y61"/>
    <mergeCell ref="Z61:AA61"/>
    <mergeCell ref="V62:Y62"/>
    <mergeCell ref="Z62:AA62"/>
    <mergeCell ref="V63:Y63"/>
    <mergeCell ref="A56:C58"/>
    <mergeCell ref="D56:F58"/>
    <mergeCell ref="G56:U58"/>
    <mergeCell ref="AB56:AD58"/>
    <mergeCell ref="A49:C49"/>
    <mergeCell ref="D49:F49"/>
    <mergeCell ref="G49:U49"/>
    <mergeCell ref="AB49:AD49"/>
    <mergeCell ref="A52:AD52"/>
    <mergeCell ref="A53:W53"/>
    <mergeCell ref="X53:AA53"/>
    <mergeCell ref="A50:AD50"/>
    <mergeCell ref="A47:C47"/>
    <mergeCell ref="D47:F47"/>
    <mergeCell ref="G47:U47"/>
    <mergeCell ref="AB47:AD47"/>
    <mergeCell ref="A48:C48"/>
    <mergeCell ref="D48:F48"/>
    <mergeCell ref="G48:U48"/>
    <mergeCell ref="AB48:AD48"/>
    <mergeCell ref="V47:Y47"/>
    <mergeCell ref="Z47:AA47"/>
    <mergeCell ref="A45:C45"/>
    <mergeCell ref="D45:F45"/>
    <mergeCell ref="G45:U45"/>
    <mergeCell ref="AB45:AD45"/>
    <mergeCell ref="A46:C46"/>
    <mergeCell ref="D46:F46"/>
    <mergeCell ref="G46:U46"/>
    <mergeCell ref="AB46:AD46"/>
    <mergeCell ref="A42:AD42"/>
    <mergeCell ref="A43:C43"/>
    <mergeCell ref="D43:F43"/>
    <mergeCell ref="G43:U43"/>
    <mergeCell ref="AB43:AD43"/>
    <mergeCell ref="A44:C44"/>
    <mergeCell ref="D44:F44"/>
    <mergeCell ref="G44:U44"/>
    <mergeCell ref="AB44:AD44"/>
    <mergeCell ref="V43:Y43"/>
    <mergeCell ref="Z46:AA46"/>
    <mergeCell ref="V46:Y46"/>
    <mergeCell ref="A39:C41"/>
    <mergeCell ref="D39:F41"/>
    <mergeCell ref="G39:U41"/>
    <mergeCell ref="AB39:AD41"/>
    <mergeCell ref="A32:C32"/>
    <mergeCell ref="D32:F32"/>
    <mergeCell ref="G32:U32"/>
    <mergeCell ref="AB32:AD32"/>
    <mergeCell ref="A35:AD35"/>
    <mergeCell ref="V32:Y32"/>
    <mergeCell ref="Z32:AA32"/>
    <mergeCell ref="A33:AD33"/>
    <mergeCell ref="A30:C30"/>
    <mergeCell ref="D30:F30"/>
    <mergeCell ref="G30:U30"/>
    <mergeCell ref="AB30:AD30"/>
    <mergeCell ref="A31:C31"/>
    <mergeCell ref="D31:F31"/>
    <mergeCell ref="G31:U31"/>
    <mergeCell ref="AB31:AD31"/>
    <mergeCell ref="V31:Y31"/>
    <mergeCell ref="Z31:AA31"/>
    <mergeCell ref="V30:Y30"/>
    <mergeCell ref="Z30:AA30"/>
    <mergeCell ref="A28:C28"/>
    <mergeCell ref="D28:F28"/>
    <mergeCell ref="G28:U28"/>
    <mergeCell ref="AB28:AD28"/>
    <mergeCell ref="A29:C29"/>
    <mergeCell ref="D29:F29"/>
    <mergeCell ref="G29:U29"/>
    <mergeCell ref="AB29:AD29"/>
    <mergeCell ref="A25:AD25"/>
    <mergeCell ref="A26:C26"/>
    <mergeCell ref="D26:F26"/>
    <mergeCell ref="G26:U26"/>
    <mergeCell ref="AB26:AD26"/>
    <mergeCell ref="A27:C27"/>
    <mergeCell ref="D27:F27"/>
    <mergeCell ref="G27:U27"/>
    <mergeCell ref="AB27:AD27"/>
    <mergeCell ref="V27:Y27"/>
    <mergeCell ref="Z27:AA27"/>
    <mergeCell ref="V28:Y28"/>
    <mergeCell ref="Z28:AA28"/>
    <mergeCell ref="V29:Y29"/>
    <mergeCell ref="Z29:AA29"/>
    <mergeCell ref="A12:C12"/>
    <mergeCell ref="D12:F12"/>
    <mergeCell ref="G12:U12"/>
    <mergeCell ref="AB12:AD12"/>
    <mergeCell ref="V11:Y11"/>
    <mergeCell ref="Z11:AA11"/>
    <mergeCell ref="G15:U15"/>
    <mergeCell ref="AB15:AD15"/>
    <mergeCell ref="A18:AD18"/>
    <mergeCell ref="V15:Y15"/>
    <mergeCell ref="Z15:AA15"/>
    <mergeCell ref="A13:C13"/>
    <mergeCell ref="D13:F13"/>
    <mergeCell ref="G13:U13"/>
    <mergeCell ref="AB13:AD13"/>
    <mergeCell ref="A14:C14"/>
    <mergeCell ref="D14:F14"/>
    <mergeCell ref="G14:U14"/>
    <mergeCell ref="AB14:AD14"/>
    <mergeCell ref="A16:AD16"/>
    <mergeCell ref="A9:C9"/>
    <mergeCell ref="D9:F9"/>
    <mergeCell ref="G9:U9"/>
    <mergeCell ref="AB9:AD9"/>
    <mergeCell ref="A10:C10"/>
    <mergeCell ref="D10:F10"/>
    <mergeCell ref="G10:U10"/>
    <mergeCell ref="AB10:AD10"/>
    <mergeCell ref="A11:C11"/>
    <mergeCell ref="D11:F11"/>
    <mergeCell ref="G11:U11"/>
    <mergeCell ref="AB11:AD11"/>
    <mergeCell ref="A5:C7"/>
    <mergeCell ref="D5:F7"/>
    <mergeCell ref="G5:U7"/>
    <mergeCell ref="AB5:AD7"/>
    <mergeCell ref="A1:AD1"/>
    <mergeCell ref="A2:W2"/>
    <mergeCell ref="X2:AA2"/>
    <mergeCell ref="AB2:AD2"/>
    <mergeCell ref="A8:AD8"/>
  </mergeCells>
  <pageMargins left="0.30208333333333331" right="0.29166666666666669" top="0.53125" bottom="0.59659090909090906"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D255"/>
  <sheetViews>
    <sheetView view="pageLayout" topLeftCell="A10" zoomScaleNormal="100" workbookViewId="0">
      <selection activeCell="AB14" sqref="AB14:AD14"/>
    </sheetView>
  </sheetViews>
  <sheetFormatPr baseColWidth="10" defaultColWidth="11.42578125" defaultRowHeight="15" x14ac:dyDescent="0.25"/>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41" customWidth="1"/>
    <col min="25" max="25" width="1.140625" style="41" customWidth="1"/>
    <col min="26" max="26" width="11.28515625" style="41" customWidth="1"/>
    <col min="27" max="27" width="2.42578125" style="41" customWidth="1"/>
    <col min="28" max="28" width="12.5703125" style="41" customWidth="1"/>
    <col min="29" max="29" width="2.42578125" style="41" customWidth="1"/>
    <col min="30" max="30" width="5" style="41" customWidth="1"/>
    <col min="72" max="73" width="20.140625" customWidth="1"/>
  </cols>
  <sheetData>
    <row r="1" spans="1:30" ht="14.1" customHeight="1" x14ac:dyDescent="0.25">
      <c r="A1" s="208" t="str">
        <f>IF(D9&lt;&gt;"","aaa","")</f>
        <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row>
    <row r="2" spans="1:30" s="1" customFormat="1" ht="19.7" customHeight="1" x14ac:dyDescent="0.2">
      <c r="A2" s="89" t="s">
        <v>0</v>
      </c>
      <c r="B2" s="90"/>
      <c r="C2" s="90"/>
      <c r="D2" s="90"/>
      <c r="E2" s="90"/>
      <c r="F2" s="90"/>
      <c r="G2" s="90"/>
      <c r="H2" s="90"/>
      <c r="I2" s="90"/>
      <c r="J2" s="90"/>
      <c r="K2" s="90"/>
      <c r="L2" s="90"/>
      <c r="M2" s="90"/>
      <c r="N2" s="90"/>
      <c r="O2" s="90"/>
      <c r="P2" s="90"/>
      <c r="Q2" s="90"/>
      <c r="R2" s="90"/>
      <c r="S2" s="90"/>
      <c r="T2" s="90"/>
      <c r="U2" s="90"/>
      <c r="V2" s="90"/>
      <c r="W2" s="91"/>
      <c r="X2" s="73" t="s">
        <v>1</v>
      </c>
      <c r="Y2" s="74"/>
      <c r="Z2" s="74"/>
      <c r="AA2" s="75"/>
      <c r="AB2" s="95" t="str">
        <f>IF(Protocole!$T$3&lt;&gt;"",Protocole!$T$3,"")</f>
        <v/>
      </c>
      <c r="AC2" s="96"/>
      <c r="AD2" s="97"/>
    </row>
    <row r="3" spans="1:30" s="1" customFormat="1" ht="19.7" customHeight="1" x14ac:dyDescent="0.25">
      <c r="A3" s="70" t="str">
        <f>IF(Protocole!$A$4&lt;&gt;"",Protocole!$A$4,"")</f>
        <v/>
      </c>
      <c r="B3" s="71"/>
      <c r="C3" s="71"/>
      <c r="D3" s="71"/>
      <c r="E3" s="71"/>
      <c r="F3" s="71"/>
      <c r="G3" s="71"/>
      <c r="H3" s="71"/>
      <c r="I3" s="71"/>
      <c r="J3" s="71"/>
      <c r="K3" s="71"/>
      <c r="L3" s="71"/>
      <c r="M3" s="71"/>
      <c r="N3" s="71"/>
      <c r="O3" s="71"/>
      <c r="P3" s="71"/>
      <c r="Q3" s="71"/>
      <c r="R3" s="71"/>
      <c r="S3" s="71"/>
      <c r="T3" s="71"/>
      <c r="U3" s="71"/>
      <c r="V3" s="71"/>
      <c r="W3" s="72"/>
      <c r="X3" s="73" t="s">
        <v>3</v>
      </c>
      <c r="Y3" s="74"/>
      <c r="Z3" s="74"/>
      <c r="AA3" s="75"/>
      <c r="AB3" s="76" t="e">
        <f ca="1">NumPage() &amp; " sur " &amp; Totpage()</f>
        <v>#NAME?</v>
      </c>
      <c r="AC3" s="77"/>
      <c r="AD3" s="78"/>
    </row>
    <row r="4" spans="1:30" ht="6.95" customHeight="1" thickBot="1" x14ac:dyDescent="0.3"/>
    <row r="5" spans="1:30" ht="17.100000000000001" customHeight="1" x14ac:dyDescent="0.25">
      <c r="A5" s="200" t="s">
        <v>25</v>
      </c>
      <c r="B5" s="201"/>
      <c r="C5" s="202"/>
      <c r="D5" s="200" t="s">
        <v>26</v>
      </c>
      <c r="E5" s="201"/>
      <c r="F5" s="202"/>
      <c r="G5" s="200" t="s">
        <v>27</v>
      </c>
      <c r="H5" s="201"/>
      <c r="I5" s="201"/>
      <c r="J5" s="201"/>
      <c r="K5" s="201"/>
      <c r="L5" s="201"/>
      <c r="M5" s="201"/>
      <c r="N5" s="201"/>
      <c r="O5" s="201"/>
      <c r="P5" s="201"/>
      <c r="Q5" s="201"/>
      <c r="R5" s="201"/>
      <c r="S5" s="201"/>
      <c r="T5" s="201"/>
      <c r="U5" s="202"/>
      <c r="V5" s="200" t="s">
        <v>28</v>
      </c>
      <c r="W5" s="201"/>
      <c r="X5" s="201"/>
      <c r="Y5" s="202"/>
      <c r="Z5" s="200" t="s">
        <v>30</v>
      </c>
      <c r="AA5" s="202"/>
      <c r="AB5" s="200" t="s">
        <v>29</v>
      </c>
      <c r="AC5" s="201"/>
      <c r="AD5" s="202"/>
    </row>
    <row r="6" spans="1:30" ht="17.100000000000001" customHeight="1" x14ac:dyDescent="0.25">
      <c r="A6" s="203"/>
      <c r="B6" s="158"/>
      <c r="C6" s="204"/>
      <c r="D6" s="203"/>
      <c r="E6" s="158"/>
      <c r="F6" s="204"/>
      <c r="G6" s="203"/>
      <c r="H6" s="158"/>
      <c r="I6" s="158"/>
      <c r="J6" s="158"/>
      <c r="K6" s="158"/>
      <c r="L6" s="158"/>
      <c r="M6" s="158"/>
      <c r="N6" s="158"/>
      <c r="O6" s="158"/>
      <c r="P6" s="158"/>
      <c r="Q6" s="158"/>
      <c r="R6" s="158"/>
      <c r="S6" s="158"/>
      <c r="T6" s="158"/>
      <c r="U6" s="204"/>
      <c r="V6" s="203"/>
      <c r="W6" s="158"/>
      <c r="X6" s="158"/>
      <c r="Y6" s="204"/>
      <c r="Z6" s="203"/>
      <c r="AA6" s="204"/>
      <c r="AB6" s="203"/>
      <c r="AC6" s="158"/>
      <c r="AD6" s="204"/>
    </row>
    <row r="7" spans="1:30" ht="17.100000000000001" customHeight="1" thickBot="1" x14ac:dyDescent="0.3">
      <c r="A7" s="205"/>
      <c r="B7" s="206"/>
      <c r="C7" s="207"/>
      <c r="D7" s="205"/>
      <c r="E7" s="206"/>
      <c r="F7" s="207"/>
      <c r="G7" s="205"/>
      <c r="H7" s="206"/>
      <c r="I7" s="206"/>
      <c r="J7" s="206"/>
      <c r="K7" s="206"/>
      <c r="L7" s="206"/>
      <c r="M7" s="206"/>
      <c r="N7" s="206"/>
      <c r="O7" s="206"/>
      <c r="P7" s="206"/>
      <c r="Q7" s="206"/>
      <c r="R7" s="206"/>
      <c r="S7" s="206"/>
      <c r="T7" s="206"/>
      <c r="U7" s="207"/>
      <c r="V7" s="205"/>
      <c r="W7" s="206"/>
      <c r="X7" s="206"/>
      <c r="Y7" s="207"/>
      <c r="Z7" s="205"/>
      <c r="AA7" s="207"/>
      <c r="AB7" s="205"/>
      <c r="AC7" s="206"/>
      <c r="AD7" s="207"/>
    </row>
    <row r="8" spans="1:30" ht="17.100000000000001" customHeight="1" x14ac:dyDescent="0.25">
      <c r="A8" s="209" t="str">
        <f>IF(D9&lt;&gt;"","Qualification d'Installation","")</f>
        <v/>
      </c>
      <c r="B8" s="210"/>
      <c r="C8" s="210"/>
      <c r="D8" s="210"/>
      <c r="E8" s="210"/>
      <c r="F8" s="210"/>
      <c r="G8" s="210"/>
      <c r="H8" s="210"/>
      <c r="I8" s="210"/>
      <c r="J8" s="210"/>
      <c r="K8" s="210"/>
      <c r="L8" s="210"/>
      <c r="M8" s="210"/>
      <c r="N8" s="210"/>
      <c r="O8" s="210"/>
      <c r="P8" s="210"/>
      <c r="Q8" s="210"/>
      <c r="R8" s="210"/>
      <c r="S8" s="210"/>
      <c r="T8" s="210"/>
      <c r="U8" s="210"/>
      <c r="V8" s="210"/>
      <c r="W8" s="210"/>
      <c r="X8" s="210"/>
      <c r="Y8" s="210"/>
      <c r="Z8" s="210"/>
      <c r="AA8" s="210"/>
      <c r="AB8" s="210"/>
      <c r="AC8" s="210"/>
      <c r="AD8" s="211"/>
    </row>
    <row r="9" spans="1:30" ht="53.85" customHeight="1" x14ac:dyDescent="0.25">
      <c r="A9" s="95"/>
      <c r="B9" s="96"/>
      <c r="C9" s="97"/>
      <c r="D9" s="95" t="str">
        <f>IF(IFERROR(VLOOKUP("TF_01",'Analyse de risques'!$W$1:$W$154,1,FALSE)&lt;&gt;"","")=TRUE,"TF_01","")</f>
        <v/>
      </c>
      <c r="E9" s="96"/>
      <c r="F9" s="97"/>
      <c r="G9" s="95" t="str">
        <f>IF(D9&lt;&gt;"",VLOOKUP(D9,'Analyse de risques'!$W$1:$Y$154,3,FALSE),"")</f>
        <v/>
      </c>
      <c r="H9" s="96"/>
      <c r="I9" s="96"/>
      <c r="J9" s="96"/>
      <c r="K9" s="96"/>
      <c r="L9" s="96"/>
      <c r="M9" s="96"/>
      <c r="N9" s="96"/>
      <c r="O9" s="96"/>
      <c r="P9" s="96"/>
      <c r="Q9" s="96"/>
      <c r="R9" s="96"/>
      <c r="S9" s="96"/>
      <c r="T9" s="96"/>
      <c r="U9" s="97"/>
      <c r="V9" s="95"/>
      <c r="W9" s="96"/>
      <c r="X9" s="96"/>
      <c r="Y9" s="97"/>
      <c r="Z9" s="95"/>
      <c r="AA9" s="97"/>
      <c r="AB9" s="95"/>
      <c r="AC9" s="96"/>
      <c r="AD9" s="97"/>
    </row>
    <row r="10" spans="1:30" ht="53.85" customHeight="1" x14ac:dyDescent="0.25">
      <c r="A10" s="95"/>
      <c r="B10" s="96"/>
      <c r="C10" s="97"/>
      <c r="D10" s="95" t="str">
        <f>IF(IFERROR(VLOOKUP("TF_02",'Analyse de risques'!$W$1:$W$154,1,FALSE)&lt;&gt;"","")=TRUE,"TF_02","")</f>
        <v/>
      </c>
      <c r="E10" s="96"/>
      <c r="F10" s="97"/>
      <c r="G10" s="95" t="str">
        <f>IF(D10&lt;&gt;"",VLOOKUP(D10,'Analyse de risques'!$W$1:$Y$154,3,FALSE),"")</f>
        <v/>
      </c>
      <c r="H10" s="96"/>
      <c r="I10" s="96"/>
      <c r="J10" s="96"/>
      <c r="K10" s="96"/>
      <c r="L10" s="96"/>
      <c r="M10" s="96"/>
      <c r="N10" s="96"/>
      <c r="O10" s="96"/>
      <c r="P10" s="96"/>
      <c r="Q10" s="96"/>
      <c r="R10" s="96"/>
      <c r="S10" s="96"/>
      <c r="T10" s="96"/>
      <c r="U10" s="97"/>
      <c r="V10" s="95"/>
      <c r="W10" s="96"/>
      <c r="X10" s="96"/>
      <c r="Y10" s="97"/>
      <c r="Z10" s="95"/>
      <c r="AA10" s="97"/>
      <c r="AB10" s="95"/>
      <c r="AC10" s="96"/>
      <c r="AD10" s="97"/>
    </row>
    <row r="11" spans="1:30" ht="53.85" customHeight="1" x14ac:dyDescent="0.25">
      <c r="A11" s="95"/>
      <c r="B11" s="96"/>
      <c r="C11" s="97"/>
      <c r="D11" s="95" t="str">
        <f>IF(IFERROR(VLOOKUP("TF_03",'Analyse de risques'!$W$1:$W$154,1,FALSE)&lt;&gt;"","")=TRUE,"TF_03","")</f>
        <v/>
      </c>
      <c r="E11" s="96"/>
      <c r="F11" s="97"/>
      <c r="G11" s="95" t="str">
        <f>IF(D11&lt;&gt;"",VLOOKUP(D11,'Analyse de risques'!$W$1:$Y$154,3,FALSE),"")</f>
        <v/>
      </c>
      <c r="H11" s="96"/>
      <c r="I11" s="96"/>
      <c r="J11" s="96"/>
      <c r="K11" s="96"/>
      <c r="L11" s="96"/>
      <c r="M11" s="96"/>
      <c r="N11" s="96"/>
      <c r="O11" s="96"/>
      <c r="P11" s="96"/>
      <c r="Q11" s="96"/>
      <c r="R11" s="96"/>
      <c r="S11" s="96"/>
      <c r="T11" s="96"/>
      <c r="U11" s="97"/>
      <c r="V11" s="95"/>
      <c r="W11" s="96"/>
      <c r="X11" s="96"/>
      <c r="Y11" s="97"/>
      <c r="Z11" s="95"/>
      <c r="AA11" s="97"/>
      <c r="AB11" s="95"/>
      <c r="AC11" s="96"/>
      <c r="AD11" s="97"/>
    </row>
    <row r="12" spans="1:30" ht="53.85" customHeight="1" x14ac:dyDescent="0.25">
      <c r="A12" s="95"/>
      <c r="B12" s="96"/>
      <c r="C12" s="97"/>
      <c r="D12" s="95" t="str">
        <f>IF(IFERROR(VLOOKUP("TF_04",'Analyse de risques'!$W$1:$W$154,1,FALSE)&lt;&gt;"","")=TRUE,"TF_04","")</f>
        <v/>
      </c>
      <c r="E12" s="96"/>
      <c r="F12" s="97"/>
      <c r="G12" s="95" t="str">
        <f>IF(D12&lt;&gt;"",VLOOKUP(D12,'Analyse de risques'!$W$1:$Y$154,3,FALSE),"")</f>
        <v/>
      </c>
      <c r="H12" s="96"/>
      <c r="I12" s="96"/>
      <c r="J12" s="96"/>
      <c r="K12" s="96"/>
      <c r="L12" s="96"/>
      <c r="M12" s="96"/>
      <c r="N12" s="96"/>
      <c r="O12" s="96"/>
      <c r="P12" s="96"/>
      <c r="Q12" s="96"/>
      <c r="R12" s="96"/>
      <c r="S12" s="96"/>
      <c r="T12" s="96"/>
      <c r="U12" s="97"/>
      <c r="V12" s="95"/>
      <c r="W12" s="96"/>
      <c r="X12" s="96"/>
      <c r="Y12" s="97"/>
      <c r="Z12" s="95"/>
      <c r="AA12" s="97"/>
      <c r="AB12" s="95"/>
      <c r="AC12" s="96"/>
      <c r="AD12" s="97"/>
    </row>
    <row r="13" spans="1:30" ht="53.85" customHeight="1" x14ac:dyDescent="0.25">
      <c r="A13" s="95"/>
      <c r="B13" s="96"/>
      <c r="C13" s="97"/>
      <c r="D13" s="95" t="str">
        <f>IF(IFERROR(VLOOKUP("TF_05",'Analyse de risques'!$W$1:$W$154,1,FALSE)&lt;&gt;"","")=TRUE,"TF_05","")</f>
        <v/>
      </c>
      <c r="E13" s="96"/>
      <c r="F13" s="97"/>
      <c r="G13" s="95" t="str">
        <f>IF(D13&lt;&gt;"",VLOOKUP(D13,'Analyse de risques'!$W$1:$Y$154,3,FALSE),"")</f>
        <v/>
      </c>
      <c r="H13" s="96"/>
      <c r="I13" s="96"/>
      <c r="J13" s="96"/>
      <c r="K13" s="96"/>
      <c r="L13" s="96"/>
      <c r="M13" s="96"/>
      <c r="N13" s="96"/>
      <c r="O13" s="96"/>
      <c r="P13" s="96"/>
      <c r="Q13" s="96"/>
      <c r="R13" s="96"/>
      <c r="S13" s="96"/>
      <c r="T13" s="96"/>
      <c r="U13" s="97"/>
      <c r="V13" s="95"/>
      <c r="W13" s="96"/>
      <c r="X13" s="96"/>
      <c r="Y13" s="97"/>
      <c r="Z13" s="95"/>
      <c r="AA13" s="97"/>
      <c r="AB13" s="95"/>
      <c r="AC13" s="96"/>
      <c r="AD13" s="97"/>
    </row>
    <row r="14" spans="1:30" ht="53.85" customHeight="1" x14ac:dyDescent="0.25">
      <c r="A14" s="95"/>
      <c r="B14" s="96"/>
      <c r="C14" s="97"/>
      <c r="D14" s="95" t="str">
        <f>IF(IFERROR(VLOOKUP("TF_06",'Analyse de risques'!$W$1:$W$154,1,FALSE)&lt;&gt;"","")=TRUE,"TF_06","")</f>
        <v/>
      </c>
      <c r="E14" s="96"/>
      <c r="F14" s="97"/>
      <c r="G14" s="95" t="str">
        <f>IF(D14&lt;&gt;"",VLOOKUP(D14,'Analyse de risques'!$W$1:$Y$154,3,FALSE),"")</f>
        <v/>
      </c>
      <c r="H14" s="96"/>
      <c r="I14" s="96"/>
      <c r="J14" s="96"/>
      <c r="K14" s="96"/>
      <c r="L14" s="96"/>
      <c r="M14" s="96"/>
      <c r="N14" s="96"/>
      <c r="O14" s="96"/>
      <c r="P14" s="96"/>
      <c r="Q14" s="96"/>
      <c r="R14" s="96"/>
      <c r="S14" s="96"/>
      <c r="T14" s="96"/>
      <c r="U14" s="97"/>
      <c r="V14" s="95"/>
      <c r="W14" s="96"/>
      <c r="X14" s="96"/>
      <c r="Y14" s="97"/>
      <c r="Z14" s="95"/>
      <c r="AA14" s="97"/>
      <c r="AB14" s="95"/>
      <c r="AC14" s="96"/>
      <c r="AD14" s="97"/>
    </row>
    <row r="15" spans="1:30" ht="53.85" customHeight="1" x14ac:dyDescent="0.25">
      <c r="A15" s="186"/>
      <c r="B15" s="186"/>
      <c r="C15" s="186"/>
      <c r="D15" s="95" t="str">
        <f>IF(IFERROR(VLOOKUP("TF_07",'Analyse de risques'!$W$1:$W$154,1,FALSE)&lt;&gt;"","")=TRUE,"TF_07","")</f>
        <v/>
      </c>
      <c r="E15" s="96"/>
      <c r="F15" s="97"/>
      <c r="G15" s="95" t="str">
        <f>IF(D15&lt;&gt;"",VLOOKUP(D15,'Analyse de risques'!$W$1:$Y$154,3,FALSE),"")</f>
        <v/>
      </c>
      <c r="H15" s="96"/>
      <c r="I15" s="96"/>
      <c r="J15" s="96"/>
      <c r="K15" s="96"/>
      <c r="L15" s="96"/>
      <c r="M15" s="96"/>
      <c r="N15" s="96"/>
      <c r="O15" s="96"/>
      <c r="P15" s="96"/>
      <c r="Q15" s="96"/>
      <c r="R15" s="96"/>
      <c r="S15" s="96"/>
      <c r="T15" s="96"/>
      <c r="U15" s="97"/>
      <c r="V15" s="95"/>
      <c r="W15" s="96"/>
      <c r="X15" s="96"/>
      <c r="Y15" s="97"/>
      <c r="Z15" s="95"/>
      <c r="AA15" s="97"/>
      <c r="AB15" s="186"/>
      <c r="AC15" s="186"/>
      <c r="AD15" s="186"/>
    </row>
    <row r="16" spans="1:30" s="21" customFormat="1" ht="8.4499999999999993" customHeight="1" x14ac:dyDescent="0.25">
      <c r="A16" s="19"/>
      <c r="B16" s="19"/>
      <c r="C16" s="19"/>
      <c r="D16" s="19"/>
      <c r="E16" s="19"/>
      <c r="F16" s="19"/>
      <c r="G16" s="19"/>
      <c r="H16" s="19"/>
      <c r="I16" s="19"/>
      <c r="J16" s="19"/>
      <c r="K16" s="19"/>
      <c r="L16" s="19"/>
      <c r="M16" s="19"/>
      <c r="N16" s="19"/>
      <c r="O16" s="19"/>
      <c r="P16" s="19"/>
      <c r="Q16" s="19"/>
      <c r="R16" s="19"/>
      <c r="S16" s="19"/>
      <c r="T16" s="19"/>
      <c r="U16" s="19"/>
      <c r="V16" s="20"/>
      <c r="W16" s="20"/>
      <c r="X16" s="20"/>
      <c r="Y16" s="20"/>
      <c r="Z16" s="20"/>
      <c r="AA16" s="20"/>
      <c r="AB16" s="19"/>
      <c r="AC16" s="19"/>
      <c r="AD16" s="19"/>
    </row>
    <row r="17" spans="1:30" s="21" customFormat="1" ht="8.4499999999999993" customHeight="1" x14ac:dyDescent="0.25">
      <c r="A17" s="16"/>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row>
    <row r="18" spans="1:30" ht="14.1" customHeight="1" x14ac:dyDescent="0.25">
      <c r="A18" s="212" t="str">
        <f>IF(D26&lt;&gt;"","aaa","")</f>
        <v/>
      </c>
      <c r="B18" s="212"/>
      <c r="C18" s="212"/>
      <c r="D18" s="212"/>
      <c r="E18" s="212"/>
      <c r="F18" s="212"/>
      <c r="G18" s="212"/>
      <c r="H18" s="212"/>
      <c r="I18" s="212"/>
      <c r="J18" s="212"/>
      <c r="K18" s="212"/>
      <c r="L18" s="212"/>
      <c r="M18" s="212"/>
      <c r="N18" s="212"/>
      <c r="O18" s="212"/>
      <c r="P18" s="212"/>
      <c r="Q18" s="212"/>
      <c r="R18" s="212"/>
      <c r="S18" s="212"/>
      <c r="T18" s="212"/>
      <c r="U18" s="212"/>
      <c r="V18" s="212"/>
      <c r="W18" s="212"/>
      <c r="X18" s="212"/>
      <c r="Y18" s="212"/>
      <c r="Z18" s="212"/>
      <c r="AA18" s="212"/>
      <c r="AB18" s="212"/>
      <c r="AC18" s="212"/>
      <c r="AD18" s="212"/>
    </row>
    <row r="19" spans="1:30" s="1" customFormat="1" ht="19.7" customHeight="1" x14ac:dyDescent="0.2">
      <c r="A19" s="89" t="s">
        <v>0</v>
      </c>
      <c r="B19" s="90"/>
      <c r="C19" s="90"/>
      <c r="D19" s="90"/>
      <c r="E19" s="90"/>
      <c r="F19" s="90"/>
      <c r="G19" s="90"/>
      <c r="H19" s="90"/>
      <c r="I19" s="90"/>
      <c r="J19" s="90"/>
      <c r="K19" s="90"/>
      <c r="L19" s="90"/>
      <c r="M19" s="90"/>
      <c r="N19" s="90"/>
      <c r="O19" s="90"/>
      <c r="P19" s="90"/>
      <c r="Q19" s="90"/>
      <c r="R19" s="90"/>
      <c r="S19" s="90"/>
      <c r="T19" s="90"/>
      <c r="U19" s="90"/>
      <c r="V19" s="90"/>
      <c r="W19" s="91"/>
      <c r="X19" s="73" t="s">
        <v>1</v>
      </c>
      <c r="Y19" s="74"/>
      <c r="Z19" s="74"/>
      <c r="AA19" s="75"/>
      <c r="AB19" s="95" t="str">
        <f>AB2</f>
        <v/>
      </c>
      <c r="AC19" s="96"/>
      <c r="AD19" s="97"/>
    </row>
    <row r="20" spans="1:30" s="1" customFormat="1" ht="19.7" customHeight="1" x14ac:dyDescent="0.25">
      <c r="A20" s="70" t="str">
        <f>A3</f>
        <v/>
      </c>
      <c r="B20" s="71"/>
      <c r="C20" s="71"/>
      <c r="D20" s="71"/>
      <c r="E20" s="71"/>
      <c r="F20" s="71"/>
      <c r="G20" s="71"/>
      <c r="H20" s="71"/>
      <c r="I20" s="71"/>
      <c r="J20" s="71"/>
      <c r="K20" s="71"/>
      <c r="L20" s="71"/>
      <c r="M20" s="71"/>
      <c r="N20" s="71"/>
      <c r="O20" s="71"/>
      <c r="P20" s="71"/>
      <c r="Q20" s="71"/>
      <c r="R20" s="71"/>
      <c r="S20" s="71"/>
      <c r="T20" s="71"/>
      <c r="U20" s="71"/>
      <c r="V20" s="71"/>
      <c r="W20" s="72"/>
      <c r="X20" s="73" t="s">
        <v>3</v>
      </c>
      <c r="Y20" s="74"/>
      <c r="Z20" s="74"/>
      <c r="AA20" s="75"/>
      <c r="AB20" s="76" t="e">
        <f ca="1">NumPage() &amp; " sur " &amp; Totpage()</f>
        <v>#NAME?</v>
      </c>
      <c r="AC20" s="77"/>
      <c r="AD20" s="78"/>
    </row>
    <row r="21" spans="1:30" ht="6.95" customHeight="1" thickBot="1" x14ac:dyDescent="0.3"/>
    <row r="22" spans="1:30" ht="17.100000000000001" customHeight="1" x14ac:dyDescent="0.25">
      <c r="A22" s="200" t="s">
        <v>25</v>
      </c>
      <c r="B22" s="201"/>
      <c r="C22" s="202"/>
      <c r="D22" s="200" t="s">
        <v>26</v>
      </c>
      <c r="E22" s="201"/>
      <c r="F22" s="202"/>
      <c r="G22" s="200" t="s">
        <v>27</v>
      </c>
      <c r="H22" s="201"/>
      <c r="I22" s="201"/>
      <c r="J22" s="201"/>
      <c r="K22" s="201"/>
      <c r="L22" s="201"/>
      <c r="M22" s="201"/>
      <c r="N22" s="201"/>
      <c r="O22" s="201"/>
      <c r="P22" s="201"/>
      <c r="Q22" s="201"/>
      <c r="R22" s="201"/>
      <c r="S22" s="201"/>
      <c r="T22" s="201"/>
      <c r="U22" s="202"/>
      <c r="V22" s="200" t="s">
        <v>28</v>
      </c>
      <c r="W22" s="201"/>
      <c r="X22" s="201"/>
      <c r="Y22" s="202"/>
      <c r="Z22" s="200" t="s">
        <v>30</v>
      </c>
      <c r="AA22" s="202"/>
      <c r="AB22" s="200" t="s">
        <v>29</v>
      </c>
      <c r="AC22" s="201"/>
      <c r="AD22" s="202"/>
    </row>
    <row r="23" spans="1:30" ht="17.100000000000001" customHeight="1" x14ac:dyDescent="0.25">
      <c r="A23" s="203"/>
      <c r="B23" s="158"/>
      <c r="C23" s="204"/>
      <c r="D23" s="203"/>
      <c r="E23" s="158"/>
      <c r="F23" s="204"/>
      <c r="G23" s="203"/>
      <c r="H23" s="158"/>
      <c r="I23" s="158"/>
      <c r="J23" s="158"/>
      <c r="K23" s="158"/>
      <c r="L23" s="158"/>
      <c r="M23" s="158"/>
      <c r="N23" s="158"/>
      <c r="O23" s="158"/>
      <c r="P23" s="158"/>
      <c r="Q23" s="158"/>
      <c r="R23" s="158"/>
      <c r="S23" s="158"/>
      <c r="T23" s="158"/>
      <c r="U23" s="204"/>
      <c r="V23" s="203"/>
      <c r="W23" s="158"/>
      <c r="X23" s="158"/>
      <c r="Y23" s="204"/>
      <c r="Z23" s="203"/>
      <c r="AA23" s="204"/>
      <c r="AB23" s="203"/>
      <c r="AC23" s="158"/>
      <c r="AD23" s="204"/>
    </row>
    <row r="24" spans="1:30" ht="17.100000000000001" customHeight="1" thickBot="1" x14ac:dyDescent="0.3">
      <c r="A24" s="205"/>
      <c r="B24" s="206"/>
      <c r="C24" s="207"/>
      <c r="D24" s="205"/>
      <c r="E24" s="206"/>
      <c r="F24" s="207"/>
      <c r="G24" s="205"/>
      <c r="H24" s="206"/>
      <c r="I24" s="206"/>
      <c r="J24" s="206"/>
      <c r="K24" s="206"/>
      <c r="L24" s="206"/>
      <c r="M24" s="206"/>
      <c r="N24" s="206"/>
      <c r="O24" s="206"/>
      <c r="P24" s="206"/>
      <c r="Q24" s="206"/>
      <c r="R24" s="206"/>
      <c r="S24" s="206"/>
      <c r="T24" s="206"/>
      <c r="U24" s="207"/>
      <c r="V24" s="205"/>
      <c r="W24" s="206"/>
      <c r="X24" s="206"/>
      <c r="Y24" s="207"/>
      <c r="Z24" s="205"/>
      <c r="AA24" s="207"/>
      <c r="AB24" s="205"/>
      <c r="AC24" s="206"/>
      <c r="AD24" s="207"/>
    </row>
    <row r="25" spans="1:30" ht="17.100000000000001" customHeight="1" x14ac:dyDescent="0.25">
      <c r="A25" s="209" t="str">
        <f>IF(D26&lt;&gt;"","Qualification d'Installation","")</f>
        <v/>
      </c>
      <c r="B25" s="210"/>
      <c r="C25" s="210"/>
      <c r="D25" s="210"/>
      <c r="E25" s="210"/>
      <c r="F25" s="210"/>
      <c r="G25" s="210"/>
      <c r="H25" s="210"/>
      <c r="I25" s="210"/>
      <c r="J25" s="210"/>
      <c r="K25" s="210"/>
      <c r="L25" s="210"/>
      <c r="M25" s="210"/>
      <c r="N25" s="210"/>
      <c r="O25" s="210"/>
      <c r="P25" s="210"/>
      <c r="Q25" s="210"/>
      <c r="R25" s="210"/>
      <c r="S25" s="210"/>
      <c r="T25" s="210"/>
      <c r="U25" s="210"/>
      <c r="V25" s="210"/>
      <c r="W25" s="210"/>
      <c r="X25" s="210"/>
      <c r="Y25" s="210"/>
      <c r="Z25" s="210"/>
      <c r="AA25" s="210"/>
      <c r="AB25" s="210"/>
      <c r="AC25" s="210"/>
      <c r="AD25" s="211"/>
    </row>
    <row r="26" spans="1:30" ht="53.85" customHeight="1" x14ac:dyDescent="0.25">
      <c r="A26" s="95"/>
      <c r="B26" s="96"/>
      <c r="C26" s="97"/>
      <c r="D26" s="95" t="str">
        <f>IF(IFERROR(VLOOKUP("TF_08",'Analyse de risques'!$W$1:$W$154,1,FALSE)&lt;&gt;"","")=TRUE,"TF_08","")</f>
        <v/>
      </c>
      <c r="E26" s="96"/>
      <c r="F26" s="97"/>
      <c r="G26" s="95" t="str">
        <f>IF(D26&lt;&gt;"",VLOOKUP(D26,'Analyse de risques'!$W$1:$Y$154,3,FALSE),"")</f>
        <v/>
      </c>
      <c r="H26" s="96"/>
      <c r="I26" s="96"/>
      <c r="J26" s="96"/>
      <c r="K26" s="96"/>
      <c r="L26" s="96"/>
      <c r="M26" s="96"/>
      <c r="N26" s="96"/>
      <c r="O26" s="96"/>
      <c r="P26" s="96"/>
      <c r="Q26" s="96"/>
      <c r="R26" s="96"/>
      <c r="S26" s="96"/>
      <c r="T26" s="96"/>
      <c r="U26" s="97"/>
      <c r="V26" s="95"/>
      <c r="W26" s="96"/>
      <c r="X26" s="96"/>
      <c r="Y26" s="97"/>
      <c r="Z26" s="95"/>
      <c r="AA26" s="97"/>
      <c r="AB26" s="95"/>
      <c r="AC26" s="96"/>
      <c r="AD26" s="97"/>
    </row>
    <row r="27" spans="1:30" ht="53.85" customHeight="1" x14ac:dyDescent="0.25">
      <c r="A27" s="95"/>
      <c r="B27" s="96"/>
      <c r="C27" s="97"/>
      <c r="D27" s="95" t="str">
        <f>IF(IFERROR(VLOOKUP("TF_09",'Analyse de risques'!$W$1:$W$154,1,FALSE)&lt;&gt;"","")=TRUE,"TF_09","")</f>
        <v/>
      </c>
      <c r="E27" s="96"/>
      <c r="F27" s="97"/>
      <c r="G27" s="95" t="str">
        <f>IF(D27&lt;&gt;"",VLOOKUP(D27,'Analyse de risques'!$W$1:$Y$154,3,FALSE),"")</f>
        <v/>
      </c>
      <c r="H27" s="96"/>
      <c r="I27" s="96"/>
      <c r="J27" s="96"/>
      <c r="K27" s="96"/>
      <c r="L27" s="96"/>
      <c r="M27" s="96"/>
      <c r="N27" s="96"/>
      <c r="O27" s="96"/>
      <c r="P27" s="96"/>
      <c r="Q27" s="96"/>
      <c r="R27" s="96"/>
      <c r="S27" s="96"/>
      <c r="T27" s="96"/>
      <c r="U27" s="97"/>
      <c r="V27" s="95"/>
      <c r="W27" s="96"/>
      <c r="X27" s="96"/>
      <c r="Y27" s="97"/>
      <c r="Z27" s="95"/>
      <c r="AA27" s="97"/>
      <c r="AB27" s="95"/>
      <c r="AC27" s="96"/>
      <c r="AD27" s="97"/>
    </row>
    <row r="28" spans="1:30" ht="53.85" customHeight="1" x14ac:dyDescent="0.25">
      <c r="A28" s="95"/>
      <c r="B28" s="96"/>
      <c r="C28" s="97"/>
      <c r="D28" s="95" t="str">
        <f>IF(IFERROR(VLOOKUP("TF_10",'Analyse de risques'!$W$1:$W$154,1,FALSE)&lt;&gt;"","")=TRUE,"TF_10","")</f>
        <v/>
      </c>
      <c r="E28" s="96"/>
      <c r="F28" s="97"/>
      <c r="G28" s="95" t="str">
        <f>IF(D28&lt;&gt;"",VLOOKUP(D28,'Analyse de risques'!$W$1:$Y$154,3,FALSE),"")</f>
        <v/>
      </c>
      <c r="H28" s="96"/>
      <c r="I28" s="96"/>
      <c r="J28" s="96"/>
      <c r="K28" s="96"/>
      <c r="L28" s="96"/>
      <c r="M28" s="96"/>
      <c r="N28" s="96"/>
      <c r="O28" s="96"/>
      <c r="P28" s="96"/>
      <c r="Q28" s="96"/>
      <c r="R28" s="96"/>
      <c r="S28" s="96"/>
      <c r="T28" s="96"/>
      <c r="U28" s="97"/>
      <c r="V28" s="95"/>
      <c r="W28" s="96"/>
      <c r="X28" s="96"/>
      <c r="Y28" s="97"/>
      <c r="Z28" s="95"/>
      <c r="AA28" s="97"/>
      <c r="AB28" s="95"/>
      <c r="AC28" s="96"/>
      <c r="AD28" s="97"/>
    </row>
    <row r="29" spans="1:30" ht="53.85" customHeight="1" x14ac:dyDescent="0.25">
      <c r="A29" s="95"/>
      <c r="B29" s="96"/>
      <c r="C29" s="97"/>
      <c r="D29" s="95" t="str">
        <f>IF(IFERROR(VLOOKUP("TF_11",'Analyse de risques'!$W$1:$W$154,1,FALSE)&lt;&gt;"","")=TRUE,"TF_11","")</f>
        <v/>
      </c>
      <c r="E29" s="96"/>
      <c r="F29" s="97"/>
      <c r="G29" s="95" t="str">
        <f>IF(D29&lt;&gt;"",VLOOKUP(D29,'Analyse de risques'!$W$1:$Y$154,3,FALSE),"")</f>
        <v/>
      </c>
      <c r="H29" s="96"/>
      <c r="I29" s="96"/>
      <c r="J29" s="96"/>
      <c r="K29" s="96"/>
      <c r="L29" s="96"/>
      <c r="M29" s="96"/>
      <c r="N29" s="96"/>
      <c r="O29" s="96"/>
      <c r="P29" s="96"/>
      <c r="Q29" s="96"/>
      <c r="R29" s="96"/>
      <c r="S29" s="96"/>
      <c r="T29" s="96"/>
      <c r="U29" s="97"/>
      <c r="V29" s="95"/>
      <c r="W29" s="96"/>
      <c r="X29" s="96"/>
      <c r="Y29" s="97"/>
      <c r="Z29" s="95"/>
      <c r="AA29" s="97"/>
      <c r="AB29" s="95"/>
      <c r="AC29" s="96"/>
      <c r="AD29" s="97"/>
    </row>
    <row r="30" spans="1:30" ht="53.85" customHeight="1" x14ac:dyDescent="0.25">
      <c r="A30" s="95"/>
      <c r="B30" s="96"/>
      <c r="C30" s="97"/>
      <c r="D30" s="95" t="str">
        <f>IF(IFERROR(VLOOKUP("TF_12",'Analyse de risques'!$W$1:$W$154,1,FALSE)&lt;&gt;"","")=TRUE,"TF_12","")</f>
        <v/>
      </c>
      <c r="E30" s="96"/>
      <c r="F30" s="97"/>
      <c r="G30" s="95" t="str">
        <f>IF(D30&lt;&gt;"",VLOOKUP(D30,'Analyse de risques'!$W$1:$Y$154,3,FALSE),"")</f>
        <v/>
      </c>
      <c r="H30" s="96"/>
      <c r="I30" s="96"/>
      <c r="J30" s="96"/>
      <c r="K30" s="96"/>
      <c r="L30" s="96"/>
      <c r="M30" s="96"/>
      <c r="N30" s="96"/>
      <c r="O30" s="96"/>
      <c r="P30" s="96"/>
      <c r="Q30" s="96"/>
      <c r="R30" s="96"/>
      <c r="S30" s="96"/>
      <c r="T30" s="96"/>
      <c r="U30" s="97"/>
      <c r="V30" s="95"/>
      <c r="W30" s="96"/>
      <c r="X30" s="96"/>
      <c r="Y30" s="97"/>
      <c r="Z30" s="95"/>
      <c r="AA30" s="97"/>
      <c r="AB30" s="95"/>
      <c r="AC30" s="96"/>
      <c r="AD30" s="97"/>
    </row>
    <row r="31" spans="1:30" ht="53.85" customHeight="1" x14ac:dyDescent="0.25">
      <c r="A31" s="95"/>
      <c r="B31" s="96"/>
      <c r="C31" s="97"/>
      <c r="D31" s="95" t="str">
        <f>IF(IFERROR(VLOOKUP("TF_13",'Analyse de risques'!$W$1:$W$154,1,FALSE)&lt;&gt;"","")=TRUE,"TF_13","")</f>
        <v/>
      </c>
      <c r="E31" s="96"/>
      <c r="F31" s="97"/>
      <c r="G31" s="95" t="str">
        <f>IF(D31&lt;&gt;"",VLOOKUP(D31,'Analyse de risques'!$W$1:$Y$154,3,FALSE),"")</f>
        <v/>
      </c>
      <c r="H31" s="96"/>
      <c r="I31" s="96"/>
      <c r="J31" s="96"/>
      <c r="K31" s="96"/>
      <c r="L31" s="96"/>
      <c r="M31" s="96"/>
      <c r="N31" s="96"/>
      <c r="O31" s="96"/>
      <c r="P31" s="96"/>
      <c r="Q31" s="96"/>
      <c r="R31" s="96"/>
      <c r="S31" s="96"/>
      <c r="T31" s="96"/>
      <c r="U31" s="97"/>
      <c r="V31" s="95"/>
      <c r="W31" s="96"/>
      <c r="X31" s="96"/>
      <c r="Y31" s="97"/>
      <c r="Z31" s="95"/>
      <c r="AA31" s="97"/>
      <c r="AB31" s="95"/>
      <c r="AC31" s="96"/>
      <c r="AD31" s="97"/>
    </row>
    <row r="32" spans="1:30" ht="53.85" customHeight="1" x14ac:dyDescent="0.25">
      <c r="A32" s="186"/>
      <c r="B32" s="186"/>
      <c r="C32" s="186"/>
      <c r="D32" s="95" t="str">
        <f>IF(IFERROR(VLOOKUP("TF_14",'Analyse de risques'!$W$1:$W$154,1,FALSE)&lt;&gt;"","")=TRUE,"TF_14","")</f>
        <v/>
      </c>
      <c r="E32" s="96"/>
      <c r="F32" s="97"/>
      <c r="G32" s="95" t="str">
        <f>IF(D32&lt;&gt;"",VLOOKUP(D32,'Analyse de risques'!$W$1:$Y$154,3,FALSE),"")</f>
        <v/>
      </c>
      <c r="H32" s="96"/>
      <c r="I32" s="96"/>
      <c r="J32" s="96"/>
      <c r="K32" s="96"/>
      <c r="L32" s="96"/>
      <c r="M32" s="96"/>
      <c r="N32" s="96"/>
      <c r="O32" s="96"/>
      <c r="P32" s="96"/>
      <c r="Q32" s="96"/>
      <c r="R32" s="96"/>
      <c r="S32" s="96"/>
      <c r="T32" s="96"/>
      <c r="U32" s="97"/>
      <c r="V32" s="95"/>
      <c r="W32" s="96"/>
      <c r="X32" s="96"/>
      <c r="Y32" s="97"/>
      <c r="Z32" s="95"/>
      <c r="AA32" s="97"/>
      <c r="AB32" s="186"/>
      <c r="AC32" s="186"/>
      <c r="AD32" s="186"/>
    </row>
    <row r="33" spans="1:30" s="21" customFormat="1" ht="8.4499999999999993" customHeight="1" x14ac:dyDescent="0.25">
      <c r="A33" s="19"/>
      <c r="B33" s="19"/>
      <c r="C33" s="19"/>
      <c r="D33" s="19"/>
      <c r="E33" s="19"/>
      <c r="F33" s="19"/>
      <c r="G33" s="19"/>
      <c r="H33" s="19"/>
      <c r="I33" s="19"/>
      <c r="J33" s="19"/>
      <c r="K33" s="19"/>
      <c r="L33" s="19"/>
      <c r="M33" s="19"/>
      <c r="N33" s="19"/>
      <c r="O33" s="19"/>
      <c r="P33" s="19"/>
      <c r="Q33" s="19"/>
      <c r="R33" s="19"/>
      <c r="S33" s="19"/>
      <c r="T33" s="19"/>
      <c r="U33" s="19"/>
      <c r="V33" s="20"/>
      <c r="W33" s="20"/>
      <c r="X33" s="20"/>
      <c r="Y33" s="20"/>
      <c r="Z33" s="20"/>
      <c r="AA33" s="20"/>
      <c r="AB33" s="19"/>
      <c r="AC33" s="19"/>
      <c r="AD33" s="19"/>
    </row>
    <row r="34" spans="1:30" s="21" customFormat="1" ht="8.4499999999999993" customHeight="1" x14ac:dyDescent="0.25">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row>
    <row r="35" spans="1:30" ht="14.1" customHeight="1" x14ac:dyDescent="0.25">
      <c r="A35" s="212" t="str">
        <f>IF(D43&lt;&gt;"","aaa","")</f>
        <v/>
      </c>
      <c r="B35" s="212"/>
      <c r="C35" s="212"/>
      <c r="D35" s="212"/>
      <c r="E35" s="212"/>
      <c r="F35" s="212"/>
      <c r="G35" s="212"/>
      <c r="H35" s="212"/>
      <c r="I35" s="212"/>
      <c r="J35" s="212"/>
      <c r="K35" s="212"/>
      <c r="L35" s="212"/>
      <c r="M35" s="212"/>
      <c r="N35" s="212"/>
      <c r="O35" s="212"/>
      <c r="P35" s="212"/>
      <c r="Q35" s="212"/>
      <c r="R35" s="212"/>
      <c r="S35" s="212"/>
      <c r="T35" s="212"/>
      <c r="U35" s="212"/>
      <c r="V35" s="212"/>
      <c r="W35" s="212"/>
      <c r="X35" s="212"/>
      <c r="Y35" s="212"/>
      <c r="Z35" s="212"/>
      <c r="AA35" s="212"/>
      <c r="AB35" s="212"/>
      <c r="AC35" s="212"/>
      <c r="AD35" s="212"/>
    </row>
    <row r="36" spans="1:30" s="1" customFormat="1" ht="19.7" customHeight="1" x14ac:dyDescent="0.2">
      <c r="A36" s="89" t="s">
        <v>0</v>
      </c>
      <c r="B36" s="90"/>
      <c r="C36" s="90"/>
      <c r="D36" s="90"/>
      <c r="E36" s="90"/>
      <c r="F36" s="90"/>
      <c r="G36" s="90"/>
      <c r="H36" s="90"/>
      <c r="I36" s="90"/>
      <c r="J36" s="90"/>
      <c r="K36" s="90"/>
      <c r="L36" s="90"/>
      <c r="M36" s="90"/>
      <c r="N36" s="90"/>
      <c r="O36" s="90"/>
      <c r="P36" s="90"/>
      <c r="Q36" s="90"/>
      <c r="R36" s="90"/>
      <c r="S36" s="90"/>
      <c r="T36" s="90"/>
      <c r="U36" s="90"/>
      <c r="V36" s="90"/>
      <c r="W36" s="91"/>
      <c r="X36" s="73" t="s">
        <v>1</v>
      </c>
      <c r="Y36" s="74"/>
      <c r="Z36" s="74"/>
      <c r="AA36" s="75"/>
      <c r="AB36" s="95" t="str">
        <f>AB19</f>
        <v/>
      </c>
      <c r="AC36" s="96"/>
      <c r="AD36" s="97"/>
    </row>
    <row r="37" spans="1:30" s="1" customFormat="1" ht="19.7" customHeight="1" x14ac:dyDescent="0.25">
      <c r="A37" s="70" t="str">
        <f>A20</f>
        <v/>
      </c>
      <c r="B37" s="71"/>
      <c r="C37" s="71"/>
      <c r="D37" s="71"/>
      <c r="E37" s="71"/>
      <c r="F37" s="71"/>
      <c r="G37" s="71"/>
      <c r="H37" s="71"/>
      <c r="I37" s="71"/>
      <c r="J37" s="71"/>
      <c r="K37" s="71"/>
      <c r="L37" s="71"/>
      <c r="M37" s="71"/>
      <c r="N37" s="71"/>
      <c r="O37" s="71"/>
      <c r="P37" s="71"/>
      <c r="Q37" s="71"/>
      <c r="R37" s="71"/>
      <c r="S37" s="71"/>
      <c r="T37" s="71"/>
      <c r="U37" s="71"/>
      <c r="V37" s="71"/>
      <c r="W37" s="72"/>
      <c r="X37" s="73" t="s">
        <v>3</v>
      </c>
      <c r="Y37" s="74"/>
      <c r="Z37" s="74"/>
      <c r="AA37" s="75"/>
      <c r="AB37" s="76" t="e">
        <f ca="1">NumPage() &amp; " sur " &amp; Totpage()</f>
        <v>#NAME?</v>
      </c>
      <c r="AC37" s="77"/>
      <c r="AD37" s="78"/>
    </row>
    <row r="38" spans="1:30" ht="6.95" customHeight="1" thickBot="1" x14ac:dyDescent="0.3"/>
    <row r="39" spans="1:30" ht="17.100000000000001" customHeight="1" x14ac:dyDescent="0.25">
      <c r="A39" s="200" t="s">
        <v>25</v>
      </c>
      <c r="B39" s="201"/>
      <c r="C39" s="202"/>
      <c r="D39" s="200" t="s">
        <v>26</v>
      </c>
      <c r="E39" s="201"/>
      <c r="F39" s="202"/>
      <c r="G39" s="200" t="s">
        <v>27</v>
      </c>
      <c r="H39" s="201"/>
      <c r="I39" s="201"/>
      <c r="J39" s="201"/>
      <c r="K39" s="201"/>
      <c r="L39" s="201"/>
      <c r="M39" s="201"/>
      <c r="N39" s="201"/>
      <c r="O39" s="201"/>
      <c r="P39" s="201"/>
      <c r="Q39" s="201"/>
      <c r="R39" s="201"/>
      <c r="S39" s="201"/>
      <c r="T39" s="201"/>
      <c r="U39" s="202"/>
      <c r="V39" s="200" t="s">
        <v>28</v>
      </c>
      <c r="W39" s="201"/>
      <c r="X39" s="201"/>
      <c r="Y39" s="202"/>
      <c r="Z39" s="200" t="s">
        <v>30</v>
      </c>
      <c r="AA39" s="202"/>
      <c r="AB39" s="200" t="s">
        <v>29</v>
      </c>
      <c r="AC39" s="201"/>
      <c r="AD39" s="202"/>
    </row>
    <row r="40" spans="1:30" ht="17.100000000000001" customHeight="1" x14ac:dyDescent="0.25">
      <c r="A40" s="203"/>
      <c r="B40" s="158"/>
      <c r="C40" s="204"/>
      <c r="D40" s="203"/>
      <c r="E40" s="158"/>
      <c r="F40" s="204"/>
      <c r="G40" s="203"/>
      <c r="H40" s="158"/>
      <c r="I40" s="158"/>
      <c r="J40" s="158"/>
      <c r="K40" s="158"/>
      <c r="L40" s="158"/>
      <c r="M40" s="158"/>
      <c r="N40" s="158"/>
      <c r="O40" s="158"/>
      <c r="P40" s="158"/>
      <c r="Q40" s="158"/>
      <c r="R40" s="158"/>
      <c r="S40" s="158"/>
      <c r="T40" s="158"/>
      <c r="U40" s="204"/>
      <c r="V40" s="203"/>
      <c r="W40" s="158"/>
      <c r="X40" s="158"/>
      <c r="Y40" s="204"/>
      <c r="Z40" s="203"/>
      <c r="AA40" s="204"/>
      <c r="AB40" s="203"/>
      <c r="AC40" s="158"/>
      <c r="AD40" s="204"/>
    </row>
    <row r="41" spans="1:30" ht="17.100000000000001" customHeight="1" thickBot="1" x14ac:dyDescent="0.3">
      <c r="A41" s="205"/>
      <c r="B41" s="206"/>
      <c r="C41" s="207"/>
      <c r="D41" s="205"/>
      <c r="E41" s="206"/>
      <c r="F41" s="207"/>
      <c r="G41" s="205"/>
      <c r="H41" s="206"/>
      <c r="I41" s="206"/>
      <c r="J41" s="206"/>
      <c r="K41" s="206"/>
      <c r="L41" s="206"/>
      <c r="M41" s="206"/>
      <c r="N41" s="206"/>
      <c r="O41" s="206"/>
      <c r="P41" s="206"/>
      <c r="Q41" s="206"/>
      <c r="R41" s="206"/>
      <c r="S41" s="206"/>
      <c r="T41" s="206"/>
      <c r="U41" s="207"/>
      <c r="V41" s="205"/>
      <c r="W41" s="206"/>
      <c r="X41" s="206"/>
      <c r="Y41" s="207"/>
      <c r="Z41" s="205"/>
      <c r="AA41" s="207"/>
      <c r="AB41" s="205"/>
      <c r="AC41" s="206"/>
      <c r="AD41" s="207"/>
    </row>
    <row r="42" spans="1:30" ht="17.100000000000001" customHeight="1" x14ac:dyDescent="0.25">
      <c r="A42" s="209" t="str">
        <f>IF(D43&lt;&gt;"","Qualification d'Installation","")</f>
        <v/>
      </c>
      <c r="B42" s="210"/>
      <c r="C42" s="210"/>
      <c r="D42" s="210"/>
      <c r="E42" s="210"/>
      <c r="F42" s="210"/>
      <c r="G42" s="210"/>
      <c r="H42" s="210"/>
      <c r="I42" s="210"/>
      <c r="J42" s="210"/>
      <c r="K42" s="210"/>
      <c r="L42" s="210"/>
      <c r="M42" s="210"/>
      <c r="N42" s="210"/>
      <c r="O42" s="210"/>
      <c r="P42" s="210"/>
      <c r="Q42" s="210"/>
      <c r="R42" s="210"/>
      <c r="S42" s="210"/>
      <c r="T42" s="210"/>
      <c r="U42" s="210"/>
      <c r="V42" s="210"/>
      <c r="W42" s="210"/>
      <c r="X42" s="210"/>
      <c r="Y42" s="210"/>
      <c r="Z42" s="210"/>
      <c r="AA42" s="210"/>
      <c r="AB42" s="210"/>
      <c r="AC42" s="210"/>
      <c r="AD42" s="211"/>
    </row>
    <row r="43" spans="1:30" ht="53.85" customHeight="1" x14ac:dyDescent="0.25">
      <c r="A43" s="95"/>
      <c r="B43" s="96"/>
      <c r="C43" s="97"/>
      <c r="D43" s="95" t="str">
        <f>IF(IFERROR(VLOOKUP("TF_15",'Analyse de risques'!$W$1:$W$154,1,FALSE)&lt;&gt;"","")=TRUE,"TF_15","")</f>
        <v/>
      </c>
      <c r="E43" s="96"/>
      <c r="F43" s="97"/>
      <c r="G43" s="95" t="str">
        <f>IF(D43&lt;&gt;"",VLOOKUP(D43,'Analyse de risques'!$W$1:$Y$154,3,FALSE),"")</f>
        <v/>
      </c>
      <c r="H43" s="96"/>
      <c r="I43" s="96"/>
      <c r="J43" s="96"/>
      <c r="K43" s="96"/>
      <c r="L43" s="96"/>
      <c r="M43" s="96"/>
      <c r="N43" s="96"/>
      <c r="O43" s="96"/>
      <c r="P43" s="96"/>
      <c r="Q43" s="96"/>
      <c r="R43" s="96"/>
      <c r="S43" s="96"/>
      <c r="T43" s="96"/>
      <c r="U43" s="97"/>
      <c r="V43" s="95"/>
      <c r="W43" s="96"/>
      <c r="X43" s="96"/>
      <c r="Y43" s="97"/>
      <c r="Z43" s="95"/>
      <c r="AA43" s="97"/>
      <c r="AB43" s="95"/>
      <c r="AC43" s="96"/>
      <c r="AD43" s="97"/>
    </row>
    <row r="44" spans="1:30" ht="53.85" customHeight="1" x14ac:dyDescent="0.25">
      <c r="A44" s="95"/>
      <c r="B44" s="96"/>
      <c r="C44" s="97"/>
      <c r="D44" s="95" t="str">
        <f>IF(IFERROR(VLOOKUP("TF_16",'Analyse de risques'!$W$1:$W$154,1,FALSE)&lt;&gt;"","")=TRUE,"TF_16","")</f>
        <v/>
      </c>
      <c r="E44" s="96"/>
      <c r="F44" s="97"/>
      <c r="G44" s="95" t="str">
        <f>IF(D44&lt;&gt;"",VLOOKUP(D44,'Analyse de risques'!$W$1:$Y$154,3,FALSE),"")</f>
        <v/>
      </c>
      <c r="H44" s="96"/>
      <c r="I44" s="96"/>
      <c r="J44" s="96"/>
      <c r="K44" s="96"/>
      <c r="L44" s="96"/>
      <c r="M44" s="96"/>
      <c r="N44" s="96"/>
      <c r="O44" s="96"/>
      <c r="P44" s="96"/>
      <c r="Q44" s="96"/>
      <c r="R44" s="96"/>
      <c r="S44" s="96"/>
      <c r="T44" s="96"/>
      <c r="U44" s="97"/>
      <c r="V44" s="95"/>
      <c r="W44" s="96"/>
      <c r="X44" s="96"/>
      <c r="Y44" s="97"/>
      <c r="Z44" s="95"/>
      <c r="AA44" s="97"/>
      <c r="AB44" s="95"/>
      <c r="AC44" s="96"/>
      <c r="AD44" s="97"/>
    </row>
    <row r="45" spans="1:30" ht="53.85" customHeight="1" x14ac:dyDescent="0.25">
      <c r="A45" s="95"/>
      <c r="B45" s="96"/>
      <c r="C45" s="97"/>
      <c r="D45" s="95" t="str">
        <f>IF(IFERROR(VLOOKUP("TF_17",'Analyse de risques'!$W$1:$W$154,1,FALSE)&lt;&gt;"","")=TRUE,"TF_17","")</f>
        <v/>
      </c>
      <c r="E45" s="96"/>
      <c r="F45" s="97"/>
      <c r="G45" s="95" t="str">
        <f>IF(D45&lt;&gt;"",VLOOKUP(D45,'Analyse de risques'!$W$1:$Y$154,3,FALSE),"")</f>
        <v/>
      </c>
      <c r="H45" s="96"/>
      <c r="I45" s="96"/>
      <c r="J45" s="96"/>
      <c r="K45" s="96"/>
      <c r="L45" s="96"/>
      <c r="M45" s="96"/>
      <c r="N45" s="96"/>
      <c r="O45" s="96"/>
      <c r="P45" s="96"/>
      <c r="Q45" s="96"/>
      <c r="R45" s="96"/>
      <c r="S45" s="96"/>
      <c r="T45" s="96"/>
      <c r="U45" s="97"/>
      <c r="V45" s="95"/>
      <c r="W45" s="96"/>
      <c r="X45" s="96"/>
      <c r="Y45" s="97"/>
      <c r="Z45" s="95"/>
      <c r="AA45" s="97"/>
      <c r="AB45" s="95"/>
      <c r="AC45" s="96"/>
      <c r="AD45" s="97"/>
    </row>
    <row r="46" spans="1:30" ht="53.85" customHeight="1" x14ac:dyDescent="0.25">
      <c r="A46" s="95"/>
      <c r="B46" s="96"/>
      <c r="C46" s="97"/>
      <c r="D46" s="95" t="str">
        <f>IF(IFERROR(VLOOKUP("TF_18",'Analyse de risques'!$W$1:$W$154,1,FALSE)&lt;&gt;"","")=TRUE,"TF_18","")</f>
        <v/>
      </c>
      <c r="E46" s="96"/>
      <c r="F46" s="97"/>
      <c r="G46" s="95" t="str">
        <f>IF(D46&lt;&gt;"",VLOOKUP(D46,'Analyse de risques'!$W$1:$Y$154,3,FALSE),"")</f>
        <v/>
      </c>
      <c r="H46" s="96"/>
      <c r="I46" s="96"/>
      <c r="J46" s="96"/>
      <c r="K46" s="96"/>
      <c r="L46" s="96"/>
      <c r="M46" s="96"/>
      <c r="N46" s="96"/>
      <c r="O46" s="96"/>
      <c r="P46" s="96"/>
      <c r="Q46" s="96"/>
      <c r="R46" s="96"/>
      <c r="S46" s="96"/>
      <c r="T46" s="96"/>
      <c r="U46" s="97"/>
      <c r="V46" s="95"/>
      <c r="W46" s="96"/>
      <c r="X46" s="96"/>
      <c r="Y46" s="97"/>
      <c r="Z46" s="95"/>
      <c r="AA46" s="97"/>
      <c r="AB46" s="95"/>
      <c r="AC46" s="96"/>
      <c r="AD46" s="97"/>
    </row>
    <row r="47" spans="1:30" ht="53.85" customHeight="1" x14ac:dyDescent="0.25">
      <c r="A47" s="95"/>
      <c r="B47" s="96"/>
      <c r="C47" s="97"/>
      <c r="D47" s="95" t="str">
        <f>IF(IFERROR(VLOOKUP("TF_19",'Analyse de risques'!$W$1:$W$154,1,FALSE)&lt;&gt;"","")=TRUE,"TF_19","")</f>
        <v/>
      </c>
      <c r="E47" s="96"/>
      <c r="F47" s="97"/>
      <c r="G47" s="95" t="str">
        <f>IF(D47&lt;&gt;"",VLOOKUP(D47,'Analyse de risques'!$W$1:$Y$154,3,FALSE),"")</f>
        <v/>
      </c>
      <c r="H47" s="96"/>
      <c r="I47" s="96"/>
      <c r="J47" s="96"/>
      <c r="K47" s="96"/>
      <c r="L47" s="96"/>
      <c r="M47" s="96"/>
      <c r="N47" s="96"/>
      <c r="O47" s="96"/>
      <c r="P47" s="96"/>
      <c r="Q47" s="96"/>
      <c r="R47" s="96"/>
      <c r="S47" s="96"/>
      <c r="T47" s="96"/>
      <c r="U47" s="97"/>
      <c r="V47" s="95"/>
      <c r="W47" s="96"/>
      <c r="X47" s="96"/>
      <c r="Y47" s="97"/>
      <c r="Z47" s="95"/>
      <c r="AA47" s="97"/>
      <c r="AB47" s="95"/>
      <c r="AC47" s="96"/>
      <c r="AD47" s="97"/>
    </row>
    <row r="48" spans="1:30" ht="53.85" customHeight="1" x14ac:dyDescent="0.25">
      <c r="A48" s="95"/>
      <c r="B48" s="96"/>
      <c r="C48" s="97"/>
      <c r="D48" s="95" t="str">
        <f>IF(IFERROR(VLOOKUP("TF_20",'Analyse de risques'!$W$1:$W$154,1,FALSE)&lt;&gt;"","")=TRUE,"TF_20","")</f>
        <v/>
      </c>
      <c r="E48" s="96"/>
      <c r="F48" s="97"/>
      <c r="G48" s="95" t="str">
        <f>IF(D48&lt;&gt;"",VLOOKUP(D48,'Analyse de risques'!$W$1:$Y$154,3,FALSE),"")</f>
        <v/>
      </c>
      <c r="H48" s="96"/>
      <c r="I48" s="96"/>
      <c r="J48" s="96"/>
      <c r="K48" s="96"/>
      <c r="L48" s="96"/>
      <c r="M48" s="96"/>
      <c r="N48" s="96"/>
      <c r="O48" s="96"/>
      <c r="P48" s="96"/>
      <c r="Q48" s="96"/>
      <c r="R48" s="96"/>
      <c r="S48" s="96"/>
      <c r="T48" s="96"/>
      <c r="U48" s="97"/>
      <c r="V48" s="95"/>
      <c r="W48" s="96"/>
      <c r="X48" s="96"/>
      <c r="Y48" s="97"/>
      <c r="Z48" s="95"/>
      <c r="AA48" s="97"/>
      <c r="AB48" s="95"/>
      <c r="AC48" s="96"/>
      <c r="AD48" s="97"/>
    </row>
    <row r="49" spans="1:30" ht="53.85" customHeight="1" x14ac:dyDescent="0.25">
      <c r="A49" s="186"/>
      <c r="B49" s="186"/>
      <c r="C49" s="186"/>
      <c r="D49" s="95" t="str">
        <f>IF(IFERROR(VLOOKUP("TF_21",'Analyse de risques'!$W$1:$W$154,1,FALSE)&lt;&gt;"","")=TRUE,"TF_21","")</f>
        <v/>
      </c>
      <c r="E49" s="96"/>
      <c r="F49" s="97"/>
      <c r="G49" s="95" t="str">
        <f>IF(D49&lt;&gt;"",VLOOKUP(D49,'Analyse de risques'!$W$1:$Y$154,3,FALSE),"")</f>
        <v/>
      </c>
      <c r="H49" s="96"/>
      <c r="I49" s="96"/>
      <c r="J49" s="96"/>
      <c r="K49" s="96"/>
      <c r="L49" s="96"/>
      <c r="M49" s="96"/>
      <c r="N49" s="96"/>
      <c r="O49" s="96"/>
      <c r="P49" s="96"/>
      <c r="Q49" s="96"/>
      <c r="R49" s="96"/>
      <c r="S49" s="96"/>
      <c r="T49" s="96"/>
      <c r="U49" s="97"/>
      <c r="V49" s="95"/>
      <c r="W49" s="96"/>
      <c r="X49" s="96"/>
      <c r="Y49" s="97"/>
      <c r="Z49" s="95"/>
      <c r="AA49" s="97"/>
      <c r="AB49" s="186"/>
      <c r="AC49" s="186"/>
      <c r="AD49" s="186"/>
    </row>
    <row r="50" spans="1:30" s="21" customFormat="1" ht="8.4499999999999993" customHeight="1" x14ac:dyDescent="0.25">
      <c r="A50" s="19"/>
      <c r="B50" s="19"/>
      <c r="C50" s="19"/>
      <c r="D50" s="19"/>
      <c r="E50" s="19"/>
      <c r="F50" s="19"/>
      <c r="G50" s="19"/>
      <c r="H50" s="19"/>
      <c r="I50" s="19"/>
      <c r="J50" s="19"/>
      <c r="K50" s="19"/>
      <c r="L50" s="19"/>
      <c r="M50" s="19"/>
      <c r="N50" s="19"/>
      <c r="O50" s="19"/>
      <c r="P50" s="19"/>
      <c r="Q50" s="19"/>
      <c r="R50" s="19"/>
      <c r="S50" s="19"/>
      <c r="T50" s="19"/>
      <c r="U50" s="19"/>
      <c r="V50" s="20"/>
      <c r="W50" s="20"/>
      <c r="X50" s="20"/>
      <c r="Y50" s="20"/>
      <c r="Z50" s="20"/>
      <c r="AA50" s="20"/>
      <c r="AB50" s="19"/>
      <c r="AC50" s="19"/>
      <c r="AD50" s="19"/>
    </row>
    <row r="51" spans="1:30" s="21" customFormat="1" ht="8.4499999999999993" customHeight="1" x14ac:dyDescent="0.25">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row>
    <row r="52" spans="1:30" ht="14.1" customHeight="1" x14ac:dyDescent="0.25">
      <c r="A52" s="212" t="str">
        <f>IF(D60&lt;&gt;"","aaa","")</f>
        <v/>
      </c>
      <c r="B52" s="212"/>
      <c r="C52" s="212"/>
      <c r="D52" s="212"/>
      <c r="E52" s="212"/>
      <c r="F52" s="212"/>
      <c r="G52" s="212"/>
      <c r="H52" s="212"/>
      <c r="I52" s="212"/>
      <c r="J52" s="212"/>
      <c r="K52" s="212"/>
      <c r="L52" s="212"/>
      <c r="M52" s="212"/>
      <c r="N52" s="212"/>
      <c r="O52" s="212"/>
      <c r="P52" s="212"/>
      <c r="Q52" s="212"/>
      <c r="R52" s="212"/>
      <c r="S52" s="212"/>
      <c r="T52" s="212"/>
      <c r="U52" s="212"/>
      <c r="V52" s="212"/>
      <c r="W52" s="212"/>
      <c r="X52" s="212"/>
      <c r="Y52" s="212"/>
      <c r="Z52" s="212"/>
      <c r="AA52" s="212"/>
      <c r="AB52" s="212"/>
      <c r="AC52" s="212"/>
      <c r="AD52" s="212"/>
    </row>
    <row r="53" spans="1:30" s="1" customFormat="1" ht="19.7" customHeight="1" x14ac:dyDescent="0.2">
      <c r="A53" s="89" t="s">
        <v>0</v>
      </c>
      <c r="B53" s="90"/>
      <c r="C53" s="90"/>
      <c r="D53" s="90"/>
      <c r="E53" s="90"/>
      <c r="F53" s="90"/>
      <c r="G53" s="90"/>
      <c r="H53" s="90"/>
      <c r="I53" s="90"/>
      <c r="J53" s="90"/>
      <c r="K53" s="90"/>
      <c r="L53" s="90"/>
      <c r="M53" s="90"/>
      <c r="N53" s="90"/>
      <c r="O53" s="90"/>
      <c r="P53" s="90"/>
      <c r="Q53" s="90"/>
      <c r="R53" s="90"/>
      <c r="S53" s="90"/>
      <c r="T53" s="90"/>
      <c r="U53" s="90"/>
      <c r="V53" s="90"/>
      <c r="W53" s="91"/>
      <c r="X53" s="73" t="s">
        <v>1</v>
      </c>
      <c r="Y53" s="74"/>
      <c r="Z53" s="74"/>
      <c r="AA53" s="75"/>
      <c r="AB53" s="95" t="str">
        <f>AB36</f>
        <v/>
      </c>
      <c r="AC53" s="96"/>
      <c r="AD53" s="97"/>
    </row>
    <row r="54" spans="1:30" s="1" customFormat="1" ht="19.7" customHeight="1" x14ac:dyDescent="0.25">
      <c r="A54" s="70" t="str">
        <f>A37</f>
        <v/>
      </c>
      <c r="B54" s="71"/>
      <c r="C54" s="71"/>
      <c r="D54" s="71"/>
      <c r="E54" s="71"/>
      <c r="F54" s="71"/>
      <c r="G54" s="71"/>
      <c r="H54" s="71"/>
      <c r="I54" s="71"/>
      <c r="J54" s="71"/>
      <c r="K54" s="71"/>
      <c r="L54" s="71"/>
      <c r="M54" s="71"/>
      <c r="N54" s="71"/>
      <c r="O54" s="71"/>
      <c r="P54" s="71"/>
      <c r="Q54" s="71"/>
      <c r="R54" s="71"/>
      <c r="S54" s="71"/>
      <c r="T54" s="71"/>
      <c r="U54" s="71"/>
      <c r="V54" s="71"/>
      <c r="W54" s="72"/>
      <c r="X54" s="73" t="s">
        <v>3</v>
      </c>
      <c r="Y54" s="74"/>
      <c r="Z54" s="74"/>
      <c r="AA54" s="75"/>
      <c r="AB54" s="76" t="e">
        <f ca="1">NumPage() &amp; " sur " &amp; Totpage()</f>
        <v>#NAME?</v>
      </c>
      <c r="AC54" s="77"/>
      <c r="AD54" s="78"/>
    </row>
    <row r="55" spans="1:30" ht="6.95" customHeight="1" thickBot="1" x14ac:dyDescent="0.3"/>
    <row r="56" spans="1:30" ht="17.100000000000001" customHeight="1" x14ac:dyDescent="0.25">
      <c r="A56" s="200" t="s">
        <v>25</v>
      </c>
      <c r="B56" s="201"/>
      <c r="C56" s="202"/>
      <c r="D56" s="200" t="s">
        <v>26</v>
      </c>
      <c r="E56" s="201"/>
      <c r="F56" s="202"/>
      <c r="G56" s="200" t="s">
        <v>27</v>
      </c>
      <c r="H56" s="201"/>
      <c r="I56" s="201"/>
      <c r="J56" s="201"/>
      <c r="K56" s="201"/>
      <c r="L56" s="201"/>
      <c r="M56" s="201"/>
      <c r="N56" s="201"/>
      <c r="O56" s="201"/>
      <c r="P56" s="201"/>
      <c r="Q56" s="201"/>
      <c r="R56" s="201"/>
      <c r="S56" s="201"/>
      <c r="T56" s="201"/>
      <c r="U56" s="202"/>
      <c r="V56" s="200" t="s">
        <v>28</v>
      </c>
      <c r="W56" s="201"/>
      <c r="X56" s="201"/>
      <c r="Y56" s="202"/>
      <c r="Z56" s="200" t="s">
        <v>30</v>
      </c>
      <c r="AA56" s="202"/>
      <c r="AB56" s="200" t="s">
        <v>29</v>
      </c>
      <c r="AC56" s="201"/>
      <c r="AD56" s="202"/>
    </row>
    <row r="57" spans="1:30" ht="17.100000000000001" customHeight="1" x14ac:dyDescent="0.25">
      <c r="A57" s="203"/>
      <c r="B57" s="158"/>
      <c r="C57" s="204"/>
      <c r="D57" s="203"/>
      <c r="E57" s="158"/>
      <c r="F57" s="204"/>
      <c r="G57" s="203"/>
      <c r="H57" s="158"/>
      <c r="I57" s="158"/>
      <c r="J57" s="158"/>
      <c r="K57" s="158"/>
      <c r="L57" s="158"/>
      <c r="M57" s="158"/>
      <c r="N57" s="158"/>
      <c r="O57" s="158"/>
      <c r="P57" s="158"/>
      <c r="Q57" s="158"/>
      <c r="R57" s="158"/>
      <c r="S57" s="158"/>
      <c r="T57" s="158"/>
      <c r="U57" s="204"/>
      <c r="V57" s="203"/>
      <c r="W57" s="158"/>
      <c r="X57" s="158"/>
      <c r="Y57" s="204"/>
      <c r="Z57" s="203"/>
      <c r="AA57" s="204"/>
      <c r="AB57" s="203"/>
      <c r="AC57" s="158"/>
      <c r="AD57" s="204"/>
    </row>
    <row r="58" spans="1:30" ht="17.100000000000001" customHeight="1" thickBot="1" x14ac:dyDescent="0.3">
      <c r="A58" s="205"/>
      <c r="B58" s="206"/>
      <c r="C58" s="207"/>
      <c r="D58" s="205"/>
      <c r="E58" s="206"/>
      <c r="F58" s="207"/>
      <c r="G58" s="205"/>
      <c r="H58" s="206"/>
      <c r="I58" s="206"/>
      <c r="J58" s="206"/>
      <c r="K58" s="206"/>
      <c r="L58" s="206"/>
      <c r="M58" s="206"/>
      <c r="N58" s="206"/>
      <c r="O58" s="206"/>
      <c r="P58" s="206"/>
      <c r="Q58" s="206"/>
      <c r="R58" s="206"/>
      <c r="S58" s="206"/>
      <c r="T58" s="206"/>
      <c r="U58" s="207"/>
      <c r="V58" s="205"/>
      <c r="W58" s="206"/>
      <c r="X58" s="206"/>
      <c r="Y58" s="207"/>
      <c r="Z58" s="205"/>
      <c r="AA58" s="207"/>
      <c r="AB58" s="205"/>
      <c r="AC58" s="206"/>
      <c r="AD58" s="207"/>
    </row>
    <row r="59" spans="1:30" ht="17.100000000000001" customHeight="1" x14ac:dyDescent="0.25">
      <c r="A59" s="209" t="str">
        <f>IF(D60&lt;&gt;"","Qualification d'Installation","")</f>
        <v/>
      </c>
      <c r="B59" s="210"/>
      <c r="C59" s="210"/>
      <c r="D59" s="210"/>
      <c r="E59" s="210"/>
      <c r="F59" s="210"/>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53.85" customHeight="1" x14ac:dyDescent="0.25">
      <c r="A60" s="95"/>
      <c r="B60" s="96"/>
      <c r="C60" s="97"/>
      <c r="D60" s="95" t="str">
        <f>IF(IFERROR(VLOOKUP("TF_22",'Analyse de risques'!$W$1:$W$154,1,FALSE)&lt;&gt;"","")=TRUE,"TF_22","")</f>
        <v/>
      </c>
      <c r="E60" s="96"/>
      <c r="F60" s="97"/>
      <c r="G60" s="95" t="str">
        <f>IF(D60&lt;&gt;"",VLOOKUP(D60,'Analyse de risques'!$W$1:$Y$154,3,FALSE),"")</f>
        <v/>
      </c>
      <c r="H60" s="96"/>
      <c r="I60" s="96"/>
      <c r="J60" s="96"/>
      <c r="K60" s="96"/>
      <c r="L60" s="96"/>
      <c r="M60" s="96"/>
      <c r="N60" s="96"/>
      <c r="O60" s="96"/>
      <c r="P60" s="96"/>
      <c r="Q60" s="96"/>
      <c r="R60" s="96"/>
      <c r="S60" s="96"/>
      <c r="T60" s="96"/>
      <c r="U60" s="97"/>
      <c r="V60" s="95"/>
      <c r="W60" s="96"/>
      <c r="X60" s="96"/>
      <c r="Y60" s="97"/>
      <c r="Z60" s="95"/>
      <c r="AA60" s="97"/>
      <c r="AB60" s="95"/>
      <c r="AC60" s="96"/>
      <c r="AD60" s="97"/>
    </row>
    <row r="61" spans="1:30" ht="53.85" customHeight="1" x14ac:dyDescent="0.25">
      <c r="A61" s="95"/>
      <c r="B61" s="96"/>
      <c r="C61" s="97"/>
      <c r="D61" s="95" t="str">
        <f>IF(IFERROR(VLOOKUP("TF_23",'Analyse de risques'!$W$1:$W$154,1,FALSE)&lt;&gt;"","")=TRUE,"TF_23","")</f>
        <v/>
      </c>
      <c r="E61" s="96"/>
      <c r="F61" s="97"/>
      <c r="G61" s="95" t="str">
        <f>IF(D61&lt;&gt;"",VLOOKUP(D61,'Analyse de risques'!$W$1:$Y$154,3,FALSE),"")</f>
        <v/>
      </c>
      <c r="H61" s="96"/>
      <c r="I61" s="96"/>
      <c r="J61" s="96"/>
      <c r="K61" s="96"/>
      <c r="L61" s="96"/>
      <c r="M61" s="96"/>
      <c r="N61" s="96"/>
      <c r="O61" s="96"/>
      <c r="P61" s="96"/>
      <c r="Q61" s="96"/>
      <c r="R61" s="96"/>
      <c r="S61" s="96"/>
      <c r="T61" s="96"/>
      <c r="U61" s="97"/>
      <c r="V61" s="95"/>
      <c r="W61" s="96"/>
      <c r="X61" s="96"/>
      <c r="Y61" s="97"/>
      <c r="Z61" s="95"/>
      <c r="AA61" s="97"/>
      <c r="AB61" s="95"/>
      <c r="AC61" s="96"/>
      <c r="AD61" s="97"/>
    </row>
    <row r="62" spans="1:30" ht="53.85" customHeight="1" x14ac:dyDescent="0.25">
      <c r="A62" s="95"/>
      <c r="B62" s="96"/>
      <c r="C62" s="97"/>
      <c r="D62" s="95" t="str">
        <f>IF(IFERROR(VLOOKUP("TF_24",'Analyse de risques'!$W$1:$W$154,1,FALSE)&lt;&gt;"","")=TRUE,"TF_24","")</f>
        <v/>
      </c>
      <c r="E62" s="96"/>
      <c r="F62" s="97"/>
      <c r="G62" s="95" t="str">
        <f>IF(D62&lt;&gt;"",VLOOKUP(D62,'Analyse de risques'!$W$1:$Y$154,3,FALSE),"")</f>
        <v/>
      </c>
      <c r="H62" s="96"/>
      <c r="I62" s="96"/>
      <c r="J62" s="96"/>
      <c r="K62" s="96"/>
      <c r="L62" s="96"/>
      <c r="M62" s="96"/>
      <c r="N62" s="96"/>
      <c r="O62" s="96"/>
      <c r="P62" s="96"/>
      <c r="Q62" s="96"/>
      <c r="R62" s="96"/>
      <c r="S62" s="96"/>
      <c r="T62" s="96"/>
      <c r="U62" s="97"/>
      <c r="V62" s="95"/>
      <c r="W62" s="96"/>
      <c r="X62" s="96"/>
      <c r="Y62" s="97"/>
      <c r="Z62" s="95"/>
      <c r="AA62" s="97"/>
      <c r="AB62" s="95"/>
      <c r="AC62" s="96"/>
      <c r="AD62" s="97"/>
    </row>
    <row r="63" spans="1:30" ht="53.85" customHeight="1" x14ac:dyDescent="0.25">
      <c r="A63" s="95"/>
      <c r="B63" s="96"/>
      <c r="C63" s="97"/>
      <c r="D63" s="95" t="str">
        <f>IF(IFERROR(VLOOKUP("TF_25",'Analyse de risques'!$W$1:$W$154,1,FALSE)&lt;&gt;"","")=TRUE,"TF_25","")</f>
        <v/>
      </c>
      <c r="E63" s="96"/>
      <c r="F63" s="97"/>
      <c r="G63" s="95" t="str">
        <f>IF(D63&lt;&gt;"",VLOOKUP(D63,'Analyse de risques'!$W$1:$Y$154,3,FALSE),"")</f>
        <v/>
      </c>
      <c r="H63" s="96"/>
      <c r="I63" s="96"/>
      <c r="J63" s="96"/>
      <c r="K63" s="96"/>
      <c r="L63" s="96"/>
      <c r="M63" s="96"/>
      <c r="N63" s="96"/>
      <c r="O63" s="96"/>
      <c r="P63" s="96"/>
      <c r="Q63" s="96"/>
      <c r="R63" s="96"/>
      <c r="S63" s="96"/>
      <c r="T63" s="96"/>
      <c r="U63" s="97"/>
      <c r="V63" s="95"/>
      <c r="W63" s="96"/>
      <c r="X63" s="96"/>
      <c r="Y63" s="97"/>
      <c r="Z63" s="95"/>
      <c r="AA63" s="97"/>
      <c r="AB63" s="95"/>
      <c r="AC63" s="96"/>
      <c r="AD63" s="97"/>
    </row>
    <row r="64" spans="1:30" ht="53.85" customHeight="1" x14ac:dyDescent="0.25">
      <c r="A64" s="95"/>
      <c r="B64" s="96"/>
      <c r="C64" s="97"/>
      <c r="D64" s="95" t="str">
        <f>IF(IFERROR(VLOOKUP("TF_26",'Analyse de risques'!$W$1:$W$154,1,FALSE)&lt;&gt;"","")=TRUE,"TF_26","")</f>
        <v/>
      </c>
      <c r="E64" s="96"/>
      <c r="F64" s="97"/>
      <c r="G64" s="95" t="str">
        <f>IF(D64&lt;&gt;"",VLOOKUP(D64,'Analyse de risques'!$W$1:$Y$154,3,FALSE),"")</f>
        <v/>
      </c>
      <c r="H64" s="96"/>
      <c r="I64" s="96"/>
      <c r="J64" s="96"/>
      <c r="K64" s="96"/>
      <c r="L64" s="96"/>
      <c r="M64" s="96"/>
      <c r="N64" s="96"/>
      <c r="O64" s="96"/>
      <c r="P64" s="96"/>
      <c r="Q64" s="96"/>
      <c r="R64" s="96"/>
      <c r="S64" s="96"/>
      <c r="T64" s="96"/>
      <c r="U64" s="97"/>
      <c r="V64" s="95"/>
      <c r="W64" s="96"/>
      <c r="X64" s="96"/>
      <c r="Y64" s="97"/>
      <c r="Z64" s="95"/>
      <c r="AA64" s="97"/>
      <c r="AB64" s="95"/>
      <c r="AC64" s="96"/>
      <c r="AD64" s="97"/>
    </row>
    <row r="65" spans="1:30" ht="53.85" customHeight="1" x14ac:dyDescent="0.25">
      <c r="A65" s="95"/>
      <c r="B65" s="96"/>
      <c r="C65" s="97"/>
      <c r="D65" s="95" t="str">
        <f>IF(IFERROR(VLOOKUP("TF_27",'Analyse de risques'!$W$1:$W$154,1,FALSE)&lt;&gt;"","")=TRUE,"TF_27","")</f>
        <v/>
      </c>
      <c r="E65" s="96"/>
      <c r="F65" s="97"/>
      <c r="G65" s="95" t="str">
        <f>IF(D65&lt;&gt;"",VLOOKUP(D65,'Analyse de risques'!$W$1:$Y$154,3,FALSE),"")</f>
        <v/>
      </c>
      <c r="H65" s="96"/>
      <c r="I65" s="96"/>
      <c r="J65" s="96"/>
      <c r="K65" s="96"/>
      <c r="L65" s="96"/>
      <c r="M65" s="96"/>
      <c r="N65" s="96"/>
      <c r="O65" s="96"/>
      <c r="P65" s="96"/>
      <c r="Q65" s="96"/>
      <c r="R65" s="96"/>
      <c r="S65" s="96"/>
      <c r="T65" s="96"/>
      <c r="U65" s="97"/>
      <c r="V65" s="95"/>
      <c r="W65" s="96"/>
      <c r="X65" s="96"/>
      <c r="Y65" s="97"/>
      <c r="Z65" s="95"/>
      <c r="AA65" s="97"/>
      <c r="AB65" s="95"/>
      <c r="AC65" s="96"/>
      <c r="AD65" s="97"/>
    </row>
    <row r="66" spans="1:30" ht="53.85" customHeight="1" x14ac:dyDescent="0.25">
      <c r="A66" s="186"/>
      <c r="B66" s="186"/>
      <c r="C66" s="186"/>
      <c r="D66" s="95" t="str">
        <f>IF(IFERROR(VLOOKUP("TF_28",'Analyse de risques'!$W$1:$W$154,1,FALSE)&lt;&gt;"","")=TRUE,"TF_28","")</f>
        <v/>
      </c>
      <c r="E66" s="96"/>
      <c r="F66" s="97"/>
      <c r="G66" s="95" t="str">
        <f>IF(D66&lt;&gt;"",VLOOKUP(D66,'Analyse de risques'!$W$1:$Y$154,3,FALSE),"")</f>
        <v/>
      </c>
      <c r="H66" s="96"/>
      <c r="I66" s="96"/>
      <c r="J66" s="96"/>
      <c r="K66" s="96"/>
      <c r="L66" s="96"/>
      <c r="M66" s="96"/>
      <c r="N66" s="96"/>
      <c r="O66" s="96"/>
      <c r="P66" s="96"/>
      <c r="Q66" s="96"/>
      <c r="R66" s="96"/>
      <c r="S66" s="96"/>
      <c r="T66" s="96"/>
      <c r="U66" s="97"/>
      <c r="V66" s="95"/>
      <c r="W66" s="96"/>
      <c r="X66" s="96"/>
      <c r="Y66" s="97"/>
      <c r="Z66" s="95"/>
      <c r="AA66" s="97"/>
      <c r="AB66" s="186"/>
      <c r="AC66" s="186"/>
      <c r="AD66" s="186"/>
    </row>
    <row r="67" spans="1:30" s="21" customFormat="1" ht="8.4499999999999993" customHeight="1" x14ac:dyDescent="0.25">
      <c r="A67" s="19"/>
      <c r="B67" s="19"/>
      <c r="C67" s="19"/>
      <c r="D67" s="19"/>
      <c r="E67" s="19"/>
      <c r="F67" s="19"/>
      <c r="G67" s="19"/>
      <c r="H67" s="19"/>
      <c r="I67" s="19"/>
      <c r="J67" s="19"/>
      <c r="K67" s="19"/>
      <c r="L67" s="19"/>
      <c r="M67" s="19"/>
      <c r="N67" s="19"/>
      <c r="O67" s="19"/>
      <c r="P67" s="19"/>
      <c r="Q67" s="19"/>
      <c r="R67" s="19"/>
      <c r="S67" s="19"/>
      <c r="T67" s="19"/>
      <c r="U67" s="19"/>
      <c r="V67" s="20"/>
      <c r="W67" s="20"/>
      <c r="X67" s="20"/>
      <c r="Y67" s="20"/>
      <c r="Z67" s="20"/>
      <c r="AA67" s="20"/>
      <c r="AB67" s="19"/>
      <c r="AC67" s="19"/>
      <c r="AD67" s="19"/>
    </row>
    <row r="68" spans="1:30" s="21" customFormat="1" ht="8.4499999999999993" customHeight="1" x14ac:dyDescent="0.25">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row>
    <row r="69" spans="1:30" ht="14.1" customHeight="1" x14ac:dyDescent="0.25">
      <c r="A69" s="212" t="str">
        <f>IF(D77&lt;&gt;"","aaa","")</f>
        <v/>
      </c>
      <c r="B69" s="212"/>
      <c r="C69" s="212"/>
      <c r="D69" s="212"/>
      <c r="E69" s="212"/>
      <c r="F69" s="212"/>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2"/>
    </row>
    <row r="70" spans="1:30" s="1" customFormat="1" ht="19.7" customHeight="1" x14ac:dyDescent="0.2">
      <c r="A70" s="89" t="s">
        <v>0</v>
      </c>
      <c r="B70" s="90"/>
      <c r="C70" s="90"/>
      <c r="D70" s="90"/>
      <c r="E70" s="90"/>
      <c r="F70" s="90"/>
      <c r="G70" s="90"/>
      <c r="H70" s="90"/>
      <c r="I70" s="90"/>
      <c r="J70" s="90"/>
      <c r="K70" s="90"/>
      <c r="L70" s="90"/>
      <c r="M70" s="90"/>
      <c r="N70" s="90"/>
      <c r="O70" s="90"/>
      <c r="P70" s="90"/>
      <c r="Q70" s="90"/>
      <c r="R70" s="90"/>
      <c r="S70" s="90"/>
      <c r="T70" s="90"/>
      <c r="U70" s="90"/>
      <c r="V70" s="90"/>
      <c r="W70" s="91"/>
      <c r="X70" s="73" t="s">
        <v>1</v>
      </c>
      <c r="Y70" s="74"/>
      <c r="Z70" s="74"/>
      <c r="AA70" s="75"/>
      <c r="AB70" s="95" t="str">
        <f>AB53</f>
        <v/>
      </c>
      <c r="AC70" s="96"/>
      <c r="AD70" s="97"/>
    </row>
    <row r="71" spans="1:30" s="1" customFormat="1" ht="19.7" customHeight="1" x14ac:dyDescent="0.25">
      <c r="A71" s="70" t="str">
        <f>A54</f>
        <v/>
      </c>
      <c r="B71" s="71"/>
      <c r="C71" s="71"/>
      <c r="D71" s="71"/>
      <c r="E71" s="71"/>
      <c r="F71" s="71"/>
      <c r="G71" s="71"/>
      <c r="H71" s="71"/>
      <c r="I71" s="71"/>
      <c r="J71" s="71"/>
      <c r="K71" s="71"/>
      <c r="L71" s="71"/>
      <c r="M71" s="71"/>
      <c r="N71" s="71"/>
      <c r="O71" s="71"/>
      <c r="P71" s="71"/>
      <c r="Q71" s="71"/>
      <c r="R71" s="71"/>
      <c r="S71" s="71"/>
      <c r="T71" s="71"/>
      <c r="U71" s="71"/>
      <c r="V71" s="71"/>
      <c r="W71" s="72"/>
      <c r="X71" s="73" t="s">
        <v>3</v>
      </c>
      <c r="Y71" s="74"/>
      <c r="Z71" s="74"/>
      <c r="AA71" s="75"/>
      <c r="AB71" s="76" t="e">
        <f ca="1">NumPage() &amp; " sur " &amp; Totpage()</f>
        <v>#NAME?</v>
      </c>
      <c r="AC71" s="77"/>
      <c r="AD71" s="78"/>
    </row>
    <row r="72" spans="1:30" ht="6.95" customHeight="1" thickBot="1" x14ac:dyDescent="0.3"/>
    <row r="73" spans="1:30" ht="17.100000000000001" customHeight="1" x14ac:dyDescent="0.25">
      <c r="A73" s="200" t="s">
        <v>25</v>
      </c>
      <c r="B73" s="201"/>
      <c r="C73" s="202"/>
      <c r="D73" s="200" t="s">
        <v>26</v>
      </c>
      <c r="E73" s="201"/>
      <c r="F73" s="202"/>
      <c r="G73" s="200" t="s">
        <v>27</v>
      </c>
      <c r="H73" s="201"/>
      <c r="I73" s="201"/>
      <c r="J73" s="201"/>
      <c r="K73" s="201"/>
      <c r="L73" s="201"/>
      <c r="M73" s="201"/>
      <c r="N73" s="201"/>
      <c r="O73" s="201"/>
      <c r="P73" s="201"/>
      <c r="Q73" s="201"/>
      <c r="R73" s="201"/>
      <c r="S73" s="201"/>
      <c r="T73" s="201"/>
      <c r="U73" s="202"/>
      <c r="V73" s="200" t="s">
        <v>28</v>
      </c>
      <c r="W73" s="201"/>
      <c r="X73" s="201"/>
      <c r="Y73" s="202"/>
      <c r="Z73" s="200" t="s">
        <v>30</v>
      </c>
      <c r="AA73" s="202"/>
      <c r="AB73" s="200" t="s">
        <v>29</v>
      </c>
      <c r="AC73" s="201"/>
      <c r="AD73" s="202"/>
    </row>
    <row r="74" spans="1:30" ht="17.100000000000001" customHeight="1" x14ac:dyDescent="0.25">
      <c r="A74" s="203"/>
      <c r="B74" s="158"/>
      <c r="C74" s="204"/>
      <c r="D74" s="203"/>
      <c r="E74" s="158"/>
      <c r="F74" s="204"/>
      <c r="G74" s="203"/>
      <c r="H74" s="158"/>
      <c r="I74" s="158"/>
      <c r="J74" s="158"/>
      <c r="K74" s="158"/>
      <c r="L74" s="158"/>
      <c r="M74" s="158"/>
      <c r="N74" s="158"/>
      <c r="O74" s="158"/>
      <c r="P74" s="158"/>
      <c r="Q74" s="158"/>
      <c r="R74" s="158"/>
      <c r="S74" s="158"/>
      <c r="T74" s="158"/>
      <c r="U74" s="204"/>
      <c r="V74" s="203"/>
      <c r="W74" s="158"/>
      <c r="X74" s="158"/>
      <c r="Y74" s="204"/>
      <c r="Z74" s="203"/>
      <c r="AA74" s="204"/>
      <c r="AB74" s="203"/>
      <c r="AC74" s="158"/>
      <c r="AD74" s="204"/>
    </row>
    <row r="75" spans="1:30" ht="17.100000000000001" customHeight="1" thickBot="1" x14ac:dyDescent="0.3">
      <c r="A75" s="205"/>
      <c r="B75" s="206"/>
      <c r="C75" s="207"/>
      <c r="D75" s="205"/>
      <c r="E75" s="206"/>
      <c r="F75" s="207"/>
      <c r="G75" s="205"/>
      <c r="H75" s="206"/>
      <c r="I75" s="206"/>
      <c r="J75" s="206"/>
      <c r="K75" s="206"/>
      <c r="L75" s="206"/>
      <c r="M75" s="206"/>
      <c r="N75" s="206"/>
      <c r="O75" s="206"/>
      <c r="P75" s="206"/>
      <c r="Q75" s="206"/>
      <c r="R75" s="206"/>
      <c r="S75" s="206"/>
      <c r="T75" s="206"/>
      <c r="U75" s="207"/>
      <c r="V75" s="205"/>
      <c r="W75" s="206"/>
      <c r="X75" s="206"/>
      <c r="Y75" s="207"/>
      <c r="Z75" s="205"/>
      <c r="AA75" s="207"/>
      <c r="AB75" s="205"/>
      <c r="AC75" s="206"/>
      <c r="AD75" s="207"/>
    </row>
    <row r="76" spans="1:30" ht="17.100000000000001" customHeight="1" x14ac:dyDescent="0.25">
      <c r="A76" s="209" t="str">
        <f>IF(D77&lt;&gt;"","Qualification d'Installation","")</f>
        <v/>
      </c>
      <c r="B76" s="210"/>
      <c r="C76" s="210"/>
      <c r="D76" s="210"/>
      <c r="E76" s="210"/>
      <c r="F76" s="210"/>
      <c r="G76" s="210"/>
      <c r="H76" s="210"/>
      <c r="I76" s="210"/>
      <c r="J76" s="210"/>
      <c r="K76" s="210"/>
      <c r="L76" s="210"/>
      <c r="M76" s="210"/>
      <c r="N76" s="210"/>
      <c r="O76" s="210"/>
      <c r="P76" s="210"/>
      <c r="Q76" s="210"/>
      <c r="R76" s="210"/>
      <c r="S76" s="210"/>
      <c r="T76" s="210"/>
      <c r="U76" s="210"/>
      <c r="V76" s="210"/>
      <c r="W76" s="210"/>
      <c r="X76" s="210"/>
      <c r="Y76" s="210"/>
      <c r="Z76" s="210"/>
      <c r="AA76" s="210"/>
      <c r="AB76" s="210"/>
      <c r="AC76" s="210"/>
      <c r="AD76" s="211"/>
    </row>
    <row r="77" spans="1:30" ht="53.85" customHeight="1" x14ac:dyDescent="0.25">
      <c r="A77" s="95"/>
      <c r="B77" s="96"/>
      <c r="C77" s="97"/>
      <c r="D77" s="95" t="str">
        <f>IF(IFERROR(VLOOKUP("TF_29",'Analyse de risques'!$W$1:$W$154,1,FALSE)&lt;&gt;"","")=TRUE,"TF_29","")</f>
        <v/>
      </c>
      <c r="E77" s="96"/>
      <c r="F77" s="97"/>
      <c r="G77" s="95" t="str">
        <f>IF(D77&lt;&gt;"",VLOOKUP(D77,'Analyse de risques'!$W$1:$Y$154,3,FALSE),"")</f>
        <v/>
      </c>
      <c r="H77" s="96"/>
      <c r="I77" s="96"/>
      <c r="J77" s="96"/>
      <c r="K77" s="96"/>
      <c r="L77" s="96"/>
      <c r="M77" s="96"/>
      <c r="N77" s="96"/>
      <c r="O77" s="96"/>
      <c r="P77" s="96"/>
      <c r="Q77" s="96"/>
      <c r="R77" s="96"/>
      <c r="S77" s="96"/>
      <c r="T77" s="96"/>
      <c r="U77" s="97"/>
      <c r="V77" s="95"/>
      <c r="W77" s="96"/>
      <c r="X77" s="96"/>
      <c r="Y77" s="97"/>
      <c r="Z77" s="95"/>
      <c r="AA77" s="97"/>
      <c r="AB77" s="95"/>
      <c r="AC77" s="96"/>
      <c r="AD77" s="97"/>
    </row>
    <row r="78" spans="1:30" ht="53.85" customHeight="1" x14ac:dyDescent="0.25">
      <c r="A78" s="95"/>
      <c r="B78" s="96"/>
      <c r="C78" s="97"/>
      <c r="D78" s="95" t="str">
        <f>IF(IFERROR(VLOOKUP("TF_30",'Analyse de risques'!$W$1:$W$154,1,FALSE)&lt;&gt;"","")=TRUE,"TF_30","")</f>
        <v/>
      </c>
      <c r="E78" s="96"/>
      <c r="F78" s="97"/>
      <c r="G78" s="95" t="str">
        <f>IF(D78&lt;&gt;"",VLOOKUP(D78,'Analyse de risques'!$W$1:$Y$154,3,FALSE),"")</f>
        <v/>
      </c>
      <c r="H78" s="96"/>
      <c r="I78" s="96"/>
      <c r="J78" s="96"/>
      <c r="K78" s="96"/>
      <c r="L78" s="96"/>
      <c r="M78" s="96"/>
      <c r="N78" s="96"/>
      <c r="O78" s="96"/>
      <c r="P78" s="96"/>
      <c r="Q78" s="96"/>
      <c r="R78" s="96"/>
      <c r="S78" s="96"/>
      <c r="T78" s="96"/>
      <c r="U78" s="97"/>
      <c r="V78" s="95"/>
      <c r="W78" s="96"/>
      <c r="X78" s="96"/>
      <c r="Y78" s="97"/>
      <c r="Z78" s="95"/>
      <c r="AA78" s="97"/>
      <c r="AB78" s="95"/>
      <c r="AC78" s="96"/>
      <c r="AD78" s="97"/>
    </row>
    <row r="79" spans="1:30" ht="53.85" customHeight="1" x14ac:dyDescent="0.25">
      <c r="A79" s="95"/>
      <c r="B79" s="96"/>
      <c r="C79" s="97"/>
      <c r="D79" s="95" t="str">
        <f>IF(IFERROR(VLOOKUP("TF_31",'Analyse de risques'!$W$1:$W$154,1,FALSE)&lt;&gt;"","")=TRUE,"TF_31","")</f>
        <v/>
      </c>
      <c r="E79" s="96"/>
      <c r="F79" s="97"/>
      <c r="G79" s="95" t="str">
        <f>IF(D79&lt;&gt;"",VLOOKUP(D79,'Analyse de risques'!$W$1:$Y$154,3,FALSE),"")</f>
        <v/>
      </c>
      <c r="H79" s="96"/>
      <c r="I79" s="96"/>
      <c r="J79" s="96"/>
      <c r="K79" s="96"/>
      <c r="L79" s="96"/>
      <c r="M79" s="96"/>
      <c r="N79" s="96"/>
      <c r="O79" s="96"/>
      <c r="P79" s="96"/>
      <c r="Q79" s="96"/>
      <c r="R79" s="96"/>
      <c r="S79" s="96"/>
      <c r="T79" s="96"/>
      <c r="U79" s="97"/>
      <c r="V79" s="95"/>
      <c r="W79" s="96"/>
      <c r="X79" s="96"/>
      <c r="Y79" s="97"/>
      <c r="Z79" s="95"/>
      <c r="AA79" s="97"/>
      <c r="AB79" s="95"/>
      <c r="AC79" s="96"/>
      <c r="AD79" s="97"/>
    </row>
    <row r="80" spans="1:30" ht="53.85" customHeight="1" x14ac:dyDescent="0.25">
      <c r="A80" s="95"/>
      <c r="B80" s="96"/>
      <c r="C80" s="97"/>
      <c r="D80" s="95" t="str">
        <f>IF(IFERROR(VLOOKUP("TF_32",'Analyse de risques'!$W$1:$W$154,1,FALSE)&lt;&gt;"","")=TRUE,"TF_32","")</f>
        <v/>
      </c>
      <c r="E80" s="96"/>
      <c r="F80" s="97"/>
      <c r="G80" s="95" t="str">
        <f>IF(D80&lt;&gt;"",VLOOKUP(D80,'Analyse de risques'!$W$1:$Y$154,3,FALSE),"")</f>
        <v/>
      </c>
      <c r="H80" s="96"/>
      <c r="I80" s="96"/>
      <c r="J80" s="96"/>
      <c r="K80" s="96"/>
      <c r="L80" s="96"/>
      <c r="M80" s="96"/>
      <c r="N80" s="96"/>
      <c r="O80" s="96"/>
      <c r="P80" s="96"/>
      <c r="Q80" s="96"/>
      <c r="R80" s="96"/>
      <c r="S80" s="96"/>
      <c r="T80" s="96"/>
      <c r="U80" s="97"/>
      <c r="V80" s="95"/>
      <c r="W80" s="96"/>
      <c r="X80" s="96"/>
      <c r="Y80" s="97"/>
      <c r="Z80" s="95"/>
      <c r="AA80" s="97"/>
      <c r="AB80" s="95"/>
      <c r="AC80" s="96"/>
      <c r="AD80" s="97"/>
    </row>
    <row r="81" spans="1:30" ht="53.85" customHeight="1" x14ac:dyDescent="0.25">
      <c r="A81" s="95"/>
      <c r="B81" s="96"/>
      <c r="C81" s="97"/>
      <c r="D81" s="95" t="str">
        <f>IF(IFERROR(VLOOKUP("TF_33",'Analyse de risques'!$W$1:$W$154,1,FALSE)&lt;&gt;"","")=TRUE,"TF_33","")</f>
        <v/>
      </c>
      <c r="E81" s="96"/>
      <c r="F81" s="97"/>
      <c r="G81" s="95" t="str">
        <f>IF(D81&lt;&gt;"",VLOOKUP(D81,'Analyse de risques'!$W$1:$Y$154,3,FALSE),"")</f>
        <v/>
      </c>
      <c r="H81" s="96"/>
      <c r="I81" s="96"/>
      <c r="J81" s="96"/>
      <c r="K81" s="96"/>
      <c r="L81" s="96"/>
      <c r="M81" s="96"/>
      <c r="N81" s="96"/>
      <c r="O81" s="96"/>
      <c r="P81" s="96"/>
      <c r="Q81" s="96"/>
      <c r="R81" s="96"/>
      <c r="S81" s="96"/>
      <c r="T81" s="96"/>
      <c r="U81" s="97"/>
      <c r="V81" s="95"/>
      <c r="W81" s="96"/>
      <c r="X81" s="96"/>
      <c r="Y81" s="97"/>
      <c r="Z81" s="95"/>
      <c r="AA81" s="97"/>
      <c r="AB81" s="95"/>
      <c r="AC81" s="96"/>
      <c r="AD81" s="97"/>
    </row>
    <row r="82" spans="1:30" ht="53.85" customHeight="1" x14ac:dyDescent="0.25">
      <c r="A82" s="95"/>
      <c r="B82" s="96"/>
      <c r="C82" s="97"/>
      <c r="D82" s="95" t="str">
        <f>IF(IFERROR(VLOOKUP("TF_34",'Analyse de risques'!$W$1:$W$154,1,FALSE)&lt;&gt;"","")=TRUE,"TF_34","")</f>
        <v/>
      </c>
      <c r="E82" s="96"/>
      <c r="F82" s="97"/>
      <c r="G82" s="95" t="str">
        <f>IF(D82&lt;&gt;"",VLOOKUP(D82,'Analyse de risques'!$W$1:$Y$154,3,FALSE),"")</f>
        <v/>
      </c>
      <c r="H82" s="96"/>
      <c r="I82" s="96"/>
      <c r="J82" s="96"/>
      <c r="K82" s="96"/>
      <c r="L82" s="96"/>
      <c r="M82" s="96"/>
      <c r="N82" s="96"/>
      <c r="O82" s="96"/>
      <c r="P82" s="96"/>
      <c r="Q82" s="96"/>
      <c r="R82" s="96"/>
      <c r="S82" s="96"/>
      <c r="T82" s="96"/>
      <c r="U82" s="97"/>
      <c r="V82" s="95"/>
      <c r="W82" s="96"/>
      <c r="X82" s="96"/>
      <c r="Y82" s="97"/>
      <c r="Z82" s="95"/>
      <c r="AA82" s="97"/>
      <c r="AB82" s="95"/>
      <c r="AC82" s="96"/>
      <c r="AD82" s="97"/>
    </row>
    <row r="83" spans="1:30" ht="53.85" customHeight="1" x14ac:dyDescent="0.25">
      <c r="A83" s="186"/>
      <c r="B83" s="186"/>
      <c r="C83" s="186"/>
      <c r="D83" s="95" t="str">
        <f>IF(IFERROR(VLOOKUP("TF_35",'Analyse de risques'!$W$1:$W$154,1,FALSE)&lt;&gt;"","")=TRUE,"TF_35","")</f>
        <v/>
      </c>
      <c r="E83" s="96"/>
      <c r="F83" s="97"/>
      <c r="G83" s="95" t="str">
        <f>IF(D83&lt;&gt;"",VLOOKUP(D83,'Analyse de risques'!$W$1:$Y$154,3,FALSE),"")</f>
        <v/>
      </c>
      <c r="H83" s="96"/>
      <c r="I83" s="96"/>
      <c r="J83" s="96"/>
      <c r="K83" s="96"/>
      <c r="L83" s="96"/>
      <c r="M83" s="96"/>
      <c r="N83" s="96"/>
      <c r="O83" s="96"/>
      <c r="P83" s="96"/>
      <c r="Q83" s="96"/>
      <c r="R83" s="96"/>
      <c r="S83" s="96"/>
      <c r="T83" s="96"/>
      <c r="U83" s="97"/>
      <c r="V83" s="95"/>
      <c r="W83" s="96"/>
      <c r="X83" s="96"/>
      <c r="Y83" s="97"/>
      <c r="Z83" s="95"/>
      <c r="AA83" s="97"/>
      <c r="AB83" s="186"/>
      <c r="AC83" s="186"/>
      <c r="AD83" s="186"/>
    </row>
    <row r="84" spans="1:30" s="21" customFormat="1" ht="8.4499999999999993" customHeight="1" x14ac:dyDescent="0.25">
      <c r="A84" s="19"/>
      <c r="B84" s="19"/>
      <c r="C84" s="19"/>
      <c r="D84" s="19"/>
      <c r="E84" s="19"/>
      <c r="F84" s="19"/>
      <c r="G84" s="19"/>
      <c r="H84" s="19"/>
      <c r="I84" s="19"/>
      <c r="J84" s="19"/>
      <c r="K84" s="19"/>
      <c r="L84" s="19"/>
      <c r="M84" s="19"/>
      <c r="N84" s="19"/>
      <c r="O84" s="19"/>
      <c r="P84" s="19"/>
      <c r="Q84" s="19"/>
      <c r="R84" s="19"/>
      <c r="S84" s="19"/>
      <c r="T84" s="19"/>
      <c r="U84" s="19"/>
      <c r="V84" s="20"/>
      <c r="W84" s="20"/>
      <c r="X84" s="20"/>
      <c r="Y84" s="20"/>
      <c r="Z84" s="20"/>
      <c r="AA84" s="20"/>
      <c r="AB84" s="19"/>
      <c r="AC84" s="19"/>
      <c r="AD84" s="19"/>
    </row>
    <row r="85" spans="1:30" s="21" customFormat="1" ht="8.4499999999999993" customHeight="1" x14ac:dyDescent="0.2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row>
    <row r="86" spans="1:30" ht="14.1" customHeight="1" x14ac:dyDescent="0.25">
      <c r="A86" s="212" t="str">
        <f>IF(D94&lt;&gt;"","aaa","")</f>
        <v/>
      </c>
      <c r="B86" s="212"/>
      <c r="C86" s="212"/>
      <c r="D86" s="212"/>
      <c r="E86" s="212"/>
      <c r="F86" s="212"/>
      <c r="G86" s="212"/>
      <c r="H86" s="212"/>
      <c r="I86" s="212"/>
      <c r="J86" s="212"/>
      <c r="K86" s="212"/>
      <c r="L86" s="212"/>
      <c r="M86" s="212"/>
      <c r="N86" s="212"/>
      <c r="O86" s="212"/>
      <c r="P86" s="212"/>
      <c r="Q86" s="212"/>
      <c r="R86" s="212"/>
      <c r="S86" s="212"/>
      <c r="T86" s="212"/>
      <c r="U86" s="212"/>
      <c r="V86" s="212"/>
      <c r="W86" s="212"/>
      <c r="X86" s="212"/>
      <c r="Y86" s="212"/>
      <c r="Z86" s="212"/>
      <c r="AA86" s="212"/>
      <c r="AB86" s="212"/>
      <c r="AC86" s="212"/>
      <c r="AD86" s="212"/>
    </row>
    <row r="87" spans="1:30" s="1" customFormat="1" ht="19.7" customHeight="1" x14ac:dyDescent="0.2">
      <c r="A87" s="89" t="s">
        <v>0</v>
      </c>
      <c r="B87" s="90"/>
      <c r="C87" s="90"/>
      <c r="D87" s="90"/>
      <c r="E87" s="90"/>
      <c r="F87" s="90"/>
      <c r="G87" s="90"/>
      <c r="H87" s="90"/>
      <c r="I87" s="90"/>
      <c r="J87" s="90"/>
      <c r="K87" s="90"/>
      <c r="L87" s="90"/>
      <c r="M87" s="90"/>
      <c r="N87" s="90"/>
      <c r="O87" s="90"/>
      <c r="P87" s="90"/>
      <c r="Q87" s="90"/>
      <c r="R87" s="90"/>
      <c r="S87" s="90"/>
      <c r="T87" s="90"/>
      <c r="U87" s="90"/>
      <c r="V87" s="90"/>
      <c r="W87" s="91"/>
      <c r="X87" s="73" t="s">
        <v>1</v>
      </c>
      <c r="Y87" s="74"/>
      <c r="Z87" s="74"/>
      <c r="AA87" s="75"/>
      <c r="AB87" s="95" t="str">
        <f>AB70</f>
        <v/>
      </c>
      <c r="AC87" s="96"/>
      <c r="AD87" s="97"/>
    </row>
    <row r="88" spans="1:30" s="1" customFormat="1" ht="19.7" customHeight="1" x14ac:dyDescent="0.25">
      <c r="A88" s="70" t="str">
        <f>A71</f>
        <v/>
      </c>
      <c r="B88" s="71"/>
      <c r="C88" s="71"/>
      <c r="D88" s="71"/>
      <c r="E88" s="71"/>
      <c r="F88" s="71"/>
      <c r="G88" s="71"/>
      <c r="H88" s="71"/>
      <c r="I88" s="71"/>
      <c r="J88" s="71"/>
      <c r="K88" s="71"/>
      <c r="L88" s="71"/>
      <c r="M88" s="71"/>
      <c r="N88" s="71"/>
      <c r="O88" s="71"/>
      <c r="P88" s="71"/>
      <c r="Q88" s="71"/>
      <c r="R88" s="71"/>
      <c r="S88" s="71"/>
      <c r="T88" s="71"/>
      <c r="U88" s="71"/>
      <c r="V88" s="71"/>
      <c r="W88" s="72"/>
      <c r="X88" s="73" t="s">
        <v>3</v>
      </c>
      <c r="Y88" s="74"/>
      <c r="Z88" s="74"/>
      <c r="AA88" s="75"/>
      <c r="AB88" s="76" t="e">
        <f ca="1">NumPage() &amp; " sur " &amp; Totpage()</f>
        <v>#NAME?</v>
      </c>
      <c r="AC88" s="77"/>
      <c r="AD88" s="78"/>
    </row>
    <row r="89" spans="1:30" ht="6.95" customHeight="1" thickBot="1" x14ac:dyDescent="0.3"/>
    <row r="90" spans="1:30" ht="17.100000000000001" customHeight="1" x14ac:dyDescent="0.25">
      <c r="A90" s="200" t="s">
        <v>25</v>
      </c>
      <c r="B90" s="201"/>
      <c r="C90" s="202"/>
      <c r="D90" s="200" t="s">
        <v>26</v>
      </c>
      <c r="E90" s="201"/>
      <c r="F90" s="202"/>
      <c r="G90" s="200" t="s">
        <v>27</v>
      </c>
      <c r="H90" s="201"/>
      <c r="I90" s="201"/>
      <c r="J90" s="201"/>
      <c r="K90" s="201"/>
      <c r="L90" s="201"/>
      <c r="M90" s="201"/>
      <c r="N90" s="201"/>
      <c r="O90" s="201"/>
      <c r="P90" s="201"/>
      <c r="Q90" s="201"/>
      <c r="R90" s="201"/>
      <c r="S90" s="201"/>
      <c r="T90" s="201"/>
      <c r="U90" s="202"/>
      <c r="V90" s="200" t="s">
        <v>28</v>
      </c>
      <c r="W90" s="201"/>
      <c r="X90" s="201"/>
      <c r="Y90" s="202"/>
      <c r="Z90" s="200" t="s">
        <v>30</v>
      </c>
      <c r="AA90" s="202"/>
      <c r="AB90" s="200" t="s">
        <v>29</v>
      </c>
      <c r="AC90" s="201"/>
      <c r="AD90" s="202"/>
    </row>
    <row r="91" spans="1:30" ht="17.100000000000001" customHeight="1" x14ac:dyDescent="0.25">
      <c r="A91" s="203"/>
      <c r="B91" s="158"/>
      <c r="C91" s="204"/>
      <c r="D91" s="203"/>
      <c r="E91" s="158"/>
      <c r="F91" s="204"/>
      <c r="G91" s="203"/>
      <c r="H91" s="158"/>
      <c r="I91" s="158"/>
      <c r="J91" s="158"/>
      <c r="K91" s="158"/>
      <c r="L91" s="158"/>
      <c r="M91" s="158"/>
      <c r="N91" s="158"/>
      <c r="O91" s="158"/>
      <c r="P91" s="158"/>
      <c r="Q91" s="158"/>
      <c r="R91" s="158"/>
      <c r="S91" s="158"/>
      <c r="T91" s="158"/>
      <c r="U91" s="204"/>
      <c r="V91" s="203"/>
      <c r="W91" s="158"/>
      <c r="X91" s="158"/>
      <c r="Y91" s="204"/>
      <c r="Z91" s="203"/>
      <c r="AA91" s="204"/>
      <c r="AB91" s="203"/>
      <c r="AC91" s="158"/>
      <c r="AD91" s="204"/>
    </row>
    <row r="92" spans="1:30" ht="17.100000000000001" customHeight="1" thickBot="1" x14ac:dyDescent="0.3">
      <c r="A92" s="205"/>
      <c r="B92" s="206"/>
      <c r="C92" s="207"/>
      <c r="D92" s="205"/>
      <c r="E92" s="206"/>
      <c r="F92" s="207"/>
      <c r="G92" s="205"/>
      <c r="H92" s="206"/>
      <c r="I92" s="206"/>
      <c r="J92" s="206"/>
      <c r="K92" s="206"/>
      <c r="L92" s="206"/>
      <c r="M92" s="206"/>
      <c r="N92" s="206"/>
      <c r="O92" s="206"/>
      <c r="P92" s="206"/>
      <c r="Q92" s="206"/>
      <c r="R92" s="206"/>
      <c r="S92" s="206"/>
      <c r="T92" s="206"/>
      <c r="U92" s="207"/>
      <c r="V92" s="205"/>
      <c r="W92" s="206"/>
      <c r="X92" s="206"/>
      <c r="Y92" s="207"/>
      <c r="Z92" s="205"/>
      <c r="AA92" s="207"/>
      <c r="AB92" s="205"/>
      <c r="AC92" s="206"/>
      <c r="AD92" s="207"/>
    </row>
    <row r="93" spans="1:30" ht="17.100000000000001" customHeight="1" x14ac:dyDescent="0.25">
      <c r="A93" s="209" t="str">
        <f>IF(D94&lt;&gt;"","Qualification d'Installation","")</f>
        <v/>
      </c>
      <c r="B93" s="210"/>
      <c r="C93" s="210"/>
      <c r="D93" s="210"/>
      <c r="E93" s="210"/>
      <c r="F93" s="210"/>
      <c r="G93" s="210"/>
      <c r="H93" s="210"/>
      <c r="I93" s="210"/>
      <c r="J93" s="210"/>
      <c r="K93" s="210"/>
      <c r="L93" s="210"/>
      <c r="M93" s="210"/>
      <c r="N93" s="210"/>
      <c r="O93" s="210"/>
      <c r="P93" s="210"/>
      <c r="Q93" s="210"/>
      <c r="R93" s="210"/>
      <c r="S93" s="210"/>
      <c r="T93" s="210"/>
      <c r="U93" s="210"/>
      <c r="V93" s="210"/>
      <c r="W93" s="210"/>
      <c r="X93" s="210"/>
      <c r="Y93" s="210"/>
      <c r="Z93" s="210"/>
      <c r="AA93" s="210"/>
      <c r="AB93" s="210"/>
      <c r="AC93" s="210"/>
      <c r="AD93" s="211"/>
    </row>
    <row r="94" spans="1:30" ht="53.85" customHeight="1" x14ac:dyDescent="0.25">
      <c r="A94" s="95"/>
      <c r="B94" s="96"/>
      <c r="C94" s="97"/>
      <c r="D94" s="95" t="str">
        <f>IF(IFERROR(VLOOKUP("TF_36",'Analyse de risques'!$W$1:$W$154,1,FALSE)&lt;&gt;"","")=TRUE,"TF_36","")</f>
        <v/>
      </c>
      <c r="E94" s="96"/>
      <c r="F94" s="97"/>
      <c r="G94" s="95" t="str">
        <f>IF(D94&lt;&gt;"",VLOOKUP(D94,'Analyse de risques'!$W$1:$Y$154,3,FALSE),"")</f>
        <v/>
      </c>
      <c r="H94" s="96"/>
      <c r="I94" s="96"/>
      <c r="J94" s="96"/>
      <c r="K94" s="96"/>
      <c r="L94" s="96"/>
      <c r="M94" s="96"/>
      <c r="N94" s="96"/>
      <c r="O94" s="96"/>
      <c r="P94" s="96"/>
      <c r="Q94" s="96"/>
      <c r="R94" s="96"/>
      <c r="S94" s="96"/>
      <c r="T94" s="96"/>
      <c r="U94" s="97"/>
      <c r="V94" s="95"/>
      <c r="W94" s="96"/>
      <c r="X94" s="96"/>
      <c r="Y94" s="97"/>
      <c r="Z94" s="95"/>
      <c r="AA94" s="97"/>
      <c r="AB94" s="95"/>
      <c r="AC94" s="96"/>
      <c r="AD94" s="97"/>
    </row>
    <row r="95" spans="1:30" ht="53.85" customHeight="1" x14ac:dyDescent="0.25">
      <c r="A95" s="95"/>
      <c r="B95" s="96"/>
      <c r="C95" s="97"/>
      <c r="D95" s="95" t="str">
        <f>IF(IFERROR(VLOOKUP("TF_37",'Analyse de risques'!$W$1:$W$154,1,FALSE)&lt;&gt;"","")=TRUE,"TF_37","")</f>
        <v/>
      </c>
      <c r="E95" s="96"/>
      <c r="F95" s="97"/>
      <c r="G95" s="95" t="str">
        <f>IF(D95&lt;&gt;"",VLOOKUP(D95,'Analyse de risques'!$W$1:$Y$154,3,FALSE),"")</f>
        <v/>
      </c>
      <c r="H95" s="96"/>
      <c r="I95" s="96"/>
      <c r="J95" s="96"/>
      <c r="K95" s="96"/>
      <c r="L95" s="96"/>
      <c r="M95" s="96"/>
      <c r="N95" s="96"/>
      <c r="O95" s="96"/>
      <c r="P95" s="96"/>
      <c r="Q95" s="96"/>
      <c r="R95" s="96"/>
      <c r="S95" s="96"/>
      <c r="T95" s="96"/>
      <c r="U95" s="97"/>
      <c r="V95" s="95"/>
      <c r="W95" s="96"/>
      <c r="X95" s="96"/>
      <c r="Y95" s="97"/>
      <c r="Z95" s="95"/>
      <c r="AA95" s="97"/>
      <c r="AB95" s="95"/>
      <c r="AC95" s="96"/>
      <c r="AD95" s="97"/>
    </row>
    <row r="96" spans="1:30" ht="53.85" customHeight="1" x14ac:dyDescent="0.25">
      <c r="A96" s="95"/>
      <c r="B96" s="96"/>
      <c r="C96" s="97"/>
      <c r="D96" s="95" t="str">
        <f>IF(IFERROR(VLOOKUP("TF_38",'Analyse de risques'!$W$1:$W$154,1,FALSE)&lt;&gt;"","")=TRUE,"TF_38","")</f>
        <v/>
      </c>
      <c r="E96" s="96"/>
      <c r="F96" s="97"/>
      <c r="G96" s="95" t="str">
        <f>IF(D96&lt;&gt;"",VLOOKUP(D96,'Analyse de risques'!$W$1:$Y$154,3,FALSE),"")</f>
        <v/>
      </c>
      <c r="H96" s="96"/>
      <c r="I96" s="96"/>
      <c r="J96" s="96"/>
      <c r="K96" s="96"/>
      <c r="L96" s="96"/>
      <c r="M96" s="96"/>
      <c r="N96" s="96"/>
      <c r="O96" s="96"/>
      <c r="P96" s="96"/>
      <c r="Q96" s="96"/>
      <c r="R96" s="96"/>
      <c r="S96" s="96"/>
      <c r="T96" s="96"/>
      <c r="U96" s="97"/>
      <c r="V96" s="95"/>
      <c r="W96" s="96"/>
      <c r="X96" s="96"/>
      <c r="Y96" s="97"/>
      <c r="Z96" s="95"/>
      <c r="AA96" s="97"/>
      <c r="AB96" s="95"/>
      <c r="AC96" s="96"/>
      <c r="AD96" s="97"/>
    </row>
    <row r="97" spans="1:30" ht="53.85" customHeight="1" x14ac:dyDescent="0.25">
      <c r="A97" s="95"/>
      <c r="B97" s="96"/>
      <c r="C97" s="97"/>
      <c r="D97" s="95" t="str">
        <f>IF(IFERROR(VLOOKUP("TF_39",'Analyse de risques'!$W$1:$W$154,1,FALSE)&lt;&gt;"","")=TRUE,"TF_39","")</f>
        <v/>
      </c>
      <c r="E97" s="96"/>
      <c r="F97" s="97"/>
      <c r="G97" s="95" t="str">
        <f>IF(D97&lt;&gt;"",VLOOKUP(D97,'Analyse de risques'!$W$1:$Y$154,3,FALSE),"")</f>
        <v/>
      </c>
      <c r="H97" s="96"/>
      <c r="I97" s="96"/>
      <c r="J97" s="96"/>
      <c r="K97" s="96"/>
      <c r="L97" s="96"/>
      <c r="M97" s="96"/>
      <c r="N97" s="96"/>
      <c r="O97" s="96"/>
      <c r="P97" s="96"/>
      <c r="Q97" s="96"/>
      <c r="R97" s="96"/>
      <c r="S97" s="96"/>
      <c r="T97" s="96"/>
      <c r="U97" s="97"/>
      <c r="V97" s="95"/>
      <c r="W97" s="96"/>
      <c r="X97" s="96"/>
      <c r="Y97" s="97"/>
      <c r="Z97" s="95"/>
      <c r="AA97" s="97"/>
      <c r="AB97" s="95"/>
      <c r="AC97" s="96"/>
      <c r="AD97" s="97"/>
    </row>
    <row r="98" spans="1:30" ht="53.85" customHeight="1" x14ac:dyDescent="0.25">
      <c r="A98" s="95"/>
      <c r="B98" s="96"/>
      <c r="C98" s="97"/>
      <c r="D98" s="95" t="str">
        <f>IF(IFERROR(VLOOKUP("TF_40",'Analyse de risques'!$W$1:$W$154,1,FALSE)&lt;&gt;"","")=TRUE,"TF_40","")</f>
        <v/>
      </c>
      <c r="E98" s="96"/>
      <c r="F98" s="97"/>
      <c r="G98" s="95" t="str">
        <f>IF(D98&lt;&gt;"",VLOOKUP(D98,'Analyse de risques'!$W$1:$Y$154,3,FALSE),"")</f>
        <v/>
      </c>
      <c r="H98" s="96"/>
      <c r="I98" s="96"/>
      <c r="J98" s="96"/>
      <c r="K98" s="96"/>
      <c r="L98" s="96"/>
      <c r="M98" s="96"/>
      <c r="N98" s="96"/>
      <c r="O98" s="96"/>
      <c r="P98" s="96"/>
      <c r="Q98" s="96"/>
      <c r="R98" s="96"/>
      <c r="S98" s="96"/>
      <c r="T98" s="96"/>
      <c r="U98" s="97"/>
      <c r="V98" s="95"/>
      <c r="W98" s="96"/>
      <c r="X98" s="96"/>
      <c r="Y98" s="97"/>
      <c r="Z98" s="95"/>
      <c r="AA98" s="97"/>
      <c r="AB98" s="95"/>
      <c r="AC98" s="96"/>
      <c r="AD98" s="97"/>
    </row>
    <row r="99" spans="1:30" ht="53.85" customHeight="1" x14ac:dyDescent="0.25">
      <c r="A99" s="95"/>
      <c r="B99" s="96"/>
      <c r="C99" s="97"/>
      <c r="D99" s="95" t="str">
        <f>IF(IFERROR(VLOOKUP("TF_41",'Analyse de risques'!$W$1:$W$154,1,FALSE)&lt;&gt;"","")=TRUE,"TF_41","")</f>
        <v/>
      </c>
      <c r="E99" s="96"/>
      <c r="F99" s="97"/>
      <c r="G99" s="95" t="str">
        <f>IF(D99&lt;&gt;"",VLOOKUP(D99,'Analyse de risques'!$W$1:$Y$154,3,FALSE),"")</f>
        <v/>
      </c>
      <c r="H99" s="96"/>
      <c r="I99" s="96"/>
      <c r="J99" s="96"/>
      <c r="K99" s="96"/>
      <c r="L99" s="96"/>
      <c r="M99" s="96"/>
      <c r="N99" s="96"/>
      <c r="O99" s="96"/>
      <c r="P99" s="96"/>
      <c r="Q99" s="96"/>
      <c r="R99" s="96"/>
      <c r="S99" s="96"/>
      <c r="T99" s="96"/>
      <c r="U99" s="97"/>
      <c r="V99" s="95"/>
      <c r="W99" s="96"/>
      <c r="X99" s="96"/>
      <c r="Y99" s="97"/>
      <c r="Z99" s="95"/>
      <c r="AA99" s="97"/>
      <c r="AB99" s="95"/>
      <c r="AC99" s="96"/>
      <c r="AD99" s="97"/>
    </row>
    <row r="100" spans="1:30" ht="53.85" customHeight="1" x14ac:dyDescent="0.25">
      <c r="A100" s="186"/>
      <c r="B100" s="186"/>
      <c r="C100" s="186"/>
      <c r="D100" s="95" t="str">
        <f>IF(IFERROR(VLOOKUP("TF_42",'Analyse de risques'!$W$1:$W$154,1,FALSE)&lt;&gt;"","")=TRUE,"TF_42","")</f>
        <v/>
      </c>
      <c r="E100" s="96"/>
      <c r="F100" s="97"/>
      <c r="G100" s="95" t="str">
        <f>IF(D100&lt;&gt;"",VLOOKUP(D100,'Analyse de risques'!$W$1:$Y$154,3,FALSE),"")</f>
        <v/>
      </c>
      <c r="H100" s="96"/>
      <c r="I100" s="96"/>
      <c r="J100" s="96"/>
      <c r="K100" s="96"/>
      <c r="L100" s="96"/>
      <c r="M100" s="96"/>
      <c r="N100" s="96"/>
      <c r="O100" s="96"/>
      <c r="P100" s="96"/>
      <c r="Q100" s="96"/>
      <c r="R100" s="96"/>
      <c r="S100" s="96"/>
      <c r="T100" s="96"/>
      <c r="U100" s="97"/>
      <c r="V100" s="95"/>
      <c r="W100" s="96"/>
      <c r="X100" s="96"/>
      <c r="Y100" s="97"/>
      <c r="Z100" s="95"/>
      <c r="AA100" s="97"/>
      <c r="AB100" s="186"/>
      <c r="AC100" s="186"/>
      <c r="AD100" s="186"/>
    </row>
    <row r="101" spans="1:30" s="21" customFormat="1" ht="8.4499999999999993" customHeight="1" x14ac:dyDescent="0.25">
      <c r="A101" s="19"/>
      <c r="B101" s="19"/>
      <c r="C101" s="19"/>
      <c r="D101" s="19"/>
      <c r="E101" s="19"/>
      <c r="F101" s="19"/>
      <c r="G101" s="19"/>
      <c r="H101" s="19"/>
      <c r="I101" s="19"/>
      <c r="J101" s="19"/>
      <c r="K101" s="19"/>
      <c r="L101" s="19"/>
      <c r="M101" s="19"/>
      <c r="N101" s="19"/>
      <c r="O101" s="19"/>
      <c r="P101" s="19"/>
      <c r="Q101" s="19"/>
      <c r="R101" s="19"/>
      <c r="S101" s="19"/>
      <c r="T101" s="19"/>
      <c r="U101" s="19"/>
      <c r="V101" s="20"/>
      <c r="W101" s="20"/>
      <c r="X101" s="20"/>
      <c r="Y101" s="20"/>
      <c r="Z101" s="20"/>
      <c r="AA101" s="20"/>
      <c r="AB101" s="19"/>
      <c r="AC101" s="19"/>
      <c r="AD101" s="19"/>
    </row>
    <row r="102" spans="1:30" s="21" customFormat="1" ht="8.4499999999999993" customHeight="1" x14ac:dyDescent="0.25">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row>
    <row r="103" spans="1:30" ht="14.1" customHeight="1" x14ac:dyDescent="0.25">
      <c r="A103" s="212" t="str">
        <f>IF(D111&lt;&gt;"","aaa","")</f>
        <v/>
      </c>
      <c r="B103" s="212"/>
      <c r="C103" s="212"/>
      <c r="D103" s="212"/>
      <c r="E103" s="212"/>
      <c r="F103" s="212"/>
      <c r="G103" s="212"/>
      <c r="H103" s="212"/>
      <c r="I103" s="212"/>
      <c r="J103" s="212"/>
      <c r="K103" s="212"/>
      <c r="L103" s="212"/>
      <c r="M103" s="212"/>
      <c r="N103" s="212"/>
      <c r="O103" s="212"/>
      <c r="P103" s="212"/>
      <c r="Q103" s="212"/>
      <c r="R103" s="212"/>
      <c r="S103" s="212"/>
      <c r="T103" s="212"/>
      <c r="U103" s="212"/>
      <c r="V103" s="212"/>
      <c r="W103" s="212"/>
      <c r="X103" s="212"/>
      <c r="Y103" s="212"/>
      <c r="Z103" s="212"/>
      <c r="AA103" s="212"/>
      <c r="AB103" s="212"/>
      <c r="AC103" s="212"/>
      <c r="AD103" s="212"/>
    </row>
    <row r="104" spans="1:30" s="1" customFormat="1" ht="19.7" customHeight="1" x14ac:dyDescent="0.2">
      <c r="A104" s="89" t="s">
        <v>0</v>
      </c>
      <c r="B104" s="90"/>
      <c r="C104" s="90"/>
      <c r="D104" s="90"/>
      <c r="E104" s="90"/>
      <c r="F104" s="90"/>
      <c r="G104" s="90"/>
      <c r="H104" s="90"/>
      <c r="I104" s="90"/>
      <c r="J104" s="90"/>
      <c r="K104" s="90"/>
      <c r="L104" s="90"/>
      <c r="M104" s="90"/>
      <c r="N104" s="90"/>
      <c r="O104" s="90"/>
      <c r="P104" s="90"/>
      <c r="Q104" s="90"/>
      <c r="R104" s="90"/>
      <c r="S104" s="90"/>
      <c r="T104" s="90"/>
      <c r="U104" s="90"/>
      <c r="V104" s="90"/>
      <c r="W104" s="91"/>
      <c r="X104" s="73" t="s">
        <v>1</v>
      </c>
      <c r="Y104" s="74"/>
      <c r="Z104" s="74"/>
      <c r="AA104" s="75"/>
      <c r="AB104" s="95" t="str">
        <f>AB87</f>
        <v/>
      </c>
      <c r="AC104" s="96"/>
      <c r="AD104" s="97"/>
    </row>
    <row r="105" spans="1:30" s="1" customFormat="1" ht="19.7" customHeight="1" x14ac:dyDescent="0.25">
      <c r="A105" s="70" t="str">
        <f>A88</f>
        <v/>
      </c>
      <c r="B105" s="71"/>
      <c r="C105" s="71"/>
      <c r="D105" s="71"/>
      <c r="E105" s="71"/>
      <c r="F105" s="71"/>
      <c r="G105" s="71"/>
      <c r="H105" s="71"/>
      <c r="I105" s="71"/>
      <c r="J105" s="71"/>
      <c r="K105" s="71"/>
      <c r="L105" s="71"/>
      <c r="M105" s="71"/>
      <c r="N105" s="71"/>
      <c r="O105" s="71"/>
      <c r="P105" s="71"/>
      <c r="Q105" s="71"/>
      <c r="R105" s="71"/>
      <c r="S105" s="71"/>
      <c r="T105" s="71"/>
      <c r="U105" s="71"/>
      <c r="V105" s="71"/>
      <c r="W105" s="72"/>
      <c r="X105" s="73" t="s">
        <v>3</v>
      </c>
      <c r="Y105" s="74"/>
      <c r="Z105" s="74"/>
      <c r="AA105" s="75"/>
      <c r="AB105" s="76" t="e">
        <f ca="1">NumPage() &amp; " sur " &amp; Totpage()</f>
        <v>#NAME?</v>
      </c>
      <c r="AC105" s="77"/>
      <c r="AD105" s="78"/>
    </row>
    <row r="106" spans="1:30" ht="6.95" customHeight="1" thickBot="1" x14ac:dyDescent="0.3"/>
    <row r="107" spans="1:30" ht="17.100000000000001" customHeight="1" x14ac:dyDescent="0.25">
      <c r="A107" s="200" t="s">
        <v>25</v>
      </c>
      <c r="B107" s="201"/>
      <c r="C107" s="202"/>
      <c r="D107" s="200" t="s">
        <v>26</v>
      </c>
      <c r="E107" s="201"/>
      <c r="F107" s="202"/>
      <c r="G107" s="200" t="s">
        <v>27</v>
      </c>
      <c r="H107" s="201"/>
      <c r="I107" s="201"/>
      <c r="J107" s="201"/>
      <c r="K107" s="201"/>
      <c r="L107" s="201"/>
      <c r="M107" s="201"/>
      <c r="N107" s="201"/>
      <c r="O107" s="201"/>
      <c r="P107" s="201"/>
      <c r="Q107" s="201"/>
      <c r="R107" s="201"/>
      <c r="S107" s="201"/>
      <c r="T107" s="201"/>
      <c r="U107" s="202"/>
      <c r="V107" s="200" t="s">
        <v>28</v>
      </c>
      <c r="W107" s="201"/>
      <c r="X107" s="201"/>
      <c r="Y107" s="202"/>
      <c r="Z107" s="200" t="s">
        <v>30</v>
      </c>
      <c r="AA107" s="202"/>
      <c r="AB107" s="200" t="s">
        <v>29</v>
      </c>
      <c r="AC107" s="201"/>
      <c r="AD107" s="202"/>
    </row>
    <row r="108" spans="1:30" ht="17.100000000000001" customHeight="1" x14ac:dyDescent="0.25">
      <c r="A108" s="203"/>
      <c r="B108" s="158"/>
      <c r="C108" s="204"/>
      <c r="D108" s="203"/>
      <c r="E108" s="158"/>
      <c r="F108" s="204"/>
      <c r="G108" s="203"/>
      <c r="H108" s="158"/>
      <c r="I108" s="158"/>
      <c r="J108" s="158"/>
      <c r="K108" s="158"/>
      <c r="L108" s="158"/>
      <c r="M108" s="158"/>
      <c r="N108" s="158"/>
      <c r="O108" s="158"/>
      <c r="P108" s="158"/>
      <c r="Q108" s="158"/>
      <c r="R108" s="158"/>
      <c r="S108" s="158"/>
      <c r="T108" s="158"/>
      <c r="U108" s="204"/>
      <c r="V108" s="203"/>
      <c r="W108" s="158"/>
      <c r="X108" s="158"/>
      <c r="Y108" s="204"/>
      <c r="Z108" s="203"/>
      <c r="AA108" s="204"/>
      <c r="AB108" s="203"/>
      <c r="AC108" s="158"/>
      <c r="AD108" s="204"/>
    </row>
    <row r="109" spans="1:30" ht="17.100000000000001" customHeight="1" thickBot="1" x14ac:dyDescent="0.3">
      <c r="A109" s="205"/>
      <c r="B109" s="206"/>
      <c r="C109" s="207"/>
      <c r="D109" s="205"/>
      <c r="E109" s="206"/>
      <c r="F109" s="207"/>
      <c r="G109" s="205"/>
      <c r="H109" s="206"/>
      <c r="I109" s="206"/>
      <c r="J109" s="206"/>
      <c r="K109" s="206"/>
      <c r="L109" s="206"/>
      <c r="M109" s="206"/>
      <c r="N109" s="206"/>
      <c r="O109" s="206"/>
      <c r="P109" s="206"/>
      <c r="Q109" s="206"/>
      <c r="R109" s="206"/>
      <c r="S109" s="206"/>
      <c r="T109" s="206"/>
      <c r="U109" s="207"/>
      <c r="V109" s="205"/>
      <c r="W109" s="206"/>
      <c r="X109" s="206"/>
      <c r="Y109" s="207"/>
      <c r="Z109" s="205"/>
      <c r="AA109" s="207"/>
      <c r="AB109" s="205"/>
      <c r="AC109" s="206"/>
      <c r="AD109" s="207"/>
    </row>
    <row r="110" spans="1:30" ht="17.100000000000001" customHeight="1" x14ac:dyDescent="0.25">
      <c r="A110" s="209" t="str">
        <f>IF(D111&lt;&gt;"","Qualification d'Installation","")</f>
        <v/>
      </c>
      <c r="B110" s="210"/>
      <c r="C110" s="210"/>
      <c r="D110" s="210"/>
      <c r="E110" s="210"/>
      <c r="F110" s="210"/>
      <c r="G110" s="210"/>
      <c r="H110" s="210"/>
      <c r="I110" s="210"/>
      <c r="J110" s="210"/>
      <c r="K110" s="210"/>
      <c r="L110" s="210"/>
      <c r="M110" s="210"/>
      <c r="N110" s="210"/>
      <c r="O110" s="210"/>
      <c r="P110" s="210"/>
      <c r="Q110" s="210"/>
      <c r="R110" s="210"/>
      <c r="S110" s="210"/>
      <c r="T110" s="210"/>
      <c r="U110" s="210"/>
      <c r="V110" s="210"/>
      <c r="W110" s="210"/>
      <c r="X110" s="210"/>
      <c r="Y110" s="210"/>
      <c r="Z110" s="210"/>
      <c r="AA110" s="210"/>
      <c r="AB110" s="210"/>
      <c r="AC110" s="210"/>
      <c r="AD110" s="211"/>
    </row>
    <row r="111" spans="1:30" ht="53.85" customHeight="1" x14ac:dyDescent="0.25">
      <c r="A111" s="95"/>
      <c r="B111" s="96"/>
      <c r="C111" s="97"/>
      <c r="D111" s="95" t="str">
        <f>IF(IFERROR(VLOOKUP("TF_43",'Analyse de risques'!$W$1:$W$154,1,FALSE)&lt;&gt;"","")=TRUE,"TF_43","")</f>
        <v/>
      </c>
      <c r="E111" s="96"/>
      <c r="F111" s="97"/>
      <c r="G111" s="95" t="str">
        <f>IF(D111&lt;&gt;"",VLOOKUP(D111,'Analyse de risques'!$W$1:$Y$154,3,FALSE),"")</f>
        <v/>
      </c>
      <c r="H111" s="96"/>
      <c r="I111" s="96"/>
      <c r="J111" s="96"/>
      <c r="K111" s="96"/>
      <c r="L111" s="96"/>
      <c r="M111" s="96"/>
      <c r="N111" s="96"/>
      <c r="O111" s="96"/>
      <c r="P111" s="96"/>
      <c r="Q111" s="96"/>
      <c r="R111" s="96"/>
      <c r="S111" s="96"/>
      <c r="T111" s="96"/>
      <c r="U111" s="97"/>
      <c r="V111" s="95"/>
      <c r="W111" s="96"/>
      <c r="X111" s="96"/>
      <c r="Y111" s="97"/>
      <c r="Z111" s="95"/>
      <c r="AA111" s="97"/>
      <c r="AB111" s="95"/>
      <c r="AC111" s="96"/>
      <c r="AD111" s="97"/>
    </row>
    <row r="112" spans="1:30" ht="53.85" customHeight="1" x14ac:dyDescent="0.25">
      <c r="A112" s="95"/>
      <c r="B112" s="96"/>
      <c r="C112" s="97"/>
      <c r="D112" s="95" t="str">
        <f>IF(IFERROR(VLOOKUP("TF_44",'Analyse de risques'!$W$1:$W$154,1,FALSE)&lt;&gt;"","")=TRUE,"TF_44","")</f>
        <v/>
      </c>
      <c r="E112" s="96"/>
      <c r="F112" s="97"/>
      <c r="G112" s="95" t="str">
        <f>IF(D112&lt;&gt;"",VLOOKUP(D112,'Analyse de risques'!$W$1:$Y$154,3,FALSE),"")</f>
        <v/>
      </c>
      <c r="H112" s="96"/>
      <c r="I112" s="96"/>
      <c r="J112" s="96"/>
      <c r="K112" s="96"/>
      <c r="L112" s="96"/>
      <c r="M112" s="96"/>
      <c r="N112" s="96"/>
      <c r="O112" s="96"/>
      <c r="P112" s="96"/>
      <c r="Q112" s="96"/>
      <c r="R112" s="96"/>
      <c r="S112" s="96"/>
      <c r="T112" s="96"/>
      <c r="U112" s="97"/>
      <c r="V112" s="95"/>
      <c r="W112" s="96"/>
      <c r="X112" s="96"/>
      <c r="Y112" s="97"/>
      <c r="Z112" s="95"/>
      <c r="AA112" s="97"/>
      <c r="AB112" s="95"/>
      <c r="AC112" s="96"/>
      <c r="AD112" s="97"/>
    </row>
    <row r="113" spans="1:30" ht="53.85" customHeight="1" x14ac:dyDescent="0.25">
      <c r="A113" s="95"/>
      <c r="B113" s="96"/>
      <c r="C113" s="97"/>
      <c r="D113" s="95" t="str">
        <f>IF(IFERROR(VLOOKUP("TF_45",'Analyse de risques'!$W$1:$W$154,1,FALSE)&lt;&gt;"","")=TRUE,"TF_45","")</f>
        <v/>
      </c>
      <c r="E113" s="96"/>
      <c r="F113" s="97"/>
      <c r="G113" s="95" t="str">
        <f>IF(D113&lt;&gt;"",VLOOKUP(D113,'Analyse de risques'!$W$1:$Y$154,3,FALSE),"")</f>
        <v/>
      </c>
      <c r="H113" s="96"/>
      <c r="I113" s="96"/>
      <c r="J113" s="96"/>
      <c r="K113" s="96"/>
      <c r="L113" s="96"/>
      <c r="M113" s="96"/>
      <c r="N113" s="96"/>
      <c r="O113" s="96"/>
      <c r="P113" s="96"/>
      <c r="Q113" s="96"/>
      <c r="R113" s="96"/>
      <c r="S113" s="96"/>
      <c r="T113" s="96"/>
      <c r="U113" s="97"/>
      <c r="V113" s="95"/>
      <c r="W113" s="96"/>
      <c r="X113" s="96"/>
      <c r="Y113" s="97"/>
      <c r="Z113" s="95"/>
      <c r="AA113" s="97"/>
      <c r="AB113" s="95"/>
      <c r="AC113" s="96"/>
      <c r="AD113" s="97"/>
    </row>
    <row r="114" spans="1:30" ht="53.85" customHeight="1" x14ac:dyDescent="0.25">
      <c r="A114" s="95"/>
      <c r="B114" s="96"/>
      <c r="C114" s="97"/>
      <c r="D114" s="95" t="str">
        <f>IF(IFERROR(VLOOKUP("TF_46",'Analyse de risques'!$W$1:$W$154,1,FALSE)&lt;&gt;"","")=TRUE,"TF_46","")</f>
        <v/>
      </c>
      <c r="E114" s="96"/>
      <c r="F114" s="97"/>
      <c r="G114" s="95" t="str">
        <f>IF(D114&lt;&gt;"",VLOOKUP(D114,'Analyse de risques'!$W$1:$Y$154,3,FALSE),"")</f>
        <v/>
      </c>
      <c r="H114" s="96"/>
      <c r="I114" s="96"/>
      <c r="J114" s="96"/>
      <c r="K114" s="96"/>
      <c r="L114" s="96"/>
      <c r="M114" s="96"/>
      <c r="N114" s="96"/>
      <c r="O114" s="96"/>
      <c r="P114" s="96"/>
      <c r="Q114" s="96"/>
      <c r="R114" s="96"/>
      <c r="S114" s="96"/>
      <c r="T114" s="96"/>
      <c r="U114" s="97"/>
      <c r="V114" s="95"/>
      <c r="W114" s="96"/>
      <c r="X114" s="96"/>
      <c r="Y114" s="97"/>
      <c r="Z114" s="95"/>
      <c r="AA114" s="97"/>
      <c r="AB114" s="95"/>
      <c r="AC114" s="96"/>
      <c r="AD114" s="97"/>
    </row>
    <row r="115" spans="1:30" ht="53.85" customHeight="1" x14ac:dyDescent="0.25">
      <c r="A115" s="95"/>
      <c r="B115" s="96"/>
      <c r="C115" s="97"/>
      <c r="D115" s="95" t="str">
        <f>IF(IFERROR(VLOOKUP("TF_47",'Analyse de risques'!$W$1:$W$154,1,FALSE)&lt;&gt;"","")=TRUE,"TF_47","")</f>
        <v/>
      </c>
      <c r="E115" s="96"/>
      <c r="F115" s="97"/>
      <c r="G115" s="95" t="str">
        <f>IF(D115&lt;&gt;"",VLOOKUP(D115,'Analyse de risques'!$W$1:$Y$154,3,FALSE),"")</f>
        <v/>
      </c>
      <c r="H115" s="96"/>
      <c r="I115" s="96"/>
      <c r="J115" s="96"/>
      <c r="K115" s="96"/>
      <c r="L115" s="96"/>
      <c r="M115" s="96"/>
      <c r="N115" s="96"/>
      <c r="O115" s="96"/>
      <c r="P115" s="96"/>
      <c r="Q115" s="96"/>
      <c r="R115" s="96"/>
      <c r="S115" s="96"/>
      <c r="T115" s="96"/>
      <c r="U115" s="97"/>
      <c r="V115" s="95"/>
      <c r="W115" s="96"/>
      <c r="X115" s="96"/>
      <c r="Y115" s="97"/>
      <c r="Z115" s="95"/>
      <c r="AA115" s="97"/>
      <c r="AB115" s="95"/>
      <c r="AC115" s="96"/>
      <c r="AD115" s="97"/>
    </row>
    <row r="116" spans="1:30" ht="53.85" customHeight="1" x14ac:dyDescent="0.25">
      <c r="A116" s="95"/>
      <c r="B116" s="96"/>
      <c r="C116" s="97"/>
      <c r="D116" s="95" t="str">
        <f>IF(IFERROR(VLOOKUP("TF_48",'Analyse de risques'!$W$1:$W$154,1,FALSE)&lt;&gt;"","")=TRUE,"TF_48","")</f>
        <v/>
      </c>
      <c r="E116" s="96"/>
      <c r="F116" s="97"/>
      <c r="G116" s="95" t="str">
        <f>IF(D116&lt;&gt;"",VLOOKUP(D116,'Analyse de risques'!$W$1:$Y$154,3,FALSE),"")</f>
        <v/>
      </c>
      <c r="H116" s="96"/>
      <c r="I116" s="96"/>
      <c r="J116" s="96"/>
      <c r="K116" s="96"/>
      <c r="L116" s="96"/>
      <c r="M116" s="96"/>
      <c r="N116" s="96"/>
      <c r="O116" s="96"/>
      <c r="P116" s="96"/>
      <c r="Q116" s="96"/>
      <c r="R116" s="96"/>
      <c r="S116" s="96"/>
      <c r="T116" s="96"/>
      <c r="U116" s="97"/>
      <c r="V116" s="95"/>
      <c r="W116" s="96"/>
      <c r="X116" s="96"/>
      <c r="Y116" s="97"/>
      <c r="Z116" s="95"/>
      <c r="AA116" s="97"/>
      <c r="AB116" s="95"/>
      <c r="AC116" s="96"/>
      <c r="AD116" s="97"/>
    </row>
    <row r="117" spans="1:30" ht="53.85" customHeight="1" x14ac:dyDescent="0.25">
      <c r="A117" s="186"/>
      <c r="B117" s="186"/>
      <c r="C117" s="186"/>
      <c r="D117" s="95" t="str">
        <f>IF(IFERROR(VLOOKUP("TF_49",'Analyse de risques'!$W$1:$W$154,1,FALSE)&lt;&gt;"","")=TRUE,"TF_49","")</f>
        <v/>
      </c>
      <c r="E117" s="96"/>
      <c r="F117" s="97"/>
      <c r="G117" s="95" t="str">
        <f>IF(D117&lt;&gt;"",VLOOKUP(D117,'Analyse de risques'!$W$1:$Y$154,3,FALSE),"")</f>
        <v/>
      </c>
      <c r="H117" s="96"/>
      <c r="I117" s="96"/>
      <c r="J117" s="96"/>
      <c r="K117" s="96"/>
      <c r="L117" s="96"/>
      <c r="M117" s="96"/>
      <c r="N117" s="96"/>
      <c r="O117" s="96"/>
      <c r="P117" s="96"/>
      <c r="Q117" s="96"/>
      <c r="R117" s="96"/>
      <c r="S117" s="96"/>
      <c r="T117" s="96"/>
      <c r="U117" s="97"/>
      <c r="V117" s="95"/>
      <c r="W117" s="96"/>
      <c r="X117" s="96"/>
      <c r="Y117" s="97"/>
      <c r="Z117" s="95"/>
      <c r="AA117" s="97"/>
      <c r="AB117" s="186"/>
      <c r="AC117" s="186"/>
      <c r="AD117" s="186"/>
    </row>
    <row r="118" spans="1:30" s="21" customFormat="1" ht="8.4499999999999993" customHeight="1" x14ac:dyDescent="0.25">
      <c r="A118" s="19"/>
      <c r="B118" s="19"/>
      <c r="C118" s="19"/>
      <c r="D118" s="19"/>
      <c r="E118" s="19"/>
      <c r="F118" s="19"/>
      <c r="G118" s="19"/>
      <c r="H118" s="19"/>
      <c r="I118" s="19"/>
      <c r="J118" s="19"/>
      <c r="K118" s="19"/>
      <c r="L118" s="19"/>
      <c r="M118" s="19"/>
      <c r="N118" s="19"/>
      <c r="O118" s="19"/>
      <c r="P118" s="19"/>
      <c r="Q118" s="19"/>
      <c r="R118" s="19"/>
      <c r="S118" s="19"/>
      <c r="T118" s="19"/>
      <c r="U118" s="19"/>
      <c r="V118" s="20"/>
      <c r="W118" s="20"/>
      <c r="X118" s="20"/>
      <c r="Y118" s="20"/>
      <c r="Z118" s="20"/>
      <c r="AA118" s="20"/>
      <c r="AB118" s="19"/>
      <c r="AC118" s="19"/>
      <c r="AD118" s="19"/>
    </row>
    <row r="119" spans="1:30" s="21" customFormat="1" ht="8.4499999999999993" customHeight="1" x14ac:dyDescent="0.25">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row>
    <row r="120" spans="1:30" ht="14.1" customHeight="1" x14ac:dyDescent="0.25">
      <c r="A120" s="212" t="str">
        <f>IF(D128&lt;&gt;"","aaa","")</f>
        <v/>
      </c>
      <c r="B120" s="212"/>
      <c r="C120" s="212"/>
      <c r="D120" s="212"/>
      <c r="E120" s="212"/>
      <c r="F120" s="212"/>
      <c r="G120" s="212"/>
      <c r="H120" s="212"/>
      <c r="I120" s="212"/>
      <c r="J120" s="212"/>
      <c r="K120" s="212"/>
      <c r="L120" s="212"/>
      <c r="M120" s="212"/>
      <c r="N120" s="212"/>
      <c r="O120" s="212"/>
      <c r="P120" s="212"/>
      <c r="Q120" s="212"/>
      <c r="R120" s="212"/>
      <c r="S120" s="212"/>
      <c r="T120" s="212"/>
      <c r="U120" s="212"/>
      <c r="V120" s="212"/>
      <c r="W120" s="212"/>
      <c r="X120" s="212"/>
      <c r="Y120" s="212"/>
      <c r="Z120" s="212"/>
      <c r="AA120" s="212"/>
      <c r="AB120" s="212"/>
      <c r="AC120" s="212"/>
      <c r="AD120" s="212"/>
    </row>
    <row r="121" spans="1:30" s="1" customFormat="1" ht="19.7" customHeight="1" x14ac:dyDescent="0.2">
      <c r="A121" s="89" t="s">
        <v>0</v>
      </c>
      <c r="B121" s="90"/>
      <c r="C121" s="90"/>
      <c r="D121" s="90"/>
      <c r="E121" s="90"/>
      <c r="F121" s="90"/>
      <c r="G121" s="90"/>
      <c r="H121" s="90"/>
      <c r="I121" s="90"/>
      <c r="J121" s="90"/>
      <c r="K121" s="90"/>
      <c r="L121" s="90"/>
      <c r="M121" s="90"/>
      <c r="N121" s="90"/>
      <c r="O121" s="90"/>
      <c r="P121" s="90"/>
      <c r="Q121" s="90"/>
      <c r="R121" s="90"/>
      <c r="S121" s="90"/>
      <c r="T121" s="90"/>
      <c r="U121" s="90"/>
      <c r="V121" s="90"/>
      <c r="W121" s="91"/>
      <c r="X121" s="73" t="s">
        <v>1</v>
      </c>
      <c r="Y121" s="74"/>
      <c r="Z121" s="74"/>
      <c r="AA121" s="75"/>
      <c r="AB121" s="95" t="str">
        <f>AB104</f>
        <v/>
      </c>
      <c r="AC121" s="96"/>
      <c r="AD121" s="97"/>
    </row>
    <row r="122" spans="1:30" s="1" customFormat="1" ht="19.7" customHeight="1" x14ac:dyDescent="0.25">
      <c r="A122" s="70" t="str">
        <f>A105</f>
        <v/>
      </c>
      <c r="B122" s="71"/>
      <c r="C122" s="71"/>
      <c r="D122" s="71"/>
      <c r="E122" s="71"/>
      <c r="F122" s="71"/>
      <c r="G122" s="71"/>
      <c r="H122" s="71"/>
      <c r="I122" s="71"/>
      <c r="J122" s="71"/>
      <c r="K122" s="71"/>
      <c r="L122" s="71"/>
      <c r="M122" s="71"/>
      <c r="N122" s="71"/>
      <c r="O122" s="71"/>
      <c r="P122" s="71"/>
      <c r="Q122" s="71"/>
      <c r="R122" s="71"/>
      <c r="S122" s="71"/>
      <c r="T122" s="71"/>
      <c r="U122" s="71"/>
      <c r="V122" s="71"/>
      <c r="W122" s="72"/>
      <c r="X122" s="73" t="s">
        <v>3</v>
      </c>
      <c r="Y122" s="74"/>
      <c r="Z122" s="74"/>
      <c r="AA122" s="75"/>
      <c r="AB122" s="76" t="e">
        <f ca="1">NumPage() &amp; " sur " &amp; Totpage()</f>
        <v>#NAME?</v>
      </c>
      <c r="AC122" s="77"/>
      <c r="AD122" s="78"/>
    </row>
    <row r="123" spans="1:30" ht="6.95" customHeight="1" thickBot="1" x14ac:dyDescent="0.3"/>
    <row r="124" spans="1:30" ht="17.100000000000001" customHeight="1" x14ac:dyDescent="0.25">
      <c r="A124" s="200" t="s">
        <v>25</v>
      </c>
      <c r="B124" s="201"/>
      <c r="C124" s="202"/>
      <c r="D124" s="200" t="s">
        <v>26</v>
      </c>
      <c r="E124" s="201"/>
      <c r="F124" s="202"/>
      <c r="G124" s="200" t="s">
        <v>27</v>
      </c>
      <c r="H124" s="201"/>
      <c r="I124" s="201"/>
      <c r="J124" s="201"/>
      <c r="K124" s="201"/>
      <c r="L124" s="201"/>
      <c r="M124" s="201"/>
      <c r="N124" s="201"/>
      <c r="O124" s="201"/>
      <c r="P124" s="201"/>
      <c r="Q124" s="201"/>
      <c r="R124" s="201"/>
      <c r="S124" s="201"/>
      <c r="T124" s="201"/>
      <c r="U124" s="202"/>
      <c r="V124" s="200" t="s">
        <v>28</v>
      </c>
      <c r="W124" s="201"/>
      <c r="X124" s="201"/>
      <c r="Y124" s="202"/>
      <c r="Z124" s="200" t="s">
        <v>30</v>
      </c>
      <c r="AA124" s="202"/>
      <c r="AB124" s="200" t="s">
        <v>29</v>
      </c>
      <c r="AC124" s="201"/>
      <c r="AD124" s="202"/>
    </row>
    <row r="125" spans="1:30" ht="17.100000000000001" customHeight="1" x14ac:dyDescent="0.25">
      <c r="A125" s="203"/>
      <c r="B125" s="158"/>
      <c r="C125" s="204"/>
      <c r="D125" s="203"/>
      <c r="E125" s="158"/>
      <c r="F125" s="204"/>
      <c r="G125" s="203"/>
      <c r="H125" s="158"/>
      <c r="I125" s="158"/>
      <c r="J125" s="158"/>
      <c r="K125" s="158"/>
      <c r="L125" s="158"/>
      <c r="M125" s="158"/>
      <c r="N125" s="158"/>
      <c r="O125" s="158"/>
      <c r="P125" s="158"/>
      <c r="Q125" s="158"/>
      <c r="R125" s="158"/>
      <c r="S125" s="158"/>
      <c r="T125" s="158"/>
      <c r="U125" s="204"/>
      <c r="V125" s="203"/>
      <c r="W125" s="158"/>
      <c r="X125" s="158"/>
      <c r="Y125" s="204"/>
      <c r="Z125" s="203"/>
      <c r="AA125" s="204"/>
      <c r="AB125" s="203"/>
      <c r="AC125" s="158"/>
      <c r="AD125" s="204"/>
    </row>
    <row r="126" spans="1:30" ht="17.100000000000001" customHeight="1" thickBot="1" x14ac:dyDescent="0.3">
      <c r="A126" s="205"/>
      <c r="B126" s="206"/>
      <c r="C126" s="207"/>
      <c r="D126" s="205"/>
      <c r="E126" s="206"/>
      <c r="F126" s="207"/>
      <c r="G126" s="205"/>
      <c r="H126" s="206"/>
      <c r="I126" s="206"/>
      <c r="J126" s="206"/>
      <c r="K126" s="206"/>
      <c r="L126" s="206"/>
      <c r="M126" s="206"/>
      <c r="N126" s="206"/>
      <c r="O126" s="206"/>
      <c r="P126" s="206"/>
      <c r="Q126" s="206"/>
      <c r="R126" s="206"/>
      <c r="S126" s="206"/>
      <c r="T126" s="206"/>
      <c r="U126" s="207"/>
      <c r="V126" s="205"/>
      <c r="W126" s="206"/>
      <c r="X126" s="206"/>
      <c r="Y126" s="207"/>
      <c r="Z126" s="205"/>
      <c r="AA126" s="207"/>
      <c r="AB126" s="205"/>
      <c r="AC126" s="206"/>
      <c r="AD126" s="207"/>
    </row>
    <row r="127" spans="1:30" ht="17.100000000000001" customHeight="1" x14ac:dyDescent="0.25">
      <c r="A127" s="209" t="str">
        <f>IF(D128&lt;&gt;"","Qualification d'Installation","")</f>
        <v/>
      </c>
      <c r="B127" s="210"/>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1"/>
    </row>
    <row r="128" spans="1:30" ht="53.85" customHeight="1" x14ac:dyDescent="0.25">
      <c r="A128" s="95"/>
      <c r="B128" s="96"/>
      <c r="C128" s="97"/>
      <c r="D128" s="95" t="str">
        <f>IF(IFERROR(VLOOKUP("TF_50",'Analyse de risques'!$W$1:$W$154,1,FALSE)&lt;&gt;"","")=TRUE,"TF_50","")</f>
        <v/>
      </c>
      <c r="E128" s="96"/>
      <c r="F128" s="97"/>
      <c r="G128" s="95" t="str">
        <f>IF(D128&lt;&gt;"",VLOOKUP(D128,'Analyse de risques'!$W$1:$Y$154,3,FALSE),"")</f>
        <v/>
      </c>
      <c r="H128" s="96"/>
      <c r="I128" s="96"/>
      <c r="J128" s="96"/>
      <c r="K128" s="96"/>
      <c r="L128" s="96"/>
      <c r="M128" s="96"/>
      <c r="N128" s="96"/>
      <c r="O128" s="96"/>
      <c r="P128" s="96"/>
      <c r="Q128" s="96"/>
      <c r="R128" s="96"/>
      <c r="S128" s="96"/>
      <c r="T128" s="96"/>
      <c r="U128" s="97"/>
      <c r="V128" s="95"/>
      <c r="W128" s="96"/>
      <c r="X128" s="96"/>
      <c r="Y128" s="97"/>
      <c r="Z128" s="95"/>
      <c r="AA128" s="97"/>
      <c r="AB128" s="95"/>
      <c r="AC128" s="96"/>
      <c r="AD128" s="97"/>
    </row>
    <row r="129" spans="1:30" ht="53.85" customHeight="1" x14ac:dyDescent="0.25">
      <c r="A129" s="95"/>
      <c r="B129" s="96"/>
      <c r="C129" s="97"/>
      <c r="D129" s="95" t="str">
        <f>IF(IFERROR(VLOOKUP("TF_51",'Analyse de risques'!$W$1:$W$154,1,FALSE)&lt;&gt;"","")=TRUE,"TF_51","")</f>
        <v/>
      </c>
      <c r="E129" s="96"/>
      <c r="F129" s="97"/>
      <c r="G129" s="95" t="str">
        <f>IF(D129&lt;&gt;"",VLOOKUP(D129,'Analyse de risques'!$W$1:$Y$154,3,FALSE),"")</f>
        <v/>
      </c>
      <c r="H129" s="96"/>
      <c r="I129" s="96"/>
      <c r="J129" s="96"/>
      <c r="K129" s="96"/>
      <c r="L129" s="96"/>
      <c r="M129" s="96"/>
      <c r="N129" s="96"/>
      <c r="O129" s="96"/>
      <c r="P129" s="96"/>
      <c r="Q129" s="96"/>
      <c r="R129" s="96"/>
      <c r="S129" s="96"/>
      <c r="T129" s="96"/>
      <c r="U129" s="97"/>
      <c r="V129" s="95"/>
      <c r="W129" s="96"/>
      <c r="X129" s="96"/>
      <c r="Y129" s="97"/>
      <c r="Z129" s="95"/>
      <c r="AA129" s="97"/>
      <c r="AB129" s="95"/>
      <c r="AC129" s="96"/>
      <c r="AD129" s="97"/>
    </row>
    <row r="130" spans="1:30" ht="53.85" customHeight="1" x14ac:dyDescent="0.25">
      <c r="A130" s="95"/>
      <c r="B130" s="96"/>
      <c r="C130" s="97"/>
      <c r="D130" s="95" t="str">
        <f>IF(IFERROR(VLOOKUP("TF_52",'Analyse de risques'!$W$1:$W$154,1,FALSE)&lt;&gt;"","")=TRUE,"TF_52","")</f>
        <v/>
      </c>
      <c r="E130" s="96"/>
      <c r="F130" s="97"/>
      <c r="G130" s="95" t="str">
        <f>IF(D130&lt;&gt;"",VLOOKUP(D130,'Analyse de risques'!$W$1:$Y$154,3,FALSE),"")</f>
        <v/>
      </c>
      <c r="H130" s="96"/>
      <c r="I130" s="96"/>
      <c r="J130" s="96"/>
      <c r="K130" s="96"/>
      <c r="L130" s="96"/>
      <c r="M130" s="96"/>
      <c r="N130" s="96"/>
      <c r="O130" s="96"/>
      <c r="P130" s="96"/>
      <c r="Q130" s="96"/>
      <c r="R130" s="96"/>
      <c r="S130" s="96"/>
      <c r="T130" s="96"/>
      <c r="U130" s="97"/>
      <c r="V130" s="95"/>
      <c r="W130" s="96"/>
      <c r="X130" s="96"/>
      <c r="Y130" s="97"/>
      <c r="Z130" s="95"/>
      <c r="AA130" s="97"/>
      <c r="AB130" s="95"/>
      <c r="AC130" s="96"/>
      <c r="AD130" s="97"/>
    </row>
    <row r="131" spans="1:30" ht="53.85" customHeight="1" x14ac:dyDescent="0.25">
      <c r="A131" s="95"/>
      <c r="B131" s="96"/>
      <c r="C131" s="97"/>
      <c r="D131" s="95" t="str">
        <f>IF(IFERROR(VLOOKUP("TF_53",'Analyse de risques'!$W$1:$W$154,1,FALSE)&lt;&gt;"","")=TRUE,"TF_53","")</f>
        <v/>
      </c>
      <c r="E131" s="96"/>
      <c r="F131" s="97"/>
      <c r="G131" s="95" t="str">
        <f>IF(D131&lt;&gt;"",VLOOKUP(D131,'Analyse de risques'!$W$1:$Y$154,3,FALSE),"")</f>
        <v/>
      </c>
      <c r="H131" s="96"/>
      <c r="I131" s="96"/>
      <c r="J131" s="96"/>
      <c r="K131" s="96"/>
      <c r="L131" s="96"/>
      <c r="M131" s="96"/>
      <c r="N131" s="96"/>
      <c r="O131" s="96"/>
      <c r="P131" s="96"/>
      <c r="Q131" s="96"/>
      <c r="R131" s="96"/>
      <c r="S131" s="96"/>
      <c r="T131" s="96"/>
      <c r="U131" s="97"/>
      <c r="V131" s="95"/>
      <c r="W131" s="96"/>
      <c r="X131" s="96"/>
      <c r="Y131" s="97"/>
      <c r="Z131" s="95"/>
      <c r="AA131" s="97"/>
      <c r="AB131" s="95"/>
      <c r="AC131" s="96"/>
      <c r="AD131" s="97"/>
    </row>
    <row r="132" spans="1:30" ht="53.85" customHeight="1" x14ac:dyDescent="0.25">
      <c r="A132" s="95"/>
      <c r="B132" s="96"/>
      <c r="C132" s="97"/>
      <c r="D132" s="95" t="str">
        <f>IF(IFERROR(VLOOKUP("TF_54",'Analyse de risques'!$W$1:$W$154,1,FALSE)&lt;&gt;"","")=TRUE,"TF_54","")</f>
        <v/>
      </c>
      <c r="E132" s="96"/>
      <c r="F132" s="97"/>
      <c r="G132" s="95" t="str">
        <f>IF(D132&lt;&gt;"",VLOOKUP(D132,'Analyse de risques'!$W$1:$Y$154,3,FALSE),"")</f>
        <v/>
      </c>
      <c r="H132" s="96"/>
      <c r="I132" s="96"/>
      <c r="J132" s="96"/>
      <c r="K132" s="96"/>
      <c r="L132" s="96"/>
      <c r="M132" s="96"/>
      <c r="N132" s="96"/>
      <c r="O132" s="96"/>
      <c r="P132" s="96"/>
      <c r="Q132" s="96"/>
      <c r="R132" s="96"/>
      <c r="S132" s="96"/>
      <c r="T132" s="96"/>
      <c r="U132" s="97"/>
      <c r="V132" s="95"/>
      <c r="W132" s="96"/>
      <c r="X132" s="96"/>
      <c r="Y132" s="97"/>
      <c r="Z132" s="95"/>
      <c r="AA132" s="97"/>
      <c r="AB132" s="95"/>
      <c r="AC132" s="96"/>
      <c r="AD132" s="97"/>
    </row>
    <row r="133" spans="1:30" ht="53.85" customHeight="1" x14ac:dyDescent="0.25">
      <c r="A133" s="95"/>
      <c r="B133" s="96"/>
      <c r="C133" s="97"/>
      <c r="D133" s="95" t="str">
        <f>IF(IFERROR(VLOOKUP("TF_55",'Analyse de risques'!$W$1:$W$154,1,FALSE)&lt;&gt;"","")=TRUE,"TF_55","")</f>
        <v/>
      </c>
      <c r="E133" s="96"/>
      <c r="F133" s="97"/>
      <c r="G133" s="95" t="str">
        <f>IF(D133&lt;&gt;"",VLOOKUP(D133,'Analyse de risques'!$W$1:$Y$154,3,FALSE),"")</f>
        <v/>
      </c>
      <c r="H133" s="96"/>
      <c r="I133" s="96"/>
      <c r="J133" s="96"/>
      <c r="K133" s="96"/>
      <c r="L133" s="96"/>
      <c r="M133" s="96"/>
      <c r="N133" s="96"/>
      <c r="O133" s="96"/>
      <c r="P133" s="96"/>
      <c r="Q133" s="96"/>
      <c r="R133" s="96"/>
      <c r="S133" s="96"/>
      <c r="T133" s="96"/>
      <c r="U133" s="97"/>
      <c r="V133" s="95"/>
      <c r="W133" s="96"/>
      <c r="X133" s="96"/>
      <c r="Y133" s="97"/>
      <c r="Z133" s="95"/>
      <c r="AA133" s="97"/>
      <c r="AB133" s="95"/>
      <c r="AC133" s="96"/>
      <c r="AD133" s="97"/>
    </row>
    <row r="134" spans="1:30" ht="53.85" customHeight="1" x14ac:dyDescent="0.25">
      <c r="A134" s="186"/>
      <c r="B134" s="186"/>
      <c r="C134" s="186"/>
      <c r="D134" s="95" t="str">
        <f>IF(IFERROR(VLOOKUP("TF_56",'Analyse de risques'!$W$1:$W$154,1,FALSE)&lt;&gt;"","")=TRUE,"TF_56","")</f>
        <v/>
      </c>
      <c r="E134" s="96"/>
      <c r="F134" s="97"/>
      <c r="G134" s="95" t="str">
        <f>IF(D134&lt;&gt;"",VLOOKUP(D134,'Analyse de risques'!$W$1:$Y$154,3,FALSE),"")</f>
        <v/>
      </c>
      <c r="H134" s="96"/>
      <c r="I134" s="96"/>
      <c r="J134" s="96"/>
      <c r="K134" s="96"/>
      <c r="L134" s="96"/>
      <c r="M134" s="96"/>
      <c r="N134" s="96"/>
      <c r="O134" s="96"/>
      <c r="P134" s="96"/>
      <c r="Q134" s="96"/>
      <c r="R134" s="96"/>
      <c r="S134" s="96"/>
      <c r="T134" s="96"/>
      <c r="U134" s="97"/>
      <c r="V134" s="95"/>
      <c r="W134" s="96"/>
      <c r="X134" s="96"/>
      <c r="Y134" s="97"/>
      <c r="Z134" s="95"/>
      <c r="AA134" s="97"/>
      <c r="AB134" s="186"/>
      <c r="AC134" s="186"/>
      <c r="AD134" s="186"/>
    </row>
    <row r="135" spans="1:30" s="21" customFormat="1" ht="8.4499999999999993" customHeight="1" x14ac:dyDescent="0.25">
      <c r="A135" s="19"/>
      <c r="B135" s="19"/>
      <c r="C135" s="19"/>
      <c r="D135" s="19"/>
      <c r="E135" s="19"/>
      <c r="F135" s="19"/>
      <c r="G135" s="19"/>
      <c r="H135" s="19"/>
      <c r="I135" s="19"/>
      <c r="J135" s="19"/>
      <c r="K135" s="19"/>
      <c r="L135" s="19"/>
      <c r="M135" s="19"/>
      <c r="N135" s="19"/>
      <c r="O135" s="19"/>
      <c r="P135" s="19"/>
      <c r="Q135" s="19"/>
      <c r="R135" s="19"/>
      <c r="S135" s="19"/>
      <c r="T135" s="19"/>
      <c r="U135" s="19"/>
      <c r="V135" s="20"/>
      <c r="W135" s="20"/>
      <c r="X135" s="20"/>
      <c r="Y135" s="20"/>
      <c r="Z135" s="20"/>
      <c r="AA135" s="20"/>
      <c r="AB135" s="19"/>
      <c r="AC135" s="19"/>
      <c r="AD135" s="19"/>
    </row>
    <row r="136" spans="1:30" s="21" customFormat="1" ht="8.4499999999999993" customHeight="1" x14ac:dyDescent="0.25">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row>
    <row r="137" spans="1:30" ht="14.1" customHeight="1" x14ac:dyDescent="0.25">
      <c r="A137" s="212" t="str">
        <f>IF(D145&lt;&gt;"","aaa","")</f>
        <v/>
      </c>
      <c r="B137" s="212"/>
      <c r="C137" s="212"/>
      <c r="D137" s="212"/>
      <c r="E137" s="212"/>
      <c r="F137" s="212"/>
      <c r="G137" s="212"/>
      <c r="H137" s="212"/>
      <c r="I137" s="212"/>
      <c r="J137" s="212"/>
      <c r="K137" s="212"/>
      <c r="L137" s="212"/>
      <c r="M137" s="212"/>
      <c r="N137" s="212"/>
      <c r="O137" s="212"/>
      <c r="P137" s="212"/>
      <c r="Q137" s="212"/>
      <c r="R137" s="212"/>
      <c r="S137" s="212"/>
      <c r="T137" s="212"/>
      <c r="U137" s="212"/>
      <c r="V137" s="212"/>
      <c r="W137" s="212"/>
      <c r="X137" s="212"/>
      <c r="Y137" s="212"/>
      <c r="Z137" s="212"/>
      <c r="AA137" s="212"/>
      <c r="AB137" s="212"/>
      <c r="AC137" s="212"/>
      <c r="AD137" s="212"/>
    </row>
    <row r="138" spans="1:30" s="1" customFormat="1" ht="19.7" customHeight="1" x14ac:dyDescent="0.2">
      <c r="A138" s="89" t="s">
        <v>0</v>
      </c>
      <c r="B138" s="90"/>
      <c r="C138" s="90"/>
      <c r="D138" s="90"/>
      <c r="E138" s="90"/>
      <c r="F138" s="90"/>
      <c r="G138" s="90"/>
      <c r="H138" s="90"/>
      <c r="I138" s="90"/>
      <c r="J138" s="90"/>
      <c r="K138" s="90"/>
      <c r="L138" s="90"/>
      <c r="M138" s="90"/>
      <c r="N138" s="90"/>
      <c r="O138" s="90"/>
      <c r="P138" s="90"/>
      <c r="Q138" s="90"/>
      <c r="R138" s="90"/>
      <c r="S138" s="90"/>
      <c r="T138" s="90"/>
      <c r="U138" s="90"/>
      <c r="V138" s="90"/>
      <c r="W138" s="91"/>
      <c r="X138" s="73" t="s">
        <v>1</v>
      </c>
      <c r="Y138" s="74"/>
      <c r="Z138" s="74"/>
      <c r="AA138" s="75"/>
      <c r="AB138" s="95" t="str">
        <f>AB121</f>
        <v/>
      </c>
      <c r="AC138" s="96"/>
      <c r="AD138" s="97"/>
    </row>
    <row r="139" spans="1:30" s="1" customFormat="1" ht="19.7" customHeight="1" x14ac:dyDescent="0.25">
      <c r="A139" s="70" t="str">
        <f>A122</f>
        <v/>
      </c>
      <c r="B139" s="71"/>
      <c r="C139" s="71"/>
      <c r="D139" s="71"/>
      <c r="E139" s="71"/>
      <c r="F139" s="71"/>
      <c r="G139" s="71"/>
      <c r="H139" s="71"/>
      <c r="I139" s="71"/>
      <c r="J139" s="71"/>
      <c r="K139" s="71"/>
      <c r="L139" s="71"/>
      <c r="M139" s="71"/>
      <c r="N139" s="71"/>
      <c r="O139" s="71"/>
      <c r="P139" s="71"/>
      <c r="Q139" s="71"/>
      <c r="R139" s="71"/>
      <c r="S139" s="71"/>
      <c r="T139" s="71"/>
      <c r="U139" s="71"/>
      <c r="V139" s="71"/>
      <c r="W139" s="72"/>
      <c r="X139" s="73" t="s">
        <v>3</v>
      </c>
      <c r="Y139" s="74"/>
      <c r="Z139" s="74"/>
      <c r="AA139" s="75"/>
      <c r="AB139" s="76" t="e">
        <f ca="1">NumPage() &amp; " sur " &amp; Totpage()</f>
        <v>#NAME?</v>
      </c>
      <c r="AC139" s="77"/>
      <c r="AD139" s="78"/>
    </row>
    <row r="140" spans="1:30" ht="6.95" customHeight="1" thickBot="1" x14ac:dyDescent="0.3"/>
    <row r="141" spans="1:30" ht="17.100000000000001" customHeight="1" x14ac:dyDescent="0.25">
      <c r="A141" s="200" t="s">
        <v>25</v>
      </c>
      <c r="B141" s="201"/>
      <c r="C141" s="202"/>
      <c r="D141" s="200" t="s">
        <v>26</v>
      </c>
      <c r="E141" s="201"/>
      <c r="F141" s="202"/>
      <c r="G141" s="200" t="s">
        <v>27</v>
      </c>
      <c r="H141" s="201"/>
      <c r="I141" s="201"/>
      <c r="J141" s="201"/>
      <c r="K141" s="201"/>
      <c r="L141" s="201"/>
      <c r="M141" s="201"/>
      <c r="N141" s="201"/>
      <c r="O141" s="201"/>
      <c r="P141" s="201"/>
      <c r="Q141" s="201"/>
      <c r="R141" s="201"/>
      <c r="S141" s="201"/>
      <c r="T141" s="201"/>
      <c r="U141" s="202"/>
      <c r="V141" s="200" t="s">
        <v>28</v>
      </c>
      <c r="W141" s="201"/>
      <c r="X141" s="201"/>
      <c r="Y141" s="202"/>
      <c r="Z141" s="200" t="s">
        <v>30</v>
      </c>
      <c r="AA141" s="202"/>
      <c r="AB141" s="200" t="s">
        <v>29</v>
      </c>
      <c r="AC141" s="201"/>
      <c r="AD141" s="202"/>
    </row>
    <row r="142" spans="1:30" ht="17.100000000000001" customHeight="1" x14ac:dyDescent="0.25">
      <c r="A142" s="203"/>
      <c r="B142" s="158"/>
      <c r="C142" s="204"/>
      <c r="D142" s="203"/>
      <c r="E142" s="158"/>
      <c r="F142" s="204"/>
      <c r="G142" s="203"/>
      <c r="H142" s="158"/>
      <c r="I142" s="158"/>
      <c r="J142" s="158"/>
      <c r="K142" s="158"/>
      <c r="L142" s="158"/>
      <c r="M142" s="158"/>
      <c r="N142" s="158"/>
      <c r="O142" s="158"/>
      <c r="P142" s="158"/>
      <c r="Q142" s="158"/>
      <c r="R142" s="158"/>
      <c r="S142" s="158"/>
      <c r="T142" s="158"/>
      <c r="U142" s="204"/>
      <c r="V142" s="203"/>
      <c r="W142" s="158"/>
      <c r="X142" s="158"/>
      <c r="Y142" s="204"/>
      <c r="Z142" s="203"/>
      <c r="AA142" s="204"/>
      <c r="AB142" s="203"/>
      <c r="AC142" s="158"/>
      <c r="AD142" s="204"/>
    </row>
    <row r="143" spans="1:30" ht="17.100000000000001" customHeight="1" thickBot="1" x14ac:dyDescent="0.3">
      <c r="A143" s="205"/>
      <c r="B143" s="206"/>
      <c r="C143" s="207"/>
      <c r="D143" s="205"/>
      <c r="E143" s="206"/>
      <c r="F143" s="207"/>
      <c r="G143" s="205"/>
      <c r="H143" s="206"/>
      <c r="I143" s="206"/>
      <c r="J143" s="206"/>
      <c r="K143" s="206"/>
      <c r="L143" s="206"/>
      <c r="M143" s="206"/>
      <c r="N143" s="206"/>
      <c r="O143" s="206"/>
      <c r="P143" s="206"/>
      <c r="Q143" s="206"/>
      <c r="R143" s="206"/>
      <c r="S143" s="206"/>
      <c r="T143" s="206"/>
      <c r="U143" s="207"/>
      <c r="V143" s="205"/>
      <c r="W143" s="206"/>
      <c r="X143" s="206"/>
      <c r="Y143" s="207"/>
      <c r="Z143" s="205"/>
      <c r="AA143" s="207"/>
      <c r="AB143" s="205"/>
      <c r="AC143" s="206"/>
      <c r="AD143" s="207"/>
    </row>
    <row r="144" spans="1:30" ht="17.100000000000001" customHeight="1" x14ac:dyDescent="0.25">
      <c r="A144" s="209" t="str">
        <f>IF(D145&lt;&gt;"","Qualification d'Installation","")</f>
        <v/>
      </c>
      <c r="B144" s="210"/>
      <c r="C144" s="210"/>
      <c r="D144" s="210"/>
      <c r="E144" s="210"/>
      <c r="F144" s="210"/>
      <c r="G144" s="210"/>
      <c r="H144" s="210"/>
      <c r="I144" s="210"/>
      <c r="J144" s="210"/>
      <c r="K144" s="210"/>
      <c r="L144" s="210"/>
      <c r="M144" s="210"/>
      <c r="N144" s="210"/>
      <c r="O144" s="210"/>
      <c r="P144" s="210"/>
      <c r="Q144" s="210"/>
      <c r="R144" s="210"/>
      <c r="S144" s="210"/>
      <c r="T144" s="210"/>
      <c r="U144" s="210"/>
      <c r="V144" s="210"/>
      <c r="W144" s="210"/>
      <c r="X144" s="210"/>
      <c r="Y144" s="210"/>
      <c r="Z144" s="210"/>
      <c r="AA144" s="210"/>
      <c r="AB144" s="210"/>
      <c r="AC144" s="210"/>
      <c r="AD144" s="211"/>
    </row>
    <row r="145" spans="1:30" ht="53.85" customHeight="1" x14ac:dyDescent="0.25">
      <c r="A145" s="95"/>
      <c r="B145" s="96"/>
      <c r="C145" s="97"/>
      <c r="D145" s="95" t="str">
        <f>IF(IFERROR(VLOOKUP("TF_57",'Analyse de risques'!$W$1:$W$154,1,FALSE)&lt;&gt;"","")=TRUE,"TF_57","")</f>
        <v/>
      </c>
      <c r="E145" s="96"/>
      <c r="F145" s="97"/>
      <c r="G145" s="95" t="str">
        <f>IF(D145&lt;&gt;"",VLOOKUP(D145,'Analyse de risques'!$W$1:$Y$154,3,FALSE),"")</f>
        <v/>
      </c>
      <c r="H145" s="96"/>
      <c r="I145" s="96"/>
      <c r="J145" s="96"/>
      <c r="K145" s="96"/>
      <c r="L145" s="96"/>
      <c r="M145" s="96"/>
      <c r="N145" s="96"/>
      <c r="O145" s="96"/>
      <c r="P145" s="96"/>
      <c r="Q145" s="96"/>
      <c r="R145" s="96"/>
      <c r="S145" s="96"/>
      <c r="T145" s="96"/>
      <c r="U145" s="97"/>
      <c r="V145" s="95"/>
      <c r="W145" s="96"/>
      <c r="X145" s="96"/>
      <c r="Y145" s="97"/>
      <c r="Z145" s="95"/>
      <c r="AA145" s="97"/>
      <c r="AB145" s="95"/>
      <c r="AC145" s="96"/>
      <c r="AD145" s="97"/>
    </row>
    <row r="146" spans="1:30" ht="53.85" customHeight="1" x14ac:dyDescent="0.25">
      <c r="A146" s="95"/>
      <c r="B146" s="96"/>
      <c r="C146" s="97"/>
      <c r="D146" s="95" t="str">
        <f>IF(IFERROR(VLOOKUP("TF_58",'Analyse de risques'!$W$1:$W$154,1,FALSE)&lt;&gt;"","")=TRUE,"TF_58","")</f>
        <v/>
      </c>
      <c r="E146" s="96"/>
      <c r="F146" s="97"/>
      <c r="G146" s="95" t="str">
        <f>IF(D146&lt;&gt;"",VLOOKUP(D146,'Analyse de risques'!$W$1:$Y$154,3,FALSE),"")</f>
        <v/>
      </c>
      <c r="H146" s="96"/>
      <c r="I146" s="96"/>
      <c r="J146" s="96"/>
      <c r="K146" s="96"/>
      <c r="L146" s="96"/>
      <c r="M146" s="96"/>
      <c r="N146" s="96"/>
      <c r="O146" s="96"/>
      <c r="P146" s="96"/>
      <c r="Q146" s="96"/>
      <c r="R146" s="96"/>
      <c r="S146" s="96"/>
      <c r="T146" s="96"/>
      <c r="U146" s="97"/>
      <c r="V146" s="95"/>
      <c r="W146" s="96"/>
      <c r="X146" s="96"/>
      <c r="Y146" s="97"/>
      <c r="Z146" s="95"/>
      <c r="AA146" s="97"/>
      <c r="AB146" s="95"/>
      <c r="AC146" s="96"/>
      <c r="AD146" s="97"/>
    </row>
    <row r="147" spans="1:30" ht="53.85" customHeight="1" x14ac:dyDescent="0.25">
      <c r="A147" s="95"/>
      <c r="B147" s="96"/>
      <c r="C147" s="97"/>
      <c r="D147" s="95" t="str">
        <f>IF(IFERROR(VLOOKUP("TF_59",'Analyse de risques'!$W$1:$W$154,1,FALSE)&lt;&gt;"","")=TRUE,"TF_59","")</f>
        <v/>
      </c>
      <c r="E147" s="96"/>
      <c r="F147" s="97"/>
      <c r="G147" s="95" t="str">
        <f>IF(D147&lt;&gt;"",VLOOKUP(D147,'Analyse de risques'!$W$1:$Y$154,3,FALSE),"")</f>
        <v/>
      </c>
      <c r="H147" s="96"/>
      <c r="I147" s="96"/>
      <c r="J147" s="96"/>
      <c r="K147" s="96"/>
      <c r="L147" s="96"/>
      <c r="M147" s="96"/>
      <c r="N147" s="96"/>
      <c r="O147" s="96"/>
      <c r="P147" s="96"/>
      <c r="Q147" s="96"/>
      <c r="R147" s="96"/>
      <c r="S147" s="96"/>
      <c r="T147" s="96"/>
      <c r="U147" s="97"/>
      <c r="V147" s="95"/>
      <c r="W147" s="96"/>
      <c r="X147" s="96"/>
      <c r="Y147" s="97"/>
      <c r="Z147" s="95"/>
      <c r="AA147" s="97"/>
      <c r="AB147" s="95"/>
      <c r="AC147" s="96"/>
      <c r="AD147" s="97"/>
    </row>
    <row r="148" spans="1:30" ht="53.85" customHeight="1" x14ac:dyDescent="0.25">
      <c r="A148" s="95"/>
      <c r="B148" s="96"/>
      <c r="C148" s="97"/>
      <c r="D148" s="95" t="str">
        <f>IF(IFERROR(VLOOKUP("TF_60",'Analyse de risques'!$W$1:$W$154,1,FALSE)&lt;&gt;"","")=TRUE,"TF_60","")</f>
        <v/>
      </c>
      <c r="E148" s="96"/>
      <c r="F148" s="97"/>
      <c r="G148" s="95" t="str">
        <f>IF(D148&lt;&gt;"",VLOOKUP(D148,'Analyse de risques'!$W$1:$Y$154,3,FALSE),"")</f>
        <v/>
      </c>
      <c r="H148" s="96"/>
      <c r="I148" s="96"/>
      <c r="J148" s="96"/>
      <c r="K148" s="96"/>
      <c r="L148" s="96"/>
      <c r="M148" s="96"/>
      <c r="N148" s="96"/>
      <c r="O148" s="96"/>
      <c r="P148" s="96"/>
      <c r="Q148" s="96"/>
      <c r="R148" s="96"/>
      <c r="S148" s="96"/>
      <c r="T148" s="96"/>
      <c r="U148" s="97"/>
      <c r="V148" s="95"/>
      <c r="W148" s="96"/>
      <c r="X148" s="96"/>
      <c r="Y148" s="97"/>
      <c r="Z148" s="95"/>
      <c r="AA148" s="97"/>
      <c r="AB148" s="95"/>
      <c r="AC148" s="96"/>
      <c r="AD148" s="97"/>
    </row>
    <row r="149" spans="1:30" ht="53.85" customHeight="1" x14ac:dyDescent="0.25">
      <c r="A149" s="95"/>
      <c r="B149" s="96"/>
      <c r="C149" s="97"/>
      <c r="D149" s="95" t="str">
        <f>IF(IFERROR(VLOOKUP("TF_61",'Analyse de risques'!$W$1:$W$154,1,FALSE)&lt;&gt;"","")=TRUE,"TF_61","")</f>
        <v/>
      </c>
      <c r="E149" s="96"/>
      <c r="F149" s="97"/>
      <c r="G149" s="95" t="str">
        <f>IF(D149&lt;&gt;"",VLOOKUP(D149,'Analyse de risques'!$W$1:$Y$154,3,FALSE),"")</f>
        <v/>
      </c>
      <c r="H149" s="96"/>
      <c r="I149" s="96"/>
      <c r="J149" s="96"/>
      <c r="K149" s="96"/>
      <c r="L149" s="96"/>
      <c r="M149" s="96"/>
      <c r="N149" s="96"/>
      <c r="O149" s="96"/>
      <c r="P149" s="96"/>
      <c r="Q149" s="96"/>
      <c r="R149" s="96"/>
      <c r="S149" s="96"/>
      <c r="T149" s="96"/>
      <c r="U149" s="97"/>
      <c r="V149" s="95"/>
      <c r="W149" s="96"/>
      <c r="X149" s="96"/>
      <c r="Y149" s="97"/>
      <c r="Z149" s="95"/>
      <c r="AA149" s="97"/>
      <c r="AB149" s="95"/>
      <c r="AC149" s="96"/>
      <c r="AD149" s="97"/>
    </row>
    <row r="150" spans="1:30" ht="53.85" customHeight="1" x14ac:dyDescent="0.25">
      <c r="A150" s="95"/>
      <c r="B150" s="96"/>
      <c r="C150" s="97"/>
      <c r="D150" s="95" t="str">
        <f>IF(IFERROR(VLOOKUP("TF_62",'Analyse de risques'!$W$1:$W$154,1,FALSE)&lt;&gt;"","")=TRUE,"TF_62","")</f>
        <v/>
      </c>
      <c r="E150" s="96"/>
      <c r="F150" s="97"/>
      <c r="G150" s="95" t="str">
        <f>IF(D150&lt;&gt;"",VLOOKUP(D150,'Analyse de risques'!$W$1:$Y$154,3,FALSE),"")</f>
        <v/>
      </c>
      <c r="H150" s="96"/>
      <c r="I150" s="96"/>
      <c r="J150" s="96"/>
      <c r="K150" s="96"/>
      <c r="L150" s="96"/>
      <c r="M150" s="96"/>
      <c r="N150" s="96"/>
      <c r="O150" s="96"/>
      <c r="P150" s="96"/>
      <c r="Q150" s="96"/>
      <c r="R150" s="96"/>
      <c r="S150" s="96"/>
      <c r="T150" s="96"/>
      <c r="U150" s="97"/>
      <c r="V150" s="95"/>
      <c r="W150" s="96"/>
      <c r="X150" s="96"/>
      <c r="Y150" s="97"/>
      <c r="Z150" s="95"/>
      <c r="AA150" s="97"/>
      <c r="AB150" s="95"/>
      <c r="AC150" s="96"/>
      <c r="AD150" s="97"/>
    </row>
    <row r="151" spans="1:30" ht="53.85" customHeight="1" x14ac:dyDescent="0.25">
      <c r="A151" s="186"/>
      <c r="B151" s="186"/>
      <c r="C151" s="186"/>
      <c r="D151" s="95" t="str">
        <f>IF(IFERROR(VLOOKUP("TF_63",'Analyse de risques'!$W$1:$W$154,1,FALSE)&lt;&gt;"","")=TRUE,"TF_63","")</f>
        <v/>
      </c>
      <c r="E151" s="96"/>
      <c r="F151" s="97"/>
      <c r="G151" s="95" t="str">
        <f>IF(D151&lt;&gt;"",VLOOKUP(D151,'Analyse de risques'!$W$1:$Y$154,3,FALSE),"")</f>
        <v/>
      </c>
      <c r="H151" s="96"/>
      <c r="I151" s="96"/>
      <c r="J151" s="96"/>
      <c r="K151" s="96"/>
      <c r="L151" s="96"/>
      <c r="M151" s="96"/>
      <c r="N151" s="96"/>
      <c r="O151" s="96"/>
      <c r="P151" s="96"/>
      <c r="Q151" s="96"/>
      <c r="R151" s="96"/>
      <c r="S151" s="96"/>
      <c r="T151" s="96"/>
      <c r="U151" s="97"/>
      <c r="V151" s="95"/>
      <c r="W151" s="96"/>
      <c r="X151" s="96"/>
      <c r="Y151" s="97"/>
      <c r="Z151" s="95"/>
      <c r="AA151" s="97"/>
      <c r="AB151" s="186"/>
      <c r="AC151" s="186"/>
      <c r="AD151" s="186"/>
    </row>
    <row r="152" spans="1:30" s="21" customFormat="1" ht="8.4499999999999993" customHeight="1" x14ac:dyDescent="0.25">
      <c r="A152" s="19"/>
      <c r="B152" s="19"/>
      <c r="C152" s="19"/>
      <c r="D152" s="19"/>
      <c r="E152" s="19"/>
      <c r="F152" s="19"/>
      <c r="G152" s="19"/>
      <c r="H152" s="19"/>
      <c r="I152" s="19"/>
      <c r="J152" s="19"/>
      <c r="K152" s="19"/>
      <c r="L152" s="19"/>
      <c r="M152" s="19"/>
      <c r="N152" s="19"/>
      <c r="O152" s="19"/>
      <c r="P152" s="19"/>
      <c r="Q152" s="19"/>
      <c r="R152" s="19"/>
      <c r="S152" s="19"/>
      <c r="T152" s="19"/>
      <c r="U152" s="19"/>
      <c r="V152" s="20"/>
      <c r="W152" s="20"/>
      <c r="X152" s="20"/>
      <c r="Y152" s="20"/>
      <c r="Z152" s="20"/>
      <c r="AA152" s="20"/>
      <c r="AB152" s="19"/>
      <c r="AC152" s="19"/>
      <c r="AD152" s="19"/>
    </row>
    <row r="153" spans="1:30" s="21" customFormat="1" ht="8.4499999999999993" customHeight="1" x14ac:dyDescent="0.25">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row>
    <row r="154" spans="1:30" ht="14.1" customHeight="1" x14ac:dyDescent="0.25">
      <c r="A154" s="212" t="str">
        <f>IF(D162&lt;&gt;"","aaa","")</f>
        <v/>
      </c>
      <c r="B154" s="212"/>
      <c r="C154" s="212"/>
      <c r="D154" s="212"/>
      <c r="E154" s="212"/>
      <c r="F154" s="212"/>
      <c r="G154" s="212"/>
      <c r="H154" s="212"/>
      <c r="I154" s="212"/>
      <c r="J154" s="212"/>
      <c r="K154" s="212"/>
      <c r="L154" s="212"/>
      <c r="M154" s="212"/>
      <c r="N154" s="212"/>
      <c r="O154" s="212"/>
      <c r="P154" s="212"/>
      <c r="Q154" s="212"/>
      <c r="R154" s="212"/>
      <c r="S154" s="212"/>
      <c r="T154" s="212"/>
      <c r="U154" s="212"/>
      <c r="V154" s="212"/>
      <c r="W154" s="212"/>
      <c r="X154" s="212"/>
      <c r="Y154" s="212"/>
      <c r="Z154" s="212"/>
      <c r="AA154" s="212"/>
      <c r="AB154" s="212"/>
      <c r="AC154" s="212"/>
      <c r="AD154" s="212"/>
    </row>
    <row r="155" spans="1:30" s="1" customFormat="1" ht="19.7" customHeight="1" x14ac:dyDescent="0.2">
      <c r="A155" s="89" t="s">
        <v>0</v>
      </c>
      <c r="B155" s="90"/>
      <c r="C155" s="90"/>
      <c r="D155" s="90"/>
      <c r="E155" s="90"/>
      <c r="F155" s="90"/>
      <c r="G155" s="90"/>
      <c r="H155" s="90"/>
      <c r="I155" s="90"/>
      <c r="J155" s="90"/>
      <c r="K155" s="90"/>
      <c r="L155" s="90"/>
      <c r="M155" s="90"/>
      <c r="N155" s="90"/>
      <c r="O155" s="90"/>
      <c r="P155" s="90"/>
      <c r="Q155" s="90"/>
      <c r="R155" s="90"/>
      <c r="S155" s="90"/>
      <c r="T155" s="90"/>
      <c r="U155" s="90"/>
      <c r="V155" s="90"/>
      <c r="W155" s="91"/>
      <c r="X155" s="73" t="s">
        <v>1</v>
      </c>
      <c r="Y155" s="74"/>
      <c r="Z155" s="74"/>
      <c r="AA155" s="75"/>
      <c r="AB155" s="95" t="str">
        <f>AB138</f>
        <v/>
      </c>
      <c r="AC155" s="96"/>
      <c r="AD155" s="97"/>
    </row>
    <row r="156" spans="1:30" s="1" customFormat="1" ht="19.7" customHeight="1" x14ac:dyDescent="0.25">
      <c r="A156" s="70" t="str">
        <f>A139</f>
        <v/>
      </c>
      <c r="B156" s="71"/>
      <c r="C156" s="71"/>
      <c r="D156" s="71"/>
      <c r="E156" s="71"/>
      <c r="F156" s="71"/>
      <c r="G156" s="71"/>
      <c r="H156" s="71"/>
      <c r="I156" s="71"/>
      <c r="J156" s="71"/>
      <c r="K156" s="71"/>
      <c r="L156" s="71"/>
      <c r="M156" s="71"/>
      <c r="N156" s="71"/>
      <c r="O156" s="71"/>
      <c r="P156" s="71"/>
      <c r="Q156" s="71"/>
      <c r="R156" s="71"/>
      <c r="S156" s="71"/>
      <c r="T156" s="71"/>
      <c r="U156" s="71"/>
      <c r="V156" s="71"/>
      <c r="W156" s="72"/>
      <c r="X156" s="73" t="s">
        <v>3</v>
      </c>
      <c r="Y156" s="74"/>
      <c r="Z156" s="74"/>
      <c r="AA156" s="75"/>
      <c r="AB156" s="76" t="e">
        <f ca="1">NumPage() &amp; " sur " &amp; Totpage()</f>
        <v>#NAME?</v>
      </c>
      <c r="AC156" s="77"/>
      <c r="AD156" s="78"/>
    </row>
    <row r="157" spans="1:30" ht="6.95" customHeight="1" thickBot="1" x14ac:dyDescent="0.3"/>
    <row r="158" spans="1:30" ht="17.100000000000001" customHeight="1" x14ac:dyDescent="0.25">
      <c r="A158" s="200" t="s">
        <v>25</v>
      </c>
      <c r="B158" s="201"/>
      <c r="C158" s="202"/>
      <c r="D158" s="200" t="s">
        <v>26</v>
      </c>
      <c r="E158" s="201"/>
      <c r="F158" s="202"/>
      <c r="G158" s="200" t="s">
        <v>27</v>
      </c>
      <c r="H158" s="201"/>
      <c r="I158" s="201"/>
      <c r="J158" s="201"/>
      <c r="K158" s="201"/>
      <c r="L158" s="201"/>
      <c r="M158" s="201"/>
      <c r="N158" s="201"/>
      <c r="O158" s="201"/>
      <c r="P158" s="201"/>
      <c r="Q158" s="201"/>
      <c r="R158" s="201"/>
      <c r="S158" s="201"/>
      <c r="T158" s="201"/>
      <c r="U158" s="202"/>
      <c r="V158" s="200" t="s">
        <v>28</v>
      </c>
      <c r="W158" s="201"/>
      <c r="X158" s="201"/>
      <c r="Y158" s="202"/>
      <c r="Z158" s="200" t="s">
        <v>30</v>
      </c>
      <c r="AA158" s="202"/>
      <c r="AB158" s="200" t="s">
        <v>29</v>
      </c>
      <c r="AC158" s="201"/>
      <c r="AD158" s="202"/>
    </row>
    <row r="159" spans="1:30" ht="17.100000000000001" customHeight="1" x14ac:dyDescent="0.25">
      <c r="A159" s="203"/>
      <c r="B159" s="158"/>
      <c r="C159" s="204"/>
      <c r="D159" s="203"/>
      <c r="E159" s="158"/>
      <c r="F159" s="204"/>
      <c r="G159" s="203"/>
      <c r="H159" s="158"/>
      <c r="I159" s="158"/>
      <c r="J159" s="158"/>
      <c r="K159" s="158"/>
      <c r="L159" s="158"/>
      <c r="M159" s="158"/>
      <c r="N159" s="158"/>
      <c r="O159" s="158"/>
      <c r="P159" s="158"/>
      <c r="Q159" s="158"/>
      <c r="R159" s="158"/>
      <c r="S159" s="158"/>
      <c r="T159" s="158"/>
      <c r="U159" s="204"/>
      <c r="V159" s="203"/>
      <c r="W159" s="158"/>
      <c r="X159" s="158"/>
      <c r="Y159" s="204"/>
      <c r="Z159" s="203"/>
      <c r="AA159" s="204"/>
      <c r="AB159" s="203"/>
      <c r="AC159" s="158"/>
      <c r="AD159" s="204"/>
    </row>
    <row r="160" spans="1:30" ht="17.100000000000001" customHeight="1" thickBot="1" x14ac:dyDescent="0.3">
      <c r="A160" s="205"/>
      <c r="B160" s="206"/>
      <c r="C160" s="207"/>
      <c r="D160" s="205"/>
      <c r="E160" s="206"/>
      <c r="F160" s="207"/>
      <c r="G160" s="205"/>
      <c r="H160" s="206"/>
      <c r="I160" s="206"/>
      <c r="J160" s="206"/>
      <c r="K160" s="206"/>
      <c r="L160" s="206"/>
      <c r="M160" s="206"/>
      <c r="N160" s="206"/>
      <c r="O160" s="206"/>
      <c r="P160" s="206"/>
      <c r="Q160" s="206"/>
      <c r="R160" s="206"/>
      <c r="S160" s="206"/>
      <c r="T160" s="206"/>
      <c r="U160" s="207"/>
      <c r="V160" s="205"/>
      <c r="W160" s="206"/>
      <c r="X160" s="206"/>
      <c r="Y160" s="207"/>
      <c r="Z160" s="205"/>
      <c r="AA160" s="207"/>
      <c r="AB160" s="205"/>
      <c r="AC160" s="206"/>
      <c r="AD160" s="207"/>
    </row>
    <row r="161" spans="1:30" ht="17.100000000000001" customHeight="1" x14ac:dyDescent="0.25">
      <c r="A161" s="209" t="str">
        <f>IF(D162&lt;&gt;"","Qualification d'Installation","")</f>
        <v/>
      </c>
      <c r="B161" s="210"/>
      <c r="C161" s="210"/>
      <c r="D161" s="210"/>
      <c r="E161" s="210"/>
      <c r="F161" s="210"/>
      <c r="G161" s="210"/>
      <c r="H161" s="210"/>
      <c r="I161" s="210"/>
      <c r="J161" s="210"/>
      <c r="K161" s="210"/>
      <c r="L161" s="210"/>
      <c r="M161" s="210"/>
      <c r="N161" s="210"/>
      <c r="O161" s="210"/>
      <c r="P161" s="210"/>
      <c r="Q161" s="210"/>
      <c r="R161" s="210"/>
      <c r="S161" s="210"/>
      <c r="T161" s="210"/>
      <c r="U161" s="210"/>
      <c r="V161" s="210"/>
      <c r="W161" s="210"/>
      <c r="X161" s="210"/>
      <c r="Y161" s="210"/>
      <c r="Z161" s="210"/>
      <c r="AA161" s="210"/>
      <c r="AB161" s="210"/>
      <c r="AC161" s="210"/>
      <c r="AD161" s="211"/>
    </row>
    <row r="162" spans="1:30" ht="53.85" customHeight="1" x14ac:dyDescent="0.25">
      <c r="A162" s="95"/>
      <c r="B162" s="96"/>
      <c r="C162" s="97"/>
      <c r="D162" s="95" t="str">
        <f>IF(IFERROR(VLOOKUP("TF_64",'Analyse de risques'!$W$1:$W$154,1,FALSE)&lt;&gt;"","")=TRUE,"TF_64","")</f>
        <v/>
      </c>
      <c r="E162" s="96"/>
      <c r="F162" s="97"/>
      <c r="G162" s="95" t="str">
        <f>IF(D162&lt;&gt;"",VLOOKUP(D162,'Analyse de risques'!$W$1:$Y$154,3,FALSE),"")</f>
        <v/>
      </c>
      <c r="H162" s="96"/>
      <c r="I162" s="96"/>
      <c r="J162" s="96"/>
      <c r="K162" s="96"/>
      <c r="L162" s="96"/>
      <c r="M162" s="96"/>
      <c r="N162" s="96"/>
      <c r="O162" s="96"/>
      <c r="P162" s="96"/>
      <c r="Q162" s="96"/>
      <c r="R162" s="96"/>
      <c r="S162" s="96"/>
      <c r="T162" s="96"/>
      <c r="U162" s="97"/>
      <c r="V162" s="95"/>
      <c r="W162" s="96"/>
      <c r="X162" s="96"/>
      <c r="Y162" s="97"/>
      <c r="Z162" s="95"/>
      <c r="AA162" s="97"/>
      <c r="AB162" s="95"/>
      <c r="AC162" s="96"/>
      <c r="AD162" s="97"/>
    </row>
    <row r="163" spans="1:30" ht="53.85" customHeight="1" x14ac:dyDescent="0.25">
      <c r="A163" s="95"/>
      <c r="B163" s="96"/>
      <c r="C163" s="97"/>
      <c r="D163" s="95" t="str">
        <f>IF(IFERROR(VLOOKUP("TF_65",'Analyse de risques'!$W$1:$W$154,1,FALSE)&lt;&gt;"","")=TRUE,"TF_65","")</f>
        <v/>
      </c>
      <c r="E163" s="96"/>
      <c r="F163" s="97"/>
      <c r="G163" s="95" t="str">
        <f>IF(D163&lt;&gt;"",VLOOKUP(D163,'Analyse de risques'!$W$1:$Y$154,3,FALSE),"")</f>
        <v/>
      </c>
      <c r="H163" s="96"/>
      <c r="I163" s="96"/>
      <c r="J163" s="96"/>
      <c r="K163" s="96"/>
      <c r="L163" s="96"/>
      <c r="M163" s="96"/>
      <c r="N163" s="96"/>
      <c r="O163" s="96"/>
      <c r="P163" s="96"/>
      <c r="Q163" s="96"/>
      <c r="R163" s="96"/>
      <c r="S163" s="96"/>
      <c r="T163" s="96"/>
      <c r="U163" s="97"/>
      <c r="V163" s="95"/>
      <c r="W163" s="96"/>
      <c r="X163" s="96"/>
      <c r="Y163" s="97"/>
      <c r="Z163" s="95"/>
      <c r="AA163" s="97"/>
      <c r="AB163" s="95"/>
      <c r="AC163" s="96"/>
      <c r="AD163" s="97"/>
    </row>
    <row r="164" spans="1:30" ht="53.85" customHeight="1" x14ac:dyDescent="0.25">
      <c r="A164" s="95"/>
      <c r="B164" s="96"/>
      <c r="C164" s="97"/>
      <c r="D164" s="95" t="str">
        <f>IF(IFERROR(VLOOKUP("TF_66",'Analyse de risques'!$W$1:$W$154,1,FALSE)&lt;&gt;"","")=TRUE,"TF_66","")</f>
        <v/>
      </c>
      <c r="E164" s="96"/>
      <c r="F164" s="97"/>
      <c r="G164" s="95" t="str">
        <f>IF(D164&lt;&gt;"",VLOOKUP(D164,'Analyse de risques'!$W$1:$Y$154,3,FALSE),"")</f>
        <v/>
      </c>
      <c r="H164" s="96"/>
      <c r="I164" s="96"/>
      <c r="J164" s="96"/>
      <c r="K164" s="96"/>
      <c r="L164" s="96"/>
      <c r="M164" s="96"/>
      <c r="N164" s="96"/>
      <c r="O164" s="96"/>
      <c r="P164" s="96"/>
      <c r="Q164" s="96"/>
      <c r="R164" s="96"/>
      <c r="S164" s="96"/>
      <c r="T164" s="96"/>
      <c r="U164" s="97"/>
      <c r="V164" s="95"/>
      <c r="W164" s="96"/>
      <c r="X164" s="96"/>
      <c r="Y164" s="97"/>
      <c r="Z164" s="95"/>
      <c r="AA164" s="97"/>
      <c r="AB164" s="95"/>
      <c r="AC164" s="96"/>
      <c r="AD164" s="97"/>
    </row>
    <row r="165" spans="1:30" ht="53.85" customHeight="1" x14ac:dyDescent="0.25">
      <c r="A165" s="95"/>
      <c r="B165" s="96"/>
      <c r="C165" s="97"/>
      <c r="D165" s="95" t="str">
        <f>IF(IFERROR(VLOOKUP("TF_67",'Analyse de risques'!$W$1:$W$154,1,FALSE)&lt;&gt;"","")=TRUE,"TF_67","")</f>
        <v/>
      </c>
      <c r="E165" s="96"/>
      <c r="F165" s="97"/>
      <c r="G165" s="95" t="str">
        <f>IF(D165&lt;&gt;"",VLOOKUP(D165,'Analyse de risques'!$W$1:$Y$154,3,FALSE),"")</f>
        <v/>
      </c>
      <c r="H165" s="96"/>
      <c r="I165" s="96"/>
      <c r="J165" s="96"/>
      <c r="K165" s="96"/>
      <c r="L165" s="96"/>
      <c r="M165" s="96"/>
      <c r="N165" s="96"/>
      <c r="O165" s="96"/>
      <c r="P165" s="96"/>
      <c r="Q165" s="96"/>
      <c r="R165" s="96"/>
      <c r="S165" s="96"/>
      <c r="T165" s="96"/>
      <c r="U165" s="97"/>
      <c r="V165" s="95"/>
      <c r="W165" s="96"/>
      <c r="X165" s="96"/>
      <c r="Y165" s="97"/>
      <c r="Z165" s="95"/>
      <c r="AA165" s="97"/>
      <c r="AB165" s="95"/>
      <c r="AC165" s="96"/>
      <c r="AD165" s="97"/>
    </row>
    <row r="166" spans="1:30" ht="53.85" customHeight="1" x14ac:dyDescent="0.25">
      <c r="A166" s="95"/>
      <c r="B166" s="96"/>
      <c r="C166" s="97"/>
      <c r="D166" s="95" t="str">
        <f>IF(IFERROR(VLOOKUP("TF_68",'Analyse de risques'!$W$1:$W$154,1,FALSE)&lt;&gt;"","")=TRUE,"TF_68","")</f>
        <v/>
      </c>
      <c r="E166" s="96"/>
      <c r="F166" s="97"/>
      <c r="G166" s="95" t="str">
        <f>IF(D166&lt;&gt;"",VLOOKUP(D166,'Analyse de risques'!$W$1:$Y$154,3,FALSE),"")</f>
        <v/>
      </c>
      <c r="H166" s="96"/>
      <c r="I166" s="96"/>
      <c r="J166" s="96"/>
      <c r="K166" s="96"/>
      <c r="L166" s="96"/>
      <c r="M166" s="96"/>
      <c r="N166" s="96"/>
      <c r="O166" s="96"/>
      <c r="P166" s="96"/>
      <c r="Q166" s="96"/>
      <c r="R166" s="96"/>
      <c r="S166" s="96"/>
      <c r="T166" s="96"/>
      <c r="U166" s="97"/>
      <c r="V166" s="95"/>
      <c r="W166" s="96"/>
      <c r="X166" s="96"/>
      <c r="Y166" s="97"/>
      <c r="Z166" s="95"/>
      <c r="AA166" s="97"/>
      <c r="AB166" s="95"/>
      <c r="AC166" s="96"/>
      <c r="AD166" s="97"/>
    </row>
    <row r="167" spans="1:30" ht="53.85" customHeight="1" x14ac:dyDescent="0.25">
      <c r="A167" s="95"/>
      <c r="B167" s="96"/>
      <c r="C167" s="97"/>
      <c r="D167" s="95" t="str">
        <f>IF(IFERROR(VLOOKUP("TF_69",'Analyse de risques'!$W$1:$W$154,1,FALSE)&lt;&gt;"","")=TRUE,"TF_69","")</f>
        <v/>
      </c>
      <c r="E167" s="96"/>
      <c r="F167" s="97"/>
      <c r="G167" s="95" t="str">
        <f>IF(D167&lt;&gt;"",VLOOKUP(D167,'Analyse de risques'!$W$1:$Y$154,3,FALSE),"")</f>
        <v/>
      </c>
      <c r="H167" s="96"/>
      <c r="I167" s="96"/>
      <c r="J167" s="96"/>
      <c r="K167" s="96"/>
      <c r="L167" s="96"/>
      <c r="M167" s="96"/>
      <c r="N167" s="96"/>
      <c r="O167" s="96"/>
      <c r="P167" s="96"/>
      <c r="Q167" s="96"/>
      <c r="R167" s="96"/>
      <c r="S167" s="96"/>
      <c r="T167" s="96"/>
      <c r="U167" s="97"/>
      <c r="V167" s="95"/>
      <c r="W167" s="96"/>
      <c r="X167" s="96"/>
      <c r="Y167" s="97"/>
      <c r="Z167" s="95"/>
      <c r="AA167" s="97"/>
      <c r="AB167" s="95"/>
      <c r="AC167" s="96"/>
      <c r="AD167" s="97"/>
    </row>
    <row r="168" spans="1:30" ht="53.85" customHeight="1" x14ac:dyDescent="0.25">
      <c r="A168" s="186"/>
      <c r="B168" s="186"/>
      <c r="C168" s="186"/>
      <c r="D168" s="95" t="str">
        <f>IF(IFERROR(VLOOKUP("TF_70",'Analyse de risques'!$W$1:$W$154,1,FALSE)&lt;&gt;"","")=TRUE,"TF_70","")</f>
        <v/>
      </c>
      <c r="E168" s="96"/>
      <c r="F168" s="97"/>
      <c r="G168" s="95" t="str">
        <f>IF(D168&lt;&gt;"",VLOOKUP(D168,'Analyse de risques'!$W$1:$Y$154,3,FALSE),"")</f>
        <v/>
      </c>
      <c r="H168" s="96"/>
      <c r="I168" s="96"/>
      <c r="J168" s="96"/>
      <c r="K168" s="96"/>
      <c r="L168" s="96"/>
      <c r="M168" s="96"/>
      <c r="N168" s="96"/>
      <c r="O168" s="96"/>
      <c r="P168" s="96"/>
      <c r="Q168" s="96"/>
      <c r="R168" s="96"/>
      <c r="S168" s="96"/>
      <c r="T168" s="96"/>
      <c r="U168" s="97"/>
      <c r="V168" s="95"/>
      <c r="W168" s="96"/>
      <c r="X168" s="96"/>
      <c r="Y168" s="97"/>
      <c r="Z168" s="95"/>
      <c r="AA168" s="97"/>
      <c r="AB168" s="186"/>
      <c r="AC168" s="186"/>
      <c r="AD168" s="186"/>
    </row>
    <row r="169" spans="1:30" s="21" customFormat="1" ht="8.4499999999999993" customHeight="1" x14ac:dyDescent="0.25">
      <c r="A169" s="19"/>
      <c r="B169" s="19"/>
      <c r="C169" s="19"/>
      <c r="D169" s="19"/>
      <c r="E169" s="19"/>
      <c r="F169" s="19"/>
      <c r="G169" s="19"/>
      <c r="H169" s="19"/>
      <c r="I169" s="19"/>
      <c r="J169" s="19"/>
      <c r="K169" s="19"/>
      <c r="L169" s="19"/>
      <c r="M169" s="19"/>
      <c r="N169" s="19"/>
      <c r="O169" s="19"/>
      <c r="P169" s="19"/>
      <c r="Q169" s="19"/>
      <c r="R169" s="19"/>
      <c r="S169" s="19"/>
      <c r="T169" s="19"/>
      <c r="U169" s="19"/>
      <c r="V169" s="20"/>
      <c r="W169" s="20"/>
      <c r="X169" s="20"/>
      <c r="Y169" s="20"/>
      <c r="Z169" s="20"/>
      <c r="AA169" s="20"/>
      <c r="AB169" s="19"/>
      <c r="AC169" s="19"/>
      <c r="AD169" s="19"/>
    </row>
    <row r="170" spans="1:30" s="21" customFormat="1" ht="8.4499999999999993" customHeight="1" x14ac:dyDescent="0.25">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row>
    <row r="171" spans="1:30" ht="14.1" customHeight="1" x14ac:dyDescent="0.25">
      <c r="A171" s="212" t="str">
        <f>IF(D179&lt;&gt;"","aaa","")</f>
        <v/>
      </c>
      <c r="B171" s="212"/>
      <c r="C171" s="212"/>
      <c r="D171" s="212"/>
      <c r="E171" s="212"/>
      <c r="F171" s="212"/>
      <c r="G171" s="212"/>
      <c r="H171" s="212"/>
      <c r="I171" s="212"/>
      <c r="J171" s="212"/>
      <c r="K171" s="212"/>
      <c r="L171" s="212"/>
      <c r="M171" s="212"/>
      <c r="N171" s="212"/>
      <c r="O171" s="212"/>
      <c r="P171" s="212"/>
      <c r="Q171" s="212"/>
      <c r="R171" s="212"/>
      <c r="S171" s="212"/>
      <c r="T171" s="212"/>
      <c r="U171" s="212"/>
      <c r="V171" s="212"/>
      <c r="W171" s="212"/>
      <c r="X171" s="212"/>
      <c r="Y171" s="212"/>
      <c r="Z171" s="212"/>
      <c r="AA171" s="212"/>
      <c r="AB171" s="212"/>
      <c r="AC171" s="212"/>
      <c r="AD171" s="212"/>
    </row>
    <row r="172" spans="1:30" s="1" customFormat="1" ht="19.7" customHeight="1" x14ac:dyDescent="0.2">
      <c r="A172" s="89" t="s">
        <v>0</v>
      </c>
      <c r="B172" s="90"/>
      <c r="C172" s="90"/>
      <c r="D172" s="90"/>
      <c r="E172" s="90"/>
      <c r="F172" s="90"/>
      <c r="G172" s="90"/>
      <c r="H172" s="90"/>
      <c r="I172" s="90"/>
      <c r="J172" s="90"/>
      <c r="K172" s="90"/>
      <c r="L172" s="90"/>
      <c r="M172" s="90"/>
      <c r="N172" s="90"/>
      <c r="O172" s="90"/>
      <c r="P172" s="90"/>
      <c r="Q172" s="90"/>
      <c r="R172" s="90"/>
      <c r="S172" s="90"/>
      <c r="T172" s="90"/>
      <c r="U172" s="90"/>
      <c r="V172" s="90"/>
      <c r="W172" s="91"/>
      <c r="X172" s="73" t="s">
        <v>1</v>
      </c>
      <c r="Y172" s="74"/>
      <c r="Z172" s="74"/>
      <c r="AA172" s="75"/>
      <c r="AB172" s="95" t="str">
        <f>AB155</f>
        <v/>
      </c>
      <c r="AC172" s="96"/>
      <c r="AD172" s="97"/>
    </row>
    <row r="173" spans="1:30" s="1" customFormat="1" ht="19.7" customHeight="1" x14ac:dyDescent="0.25">
      <c r="A173" s="70" t="str">
        <f>A156</f>
        <v/>
      </c>
      <c r="B173" s="71"/>
      <c r="C173" s="71"/>
      <c r="D173" s="71"/>
      <c r="E173" s="71"/>
      <c r="F173" s="71"/>
      <c r="G173" s="71"/>
      <c r="H173" s="71"/>
      <c r="I173" s="71"/>
      <c r="J173" s="71"/>
      <c r="K173" s="71"/>
      <c r="L173" s="71"/>
      <c r="M173" s="71"/>
      <c r="N173" s="71"/>
      <c r="O173" s="71"/>
      <c r="P173" s="71"/>
      <c r="Q173" s="71"/>
      <c r="R173" s="71"/>
      <c r="S173" s="71"/>
      <c r="T173" s="71"/>
      <c r="U173" s="71"/>
      <c r="V173" s="71"/>
      <c r="W173" s="72"/>
      <c r="X173" s="73" t="s">
        <v>3</v>
      </c>
      <c r="Y173" s="74"/>
      <c r="Z173" s="74"/>
      <c r="AA173" s="75"/>
      <c r="AB173" s="76" t="e">
        <f ca="1">NumPage() &amp; " sur " &amp; Totpage()</f>
        <v>#NAME?</v>
      </c>
      <c r="AC173" s="77"/>
      <c r="AD173" s="78"/>
    </row>
    <row r="174" spans="1:30" ht="6.95" customHeight="1" thickBot="1" x14ac:dyDescent="0.3"/>
    <row r="175" spans="1:30" ht="17.100000000000001" customHeight="1" x14ac:dyDescent="0.25">
      <c r="A175" s="200" t="s">
        <v>25</v>
      </c>
      <c r="B175" s="201"/>
      <c r="C175" s="202"/>
      <c r="D175" s="200" t="s">
        <v>26</v>
      </c>
      <c r="E175" s="201"/>
      <c r="F175" s="202"/>
      <c r="G175" s="200" t="s">
        <v>27</v>
      </c>
      <c r="H175" s="201"/>
      <c r="I175" s="201"/>
      <c r="J175" s="201"/>
      <c r="K175" s="201"/>
      <c r="L175" s="201"/>
      <c r="M175" s="201"/>
      <c r="N175" s="201"/>
      <c r="O175" s="201"/>
      <c r="P175" s="201"/>
      <c r="Q175" s="201"/>
      <c r="R175" s="201"/>
      <c r="S175" s="201"/>
      <c r="T175" s="201"/>
      <c r="U175" s="202"/>
      <c r="V175" s="200" t="s">
        <v>28</v>
      </c>
      <c r="W175" s="201"/>
      <c r="X175" s="201"/>
      <c r="Y175" s="202"/>
      <c r="Z175" s="200" t="s">
        <v>30</v>
      </c>
      <c r="AA175" s="202"/>
      <c r="AB175" s="200" t="s">
        <v>29</v>
      </c>
      <c r="AC175" s="201"/>
      <c r="AD175" s="202"/>
    </row>
    <row r="176" spans="1:30" ht="17.100000000000001" customHeight="1" x14ac:dyDescent="0.25">
      <c r="A176" s="203"/>
      <c r="B176" s="158"/>
      <c r="C176" s="204"/>
      <c r="D176" s="203"/>
      <c r="E176" s="158"/>
      <c r="F176" s="204"/>
      <c r="G176" s="203"/>
      <c r="H176" s="158"/>
      <c r="I176" s="158"/>
      <c r="J176" s="158"/>
      <c r="K176" s="158"/>
      <c r="L176" s="158"/>
      <c r="M176" s="158"/>
      <c r="N176" s="158"/>
      <c r="O176" s="158"/>
      <c r="P176" s="158"/>
      <c r="Q176" s="158"/>
      <c r="R176" s="158"/>
      <c r="S176" s="158"/>
      <c r="T176" s="158"/>
      <c r="U176" s="204"/>
      <c r="V176" s="203"/>
      <c r="W176" s="158"/>
      <c r="X176" s="158"/>
      <c r="Y176" s="204"/>
      <c r="Z176" s="203"/>
      <c r="AA176" s="204"/>
      <c r="AB176" s="203"/>
      <c r="AC176" s="158"/>
      <c r="AD176" s="204"/>
    </row>
    <row r="177" spans="1:30" ht="17.100000000000001" customHeight="1" thickBot="1" x14ac:dyDescent="0.3">
      <c r="A177" s="205"/>
      <c r="B177" s="206"/>
      <c r="C177" s="207"/>
      <c r="D177" s="205"/>
      <c r="E177" s="206"/>
      <c r="F177" s="207"/>
      <c r="G177" s="205"/>
      <c r="H177" s="206"/>
      <c r="I177" s="206"/>
      <c r="J177" s="206"/>
      <c r="K177" s="206"/>
      <c r="L177" s="206"/>
      <c r="M177" s="206"/>
      <c r="N177" s="206"/>
      <c r="O177" s="206"/>
      <c r="P177" s="206"/>
      <c r="Q177" s="206"/>
      <c r="R177" s="206"/>
      <c r="S177" s="206"/>
      <c r="T177" s="206"/>
      <c r="U177" s="207"/>
      <c r="V177" s="205"/>
      <c r="W177" s="206"/>
      <c r="X177" s="206"/>
      <c r="Y177" s="207"/>
      <c r="Z177" s="205"/>
      <c r="AA177" s="207"/>
      <c r="AB177" s="205"/>
      <c r="AC177" s="206"/>
      <c r="AD177" s="207"/>
    </row>
    <row r="178" spans="1:30" ht="17.100000000000001" customHeight="1" x14ac:dyDescent="0.25">
      <c r="A178" s="209" t="str">
        <f>IF(D179&lt;&gt;"","Qualification d'Installation","")</f>
        <v/>
      </c>
      <c r="B178" s="210"/>
      <c r="C178" s="210"/>
      <c r="D178" s="210"/>
      <c r="E178" s="210"/>
      <c r="F178" s="210"/>
      <c r="G178" s="210"/>
      <c r="H178" s="210"/>
      <c r="I178" s="210"/>
      <c r="J178" s="210"/>
      <c r="K178" s="210"/>
      <c r="L178" s="210"/>
      <c r="M178" s="210"/>
      <c r="N178" s="210"/>
      <c r="O178" s="210"/>
      <c r="P178" s="210"/>
      <c r="Q178" s="210"/>
      <c r="R178" s="210"/>
      <c r="S178" s="210"/>
      <c r="T178" s="210"/>
      <c r="U178" s="210"/>
      <c r="V178" s="210"/>
      <c r="W178" s="210"/>
      <c r="X178" s="210"/>
      <c r="Y178" s="210"/>
      <c r="Z178" s="210"/>
      <c r="AA178" s="210"/>
      <c r="AB178" s="210"/>
      <c r="AC178" s="210"/>
      <c r="AD178" s="211"/>
    </row>
    <row r="179" spans="1:30" ht="53.85" customHeight="1" x14ac:dyDescent="0.25">
      <c r="A179" s="95"/>
      <c r="B179" s="96"/>
      <c r="C179" s="97"/>
      <c r="D179" s="95" t="str">
        <f>IF(IFERROR(VLOOKUP("TF_71",'Analyse de risques'!$W$1:$W$154,1,FALSE)&lt;&gt;"","")=TRUE,"TF_71","")</f>
        <v/>
      </c>
      <c r="E179" s="96"/>
      <c r="F179" s="97"/>
      <c r="G179" s="95" t="str">
        <f>IF(D179&lt;&gt;"",VLOOKUP(D179,'Analyse de risques'!$W$1:$Y$154,3,FALSE),"")</f>
        <v/>
      </c>
      <c r="H179" s="96"/>
      <c r="I179" s="96"/>
      <c r="J179" s="96"/>
      <c r="K179" s="96"/>
      <c r="L179" s="96"/>
      <c r="M179" s="96"/>
      <c r="N179" s="96"/>
      <c r="O179" s="96"/>
      <c r="P179" s="96"/>
      <c r="Q179" s="96"/>
      <c r="R179" s="96"/>
      <c r="S179" s="96"/>
      <c r="T179" s="96"/>
      <c r="U179" s="97"/>
      <c r="V179" s="95"/>
      <c r="W179" s="96"/>
      <c r="X179" s="96"/>
      <c r="Y179" s="97"/>
      <c r="Z179" s="95"/>
      <c r="AA179" s="97"/>
      <c r="AB179" s="95"/>
      <c r="AC179" s="96"/>
      <c r="AD179" s="97"/>
    </row>
    <row r="180" spans="1:30" ht="53.85" customHeight="1" x14ac:dyDescent="0.25">
      <c r="A180" s="95"/>
      <c r="B180" s="96"/>
      <c r="C180" s="97"/>
      <c r="D180" s="95" t="str">
        <f>IF(IFERROR(VLOOKUP("TF_72",'Analyse de risques'!$W$1:$W$154,1,FALSE)&lt;&gt;"","")=TRUE,"TF_72","")</f>
        <v/>
      </c>
      <c r="E180" s="96"/>
      <c r="F180" s="97"/>
      <c r="G180" s="95" t="str">
        <f>IF(D180&lt;&gt;"",VLOOKUP(D180,'Analyse de risques'!$W$1:$Y$154,3,FALSE),"")</f>
        <v/>
      </c>
      <c r="H180" s="96"/>
      <c r="I180" s="96"/>
      <c r="J180" s="96"/>
      <c r="K180" s="96"/>
      <c r="L180" s="96"/>
      <c r="M180" s="96"/>
      <c r="N180" s="96"/>
      <c r="O180" s="96"/>
      <c r="P180" s="96"/>
      <c r="Q180" s="96"/>
      <c r="R180" s="96"/>
      <c r="S180" s="96"/>
      <c r="T180" s="96"/>
      <c r="U180" s="97"/>
      <c r="V180" s="95"/>
      <c r="W180" s="96"/>
      <c r="X180" s="96"/>
      <c r="Y180" s="97"/>
      <c r="Z180" s="95"/>
      <c r="AA180" s="97"/>
      <c r="AB180" s="95"/>
      <c r="AC180" s="96"/>
      <c r="AD180" s="97"/>
    </row>
    <row r="181" spans="1:30" ht="53.85" customHeight="1" x14ac:dyDescent="0.25">
      <c r="A181" s="95"/>
      <c r="B181" s="96"/>
      <c r="C181" s="97"/>
      <c r="D181" s="95" t="str">
        <f>IF(IFERROR(VLOOKUP("TF_73",'Analyse de risques'!$W$1:$W$154,1,FALSE)&lt;&gt;"","")=TRUE,"TF_73","")</f>
        <v/>
      </c>
      <c r="E181" s="96"/>
      <c r="F181" s="97"/>
      <c r="G181" s="95" t="str">
        <f>IF(D181&lt;&gt;"",VLOOKUP(D181,'Analyse de risques'!$W$1:$Y$154,3,FALSE),"")</f>
        <v/>
      </c>
      <c r="H181" s="96"/>
      <c r="I181" s="96"/>
      <c r="J181" s="96"/>
      <c r="K181" s="96"/>
      <c r="L181" s="96"/>
      <c r="M181" s="96"/>
      <c r="N181" s="96"/>
      <c r="O181" s="96"/>
      <c r="P181" s="96"/>
      <c r="Q181" s="96"/>
      <c r="R181" s="96"/>
      <c r="S181" s="96"/>
      <c r="T181" s="96"/>
      <c r="U181" s="97"/>
      <c r="V181" s="95"/>
      <c r="W181" s="96"/>
      <c r="X181" s="96"/>
      <c r="Y181" s="97"/>
      <c r="Z181" s="95"/>
      <c r="AA181" s="97"/>
      <c r="AB181" s="95"/>
      <c r="AC181" s="96"/>
      <c r="AD181" s="97"/>
    </row>
    <row r="182" spans="1:30" ht="53.85" customHeight="1" x14ac:dyDescent="0.25">
      <c r="A182" s="95"/>
      <c r="B182" s="96"/>
      <c r="C182" s="97"/>
      <c r="D182" s="95" t="str">
        <f>IF(IFERROR(VLOOKUP("TF_74",'Analyse de risques'!$W$1:$W$154,1,FALSE)&lt;&gt;"","")=TRUE,"TF_74","")</f>
        <v/>
      </c>
      <c r="E182" s="96"/>
      <c r="F182" s="97"/>
      <c r="G182" s="95" t="str">
        <f>IF(D182&lt;&gt;"",VLOOKUP(D182,'Analyse de risques'!$W$1:$Y$154,3,FALSE),"")</f>
        <v/>
      </c>
      <c r="H182" s="96"/>
      <c r="I182" s="96"/>
      <c r="J182" s="96"/>
      <c r="K182" s="96"/>
      <c r="L182" s="96"/>
      <c r="M182" s="96"/>
      <c r="N182" s="96"/>
      <c r="O182" s="96"/>
      <c r="P182" s="96"/>
      <c r="Q182" s="96"/>
      <c r="R182" s="96"/>
      <c r="S182" s="96"/>
      <c r="T182" s="96"/>
      <c r="U182" s="97"/>
      <c r="V182" s="95"/>
      <c r="W182" s="96"/>
      <c r="X182" s="96"/>
      <c r="Y182" s="97"/>
      <c r="Z182" s="95"/>
      <c r="AA182" s="97"/>
      <c r="AB182" s="95"/>
      <c r="AC182" s="96"/>
      <c r="AD182" s="97"/>
    </row>
    <row r="183" spans="1:30" ht="53.85" customHeight="1" x14ac:dyDescent="0.25">
      <c r="A183" s="95"/>
      <c r="B183" s="96"/>
      <c r="C183" s="97"/>
      <c r="D183" s="95" t="str">
        <f>IF(IFERROR(VLOOKUP("TF_75",'Analyse de risques'!$W$1:$W$154,1,FALSE)&lt;&gt;"","")=TRUE,"TF_75","")</f>
        <v/>
      </c>
      <c r="E183" s="96"/>
      <c r="F183" s="97"/>
      <c r="G183" s="95" t="str">
        <f>IF(D183&lt;&gt;"",VLOOKUP(D183,'Analyse de risques'!$W$1:$Y$154,3,FALSE),"")</f>
        <v/>
      </c>
      <c r="H183" s="96"/>
      <c r="I183" s="96"/>
      <c r="J183" s="96"/>
      <c r="K183" s="96"/>
      <c r="L183" s="96"/>
      <c r="M183" s="96"/>
      <c r="N183" s="96"/>
      <c r="O183" s="96"/>
      <c r="P183" s="96"/>
      <c r="Q183" s="96"/>
      <c r="R183" s="96"/>
      <c r="S183" s="96"/>
      <c r="T183" s="96"/>
      <c r="U183" s="97"/>
      <c r="V183" s="95"/>
      <c r="W183" s="96"/>
      <c r="X183" s="96"/>
      <c r="Y183" s="97"/>
      <c r="Z183" s="95"/>
      <c r="AA183" s="97"/>
      <c r="AB183" s="95"/>
      <c r="AC183" s="96"/>
      <c r="AD183" s="97"/>
    </row>
    <row r="184" spans="1:30" ht="53.85" customHeight="1" x14ac:dyDescent="0.25">
      <c r="A184" s="95"/>
      <c r="B184" s="96"/>
      <c r="C184" s="97"/>
      <c r="D184" s="95" t="str">
        <f>IF(IFERROR(VLOOKUP("TF_76",'Analyse de risques'!$W$1:$W$154,1,FALSE)&lt;&gt;"","")=TRUE,"TF_76","")</f>
        <v/>
      </c>
      <c r="E184" s="96"/>
      <c r="F184" s="97"/>
      <c r="G184" s="95" t="str">
        <f>IF(D184&lt;&gt;"",VLOOKUP(D184,'Analyse de risques'!$W$1:$Y$154,3,FALSE),"")</f>
        <v/>
      </c>
      <c r="H184" s="96"/>
      <c r="I184" s="96"/>
      <c r="J184" s="96"/>
      <c r="K184" s="96"/>
      <c r="L184" s="96"/>
      <c r="M184" s="96"/>
      <c r="N184" s="96"/>
      <c r="O184" s="96"/>
      <c r="P184" s="96"/>
      <c r="Q184" s="96"/>
      <c r="R184" s="96"/>
      <c r="S184" s="96"/>
      <c r="T184" s="96"/>
      <c r="U184" s="97"/>
      <c r="V184" s="95"/>
      <c r="W184" s="96"/>
      <c r="X184" s="96"/>
      <c r="Y184" s="97"/>
      <c r="Z184" s="95"/>
      <c r="AA184" s="97"/>
      <c r="AB184" s="95"/>
      <c r="AC184" s="96"/>
      <c r="AD184" s="97"/>
    </row>
    <row r="185" spans="1:30" ht="53.85" customHeight="1" x14ac:dyDescent="0.25">
      <c r="A185" s="186"/>
      <c r="B185" s="186"/>
      <c r="C185" s="186"/>
      <c r="D185" s="95" t="str">
        <f>IF(IFERROR(VLOOKUP("TF_77",'Analyse de risques'!$W$1:$W$154,1,FALSE)&lt;&gt;"","")=TRUE,"TF_77","")</f>
        <v/>
      </c>
      <c r="E185" s="96"/>
      <c r="F185" s="97"/>
      <c r="G185" s="95" t="str">
        <f>IF(D185&lt;&gt;"",VLOOKUP(D185,'Analyse de risques'!$W$1:$Y$154,3,FALSE),"")</f>
        <v/>
      </c>
      <c r="H185" s="96"/>
      <c r="I185" s="96"/>
      <c r="J185" s="96"/>
      <c r="K185" s="96"/>
      <c r="L185" s="96"/>
      <c r="M185" s="96"/>
      <c r="N185" s="96"/>
      <c r="O185" s="96"/>
      <c r="P185" s="96"/>
      <c r="Q185" s="96"/>
      <c r="R185" s="96"/>
      <c r="S185" s="96"/>
      <c r="T185" s="96"/>
      <c r="U185" s="97"/>
      <c r="V185" s="95"/>
      <c r="W185" s="96"/>
      <c r="X185" s="96"/>
      <c r="Y185" s="97"/>
      <c r="Z185" s="95"/>
      <c r="AA185" s="97"/>
      <c r="AB185" s="186"/>
      <c r="AC185" s="186"/>
      <c r="AD185" s="186"/>
    </row>
    <row r="186" spans="1:30" s="21" customFormat="1" ht="8.4499999999999993" customHeight="1" x14ac:dyDescent="0.25">
      <c r="A186" s="19"/>
      <c r="B186" s="19"/>
      <c r="C186" s="19"/>
      <c r="D186" s="19"/>
      <c r="E186" s="19"/>
      <c r="F186" s="19"/>
      <c r="G186" s="19"/>
      <c r="H186" s="19"/>
      <c r="I186" s="19"/>
      <c r="J186" s="19"/>
      <c r="K186" s="19"/>
      <c r="L186" s="19"/>
      <c r="M186" s="19"/>
      <c r="N186" s="19"/>
      <c r="O186" s="19"/>
      <c r="P186" s="19"/>
      <c r="Q186" s="19"/>
      <c r="R186" s="19"/>
      <c r="S186" s="19"/>
      <c r="T186" s="19"/>
      <c r="U186" s="19"/>
      <c r="V186" s="20"/>
      <c r="W186" s="20"/>
      <c r="X186" s="20"/>
      <c r="Y186" s="20"/>
      <c r="Z186" s="20"/>
      <c r="AA186" s="20"/>
      <c r="AB186" s="19"/>
      <c r="AC186" s="19"/>
      <c r="AD186" s="19"/>
    </row>
    <row r="187" spans="1:30" s="21" customFormat="1" ht="8.4499999999999993" customHeight="1" x14ac:dyDescent="0.25">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row>
    <row r="188" spans="1:30" ht="14.1" customHeight="1" x14ac:dyDescent="0.25">
      <c r="A188" s="212" t="str">
        <f>IF(D196&lt;&gt;"","aaa","")</f>
        <v/>
      </c>
      <c r="B188" s="212"/>
      <c r="C188" s="212"/>
      <c r="D188" s="212"/>
      <c r="E188" s="212"/>
      <c r="F188" s="212"/>
      <c r="G188" s="212"/>
      <c r="H188" s="212"/>
      <c r="I188" s="212"/>
      <c r="J188" s="212"/>
      <c r="K188" s="212"/>
      <c r="L188" s="212"/>
      <c r="M188" s="212"/>
      <c r="N188" s="212"/>
      <c r="O188" s="212"/>
      <c r="P188" s="212"/>
      <c r="Q188" s="212"/>
      <c r="R188" s="212"/>
      <c r="S188" s="212"/>
      <c r="T188" s="212"/>
      <c r="U188" s="212"/>
      <c r="V188" s="212"/>
      <c r="W188" s="212"/>
      <c r="X188" s="212"/>
      <c r="Y188" s="212"/>
      <c r="Z188" s="212"/>
      <c r="AA188" s="212"/>
      <c r="AB188" s="212"/>
      <c r="AC188" s="212"/>
      <c r="AD188" s="212"/>
    </row>
    <row r="189" spans="1:30" s="1" customFormat="1" ht="19.7" customHeight="1" x14ac:dyDescent="0.2">
      <c r="A189" s="89" t="s">
        <v>0</v>
      </c>
      <c r="B189" s="90"/>
      <c r="C189" s="90"/>
      <c r="D189" s="90"/>
      <c r="E189" s="90"/>
      <c r="F189" s="90"/>
      <c r="G189" s="90"/>
      <c r="H189" s="90"/>
      <c r="I189" s="90"/>
      <c r="J189" s="90"/>
      <c r="K189" s="90"/>
      <c r="L189" s="90"/>
      <c r="M189" s="90"/>
      <c r="N189" s="90"/>
      <c r="O189" s="90"/>
      <c r="P189" s="90"/>
      <c r="Q189" s="90"/>
      <c r="R189" s="90"/>
      <c r="S189" s="90"/>
      <c r="T189" s="90"/>
      <c r="U189" s="90"/>
      <c r="V189" s="90"/>
      <c r="W189" s="91"/>
      <c r="X189" s="73" t="s">
        <v>1</v>
      </c>
      <c r="Y189" s="74"/>
      <c r="Z189" s="74"/>
      <c r="AA189" s="75"/>
      <c r="AB189" s="95" t="str">
        <f>AB172</f>
        <v/>
      </c>
      <c r="AC189" s="96"/>
      <c r="AD189" s="97"/>
    </row>
    <row r="190" spans="1:30" s="1" customFormat="1" ht="19.7" customHeight="1" x14ac:dyDescent="0.25">
      <c r="A190" s="70" t="str">
        <f>A173</f>
        <v/>
      </c>
      <c r="B190" s="71"/>
      <c r="C190" s="71"/>
      <c r="D190" s="71"/>
      <c r="E190" s="71"/>
      <c r="F190" s="71"/>
      <c r="G190" s="71"/>
      <c r="H190" s="71"/>
      <c r="I190" s="71"/>
      <c r="J190" s="71"/>
      <c r="K190" s="71"/>
      <c r="L190" s="71"/>
      <c r="M190" s="71"/>
      <c r="N190" s="71"/>
      <c r="O190" s="71"/>
      <c r="P190" s="71"/>
      <c r="Q190" s="71"/>
      <c r="R190" s="71"/>
      <c r="S190" s="71"/>
      <c r="T190" s="71"/>
      <c r="U190" s="71"/>
      <c r="V190" s="71"/>
      <c r="W190" s="72"/>
      <c r="X190" s="73" t="s">
        <v>3</v>
      </c>
      <c r="Y190" s="74"/>
      <c r="Z190" s="74"/>
      <c r="AA190" s="75"/>
      <c r="AB190" s="76" t="e">
        <f ca="1">NumPage() &amp; " sur " &amp; Totpage()</f>
        <v>#NAME?</v>
      </c>
      <c r="AC190" s="77"/>
      <c r="AD190" s="78"/>
    </row>
    <row r="191" spans="1:30" ht="6.95" customHeight="1" thickBot="1" x14ac:dyDescent="0.3"/>
    <row r="192" spans="1:30" ht="17.100000000000001" customHeight="1" x14ac:dyDescent="0.25">
      <c r="A192" s="200" t="s">
        <v>25</v>
      </c>
      <c r="B192" s="201"/>
      <c r="C192" s="202"/>
      <c r="D192" s="200" t="s">
        <v>26</v>
      </c>
      <c r="E192" s="201"/>
      <c r="F192" s="202"/>
      <c r="G192" s="200" t="s">
        <v>27</v>
      </c>
      <c r="H192" s="201"/>
      <c r="I192" s="201"/>
      <c r="J192" s="201"/>
      <c r="K192" s="201"/>
      <c r="L192" s="201"/>
      <c r="M192" s="201"/>
      <c r="N192" s="201"/>
      <c r="O192" s="201"/>
      <c r="P192" s="201"/>
      <c r="Q192" s="201"/>
      <c r="R192" s="201"/>
      <c r="S192" s="201"/>
      <c r="T192" s="201"/>
      <c r="U192" s="202"/>
      <c r="V192" s="200" t="s">
        <v>28</v>
      </c>
      <c r="W192" s="201"/>
      <c r="X192" s="201"/>
      <c r="Y192" s="202"/>
      <c r="Z192" s="200" t="s">
        <v>30</v>
      </c>
      <c r="AA192" s="202"/>
      <c r="AB192" s="200" t="s">
        <v>29</v>
      </c>
      <c r="AC192" s="201"/>
      <c r="AD192" s="202"/>
    </row>
    <row r="193" spans="1:30" ht="17.100000000000001" customHeight="1" x14ac:dyDescent="0.25">
      <c r="A193" s="203"/>
      <c r="B193" s="158"/>
      <c r="C193" s="204"/>
      <c r="D193" s="203"/>
      <c r="E193" s="158"/>
      <c r="F193" s="204"/>
      <c r="G193" s="203"/>
      <c r="H193" s="158"/>
      <c r="I193" s="158"/>
      <c r="J193" s="158"/>
      <c r="K193" s="158"/>
      <c r="L193" s="158"/>
      <c r="M193" s="158"/>
      <c r="N193" s="158"/>
      <c r="O193" s="158"/>
      <c r="P193" s="158"/>
      <c r="Q193" s="158"/>
      <c r="R193" s="158"/>
      <c r="S193" s="158"/>
      <c r="T193" s="158"/>
      <c r="U193" s="204"/>
      <c r="V193" s="203"/>
      <c r="W193" s="158"/>
      <c r="X193" s="158"/>
      <c r="Y193" s="204"/>
      <c r="Z193" s="203"/>
      <c r="AA193" s="204"/>
      <c r="AB193" s="203"/>
      <c r="AC193" s="158"/>
      <c r="AD193" s="204"/>
    </row>
    <row r="194" spans="1:30" ht="17.100000000000001" customHeight="1" thickBot="1" x14ac:dyDescent="0.3">
      <c r="A194" s="205"/>
      <c r="B194" s="206"/>
      <c r="C194" s="207"/>
      <c r="D194" s="205"/>
      <c r="E194" s="206"/>
      <c r="F194" s="207"/>
      <c r="G194" s="205"/>
      <c r="H194" s="206"/>
      <c r="I194" s="206"/>
      <c r="J194" s="206"/>
      <c r="K194" s="206"/>
      <c r="L194" s="206"/>
      <c r="M194" s="206"/>
      <c r="N194" s="206"/>
      <c r="O194" s="206"/>
      <c r="P194" s="206"/>
      <c r="Q194" s="206"/>
      <c r="R194" s="206"/>
      <c r="S194" s="206"/>
      <c r="T194" s="206"/>
      <c r="U194" s="207"/>
      <c r="V194" s="205"/>
      <c r="W194" s="206"/>
      <c r="X194" s="206"/>
      <c r="Y194" s="207"/>
      <c r="Z194" s="205"/>
      <c r="AA194" s="207"/>
      <c r="AB194" s="205"/>
      <c r="AC194" s="206"/>
      <c r="AD194" s="207"/>
    </row>
    <row r="195" spans="1:30" ht="17.100000000000001" customHeight="1" x14ac:dyDescent="0.25">
      <c r="A195" s="209" t="str">
        <f>IF(D196&lt;&gt;"","Qualification d'Installation","")</f>
        <v/>
      </c>
      <c r="B195" s="210"/>
      <c r="C195" s="210"/>
      <c r="D195" s="210"/>
      <c r="E195" s="210"/>
      <c r="F195" s="210"/>
      <c r="G195" s="210"/>
      <c r="H195" s="210"/>
      <c r="I195" s="210"/>
      <c r="J195" s="210"/>
      <c r="K195" s="210"/>
      <c r="L195" s="210"/>
      <c r="M195" s="210"/>
      <c r="N195" s="210"/>
      <c r="O195" s="210"/>
      <c r="P195" s="210"/>
      <c r="Q195" s="210"/>
      <c r="R195" s="210"/>
      <c r="S195" s="210"/>
      <c r="T195" s="210"/>
      <c r="U195" s="210"/>
      <c r="V195" s="210"/>
      <c r="W195" s="210"/>
      <c r="X195" s="210"/>
      <c r="Y195" s="210"/>
      <c r="Z195" s="210"/>
      <c r="AA195" s="210"/>
      <c r="AB195" s="210"/>
      <c r="AC195" s="210"/>
      <c r="AD195" s="211"/>
    </row>
    <row r="196" spans="1:30" ht="53.85" customHeight="1" x14ac:dyDescent="0.25">
      <c r="A196" s="95"/>
      <c r="B196" s="96"/>
      <c r="C196" s="97"/>
      <c r="D196" s="95" t="str">
        <f>IF(IFERROR(VLOOKUP("TF_78",'Analyse de risques'!$W$1:$W$154,1,FALSE)&lt;&gt;"","")=TRUE,"TF_78","")</f>
        <v/>
      </c>
      <c r="E196" s="96"/>
      <c r="F196" s="97"/>
      <c r="G196" s="95" t="str">
        <f>IF(D196&lt;&gt;"",VLOOKUP(D196,'Analyse de risques'!$W$1:$Y$154,3,FALSE),"")</f>
        <v/>
      </c>
      <c r="H196" s="96"/>
      <c r="I196" s="96"/>
      <c r="J196" s="96"/>
      <c r="K196" s="96"/>
      <c r="L196" s="96"/>
      <c r="M196" s="96"/>
      <c r="N196" s="96"/>
      <c r="O196" s="96"/>
      <c r="P196" s="96"/>
      <c r="Q196" s="96"/>
      <c r="R196" s="96"/>
      <c r="S196" s="96"/>
      <c r="T196" s="96"/>
      <c r="U196" s="97"/>
      <c r="V196" s="95"/>
      <c r="W196" s="96"/>
      <c r="X196" s="96"/>
      <c r="Y196" s="97"/>
      <c r="Z196" s="95"/>
      <c r="AA196" s="97"/>
      <c r="AB196" s="95"/>
      <c r="AC196" s="96"/>
      <c r="AD196" s="97"/>
    </row>
    <row r="197" spans="1:30" ht="53.85" customHeight="1" x14ac:dyDescent="0.25">
      <c r="A197" s="95"/>
      <c r="B197" s="96"/>
      <c r="C197" s="97"/>
      <c r="D197" s="95" t="str">
        <f>IF(IFERROR(VLOOKUP("TF_79",'Analyse de risques'!$W$1:$W$154,1,FALSE)&lt;&gt;"","")=TRUE,"TF_79","")</f>
        <v/>
      </c>
      <c r="E197" s="96"/>
      <c r="F197" s="97"/>
      <c r="G197" s="95" t="str">
        <f>IF(D197&lt;&gt;"",VLOOKUP(D197,'Analyse de risques'!$W$1:$Y$154,3,FALSE),"")</f>
        <v/>
      </c>
      <c r="H197" s="96"/>
      <c r="I197" s="96"/>
      <c r="J197" s="96"/>
      <c r="K197" s="96"/>
      <c r="L197" s="96"/>
      <c r="M197" s="96"/>
      <c r="N197" s="96"/>
      <c r="O197" s="96"/>
      <c r="P197" s="96"/>
      <c r="Q197" s="96"/>
      <c r="R197" s="96"/>
      <c r="S197" s="96"/>
      <c r="T197" s="96"/>
      <c r="U197" s="97"/>
      <c r="V197" s="95"/>
      <c r="W197" s="96"/>
      <c r="X197" s="96"/>
      <c r="Y197" s="97"/>
      <c r="Z197" s="95"/>
      <c r="AA197" s="97"/>
      <c r="AB197" s="95"/>
      <c r="AC197" s="96"/>
      <c r="AD197" s="97"/>
    </row>
    <row r="198" spans="1:30" ht="53.85" customHeight="1" x14ac:dyDescent="0.25">
      <c r="A198" s="95"/>
      <c r="B198" s="96"/>
      <c r="C198" s="97"/>
      <c r="D198" s="95" t="str">
        <f>IF(IFERROR(VLOOKUP("TF_80",'Analyse de risques'!$W$1:$W$154,1,FALSE)&lt;&gt;"","")=TRUE,"TF_80","")</f>
        <v/>
      </c>
      <c r="E198" s="96"/>
      <c r="F198" s="97"/>
      <c r="G198" s="95" t="str">
        <f>IF(D198&lt;&gt;"",VLOOKUP(D198,'Analyse de risques'!$W$1:$Y$154,3,FALSE),"")</f>
        <v/>
      </c>
      <c r="H198" s="96"/>
      <c r="I198" s="96"/>
      <c r="J198" s="96"/>
      <c r="K198" s="96"/>
      <c r="L198" s="96"/>
      <c r="M198" s="96"/>
      <c r="N198" s="96"/>
      <c r="O198" s="96"/>
      <c r="P198" s="96"/>
      <c r="Q198" s="96"/>
      <c r="R198" s="96"/>
      <c r="S198" s="96"/>
      <c r="T198" s="96"/>
      <c r="U198" s="97"/>
      <c r="V198" s="95"/>
      <c r="W198" s="96"/>
      <c r="X198" s="96"/>
      <c r="Y198" s="97"/>
      <c r="Z198" s="95"/>
      <c r="AA198" s="97"/>
      <c r="AB198" s="95"/>
      <c r="AC198" s="96"/>
      <c r="AD198" s="97"/>
    </row>
    <row r="199" spans="1:30" ht="53.85" customHeight="1" x14ac:dyDescent="0.25">
      <c r="A199" s="95"/>
      <c r="B199" s="96"/>
      <c r="C199" s="97"/>
      <c r="D199" s="95" t="str">
        <f>IF(IFERROR(VLOOKUP("TF_81",'Analyse de risques'!$W$1:$W$154,1,FALSE)&lt;&gt;"","")=TRUE,"TF_81","")</f>
        <v/>
      </c>
      <c r="E199" s="96"/>
      <c r="F199" s="97"/>
      <c r="G199" s="95" t="str">
        <f>IF(D199&lt;&gt;"",VLOOKUP(D199,'Analyse de risques'!$W$1:$Y$154,3,FALSE),"")</f>
        <v/>
      </c>
      <c r="H199" s="96"/>
      <c r="I199" s="96"/>
      <c r="J199" s="96"/>
      <c r="K199" s="96"/>
      <c r="L199" s="96"/>
      <c r="M199" s="96"/>
      <c r="N199" s="96"/>
      <c r="O199" s="96"/>
      <c r="P199" s="96"/>
      <c r="Q199" s="96"/>
      <c r="R199" s="96"/>
      <c r="S199" s="96"/>
      <c r="T199" s="96"/>
      <c r="U199" s="97"/>
      <c r="V199" s="95"/>
      <c r="W199" s="96"/>
      <c r="X199" s="96"/>
      <c r="Y199" s="97"/>
      <c r="Z199" s="95"/>
      <c r="AA199" s="97"/>
      <c r="AB199" s="95"/>
      <c r="AC199" s="96"/>
      <c r="AD199" s="97"/>
    </row>
    <row r="200" spans="1:30" ht="53.85" customHeight="1" x14ac:dyDescent="0.25">
      <c r="A200" s="95"/>
      <c r="B200" s="96"/>
      <c r="C200" s="97"/>
      <c r="D200" s="95" t="str">
        <f>IF(IFERROR(VLOOKUP("TF_82",'Analyse de risques'!$W$1:$W$154,1,FALSE)&lt;&gt;"","")=TRUE,"TF_82","")</f>
        <v/>
      </c>
      <c r="E200" s="96"/>
      <c r="F200" s="97"/>
      <c r="G200" s="95" t="str">
        <f>IF(D200&lt;&gt;"",VLOOKUP(D200,'Analyse de risques'!$W$1:$Y$154,3,FALSE),"")</f>
        <v/>
      </c>
      <c r="H200" s="96"/>
      <c r="I200" s="96"/>
      <c r="J200" s="96"/>
      <c r="K200" s="96"/>
      <c r="L200" s="96"/>
      <c r="M200" s="96"/>
      <c r="N200" s="96"/>
      <c r="O200" s="96"/>
      <c r="P200" s="96"/>
      <c r="Q200" s="96"/>
      <c r="R200" s="96"/>
      <c r="S200" s="96"/>
      <c r="T200" s="96"/>
      <c r="U200" s="97"/>
      <c r="V200" s="95"/>
      <c r="W200" s="96"/>
      <c r="X200" s="96"/>
      <c r="Y200" s="97"/>
      <c r="Z200" s="95"/>
      <c r="AA200" s="97"/>
      <c r="AB200" s="95"/>
      <c r="AC200" s="96"/>
      <c r="AD200" s="97"/>
    </row>
    <row r="201" spans="1:30" ht="53.85" customHeight="1" x14ac:dyDescent="0.25">
      <c r="A201" s="95"/>
      <c r="B201" s="96"/>
      <c r="C201" s="97"/>
      <c r="D201" s="95" t="str">
        <f>IF(IFERROR(VLOOKUP("TF_83",'Analyse de risques'!$W$1:$W$154,1,FALSE)&lt;&gt;"","")=TRUE,"TF_83","")</f>
        <v/>
      </c>
      <c r="E201" s="96"/>
      <c r="F201" s="97"/>
      <c r="G201" s="95" t="str">
        <f>IF(D201&lt;&gt;"",VLOOKUP(D201,'Analyse de risques'!$W$1:$Y$154,3,FALSE),"")</f>
        <v/>
      </c>
      <c r="H201" s="96"/>
      <c r="I201" s="96"/>
      <c r="J201" s="96"/>
      <c r="K201" s="96"/>
      <c r="L201" s="96"/>
      <c r="M201" s="96"/>
      <c r="N201" s="96"/>
      <c r="O201" s="96"/>
      <c r="P201" s="96"/>
      <c r="Q201" s="96"/>
      <c r="R201" s="96"/>
      <c r="S201" s="96"/>
      <c r="T201" s="96"/>
      <c r="U201" s="97"/>
      <c r="V201" s="95"/>
      <c r="W201" s="96"/>
      <c r="X201" s="96"/>
      <c r="Y201" s="97"/>
      <c r="Z201" s="95"/>
      <c r="AA201" s="97"/>
      <c r="AB201" s="95"/>
      <c r="AC201" s="96"/>
      <c r="AD201" s="97"/>
    </row>
    <row r="202" spans="1:30" ht="53.85" customHeight="1" x14ac:dyDescent="0.25">
      <c r="A202" s="186"/>
      <c r="B202" s="186"/>
      <c r="C202" s="186"/>
      <c r="D202" s="95" t="str">
        <f>IF(IFERROR(VLOOKUP("TF_84",'Analyse de risques'!$W$1:$W$154,1,FALSE)&lt;&gt;"","")=TRUE,"TF_84","")</f>
        <v/>
      </c>
      <c r="E202" s="96"/>
      <c r="F202" s="97"/>
      <c r="G202" s="95" t="str">
        <f>IF(D202&lt;&gt;"",VLOOKUP(D202,'Analyse de risques'!$W$1:$Y$154,3,FALSE),"")</f>
        <v/>
      </c>
      <c r="H202" s="96"/>
      <c r="I202" s="96"/>
      <c r="J202" s="96"/>
      <c r="K202" s="96"/>
      <c r="L202" s="96"/>
      <c r="M202" s="96"/>
      <c r="N202" s="96"/>
      <c r="O202" s="96"/>
      <c r="P202" s="96"/>
      <c r="Q202" s="96"/>
      <c r="R202" s="96"/>
      <c r="S202" s="96"/>
      <c r="T202" s="96"/>
      <c r="U202" s="97"/>
      <c r="V202" s="95"/>
      <c r="W202" s="96"/>
      <c r="X202" s="96"/>
      <c r="Y202" s="97"/>
      <c r="Z202" s="95"/>
      <c r="AA202" s="97"/>
      <c r="AB202" s="186"/>
      <c r="AC202" s="186"/>
      <c r="AD202" s="186"/>
    </row>
    <row r="203" spans="1:30" s="21" customFormat="1" ht="8.4499999999999993" customHeight="1" x14ac:dyDescent="0.25">
      <c r="A203" s="19"/>
      <c r="B203" s="19"/>
      <c r="C203" s="19"/>
      <c r="D203" s="19"/>
      <c r="E203" s="19"/>
      <c r="F203" s="19"/>
      <c r="G203" s="19"/>
      <c r="H203" s="19"/>
      <c r="I203" s="19"/>
      <c r="J203" s="19"/>
      <c r="K203" s="19"/>
      <c r="L203" s="19"/>
      <c r="M203" s="19"/>
      <c r="N203" s="19"/>
      <c r="O203" s="19"/>
      <c r="P203" s="19"/>
      <c r="Q203" s="19"/>
      <c r="R203" s="19"/>
      <c r="S203" s="19"/>
      <c r="T203" s="19"/>
      <c r="U203" s="19"/>
      <c r="V203" s="20"/>
      <c r="W203" s="20"/>
      <c r="X203" s="20"/>
      <c r="Y203" s="20"/>
      <c r="Z203" s="20"/>
      <c r="AA203" s="20"/>
      <c r="AB203" s="19"/>
      <c r="AC203" s="19"/>
      <c r="AD203" s="19"/>
    </row>
    <row r="204" spans="1:30" s="21" customFormat="1" ht="8.4499999999999993" customHeight="1" x14ac:dyDescent="0.25">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row>
    <row r="205" spans="1:30" ht="14.1" customHeight="1" x14ac:dyDescent="0.25">
      <c r="A205" s="212" t="str">
        <f>IF(D213&lt;&gt;"","aaa","")</f>
        <v/>
      </c>
      <c r="B205" s="212"/>
      <c r="C205" s="212"/>
      <c r="D205" s="212"/>
      <c r="E205" s="212"/>
      <c r="F205" s="212"/>
      <c r="G205" s="212"/>
      <c r="H205" s="212"/>
      <c r="I205" s="212"/>
      <c r="J205" s="212"/>
      <c r="K205" s="212"/>
      <c r="L205" s="212"/>
      <c r="M205" s="212"/>
      <c r="N205" s="212"/>
      <c r="O205" s="212"/>
      <c r="P205" s="212"/>
      <c r="Q205" s="212"/>
      <c r="R205" s="212"/>
      <c r="S205" s="212"/>
      <c r="T205" s="212"/>
      <c r="U205" s="212"/>
      <c r="V205" s="212"/>
      <c r="W205" s="212"/>
      <c r="X205" s="212"/>
      <c r="Y205" s="212"/>
      <c r="Z205" s="212"/>
      <c r="AA205" s="212"/>
      <c r="AB205" s="212"/>
      <c r="AC205" s="212"/>
      <c r="AD205" s="212"/>
    </row>
    <row r="206" spans="1:30" s="1" customFormat="1" ht="19.7" customHeight="1" x14ac:dyDescent="0.2">
      <c r="A206" s="89" t="s">
        <v>0</v>
      </c>
      <c r="B206" s="90"/>
      <c r="C206" s="90"/>
      <c r="D206" s="90"/>
      <c r="E206" s="90"/>
      <c r="F206" s="90"/>
      <c r="G206" s="90"/>
      <c r="H206" s="90"/>
      <c r="I206" s="90"/>
      <c r="J206" s="90"/>
      <c r="K206" s="90"/>
      <c r="L206" s="90"/>
      <c r="M206" s="90"/>
      <c r="N206" s="90"/>
      <c r="O206" s="90"/>
      <c r="P206" s="90"/>
      <c r="Q206" s="90"/>
      <c r="R206" s="90"/>
      <c r="S206" s="90"/>
      <c r="T206" s="90"/>
      <c r="U206" s="90"/>
      <c r="V206" s="90"/>
      <c r="W206" s="91"/>
      <c r="X206" s="73" t="s">
        <v>1</v>
      </c>
      <c r="Y206" s="74"/>
      <c r="Z206" s="74"/>
      <c r="AA206" s="75"/>
      <c r="AB206" s="95" t="str">
        <f>AB189</f>
        <v/>
      </c>
      <c r="AC206" s="96"/>
      <c r="AD206" s="97"/>
    </row>
    <row r="207" spans="1:30" s="1" customFormat="1" ht="19.7" customHeight="1" x14ac:dyDescent="0.25">
      <c r="A207" s="70" t="str">
        <f>A190</f>
        <v/>
      </c>
      <c r="B207" s="71"/>
      <c r="C207" s="71"/>
      <c r="D207" s="71"/>
      <c r="E207" s="71"/>
      <c r="F207" s="71"/>
      <c r="G207" s="71"/>
      <c r="H207" s="71"/>
      <c r="I207" s="71"/>
      <c r="J207" s="71"/>
      <c r="K207" s="71"/>
      <c r="L207" s="71"/>
      <c r="M207" s="71"/>
      <c r="N207" s="71"/>
      <c r="O207" s="71"/>
      <c r="P207" s="71"/>
      <c r="Q207" s="71"/>
      <c r="R207" s="71"/>
      <c r="S207" s="71"/>
      <c r="T207" s="71"/>
      <c r="U207" s="71"/>
      <c r="V207" s="71"/>
      <c r="W207" s="72"/>
      <c r="X207" s="73" t="s">
        <v>3</v>
      </c>
      <c r="Y207" s="74"/>
      <c r="Z207" s="74"/>
      <c r="AA207" s="75"/>
      <c r="AB207" s="76" t="e">
        <f ca="1">NumPage() &amp; " sur " &amp; Totpage()</f>
        <v>#NAME?</v>
      </c>
      <c r="AC207" s="77"/>
      <c r="AD207" s="78"/>
    </row>
    <row r="208" spans="1:30" ht="6.95" customHeight="1" thickBot="1" x14ac:dyDescent="0.3"/>
    <row r="209" spans="1:30" ht="17.100000000000001" customHeight="1" x14ac:dyDescent="0.25">
      <c r="A209" s="200" t="s">
        <v>25</v>
      </c>
      <c r="B209" s="201"/>
      <c r="C209" s="202"/>
      <c r="D209" s="200" t="s">
        <v>26</v>
      </c>
      <c r="E209" s="201"/>
      <c r="F209" s="202"/>
      <c r="G209" s="200" t="s">
        <v>27</v>
      </c>
      <c r="H209" s="201"/>
      <c r="I209" s="201"/>
      <c r="J209" s="201"/>
      <c r="K209" s="201"/>
      <c r="L209" s="201"/>
      <c r="M209" s="201"/>
      <c r="N209" s="201"/>
      <c r="O209" s="201"/>
      <c r="P209" s="201"/>
      <c r="Q209" s="201"/>
      <c r="R209" s="201"/>
      <c r="S209" s="201"/>
      <c r="T209" s="201"/>
      <c r="U209" s="202"/>
      <c r="V209" s="200" t="s">
        <v>28</v>
      </c>
      <c r="W209" s="201"/>
      <c r="X209" s="201"/>
      <c r="Y209" s="202"/>
      <c r="Z209" s="200" t="s">
        <v>30</v>
      </c>
      <c r="AA209" s="202"/>
      <c r="AB209" s="200" t="s">
        <v>29</v>
      </c>
      <c r="AC209" s="201"/>
      <c r="AD209" s="202"/>
    </row>
    <row r="210" spans="1:30" ht="17.100000000000001" customHeight="1" x14ac:dyDescent="0.25">
      <c r="A210" s="203"/>
      <c r="B210" s="158"/>
      <c r="C210" s="204"/>
      <c r="D210" s="203"/>
      <c r="E210" s="158"/>
      <c r="F210" s="204"/>
      <c r="G210" s="203"/>
      <c r="H210" s="158"/>
      <c r="I210" s="158"/>
      <c r="J210" s="158"/>
      <c r="K210" s="158"/>
      <c r="L210" s="158"/>
      <c r="M210" s="158"/>
      <c r="N210" s="158"/>
      <c r="O210" s="158"/>
      <c r="P210" s="158"/>
      <c r="Q210" s="158"/>
      <c r="R210" s="158"/>
      <c r="S210" s="158"/>
      <c r="T210" s="158"/>
      <c r="U210" s="204"/>
      <c r="V210" s="203"/>
      <c r="W210" s="158"/>
      <c r="X210" s="158"/>
      <c r="Y210" s="204"/>
      <c r="Z210" s="203"/>
      <c r="AA210" s="204"/>
      <c r="AB210" s="203"/>
      <c r="AC210" s="158"/>
      <c r="AD210" s="204"/>
    </row>
    <row r="211" spans="1:30" ht="17.100000000000001" customHeight="1" thickBot="1" x14ac:dyDescent="0.3">
      <c r="A211" s="205"/>
      <c r="B211" s="206"/>
      <c r="C211" s="207"/>
      <c r="D211" s="205"/>
      <c r="E211" s="206"/>
      <c r="F211" s="207"/>
      <c r="G211" s="205"/>
      <c r="H211" s="206"/>
      <c r="I211" s="206"/>
      <c r="J211" s="206"/>
      <c r="K211" s="206"/>
      <c r="L211" s="206"/>
      <c r="M211" s="206"/>
      <c r="N211" s="206"/>
      <c r="O211" s="206"/>
      <c r="P211" s="206"/>
      <c r="Q211" s="206"/>
      <c r="R211" s="206"/>
      <c r="S211" s="206"/>
      <c r="T211" s="206"/>
      <c r="U211" s="207"/>
      <c r="V211" s="205"/>
      <c r="W211" s="206"/>
      <c r="X211" s="206"/>
      <c r="Y211" s="207"/>
      <c r="Z211" s="205"/>
      <c r="AA211" s="207"/>
      <c r="AB211" s="205"/>
      <c r="AC211" s="206"/>
      <c r="AD211" s="207"/>
    </row>
    <row r="212" spans="1:30" ht="17.100000000000001" customHeight="1" x14ac:dyDescent="0.25">
      <c r="A212" s="209" t="str">
        <f>IF(D213&lt;&gt;"","Qualification d'Installation","")</f>
        <v/>
      </c>
      <c r="B212" s="210"/>
      <c r="C212" s="210"/>
      <c r="D212" s="210"/>
      <c r="E212" s="210"/>
      <c r="F212" s="210"/>
      <c r="G212" s="210"/>
      <c r="H212" s="210"/>
      <c r="I212" s="210"/>
      <c r="J212" s="210"/>
      <c r="K212" s="210"/>
      <c r="L212" s="210"/>
      <c r="M212" s="210"/>
      <c r="N212" s="210"/>
      <c r="O212" s="210"/>
      <c r="P212" s="210"/>
      <c r="Q212" s="210"/>
      <c r="R212" s="210"/>
      <c r="S212" s="210"/>
      <c r="T212" s="210"/>
      <c r="U212" s="210"/>
      <c r="V212" s="210"/>
      <c r="W212" s="210"/>
      <c r="X212" s="210"/>
      <c r="Y212" s="210"/>
      <c r="Z212" s="210"/>
      <c r="AA212" s="210"/>
      <c r="AB212" s="210"/>
      <c r="AC212" s="210"/>
      <c r="AD212" s="211"/>
    </row>
    <row r="213" spans="1:30" ht="53.85" customHeight="1" x14ac:dyDescent="0.25">
      <c r="A213" s="95"/>
      <c r="B213" s="96"/>
      <c r="C213" s="97"/>
      <c r="D213" s="95" t="str">
        <f>IF(IFERROR(VLOOKUP("TF_85",'Analyse de risques'!$W$1:$W$154,1,FALSE)&lt;&gt;"","")=TRUE,"TF_85","")</f>
        <v/>
      </c>
      <c r="E213" s="96"/>
      <c r="F213" s="97"/>
      <c r="G213" s="95" t="str">
        <f>IF(D213&lt;&gt;"",VLOOKUP(D213,'Analyse de risques'!$W$1:$Y$154,3,FALSE),"")</f>
        <v/>
      </c>
      <c r="H213" s="96"/>
      <c r="I213" s="96"/>
      <c r="J213" s="96"/>
      <c r="K213" s="96"/>
      <c r="L213" s="96"/>
      <c r="M213" s="96"/>
      <c r="N213" s="96"/>
      <c r="O213" s="96"/>
      <c r="P213" s="96"/>
      <c r="Q213" s="96"/>
      <c r="R213" s="96"/>
      <c r="S213" s="96"/>
      <c r="T213" s="96"/>
      <c r="U213" s="97"/>
      <c r="V213" s="95"/>
      <c r="W213" s="96"/>
      <c r="X213" s="96"/>
      <c r="Y213" s="97"/>
      <c r="Z213" s="95"/>
      <c r="AA213" s="97"/>
      <c r="AB213" s="95"/>
      <c r="AC213" s="96"/>
      <c r="AD213" s="97"/>
    </row>
    <row r="214" spans="1:30" ht="53.85" customHeight="1" x14ac:dyDescent="0.25">
      <c r="A214" s="95"/>
      <c r="B214" s="96"/>
      <c r="C214" s="97"/>
      <c r="D214" s="95" t="str">
        <f>IF(IFERROR(VLOOKUP("TF_86",'Analyse de risques'!$W$1:$W$154,1,FALSE)&lt;&gt;"","")=TRUE,"TF_86","")</f>
        <v/>
      </c>
      <c r="E214" s="96"/>
      <c r="F214" s="97"/>
      <c r="G214" s="95" t="str">
        <f>IF(D214&lt;&gt;"",VLOOKUP(D214,'Analyse de risques'!$W$1:$Y$154,3,FALSE),"")</f>
        <v/>
      </c>
      <c r="H214" s="96"/>
      <c r="I214" s="96"/>
      <c r="J214" s="96"/>
      <c r="K214" s="96"/>
      <c r="L214" s="96"/>
      <c r="M214" s="96"/>
      <c r="N214" s="96"/>
      <c r="O214" s="96"/>
      <c r="P214" s="96"/>
      <c r="Q214" s="96"/>
      <c r="R214" s="96"/>
      <c r="S214" s="96"/>
      <c r="T214" s="96"/>
      <c r="U214" s="97"/>
      <c r="V214" s="95"/>
      <c r="W214" s="96"/>
      <c r="X214" s="96"/>
      <c r="Y214" s="97"/>
      <c r="Z214" s="95"/>
      <c r="AA214" s="97"/>
      <c r="AB214" s="95"/>
      <c r="AC214" s="96"/>
      <c r="AD214" s="97"/>
    </row>
    <row r="215" spans="1:30" ht="53.85" customHeight="1" x14ac:dyDescent="0.25">
      <c r="A215" s="95"/>
      <c r="B215" s="96"/>
      <c r="C215" s="97"/>
      <c r="D215" s="95" t="str">
        <f>IF(IFERROR(VLOOKUP("TF_87",'Analyse de risques'!$W$1:$W$154,1,FALSE)&lt;&gt;"","")=TRUE,"TF_87","")</f>
        <v/>
      </c>
      <c r="E215" s="96"/>
      <c r="F215" s="97"/>
      <c r="G215" s="95" t="str">
        <f>IF(D215&lt;&gt;"",VLOOKUP(D215,'Analyse de risques'!$W$1:$Y$154,3,FALSE),"")</f>
        <v/>
      </c>
      <c r="H215" s="96"/>
      <c r="I215" s="96"/>
      <c r="J215" s="96"/>
      <c r="K215" s="96"/>
      <c r="L215" s="96"/>
      <c r="M215" s="96"/>
      <c r="N215" s="96"/>
      <c r="O215" s="96"/>
      <c r="P215" s="96"/>
      <c r="Q215" s="96"/>
      <c r="R215" s="96"/>
      <c r="S215" s="96"/>
      <c r="T215" s="96"/>
      <c r="U215" s="97"/>
      <c r="V215" s="95"/>
      <c r="W215" s="96"/>
      <c r="X215" s="96"/>
      <c r="Y215" s="97"/>
      <c r="Z215" s="95"/>
      <c r="AA215" s="97"/>
      <c r="AB215" s="95"/>
      <c r="AC215" s="96"/>
      <c r="AD215" s="97"/>
    </row>
    <row r="216" spans="1:30" ht="53.85" customHeight="1" x14ac:dyDescent="0.25">
      <c r="A216" s="95"/>
      <c r="B216" s="96"/>
      <c r="C216" s="97"/>
      <c r="D216" s="95" t="str">
        <f>IF(IFERROR(VLOOKUP("TF_88",'Analyse de risques'!$W$1:$W$154,1,FALSE)&lt;&gt;"","")=TRUE,"TF_88","")</f>
        <v/>
      </c>
      <c r="E216" s="96"/>
      <c r="F216" s="97"/>
      <c r="G216" s="95" t="str">
        <f>IF(D216&lt;&gt;"",VLOOKUP(D216,'Analyse de risques'!$W$1:$Y$154,3,FALSE),"")</f>
        <v/>
      </c>
      <c r="H216" s="96"/>
      <c r="I216" s="96"/>
      <c r="J216" s="96"/>
      <c r="K216" s="96"/>
      <c r="L216" s="96"/>
      <c r="M216" s="96"/>
      <c r="N216" s="96"/>
      <c r="O216" s="96"/>
      <c r="P216" s="96"/>
      <c r="Q216" s="96"/>
      <c r="R216" s="96"/>
      <c r="S216" s="96"/>
      <c r="T216" s="96"/>
      <c r="U216" s="97"/>
      <c r="V216" s="95"/>
      <c r="W216" s="96"/>
      <c r="X216" s="96"/>
      <c r="Y216" s="97"/>
      <c r="Z216" s="95"/>
      <c r="AA216" s="97"/>
      <c r="AB216" s="95"/>
      <c r="AC216" s="96"/>
      <c r="AD216" s="97"/>
    </row>
    <row r="217" spans="1:30" ht="53.85" customHeight="1" x14ac:dyDescent="0.25">
      <c r="A217" s="95"/>
      <c r="B217" s="96"/>
      <c r="C217" s="97"/>
      <c r="D217" s="95" t="str">
        <f>IF(IFERROR(VLOOKUP("TF_89",'Analyse de risques'!$W$1:$W$154,1,FALSE)&lt;&gt;"","")=TRUE,"TF_89","")</f>
        <v/>
      </c>
      <c r="E217" s="96"/>
      <c r="F217" s="97"/>
      <c r="G217" s="95" t="str">
        <f>IF(D217&lt;&gt;"",VLOOKUP(D217,'Analyse de risques'!$W$1:$Y$154,3,FALSE),"")</f>
        <v/>
      </c>
      <c r="H217" s="96"/>
      <c r="I217" s="96"/>
      <c r="J217" s="96"/>
      <c r="K217" s="96"/>
      <c r="L217" s="96"/>
      <c r="M217" s="96"/>
      <c r="N217" s="96"/>
      <c r="O217" s="96"/>
      <c r="P217" s="96"/>
      <c r="Q217" s="96"/>
      <c r="R217" s="96"/>
      <c r="S217" s="96"/>
      <c r="T217" s="96"/>
      <c r="U217" s="97"/>
      <c r="V217" s="95"/>
      <c r="W217" s="96"/>
      <c r="X217" s="96"/>
      <c r="Y217" s="97"/>
      <c r="Z217" s="95"/>
      <c r="AA217" s="97"/>
      <c r="AB217" s="95"/>
      <c r="AC217" s="96"/>
      <c r="AD217" s="97"/>
    </row>
    <row r="218" spans="1:30" ht="53.85" customHeight="1" x14ac:dyDescent="0.25">
      <c r="A218" s="95"/>
      <c r="B218" s="96"/>
      <c r="C218" s="97"/>
      <c r="D218" s="95" t="str">
        <f>IF(IFERROR(VLOOKUP("TF_90",'Analyse de risques'!$W$1:$W$154,1,FALSE)&lt;&gt;"","")=TRUE,"TF_90","")</f>
        <v/>
      </c>
      <c r="E218" s="96"/>
      <c r="F218" s="97"/>
      <c r="G218" s="95" t="str">
        <f>IF(D218&lt;&gt;"",VLOOKUP(D218,'Analyse de risques'!$W$1:$Y$154,3,FALSE),"")</f>
        <v/>
      </c>
      <c r="H218" s="96"/>
      <c r="I218" s="96"/>
      <c r="J218" s="96"/>
      <c r="K218" s="96"/>
      <c r="L218" s="96"/>
      <c r="M218" s="96"/>
      <c r="N218" s="96"/>
      <c r="O218" s="96"/>
      <c r="P218" s="96"/>
      <c r="Q218" s="96"/>
      <c r="R218" s="96"/>
      <c r="S218" s="96"/>
      <c r="T218" s="96"/>
      <c r="U218" s="97"/>
      <c r="V218" s="95"/>
      <c r="W218" s="96"/>
      <c r="X218" s="96"/>
      <c r="Y218" s="97"/>
      <c r="Z218" s="95"/>
      <c r="AA218" s="97"/>
      <c r="AB218" s="95"/>
      <c r="AC218" s="96"/>
      <c r="AD218" s="97"/>
    </row>
    <row r="219" spans="1:30" ht="53.85" customHeight="1" x14ac:dyDescent="0.25">
      <c r="A219" s="186"/>
      <c r="B219" s="186"/>
      <c r="C219" s="186"/>
      <c r="D219" s="95" t="str">
        <f>IF(IFERROR(VLOOKUP("TF_91",'Analyse de risques'!$W$1:$W$154,1,FALSE)&lt;&gt;"","")=TRUE,"TF_91","")</f>
        <v/>
      </c>
      <c r="E219" s="96"/>
      <c r="F219" s="97"/>
      <c r="G219" s="95" t="str">
        <f>IF(D219&lt;&gt;"",VLOOKUP(D219,'Analyse de risques'!$W$1:$Y$154,3,FALSE),"")</f>
        <v/>
      </c>
      <c r="H219" s="96"/>
      <c r="I219" s="96"/>
      <c r="J219" s="96"/>
      <c r="K219" s="96"/>
      <c r="L219" s="96"/>
      <c r="M219" s="96"/>
      <c r="N219" s="96"/>
      <c r="O219" s="96"/>
      <c r="P219" s="96"/>
      <c r="Q219" s="96"/>
      <c r="R219" s="96"/>
      <c r="S219" s="96"/>
      <c r="T219" s="96"/>
      <c r="U219" s="97"/>
      <c r="V219" s="95"/>
      <c r="W219" s="96"/>
      <c r="X219" s="96"/>
      <c r="Y219" s="97"/>
      <c r="Z219" s="95"/>
      <c r="AA219" s="97"/>
      <c r="AB219" s="186"/>
      <c r="AC219" s="186"/>
      <c r="AD219" s="186"/>
    </row>
    <row r="220" spans="1:30" s="21" customFormat="1" ht="8.4499999999999993" customHeight="1" x14ac:dyDescent="0.25">
      <c r="A220" s="19"/>
      <c r="B220" s="19"/>
      <c r="C220" s="19"/>
      <c r="D220" s="19"/>
      <c r="E220" s="19"/>
      <c r="F220" s="19"/>
      <c r="G220" s="19"/>
      <c r="H220" s="19"/>
      <c r="I220" s="19"/>
      <c r="J220" s="19"/>
      <c r="K220" s="19"/>
      <c r="L220" s="19"/>
      <c r="M220" s="19"/>
      <c r="N220" s="19"/>
      <c r="O220" s="19"/>
      <c r="P220" s="19"/>
      <c r="Q220" s="19"/>
      <c r="R220" s="19"/>
      <c r="S220" s="19"/>
      <c r="T220" s="19"/>
      <c r="U220" s="19"/>
      <c r="V220" s="20"/>
      <c r="W220" s="20"/>
      <c r="X220" s="20"/>
      <c r="Y220" s="20"/>
      <c r="Z220" s="20"/>
      <c r="AA220" s="20"/>
      <c r="AB220" s="19"/>
      <c r="AC220" s="19"/>
      <c r="AD220" s="19"/>
    </row>
    <row r="221" spans="1:30" s="21" customFormat="1" ht="8.4499999999999993" customHeight="1" x14ac:dyDescent="0.25">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row>
    <row r="222" spans="1:30" ht="14.1" customHeight="1" x14ac:dyDescent="0.25">
      <c r="A222" s="212" t="str">
        <f>IF(D230&lt;&gt;"","aaa","")</f>
        <v/>
      </c>
      <c r="B222" s="212"/>
      <c r="C222" s="212"/>
      <c r="D222" s="212"/>
      <c r="E222" s="212"/>
      <c r="F222" s="212"/>
      <c r="G222" s="212"/>
      <c r="H222" s="212"/>
      <c r="I222" s="212"/>
      <c r="J222" s="212"/>
      <c r="K222" s="212"/>
      <c r="L222" s="212"/>
      <c r="M222" s="212"/>
      <c r="N222" s="212"/>
      <c r="O222" s="212"/>
      <c r="P222" s="212"/>
      <c r="Q222" s="212"/>
      <c r="R222" s="212"/>
      <c r="S222" s="212"/>
      <c r="T222" s="212"/>
      <c r="U222" s="212"/>
      <c r="V222" s="212"/>
      <c r="W222" s="212"/>
      <c r="X222" s="212"/>
      <c r="Y222" s="212"/>
      <c r="Z222" s="212"/>
      <c r="AA222" s="212"/>
      <c r="AB222" s="212"/>
      <c r="AC222" s="212"/>
      <c r="AD222" s="212"/>
    </row>
    <row r="223" spans="1:30" s="1" customFormat="1" ht="19.7" customHeight="1" x14ac:dyDescent="0.2">
      <c r="A223" s="89" t="s">
        <v>0</v>
      </c>
      <c r="B223" s="90"/>
      <c r="C223" s="90"/>
      <c r="D223" s="90"/>
      <c r="E223" s="90"/>
      <c r="F223" s="90"/>
      <c r="G223" s="90"/>
      <c r="H223" s="90"/>
      <c r="I223" s="90"/>
      <c r="J223" s="90"/>
      <c r="K223" s="90"/>
      <c r="L223" s="90"/>
      <c r="M223" s="90"/>
      <c r="N223" s="90"/>
      <c r="O223" s="90"/>
      <c r="P223" s="90"/>
      <c r="Q223" s="90"/>
      <c r="R223" s="90"/>
      <c r="S223" s="90"/>
      <c r="T223" s="90"/>
      <c r="U223" s="90"/>
      <c r="V223" s="90"/>
      <c r="W223" s="91"/>
      <c r="X223" s="73" t="s">
        <v>1</v>
      </c>
      <c r="Y223" s="74"/>
      <c r="Z223" s="74"/>
      <c r="AA223" s="75"/>
      <c r="AB223" s="95" t="str">
        <f>AB206</f>
        <v/>
      </c>
      <c r="AC223" s="96"/>
      <c r="AD223" s="97"/>
    </row>
    <row r="224" spans="1:30" s="1" customFormat="1" ht="19.7" customHeight="1" x14ac:dyDescent="0.25">
      <c r="A224" s="70" t="str">
        <f>A207</f>
        <v/>
      </c>
      <c r="B224" s="71"/>
      <c r="C224" s="71"/>
      <c r="D224" s="71"/>
      <c r="E224" s="71"/>
      <c r="F224" s="71"/>
      <c r="G224" s="71"/>
      <c r="H224" s="71"/>
      <c r="I224" s="71"/>
      <c r="J224" s="71"/>
      <c r="K224" s="71"/>
      <c r="L224" s="71"/>
      <c r="M224" s="71"/>
      <c r="N224" s="71"/>
      <c r="O224" s="71"/>
      <c r="P224" s="71"/>
      <c r="Q224" s="71"/>
      <c r="R224" s="71"/>
      <c r="S224" s="71"/>
      <c r="T224" s="71"/>
      <c r="U224" s="71"/>
      <c r="V224" s="71"/>
      <c r="W224" s="72"/>
      <c r="X224" s="73" t="s">
        <v>3</v>
      </c>
      <c r="Y224" s="74"/>
      <c r="Z224" s="74"/>
      <c r="AA224" s="75"/>
      <c r="AB224" s="76" t="e">
        <f ca="1">NumPage() &amp; " sur " &amp; Totpage()</f>
        <v>#NAME?</v>
      </c>
      <c r="AC224" s="77"/>
      <c r="AD224" s="78"/>
    </row>
    <row r="225" spans="1:30" ht="6.95" customHeight="1" thickBot="1" x14ac:dyDescent="0.3"/>
    <row r="226" spans="1:30" ht="17.100000000000001" customHeight="1" x14ac:dyDescent="0.25">
      <c r="A226" s="200" t="s">
        <v>25</v>
      </c>
      <c r="B226" s="201"/>
      <c r="C226" s="202"/>
      <c r="D226" s="200" t="s">
        <v>26</v>
      </c>
      <c r="E226" s="201"/>
      <c r="F226" s="202"/>
      <c r="G226" s="200" t="s">
        <v>27</v>
      </c>
      <c r="H226" s="201"/>
      <c r="I226" s="201"/>
      <c r="J226" s="201"/>
      <c r="K226" s="201"/>
      <c r="L226" s="201"/>
      <c r="M226" s="201"/>
      <c r="N226" s="201"/>
      <c r="O226" s="201"/>
      <c r="P226" s="201"/>
      <c r="Q226" s="201"/>
      <c r="R226" s="201"/>
      <c r="S226" s="201"/>
      <c r="T226" s="201"/>
      <c r="U226" s="202"/>
      <c r="V226" s="200" t="s">
        <v>28</v>
      </c>
      <c r="W226" s="201"/>
      <c r="X226" s="201"/>
      <c r="Y226" s="202"/>
      <c r="Z226" s="200" t="s">
        <v>30</v>
      </c>
      <c r="AA226" s="202"/>
      <c r="AB226" s="200" t="s">
        <v>29</v>
      </c>
      <c r="AC226" s="201"/>
      <c r="AD226" s="202"/>
    </row>
    <row r="227" spans="1:30" ht="17.100000000000001" customHeight="1" x14ac:dyDescent="0.25">
      <c r="A227" s="203"/>
      <c r="B227" s="158"/>
      <c r="C227" s="204"/>
      <c r="D227" s="203"/>
      <c r="E227" s="158"/>
      <c r="F227" s="204"/>
      <c r="G227" s="203"/>
      <c r="H227" s="158"/>
      <c r="I227" s="158"/>
      <c r="J227" s="158"/>
      <c r="K227" s="158"/>
      <c r="L227" s="158"/>
      <c r="M227" s="158"/>
      <c r="N227" s="158"/>
      <c r="O227" s="158"/>
      <c r="P227" s="158"/>
      <c r="Q227" s="158"/>
      <c r="R227" s="158"/>
      <c r="S227" s="158"/>
      <c r="T227" s="158"/>
      <c r="U227" s="204"/>
      <c r="V227" s="203"/>
      <c r="W227" s="158"/>
      <c r="X227" s="158"/>
      <c r="Y227" s="204"/>
      <c r="Z227" s="203"/>
      <c r="AA227" s="204"/>
      <c r="AB227" s="203"/>
      <c r="AC227" s="158"/>
      <c r="AD227" s="204"/>
    </row>
    <row r="228" spans="1:30" ht="17.100000000000001" customHeight="1" thickBot="1" x14ac:dyDescent="0.3">
      <c r="A228" s="205"/>
      <c r="B228" s="206"/>
      <c r="C228" s="207"/>
      <c r="D228" s="205"/>
      <c r="E228" s="206"/>
      <c r="F228" s="207"/>
      <c r="G228" s="205"/>
      <c r="H228" s="206"/>
      <c r="I228" s="206"/>
      <c r="J228" s="206"/>
      <c r="K228" s="206"/>
      <c r="L228" s="206"/>
      <c r="M228" s="206"/>
      <c r="N228" s="206"/>
      <c r="O228" s="206"/>
      <c r="P228" s="206"/>
      <c r="Q228" s="206"/>
      <c r="R228" s="206"/>
      <c r="S228" s="206"/>
      <c r="T228" s="206"/>
      <c r="U228" s="207"/>
      <c r="V228" s="205"/>
      <c r="W228" s="206"/>
      <c r="X228" s="206"/>
      <c r="Y228" s="207"/>
      <c r="Z228" s="205"/>
      <c r="AA228" s="207"/>
      <c r="AB228" s="205"/>
      <c r="AC228" s="206"/>
      <c r="AD228" s="207"/>
    </row>
    <row r="229" spans="1:30" ht="17.100000000000001" customHeight="1" x14ac:dyDescent="0.25">
      <c r="A229" s="209" t="str">
        <f>IF(D230&lt;&gt;"","Qualification d'Installation","")</f>
        <v/>
      </c>
      <c r="B229" s="210"/>
      <c r="C229" s="210"/>
      <c r="D229" s="210"/>
      <c r="E229" s="210"/>
      <c r="F229" s="210"/>
      <c r="G229" s="210"/>
      <c r="H229" s="210"/>
      <c r="I229" s="210"/>
      <c r="J229" s="210"/>
      <c r="K229" s="210"/>
      <c r="L229" s="210"/>
      <c r="M229" s="210"/>
      <c r="N229" s="210"/>
      <c r="O229" s="210"/>
      <c r="P229" s="210"/>
      <c r="Q229" s="210"/>
      <c r="R229" s="210"/>
      <c r="S229" s="210"/>
      <c r="T229" s="210"/>
      <c r="U229" s="210"/>
      <c r="V229" s="210"/>
      <c r="W229" s="210"/>
      <c r="X229" s="210"/>
      <c r="Y229" s="210"/>
      <c r="Z229" s="210"/>
      <c r="AA229" s="210"/>
      <c r="AB229" s="210"/>
      <c r="AC229" s="210"/>
      <c r="AD229" s="211"/>
    </row>
    <row r="230" spans="1:30" ht="53.85" customHeight="1" x14ac:dyDescent="0.25">
      <c r="A230" s="95"/>
      <c r="B230" s="96"/>
      <c r="C230" s="97"/>
      <c r="D230" s="95" t="str">
        <f>IF(IFERROR(VLOOKUP("TF_92",'Analyse de risques'!$W$1:$W$154,1,FALSE)&lt;&gt;"","")=TRUE,"TF_92","")</f>
        <v/>
      </c>
      <c r="E230" s="96"/>
      <c r="F230" s="97"/>
      <c r="G230" s="95" t="str">
        <f>IF(D230&lt;&gt;"",VLOOKUP(D230,'Analyse de risques'!$W$1:$Y$154,3,FALSE),"")</f>
        <v/>
      </c>
      <c r="H230" s="96"/>
      <c r="I230" s="96"/>
      <c r="J230" s="96"/>
      <c r="K230" s="96"/>
      <c r="L230" s="96"/>
      <c r="M230" s="96"/>
      <c r="N230" s="96"/>
      <c r="O230" s="96"/>
      <c r="P230" s="96"/>
      <c r="Q230" s="96"/>
      <c r="R230" s="96"/>
      <c r="S230" s="96"/>
      <c r="T230" s="96"/>
      <c r="U230" s="97"/>
      <c r="V230" s="95"/>
      <c r="W230" s="96"/>
      <c r="X230" s="96"/>
      <c r="Y230" s="97"/>
      <c r="Z230" s="95"/>
      <c r="AA230" s="97"/>
      <c r="AB230" s="95"/>
      <c r="AC230" s="96"/>
      <c r="AD230" s="97"/>
    </row>
    <row r="231" spans="1:30" ht="53.85" customHeight="1" x14ac:dyDescent="0.25">
      <c r="A231" s="95"/>
      <c r="B231" s="96"/>
      <c r="C231" s="97"/>
      <c r="D231" s="95" t="str">
        <f>IF(IFERROR(VLOOKUP("TF_93",'Analyse de risques'!$W$1:$W$154,1,FALSE)&lt;&gt;"","")=TRUE,"TF_93","")</f>
        <v/>
      </c>
      <c r="E231" s="96"/>
      <c r="F231" s="97"/>
      <c r="G231" s="95" t="str">
        <f>IF(D231&lt;&gt;"",VLOOKUP(D231,'Analyse de risques'!$W$1:$Y$154,3,FALSE),"")</f>
        <v/>
      </c>
      <c r="H231" s="96"/>
      <c r="I231" s="96"/>
      <c r="J231" s="96"/>
      <c r="K231" s="96"/>
      <c r="L231" s="96"/>
      <c r="M231" s="96"/>
      <c r="N231" s="96"/>
      <c r="O231" s="96"/>
      <c r="P231" s="96"/>
      <c r="Q231" s="96"/>
      <c r="R231" s="96"/>
      <c r="S231" s="96"/>
      <c r="T231" s="96"/>
      <c r="U231" s="97"/>
      <c r="V231" s="95"/>
      <c r="W231" s="96"/>
      <c r="X231" s="96"/>
      <c r="Y231" s="97"/>
      <c r="Z231" s="95"/>
      <c r="AA231" s="97"/>
      <c r="AB231" s="95"/>
      <c r="AC231" s="96"/>
      <c r="AD231" s="97"/>
    </row>
    <row r="232" spans="1:30" ht="53.85" customHeight="1" x14ac:dyDescent="0.25">
      <c r="A232" s="95"/>
      <c r="B232" s="96"/>
      <c r="C232" s="97"/>
      <c r="D232" s="95" t="str">
        <f>IF(IFERROR(VLOOKUP("TF_94",'Analyse de risques'!$W$1:$W$154,1,FALSE)&lt;&gt;"","")=TRUE,"TF_94","")</f>
        <v/>
      </c>
      <c r="E232" s="96"/>
      <c r="F232" s="97"/>
      <c r="G232" s="95" t="str">
        <f>IF(D232&lt;&gt;"",VLOOKUP(D232,'Analyse de risques'!$W$1:$Y$154,3,FALSE),"")</f>
        <v/>
      </c>
      <c r="H232" s="96"/>
      <c r="I232" s="96"/>
      <c r="J232" s="96"/>
      <c r="K232" s="96"/>
      <c r="L232" s="96"/>
      <c r="M232" s="96"/>
      <c r="N232" s="96"/>
      <c r="O232" s="96"/>
      <c r="P232" s="96"/>
      <c r="Q232" s="96"/>
      <c r="R232" s="96"/>
      <c r="S232" s="96"/>
      <c r="T232" s="96"/>
      <c r="U232" s="97"/>
      <c r="V232" s="95"/>
      <c r="W232" s="96"/>
      <c r="X232" s="96"/>
      <c r="Y232" s="97"/>
      <c r="Z232" s="95"/>
      <c r="AA232" s="97"/>
      <c r="AB232" s="95"/>
      <c r="AC232" s="96"/>
      <c r="AD232" s="97"/>
    </row>
    <row r="233" spans="1:30" ht="53.85" customHeight="1" x14ac:dyDescent="0.25">
      <c r="A233" s="95"/>
      <c r="B233" s="96"/>
      <c r="C233" s="97"/>
      <c r="D233" s="95" t="str">
        <f>IF(IFERROR(VLOOKUP("TF_95",'Analyse de risques'!$W$1:$W$154,1,FALSE)&lt;&gt;"","")=TRUE,"TF_95","")</f>
        <v/>
      </c>
      <c r="E233" s="96"/>
      <c r="F233" s="97"/>
      <c r="G233" s="95" t="str">
        <f>IF(D233&lt;&gt;"",VLOOKUP(D233,'Analyse de risques'!$W$1:$Y$154,3,FALSE),"")</f>
        <v/>
      </c>
      <c r="H233" s="96"/>
      <c r="I233" s="96"/>
      <c r="J233" s="96"/>
      <c r="K233" s="96"/>
      <c r="L233" s="96"/>
      <c r="M233" s="96"/>
      <c r="N233" s="96"/>
      <c r="O233" s="96"/>
      <c r="P233" s="96"/>
      <c r="Q233" s="96"/>
      <c r="R233" s="96"/>
      <c r="S233" s="96"/>
      <c r="T233" s="96"/>
      <c r="U233" s="97"/>
      <c r="V233" s="95"/>
      <c r="W233" s="96"/>
      <c r="X233" s="96"/>
      <c r="Y233" s="97"/>
      <c r="Z233" s="95"/>
      <c r="AA233" s="97"/>
      <c r="AB233" s="95"/>
      <c r="AC233" s="96"/>
      <c r="AD233" s="97"/>
    </row>
    <row r="234" spans="1:30" ht="53.85" customHeight="1" x14ac:dyDescent="0.25">
      <c r="A234" s="95"/>
      <c r="B234" s="96"/>
      <c r="C234" s="97"/>
      <c r="D234" s="95" t="str">
        <f>IF(IFERROR(VLOOKUP("TF_96",'Analyse de risques'!$W$1:$W$154,1,FALSE)&lt;&gt;"","")=TRUE,"TF_96","")</f>
        <v/>
      </c>
      <c r="E234" s="96"/>
      <c r="F234" s="97"/>
      <c r="G234" s="95" t="str">
        <f>IF(D234&lt;&gt;"",VLOOKUP(D234,'Analyse de risques'!$W$1:$Y$154,3,FALSE),"")</f>
        <v/>
      </c>
      <c r="H234" s="96"/>
      <c r="I234" s="96"/>
      <c r="J234" s="96"/>
      <c r="K234" s="96"/>
      <c r="L234" s="96"/>
      <c r="M234" s="96"/>
      <c r="N234" s="96"/>
      <c r="O234" s="96"/>
      <c r="P234" s="96"/>
      <c r="Q234" s="96"/>
      <c r="R234" s="96"/>
      <c r="S234" s="96"/>
      <c r="T234" s="96"/>
      <c r="U234" s="97"/>
      <c r="V234" s="95"/>
      <c r="W234" s="96"/>
      <c r="X234" s="96"/>
      <c r="Y234" s="97"/>
      <c r="Z234" s="95"/>
      <c r="AA234" s="97"/>
      <c r="AB234" s="95"/>
      <c r="AC234" s="96"/>
      <c r="AD234" s="97"/>
    </row>
    <row r="235" spans="1:30" ht="53.85" customHeight="1" x14ac:dyDescent="0.25">
      <c r="A235" s="95"/>
      <c r="B235" s="96"/>
      <c r="C235" s="97"/>
      <c r="D235" s="95" t="str">
        <f>IF(IFERROR(VLOOKUP("TF_97",'Analyse de risques'!$W$1:$W$154,1,FALSE)&lt;&gt;"","")=TRUE,"TF_97","")</f>
        <v/>
      </c>
      <c r="E235" s="96"/>
      <c r="F235" s="97"/>
      <c r="G235" s="95" t="str">
        <f>IF(D235&lt;&gt;"",VLOOKUP(D235,'Analyse de risques'!$W$1:$Y$154,3,FALSE),"")</f>
        <v/>
      </c>
      <c r="H235" s="96"/>
      <c r="I235" s="96"/>
      <c r="J235" s="96"/>
      <c r="K235" s="96"/>
      <c r="L235" s="96"/>
      <c r="M235" s="96"/>
      <c r="N235" s="96"/>
      <c r="O235" s="96"/>
      <c r="P235" s="96"/>
      <c r="Q235" s="96"/>
      <c r="R235" s="96"/>
      <c r="S235" s="96"/>
      <c r="T235" s="96"/>
      <c r="U235" s="97"/>
      <c r="V235" s="95"/>
      <c r="W235" s="96"/>
      <c r="X235" s="96"/>
      <c r="Y235" s="97"/>
      <c r="Z235" s="95"/>
      <c r="AA235" s="97"/>
      <c r="AB235" s="95"/>
      <c r="AC235" s="96"/>
      <c r="AD235" s="97"/>
    </row>
    <row r="236" spans="1:30" ht="53.85" customHeight="1" x14ac:dyDescent="0.25">
      <c r="A236" s="186"/>
      <c r="B236" s="186"/>
      <c r="C236" s="186"/>
      <c r="D236" s="95" t="str">
        <f>IF(IFERROR(VLOOKUP("TF_98",'Analyse de risques'!$W$1:$W$154,1,FALSE)&lt;&gt;"","")=TRUE,"TF_98","")</f>
        <v/>
      </c>
      <c r="E236" s="96"/>
      <c r="F236" s="97"/>
      <c r="G236" s="95" t="str">
        <f>IF(D236&lt;&gt;"",VLOOKUP(D236,'Analyse de risques'!$W$1:$Y$154,3,FALSE),"")</f>
        <v/>
      </c>
      <c r="H236" s="96"/>
      <c r="I236" s="96"/>
      <c r="J236" s="96"/>
      <c r="K236" s="96"/>
      <c r="L236" s="96"/>
      <c r="M236" s="96"/>
      <c r="N236" s="96"/>
      <c r="O236" s="96"/>
      <c r="P236" s="96"/>
      <c r="Q236" s="96"/>
      <c r="R236" s="96"/>
      <c r="S236" s="96"/>
      <c r="T236" s="96"/>
      <c r="U236" s="97"/>
      <c r="V236" s="95"/>
      <c r="W236" s="96"/>
      <c r="X236" s="96"/>
      <c r="Y236" s="97"/>
      <c r="Z236" s="95"/>
      <c r="AA236" s="97"/>
      <c r="AB236" s="186"/>
      <c r="AC236" s="186"/>
      <c r="AD236" s="186"/>
    </row>
    <row r="237" spans="1:30" s="21" customFormat="1" ht="8.4499999999999993" customHeight="1" x14ac:dyDescent="0.25">
      <c r="A237" s="19"/>
      <c r="B237" s="19"/>
      <c r="C237" s="19"/>
      <c r="D237" s="19"/>
      <c r="E237" s="19"/>
      <c r="F237" s="19"/>
      <c r="G237" s="19"/>
      <c r="H237" s="19"/>
      <c r="I237" s="19"/>
      <c r="J237" s="19"/>
      <c r="K237" s="19"/>
      <c r="L237" s="19"/>
      <c r="M237" s="19"/>
      <c r="N237" s="19"/>
      <c r="O237" s="19"/>
      <c r="P237" s="19"/>
      <c r="Q237" s="19"/>
      <c r="R237" s="19"/>
      <c r="S237" s="19"/>
      <c r="T237" s="19"/>
      <c r="U237" s="19"/>
      <c r="V237" s="20"/>
      <c r="W237" s="20"/>
      <c r="X237" s="20"/>
      <c r="Y237" s="20"/>
      <c r="Z237" s="20"/>
      <c r="AA237" s="20"/>
      <c r="AB237" s="19"/>
      <c r="AC237" s="19"/>
      <c r="AD237" s="19"/>
    </row>
    <row r="238" spans="1:30" s="21" customFormat="1" ht="8.4499999999999993" customHeight="1" x14ac:dyDescent="0.25">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row>
    <row r="239" spans="1:30" ht="14.1" customHeight="1" x14ac:dyDescent="0.25">
      <c r="A239" s="212" t="str">
        <f>IF(D247&lt;&gt;"","aaa","")</f>
        <v/>
      </c>
      <c r="B239" s="212"/>
      <c r="C239" s="212"/>
      <c r="D239" s="212"/>
      <c r="E239" s="212"/>
      <c r="F239" s="212"/>
      <c r="G239" s="212"/>
      <c r="H239" s="212"/>
      <c r="I239" s="212"/>
      <c r="J239" s="212"/>
      <c r="K239" s="212"/>
      <c r="L239" s="212"/>
      <c r="M239" s="212"/>
      <c r="N239" s="212"/>
      <c r="O239" s="212"/>
      <c r="P239" s="212"/>
      <c r="Q239" s="212"/>
      <c r="R239" s="212"/>
      <c r="S239" s="212"/>
      <c r="T239" s="212"/>
      <c r="U239" s="212"/>
      <c r="V239" s="212"/>
      <c r="W239" s="212"/>
      <c r="X239" s="212"/>
      <c r="Y239" s="212"/>
      <c r="Z239" s="212"/>
      <c r="AA239" s="212"/>
      <c r="AB239" s="212"/>
      <c r="AC239" s="212"/>
      <c r="AD239" s="212"/>
    </row>
    <row r="240" spans="1:30" s="1" customFormat="1" ht="19.7" customHeight="1" x14ac:dyDescent="0.2">
      <c r="A240" s="89" t="s">
        <v>0</v>
      </c>
      <c r="B240" s="90"/>
      <c r="C240" s="90"/>
      <c r="D240" s="90"/>
      <c r="E240" s="90"/>
      <c r="F240" s="90"/>
      <c r="G240" s="90"/>
      <c r="H240" s="90"/>
      <c r="I240" s="90"/>
      <c r="J240" s="90"/>
      <c r="K240" s="90"/>
      <c r="L240" s="90"/>
      <c r="M240" s="90"/>
      <c r="N240" s="90"/>
      <c r="O240" s="90"/>
      <c r="P240" s="90"/>
      <c r="Q240" s="90"/>
      <c r="R240" s="90"/>
      <c r="S240" s="90"/>
      <c r="T240" s="90"/>
      <c r="U240" s="90"/>
      <c r="V240" s="90"/>
      <c r="W240" s="91"/>
      <c r="X240" s="73" t="s">
        <v>1</v>
      </c>
      <c r="Y240" s="74"/>
      <c r="Z240" s="74"/>
      <c r="AA240" s="75"/>
      <c r="AB240" s="95" t="str">
        <f>AB223</f>
        <v/>
      </c>
      <c r="AC240" s="96"/>
      <c r="AD240" s="97"/>
    </row>
    <row r="241" spans="1:30" s="1" customFormat="1" ht="19.7" customHeight="1" x14ac:dyDescent="0.25">
      <c r="A241" s="70" t="str">
        <f>A224</f>
        <v/>
      </c>
      <c r="B241" s="71"/>
      <c r="C241" s="71"/>
      <c r="D241" s="71"/>
      <c r="E241" s="71"/>
      <c r="F241" s="71"/>
      <c r="G241" s="71"/>
      <c r="H241" s="71"/>
      <c r="I241" s="71"/>
      <c r="J241" s="71"/>
      <c r="K241" s="71"/>
      <c r="L241" s="71"/>
      <c r="M241" s="71"/>
      <c r="N241" s="71"/>
      <c r="O241" s="71"/>
      <c r="P241" s="71"/>
      <c r="Q241" s="71"/>
      <c r="R241" s="71"/>
      <c r="S241" s="71"/>
      <c r="T241" s="71"/>
      <c r="U241" s="71"/>
      <c r="V241" s="71"/>
      <c r="W241" s="72"/>
      <c r="X241" s="73" t="s">
        <v>3</v>
      </c>
      <c r="Y241" s="74"/>
      <c r="Z241" s="74"/>
      <c r="AA241" s="75"/>
      <c r="AB241" s="76" t="e">
        <f ca="1">NumPage() &amp; " sur " &amp; Totpage()</f>
        <v>#NAME?</v>
      </c>
      <c r="AC241" s="77"/>
      <c r="AD241" s="78"/>
    </row>
    <row r="242" spans="1:30" ht="6.95" customHeight="1" thickBot="1" x14ac:dyDescent="0.3"/>
    <row r="243" spans="1:30" ht="17.100000000000001" customHeight="1" x14ac:dyDescent="0.25">
      <c r="A243" s="200" t="s">
        <v>25</v>
      </c>
      <c r="B243" s="201"/>
      <c r="C243" s="202"/>
      <c r="D243" s="200" t="s">
        <v>26</v>
      </c>
      <c r="E243" s="201"/>
      <c r="F243" s="202"/>
      <c r="G243" s="200" t="s">
        <v>27</v>
      </c>
      <c r="H243" s="201"/>
      <c r="I243" s="201"/>
      <c r="J243" s="201"/>
      <c r="K243" s="201"/>
      <c r="L243" s="201"/>
      <c r="M243" s="201"/>
      <c r="N243" s="201"/>
      <c r="O243" s="201"/>
      <c r="P243" s="201"/>
      <c r="Q243" s="201"/>
      <c r="R243" s="201"/>
      <c r="S243" s="201"/>
      <c r="T243" s="201"/>
      <c r="U243" s="202"/>
      <c r="V243" s="200" t="s">
        <v>28</v>
      </c>
      <c r="W243" s="201"/>
      <c r="X243" s="201"/>
      <c r="Y243" s="202"/>
      <c r="Z243" s="200" t="s">
        <v>30</v>
      </c>
      <c r="AA243" s="202"/>
      <c r="AB243" s="200" t="s">
        <v>29</v>
      </c>
      <c r="AC243" s="201"/>
      <c r="AD243" s="202"/>
    </row>
    <row r="244" spans="1:30" ht="17.100000000000001" customHeight="1" x14ac:dyDescent="0.25">
      <c r="A244" s="203"/>
      <c r="B244" s="158"/>
      <c r="C244" s="204"/>
      <c r="D244" s="203"/>
      <c r="E244" s="158"/>
      <c r="F244" s="204"/>
      <c r="G244" s="203"/>
      <c r="H244" s="158"/>
      <c r="I244" s="158"/>
      <c r="J244" s="158"/>
      <c r="K244" s="158"/>
      <c r="L244" s="158"/>
      <c r="M244" s="158"/>
      <c r="N244" s="158"/>
      <c r="O244" s="158"/>
      <c r="P244" s="158"/>
      <c r="Q244" s="158"/>
      <c r="R244" s="158"/>
      <c r="S244" s="158"/>
      <c r="T244" s="158"/>
      <c r="U244" s="204"/>
      <c r="V244" s="203"/>
      <c r="W244" s="158"/>
      <c r="X244" s="158"/>
      <c r="Y244" s="204"/>
      <c r="Z244" s="203"/>
      <c r="AA244" s="204"/>
      <c r="AB244" s="203"/>
      <c r="AC244" s="158"/>
      <c r="AD244" s="204"/>
    </row>
    <row r="245" spans="1:30" ht="17.100000000000001" customHeight="1" thickBot="1" x14ac:dyDescent="0.3">
      <c r="A245" s="205"/>
      <c r="B245" s="206"/>
      <c r="C245" s="207"/>
      <c r="D245" s="205"/>
      <c r="E245" s="206"/>
      <c r="F245" s="207"/>
      <c r="G245" s="205"/>
      <c r="H245" s="206"/>
      <c r="I245" s="206"/>
      <c r="J245" s="206"/>
      <c r="K245" s="206"/>
      <c r="L245" s="206"/>
      <c r="M245" s="206"/>
      <c r="N245" s="206"/>
      <c r="O245" s="206"/>
      <c r="P245" s="206"/>
      <c r="Q245" s="206"/>
      <c r="R245" s="206"/>
      <c r="S245" s="206"/>
      <c r="T245" s="206"/>
      <c r="U245" s="207"/>
      <c r="V245" s="205"/>
      <c r="W245" s="206"/>
      <c r="X245" s="206"/>
      <c r="Y245" s="207"/>
      <c r="Z245" s="205"/>
      <c r="AA245" s="207"/>
      <c r="AB245" s="205"/>
      <c r="AC245" s="206"/>
      <c r="AD245" s="207"/>
    </row>
    <row r="246" spans="1:30" ht="17.100000000000001" customHeight="1" x14ac:dyDescent="0.25">
      <c r="A246" s="209" t="str">
        <f>IF(D247&lt;&gt;"","Qualification d'Installation","")</f>
        <v/>
      </c>
      <c r="B246" s="210"/>
      <c r="C246" s="210"/>
      <c r="D246" s="210"/>
      <c r="E246" s="210"/>
      <c r="F246" s="210"/>
      <c r="G246" s="210"/>
      <c r="H246" s="210"/>
      <c r="I246" s="210"/>
      <c r="J246" s="210"/>
      <c r="K246" s="210"/>
      <c r="L246" s="210"/>
      <c r="M246" s="210"/>
      <c r="N246" s="210"/>
      <c r="O246" s="210"/>
      <c r="P246" s="210"/>
      <c r="Q246" s="210"/>
      <c r="R246" s="210"/>
      <c r="S246" s="210"/>
      <c r="T246" s="210"/>
      <c r="U246" s="210"/>
      <c r="V246" s="210"/>
      <c r="W246" s="210"/>
      <c r="X246" s="210"/>
      <c r="Y246" s="210"/>
      <c r="Z246" s="210"/>
      <c r="AA246" s="210"/>
      <c r="AB246" s="210"/>
      <c r="AC246" s="210"/>
      <c r="AD246" s="211"/>
    </row>
    <row r="247" spans="1:30" ht="53.85" customHeight="1" x14ac:dyDescent="0.25">
      <c r="A247" s="95"/>
      <c r="B247" s="96"/>
      <c r="C247" s="97"/>
      <c r="D247" s="95" t="str">
        <f>IF(IFERROR(VLOOKUP("TF_99",'Analyse de risques'!$W$1:$W$154,1,FALSE)&lt;&gt;"","")=TRUE,"TF_99","")</f>
        <v/>
      </c>
      <c r="E247" s="96"/>
      <c r="F247" s="97"/>
      <c r="G247" s="95" t="str">
        <f>IF(D247&lt;&gt;"",VLOOKUP(D247,'Analyse de risques'!$W$1:$Y$154,3,FALSE),"")</f>
        <v/>
      </c>
      <c r="H247" s="96"/>
      <c r="I247" s="96"/>
      <c r="J247" s="96"/>
      <c r="K247" s="96"/>
      <c r="L247" s="96"/>
      <c r="M247" s="96"/>
      <c r="N247" s="96"/>
      <c r="O247" s="96"/>
      <c r="P247" s="96"/>
      <c r="Q247" s="96"/>
      <c r="R247" s="96"/>
      <c r="S247" s="96"/>
      <c r="T247" s="96"/>
      <c r="U247" s="97"/>
      <c r="V247" s="95"/>
      <c r="W247" s="96"/>
      <c r="X247" s="96"/>
      <c r="Y247" s="97"/>
      <c r="Z247" s="95"/>
      <c r="AA247" s="97"/>
      <c r="AB247" s="95"/>
      <c r="AC247" s="96"/>
      <c r="AD247" s="97"/>
    </row>
    <row r="248" spans="1:30" ht="53.85" customHeight="1" x14ac:dyDescent="0.25">
      <c r="A248" s="95"/>
      <c r="B248" s="96"/>
      <c r="C248" s="97"/>
      <c r="D248" s="95" t="str">
        <f>IF(IFERROR(VLOOKUP("TF_100",'Analyse de risques'!$W$1:$W$154,1,FALSE)&lt;&gt;"","")=TRUE,"TF_100","")</f>
        <v/>
      </c>
      <c r="E248" s="96"/>
      <c r="F248" s="97"/>
      <c r="G248" s="95" t="str">
        <f>IF(D248&lt;&gt;"",VLOOKUP(D248,'Analyse de risques'!$W$1:$Y$154,3,FALSE),"")</f>
        <v/>
      </c>
      <c r="H248" s="96"/>
      <c r="I248" s="96"/>
      <c r="J248" s="96"/>
      <c r="K248" s="96"/>
      <c r="L248" s="96"/>
      <c r="M248" s="96"/>
      <c r="N248" s="96"/>
      <c r="O248" s="96"/>
      <c r="P248" s="96"/>
      <c r="Q248" s="96"/>
      <c r="R248" s="96"/>
      <c r="S248" s="96"/>
      <c r="T248" s="96"/>
      <c r="U248" s="97"/>
      <c r="V248" s="95"/>
      <c r="W248" s="96"/>
      <c r="X248" s="96"/>
      <c r="Y248" s="97"/>
      <c r="Z248" s="95"/>
      <c r="AA248" s="97"/>
      <c r="AB248" s="95"/>
      <c r="AC248" s="96"/>
      <c r="AD248" s="97"/>
    </row>
    <row r="249" spans="1:30" ht="53.85" customHeight="1" x14ac:dyDescent="0.25">
      <c r="A249" s="95"/>
      <c r="B249" s="96"/>
      <c r="C249" s="97"/>
      <c r="D249" s="95" t="str">
        <f>IF(IFERROR(VLOOKUP("TF_101",'Analyse de risques'!$W$1:$W$154,1,FALSE)&lt;&gt;"","")=TRUE,"TF_101","")</f>
        <v/>
      </c>
      <c r="E249" s="96"/>
      <c r="F249" s="97"/>
      <c r="G249" s="95" t="str">
        <f>IF(D249&lt;&gt;"",VLOOKUP(D249,'Analyse de risques'!$W$1:$Y$154,3,FALSE),"")</f>
        <v/>
      </c>
      <c r="H249" s="96"/>
      <c r="I249" s="96"/>
      <c r="J249" s="96"/>
      <c r="K249" s="96"/>
      <c r="L249" s="96"/>
      <c r="M249" s="96"/>
      <c r="N249" s="96"/>
      <c r="O249" s="96"/>
      <c r="P249" s="96"/>
      <c r="Q249" s="96"/>
      <c r="R249" s="96"/>
      <c r="S249" s="96"/>
      <c r="T249" s="96"/>
      <c r="U249" s="97"/>
      <c r="V249" s="95"/>
      <c r="W249" s="96"/>
      <c r="X249" s="96"/>
      <c r="Y249" s="97"/>
      <c r="Z249" s="95"/>
      <c r="AA249" s="97"/>
      <c r="AB249" s="95"/>
      <c r="AC249" s="96"/>
      <c r="AD249" s="97"/>
    </row>
    <row r="250" spans="1:30" ht="53.85" customHeight="1" x14ac:dyDescent="0.25">
      <c r="A250" s="95"/>
      <c r="B250" s="96"/>
      <c r="C250" s="97"/>
      <c r="D250" s="95" t="str">
        <f>IF(IFERROR(VLOOKUP("TF_102",'Analyse de risques'!$W$1:$W$154,1,FALSE)&lt;&gt;"","")=TRUE,"TF_102","")</f>
        <v/>
      </c>
      <c r="E250" s="96"/>
      <c r="F250" s="97"/>
      <c r="G250" s="95" t="str">
        <f>IF(D250&lt;&gt;"",VLOOKUP(D250,'Analyse de risques'!$W$1:$Y$154,3,FALSE),"")</f>
        <v/>
      </c>
      <c r="H250" s="96"/>
      <c r="I250" s="96"/>
      <c r="J250" s="96"/>
      <c r="K250" s="96"/>
      <c r="L250" s="96"/>
      <c r="M250" s="96"/>
      <c r="N250" s="96"/>
      <c r="O250" s="96"/>
      <c r="P250" s="96"/>
      <c r="Q250" s="96"/>
      <c r="R250" s="96"/>
      <c r="S250" s="96"/>
      <c r="T250" s="96"/>
      <c r="U250" s="97"/>
      <c r="V250" s="95"/>
      <c r="W250" s="96"/>
      <c r="X250" s="96"/>
      <c r="Y250" s="97"/>
      <c r="Z250" s="95"/>
      <c r="AA250" s="97"/>
      <c r="AB250" s="95"/>
      <c r="AC250" s="96"/>
      <c r="AD250" s="97"/>
    </row>
    <row r="251" spans="1:30" ht="53.85" customHeight="1" x14ac:dyDescent="0.25">
      <c r="A251" s="95"/>
      <c r="B251" s="96"/>
      <c r="C251" s="97"/>
      <c r="D251" s="95" t="str">
        <f>IF(IFERROR(VLOOKUP("TF_103",'Analyse de risques'!$W$1:$W$154,1,FALSE)&lt;&gt;"","")=TRUE,"TF_103","")</f>
        <v/>
      </c>
      <c r="E251" s="96"/>
      <c r="F251" s="97"/>
      <c r="G251" s="95" t="str">
        <f>IF(D251&lt;&gt;"",VLOOKUP(D251,'Analyse de risques'!$W$1:$Y$154,3,FALSE),"")</f>
        <v/>
      </c>
      <c r="H251" s="96"/>
      <c r="I251" s="96"/>
      <c r="J251" s="96"/>
      <c r="K251" s="96"/>
      <c r="L251" s="96"/>
      <c r="M251" s="96"/>
      <c r="N251" s="96"/>
      <c r="O251" s="96"/>
      <c r="P251" s="96"/>
      <c r="Q251" s="96"/>
      <c r="R251" s="96"/>
      <c r="S251" s="96"/>
      <c r="T251" s="96"/>
      <c r="U251" s="97"/>
      <c r="V251" s="95"/>
      <c r="W251" s="96"/>
      <c r="X251" s="96"/>
      <c r="Y251" s="97"/>
      <c r="Z251" s="95"/>
      <c r="AA251" s="97"/>
      <c r="AB251" s="95"/>
      <c r="AC251" s="96"/>
      <c r="AD251" s="97"/>
    </row>
    <row r="252" spans="1:30" ht="53.85" customHeight="1" x14ac:dyDescent="0.25">
      <c r="A252" s="95"/>
      <c r="B252" s="96"/>
      <c r="C252" s="97"/>
      <c r="D252" s="95" t="str">
        <f>IF(IFERROR(VLOOKUP("TF_104",'Analyse de risques'!$W$1:$W$154,1,FALSE)&lt;&gt;"","")=TRUE,"TF_104","")</f>
        <v/>
      </c>
      <c r="E252" s="96"/>
      <c r="F252" s="97"/>
      <c r="G252" s="95" t="str">
        <f>IF(D252&lt;&gt;"",VLOOKUP(D252,'Analyse de risques'!$W$1:$Y$154,3,FALSE),"")</f>
        <v/>
      </c>
      <c r="H252" s="96"/>
      <c r="I252" s="96"/>
      <c r="J252" s="96"/>
      <c r="K252" s="96"/>
      <c r="L252" s="96"/>
      <c r="M252" s="96"/>
      <c r="N252" s="96"/>
      <c r="O252" s="96"/>
      <c r="P252" s="96"/>
      <c r="Q252" s="96"/>
      <c r="R252" s="96"/>
      <c r="S252" s="96"/>
      <c r="T252" s="96"/>
      <c r="U252" s="97"/>
      <c r="V252" s="95"/>
      <c r="W252" s="96"/>
      <c r="X252" s="96"/>
      <c r="Y252" s="97"/>
      <c r="Z252" s="95"/>
      <c r="AA252" s="97"/>
      <c r="AB252" s="95"/>
      <c r="AC252" s="96"/>
      <c r="AD252" s="97"/>
    </row>
    <row r="253" spans="1:30" ht="53.85" customHeight="1" x14ac:dyDescent="0.25">
      <c r="A253" s="186"/>
      <c r="B253" s="186"/>
      <c r="C253" s="186"/>
      <c r="D253" s="95" t="str">
        <f>IF(IFERROR(VLOOKUP("TF_105",'Analyse de risques'!$W$1:$W$154,1,FALSE)&lt;&gt;"","")=TRUE,"TF_105","")</f>
        <v/>
      </c>
      <c r="E253" s="96"/>
      <c r="F253" s="97"/>
      <c r="G253" s="95" t="str">
        <f>IF(D253&lt;&gt;"",VLOOKUP(D253,'Analyse de risques'!$W$1:$Y$154,3,FALSE),"")</f>
        <v/>
      </c>
      <c r="H253" s="96"/>
      <c r="I253" s="96"/>
      <c r="J253" s="96"/>
      <c r="K253" s="96"/>
      <c r="L253" s="96"/>
      <c r="M253" s="96"/>
      <c r="N253" s="96"/>
      <c r="O253" s="96"/>
      <c r="P253" s="96"/>
      <c r="Q253" s="96"/>
      <c r="R253" s="96"/>
      <c r="S253" s="96"/>
      <c r="T253" s="96"/>
      <c r="U253" s="97"/>
      <c r="V253" s="95"/>
      <c r="W253" s="96"/>
      <c r="X253" s="96"/>
      <c r="Y253" s="97"/>
      <c r="Z253" s="95"/>
      <c r="AA253" s="97"/>
      <c r="AB253" s="186"/>
      <c r="AC253" s="186"/>
      <c r="AD253" s="186"/>
    </row>
    <row r="254" spans="1:30" s="21" customFormat="1" ht="8.4499999999999993" customHeight="1" x14ac:dyDescent="0.25">
      <c r="A254" s="19"/>
      <c r="B254" s="19"/>
      <c r="C254" s="19"/>
      <c r="D254" s="19"/>
      <c r="E254" s="19"/>
      <c r="F254" s="19"/>
      <c r="G254" s="19"/>
      <c r="H254" s="19"/>
      <c r="I254" s="19"/>
      <c r="J254" s="19"/>
      <c r="K254" s="19"/>
      <c r="L254" s="19"/>
      <c r="M254" s="19"/>
      <c r="N254" s="19"/>
      <c r="O254" s="19"/>
      <c r="P254" s="19"/>
      <c r="Q254" s="19"/>
      <c r="R254" s="19"/>
      <c r="S254" s="19"/>
      <c r="T254" s="19"/>
      <c r="U254" s="19"/>
      <c r="V254" s="20"/>
      <c r="W254" s="20"/>
      <c r="X254" s="20"/>
      <c r="Y254" s="20"/>
      <c r="Z254" s="20"/>
      <c r="AA254" s="20"/>
      <c r="AB254" s="19"/>
      <c r="AC254" s="19"/>
      <c r="AD254" s="19"/>
    </row>
    <row r="255" spans="1:30" s="21" customFormat="1" ht="8.4499999999999993" customHeight="1" x14ac:dyDescent="0.25">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row>
  </sheetData>
  <protectedRanges>
    <protectedRange sqref="Q2:R3 Q19:R20 Q36:R37 Q53:R54 Q70:R71 Q87:R88 Q104:R105 Q121:R122 Q138:R139 Q155:R156 Q172:R173 Q189:R190 Q206:R207 Q223:R224 Q240:R241" name="Page1"/>
  </protectedRanges>
  <mergeCells count="840">
    <mergeCell ref="A253:C253"/>
    <mergeCell ref="D253:F253"/>
    <mergeCell ref="G253:U253"/>
    <mergeCell ref="V253:Y253"/>
    <mergeCell ref="Z253:AA253"/>
    <mergeCell ref="AB253:AD253"/>
    <mergeCell ref="A252:C252"/>
    <mergeCell ref="D252:F252"/>
    <mergeCell ref="G252:U252"/>
    <mergeCell ref="V252:Y252"/>
    <mergeCell ref="Z252:AA252"/>
    <mergeCell ref="AB252:AD252"/>
    <mergeCell ref="A251:C251"/>
    <mergeCell ref="D251:F251"/>
    <mergeCell ref="G251:U251"/>
    <mergeCell ref="V251:Y251"/>
    <mergeCell ref="Z251:AA251"/>
    <mergeCell ref="AB251:AD251"/>
    <mergeCell ref="A250:C250"/>
    <mergeCell ref="D250:F250"/>
    <mergeCell ref="G250:U250"/>
    <mergeCell ref="V250:Y250"/>
    <mergeCell ref="Z250:AA250"/>
    <mergeCell ref="AB250:AD250"/>
    <mergeCell ref="A249:C249"/>
    <mergeCell ref="D249:F249"/>
    <mergeCell ref="G249:U249"/>
    <mergeCell ref="V249:Y249"/>
    <mergeCell ref="Z249:AA249"/>
    <mergeCell ref="AB249:AD249"/>
    <mergeCell ref="A248:C248"/>
    <mergeCell ref="D248:F248"/>
    <mergeCell ref="G248:U248"/>
    <mergeCell ref="V248:Y248"/>
    <mergeCell ref="Z248:AA248"/>
    <mergeCell ref="AB248:AD248"/>
    <mergeCell ref="A246:AD246"/>
    <mergeCell ref="A247:C247"/>
    <mergeCell ref="D247:F247"/>
    <mergeCell ref="G247:U247"/>
    <mergeCell ref="V247:Y247"/>
    <mergeCell ref="Z247:AA247"/>
    <mergeCell ref="AB247:AD247"/>
    <mergeCell ref="A243:C245"/>
    <mergeCell ref="D243:F245"/>
    <mergeCell ref="G243:U245"/>
    <mergeCell ref="V243:Y245"/>
    <mergeCell ref="Z243:AA245"/>
    <mergeCell ref="AB243:AD245"/>
    <mergeCell ref="A239:AD239"/>
    <mergeCell ref="A240:W240"/>
    <mergeCell ref="X240:AA240"/>
    <mergeCell ref="AB240:AD240"/>
    <mergeCell ref="A241:W241"/>
    <mergeCell ref="X241:AA241"/>
    <mergeCell ref="AB241:AD241"/>
    <mergeCell ref="A236:C236"/>
    <mergeCell ref="D236:F236"/>
    <mergeCell ref="G236:U236"/>
    <mergeCell ref="V236:Y236"/>
    <mergeCell ref="Z236:AA236"/>
    <mergeCell ref="AB236:AD236"/>
    <mergeCell ref="A235:C235"/>
    <mergeCell ref="D235:F235"/>
    <mergeCell ref="G235:U235"/>
    <mergeCell ref="V235:Y235"/>
    <mergeCell ref="Z235:AA235"/>
    <mergeCell ref="AB235:AD235"/>
    <mergeCell ref="A234:C234"/>
    <mergeCell ref="D234:F234"/>
    <mergeCell ref="G234:U234"/>
    <mergeCell ref="V234:Y234"/>
    <mergeCell ref="Z234:AA234"/>
    <mergeCell ref="AB234:AD234"/>
    <mergeCell ref="A233:C233"/>
    <mergeCell ref="D233:F233"/>
    <mergeCell ref="G233:U233"/>
    <mergeCell ref="V233:Y233"/>
    <mergeCell ref="Z233:AA233"/>
    <mergeCell ref="AB233:AD233"/>
    <mergeCell ref="A232:C232"/>
    <mergeCell ref="D232:F232"/>
    <mergeCell ref="G232:U232"/>
    <mergeCell ref="V232:Y232"/>
    <mergeCell ref="Z232:AA232"/>
    <mergeCell ref="AB232:AD232"/>
    <mergeCell ref="A231:C231"/>
    <mergeCell ref="D231:F231"/>
    <mergeCell ref="G231:U231"/>
    <mergeCell ref="V231:Y231"/>
    <mergeCell ref="Z231:AA231"/>
    <mergeCell ref="AB231:AD231"/>
    <mergeCell ref="A229:AD229"/>
    <mergeCell ref="A230:C230"/>
    <mergeCell ref="D230:F230"/>
    <mergeCell ref="G230:U230"/>
    <mergeCell ref="V230:Y230"/>
    <mergeCell ref="Z230:AA230"/>
    <mergeCell ref="AB230:AD230"/>
    <mergeCell ref="A226:C228"/>
    <mergeCell ref="D226:F228"/>
    <mergeCell ref="G226:U228"/>
    <mergeCell ref="V226:Y228"/>
    <mergeCell ref="Z226:AA228"/>
    <mergeCell ref="AB226:AD228"/>
    <mergeCell ref="A222:AD222"/>
    <mergeCell ref="A223:W223"/>
    <mergeCell ref="X223:AA223"/>
    <mergeCell ref="AB223:AD223"/>
    <mergeCell ref="A224:W224"/>
    <mergeCell ref="X224:AA224"/>
    <mergeCell ref="AB224:AD224"/>
    <mergeCell ref="A219:C219"/>
    <mergeCell ref="D219:F219"/>
    <mergeCell ref="G219:U219"/>
    <mergeCell ref="V219:Y219"/>
    <mergeCell ref="Z219:AA219"/>
    <mergeCell ref="AB219:AD219"/>
    <mergeCell ref="A218:C218"/>
    <mergeCell ref="D218:F218"/>
    <mergeCell ref="G218:U218"/>
    <mergeCell ref="V218:Y218"/>
    <mergeCell ref="Z218:AA218"/>
    <mergeCell ref="AB218:AD218"/>
    <mergeCell ref="A217:C217"/>
    <mergeCell ref="D217:F217"/>
    <mergeCell ref="G217:U217"/>
    <mergeCell ref="V217:Y217"/>
    <mergeCell ref="Z217:AA217"/>
    <mergeCell ref="AB217:AD217"/>
    <mergeCell ref="A216:C216"/>
    <mergeCell ref="D216:F216"/>
    <mergeCell ref="G216:U216"/>
    <mergeCell ref="V216:Y216"/>
    <mergeCell ref="Z216:AA216"/>
    <mergeCell ref="AB216:AD216"/>
    <mergeCell ref="A215:C215"/>
    <mergeCell ref="D215:F215"/>
    <mergeCell ref="G215:U215"/>
    <mergeCell ref="V215:Y215"/>
    <mergeCell ref="Z215:AA215"/>
    <mergeCell ref="AB215:AD215"/>
    <mergeCell ref="A214:C214"/>
    <mergeCell ref="D214:F214"/>
    <mergeCell ref="G214:U214"/>
    <mergeCell ref="V214:Y214"/>
    <mergeCell ref="Z214:AA214"/>
    <mergeCell ref="AB214:AD214"/>
    <mergeCell ref="A212:AD212"/>
    <mergeCell ref="A213:C213"/>
    <mergeCell ref="D213:F213"/>
    <mergeCell ref="G213:U213"/>
    <mergeCell ref="V213:Y213"/>
    <mergeCell ref="Z213:AA213"/>
    <mergeCell ref="AB213:AD213"/>
    <mergeCell ref="A209:C211"/>
    <mergeCell ref="D209:F211"/>
    <mergeCell ref="G209:U211"/>
    <mergeCell ref="V209:Y211"/>
    <mergeCell ref="Z209:AA211"/>
    <mergeCell ref="AB209:AD211"/>
    <mergeCell ref="A205:AD205"/>
    <mergeCell ref="A206:W206"/>
    <mergeCell ref="X206:AA206"/>
    <mergeCell ref="AB206:AD206"/>
    <mergeCell ref="A207:W207"/>
    <mergeCell ref="X207:AA207"/>
    <mergeCell ref="AB207:AD207"/>
    <mergeCell ref="A202:C202"/>
    <mergeCell ref="D202:F202"/>
    <mergeCell ref="G202:U202"/>
    <mergeCell ref="V202:Y202"/>
    <mergeCell ref="Z202:AA202"/>
    <mergeCell ref="AB202:AD202"/>
    <mergeCell ref="A201:C201"/>
    <mergeCell ref="D201:F201"/>
    <mergeCell ref="G201:U201"/>
    <mergeCell ref="V201:Y201"/>
    <mergeCell ref="Z201:AA201"/>
    <mergeCell ref="AB201:AD201"/>
    <mergeCell ref="A200:C200"/>
    <mergeCell ref="D200:F200"/>
    <mergeCell ref="G200:U200"/>
    <mergeCell ref="V200:Y200"/>
    <mergeCell ref="Z200:AA200"/>
    <mergeCell ref="AB200:AD200"/>
    <mergeCell ref="A199:C199"/>
    <mergeCell ref="D199:F199"/>
    <mergeCell ref="G199:U199"/>
    <mergeCell ref="V199:Y199"/>
    <mergeCell ref="Z199:AA199"/>
    <mergeCell ref="AB199:AD199"/>
    <mergeCell ref="A198:C198"/>
    <mergeCell ref="D198:F198"/>
    <mergeCell ref="G198:U198"/>
    <mergeCell ref="V198:Y198"/>
    <mergeCell ref="Z198:AA198"/>
    <mergeCell ref="AB198:AD198"/>
    <mergeCell ref="A197:C197"/>
    <mergeCell ref="D197:F197"/>
    <mergeCell ref="G197:U197"/>
    <mergeCell ref="V197:Y197"/>
    <mergeCell ref="Z197:AA197"/>
    <mergeCell ref="AB197:AD197"/>
    <mergeCell ref="A195:AD195"/>
    <mergeCell ref="A196:C196"/>
    <mergeCell ref="D196:F196"/>
    <mergeCell ref="G196:U196"/>
    <mergeCell ref="V196:Y196"/>
    <mergeCell ref="Z196:AA196"/>
    <mergeCell ref="AB196:AD196"/>
    <mergeCell ref="A192:C194"/>
    <mergeCell ref="D192:F194"/>
    <mergeCell ref="G192:U194"/>
    <mergeCell ref="V192:Y194"/>
    <mergeCell ref="Z192:AA194"/>
    <mergeCell ref="AB192:AD194"/>
    <mergeCell ref="A188:AD188"/>
    <mergeCell ref="A189:W189"/>
    <mergeCell ref="X189:AA189"/>
    <mergeCell ref="AB189:AD189"/>
    <mergeCell ref="A190:W190"/>
    <mergeCell ref="X190:AA190"/>
    <mergeCell ref="AB190:AD190"/>
    <mergeCell ref="A185:C185"/>
    <mergeCell ref="D185:F185"/>
    <mergeCell ref="G185:U185"/>
    <mergeCell ref="V185:Y185"/>
    <mergeCell ref="Z185:AA185"/>
    <mergeCell ref="AB185:AD185"/>
    <mergeCell ref="A184:C184"/>
    <mergeCell ref="D184:F184"/>
    <mergeCell ref="G184:U184"/>
    <mergeCell ref="V184:Y184"/>
    <mergeCell ref="Z184:AA184"/>
    <mergeCell ref="AB184:AD184"/>
    <mergeCell ref="A183:C183"/>
    <mergeCell ref="D183:F183"/>
    <mergeCell ref="G183:U183"/>
    <mergeCell ref="V183:Y183"/>
    <mergeCell ref="Z183:AA183"/>
    <mergeCell ref="AB183:AD183"/>
    <mergeCell ref="A182:C182"/>
    <mergeCell ref="D182:F182"/>
    <mergeCell ref="G182:U182"/>
    <mergeCell ref="V182:Y182"/>
    <mergeCell ref="Z182:AA182"/>
    <mergeCell ref="AB182:AD182"/>
    <mergeCell ref="A181:C181"/>
    <mergeCell ref="D181:F181"/>
    <mergeCell ref="G181:U181"/>
    <mergeCell ref="V181:Y181"/>
    <mergeCell ref="Z181:AA181"/>
    <mergeCell ref="AB181:AD181"/>
    <mergeCell ref="A180:C180"/>
    <mergeCell ref="D180:F180"/>
    <mergeCell ref="G180:U180"/>
    <mergeCell ref="V180:Y180"/>
    <mergeCell ref="Z180:AA180"/>
    <mergeCell ref="AB180:AD180"/>
    <mergeCell ref="A178:AD178"/>
    <mergeCell ref="A179:C179"/>
    <mergeCell ref="D179:F179"/>
    <mergeCell ref="G179:U179"/>
    <mergeCell ref="V179:Y179"/>
    <mergeCell ref="Z179:AA179"/>
    <mergeCell ref="AB179:AD179"/>
    <mergeCell ref="A175:C177"/>
    <mergeCell ref="D175:F177"/>
    <mergeCell ref="G175:U177"/>
    <mergeCell ref="V175:Y177"/>
    <mergeCell ref="Z175:AA177"/>
    <mergeCell ref="AB175:AD177"/>
    <mergeCell ref="A171:AD171"/>
    <mergeCell ref="A172:W172"/>
    <mergeCell ref="X172:AA172"/>
    <mergeCell ref="AB172:AD172"/>
    <mergeCell ref="A173:W173"/>
    <mergeCell ref="X173:AA173"/>
    <mergeCell ref="AB173:AD173"/>
    <mergeCell ref="A168:C168"/>
    <mergeCell ref="D168:F168"/>
    <mergeCell ref="G168:U168"/>
    <mergeCell ref="V168:Y168"/>
    <mergeCell ref="Z168:AA168"/>
    <mergeCell ref="AB168:AD168"/>
    <mergeCell ref="A167:C167"/>
    <mergeCell ref="D167:F167"/>
    <mergeCell ref="G167:U167"/>
    <mergeCell ref="V167:Y167"/>
    <mergeCell ref="Z167:AA167"/>
    <mergeCell ref="AB167:AD167"/>
    <mergeCell ref="A166:C166"/>
    <mergeCell ref="D166:F166"/>
    <mergeCell ref="G166:U166"/>
    <mergeCell ref="V166:Y166"/>
    <mergeCell ref="Z166:AA166"/>
    <mergeCell ref="AB166:AD166"/>
    <mergeCell ref="A165:C165"/>
    <mergeCell ref="D165:F165"/>
    <mergeCell ref="G165:U165"/>
    <mergeCell ref="V165:Y165"/>
    <mergeCell ref="Z165:AA165"/>
    <mergeCell ref="AB165:AD165"/>
    <mergeCell ref="A164:C164"/>
    <mergeCell ref="D164:F164"/>
    <mergeCell ref="G164:U164"/>
    <mergeCell ref="V164:Y164"/>
    <mergeCell ref="Z164:AA164"/>
    <mergeCell ref="AB164:AD164"/>
    <mergeCell ref="A163:C163"/>
    <mergeCell ref="D163:F163"/>
    <mergeCell ref="G163:U163"/>
    <mergeCell ref="V163:Y163"/>
    <mergeCell ref="Z163:AA163"/>
    <mergeCell ref="AB163:AD163"/>
    <mergeCell ref="A161:AD161"/>
    <mergeCell ref="A162:C162"/>
    <mergeCell ref="D162:F162"/>
    <mergeCell ref="G162:U162"/>
    <mergeCell ref="V162:Y162"/>
    <mergeCell ref="Z162:AA162"/>
    <mergeCell ref="AB162:AD162"/>
    <mergeCell ref="A158:C160"/>
    <mergeCell ref="D158:F160"/>
    <mergeCell ref="G158:U160"/>
    <mergeCell ref="V158:Y160"/>
    <mergeCell ref="Z158:AA160"/>
    <mergeCell ref="AB158:AD160"/>
    <mergeCell ref="A154:AD154"/>
    <mergeCell ref="A155:W155"/>
    <mergeCell ref="X155:AA155"/>
    <mergeCell ref="AB155:AD155"/>
    <mergeCell ref="A156:W156"/>
    <mergeCell ref="X156:AA156"/>
    <mergeCell ref="AB156:AD156"/>
    <mergeCell ref="A151:C151"/>
    <mergeCell ref="D151:F151"/>
    <mergeCell ref="G151:U151"/>
    <mergeCell ref="V151:Y151"/>
    <mergeCell ref="Z151:AA151"/>
    <mergeCell ref="AB151:AD151"/>
    <mergeCell ref="A150:C150"/>
    <mergeCell ref="D150:F150"/>
    <mergeCell ref="G150:U150"/>
    <mergeCell ref="V150:Y150"/>
    <mergeCell ref="Z150:AA150"/>
    <mergeCell ref="AB150:AD150"/>
    <mergeCell ref="A149:C149"/>
    <mergeCell ref="D149:F149"/>
    <mergeCell ref="G149:U149"/>
    <mergeCell ref="V149:Y149"/>
    <mergeCell ref="Z149:AA149"/>
    <mergeCell ref="AB149:AD149"/>
    <mergeCell ref="A148:C148"/>
    <mergeCell ref="D148:F148"/>
    <mergeCell ref="G148:U148"/>
    <mergeCell ref="V148:Y148"/>
    <mergeCell ref="Z148:AA148"/>
    <mergeCell ref="AB148:AD148"/>
    <mergeCell ref="A147:C147"/>
    <mergeCell ref="D147:F147"/>
    <mergeCell ref="G147:U147"/>
    <mergeCell ref="V147:Y147"/>
    <mergeCell ref="Z147:AA147"/>
    <mergeCell ref="AB147:AD147"/>
    <mergeCell ref="A146:C146"/>
    <mergeCell ref="D146:F146"/>
    <mergeCell ref="G146:U146"/>
    <mergeCell ref="V146:Y146"/>
    <mergeCell ref="Z146:AA146"/>
    <mergeCell ref="AB146:AD146"/>
    <mergeCell ref="A144:AD144"/>
    <mergeCell ref="A145:C145"/>
    <mergeCell ref="D145:F145"/>
    <mergeCell ref="G145:U145"/>
    <mergeCell ref="V145:Y145"/>
    <mergeCell ref="Z145:AA145"/>
    <mergeCell ref="AB145:AD145"/>
    <mergeCell ref="A141:C143"/>
    <mergeCell ref="D141:F143"/>
    <mergeCell ref="G141:U143"/>
    <mergeCell ref="V141:Y143"/>
    <mergeCell ref="Z141:AA143"/>
    <mergeCell ref="AB141:AD143"/>
    <mergeCell ref="A137:AD137"/>
    <mergeCell ref="A138:W138"/>
    <mergeCell ref="X138:AA138"/>
    <mergeCell ref="AB138:AD138"/>
    <mergeCell ref="A139:W139"/>
    <mergeCell ref="X139:AA139"/>
    <mergeCell ref="AB139:AD139"/>
    <mergeCell ref="A134:C134"/>
    <mergeCell ref="D134:F134"/>
    <mergeCell ref="G134:U134"/>
    <mergeCell ref="V134:Y134"/>
    <mergeCell ref="Z134:AA134"/>
    <mergeCell ref="AB134:AD134"/>
    <mergeCell ref="A133:C133"/>
    <mergeCell ref="D133:F133"/>
    <mergeCell ref="G133:U133"/>
    <mergeCell ref="V133:Y133"/>
    <mergeCell ref="Z133:AA133"/>
    <mergeCell ref="AB133:AD133"/>
    <mergeCell ref="A132:C132"/>
    <mergeCell ref="D132:F132"/>
    <mergeCell ref="G132:U132"/>
    <mergeCell ref="V132:Y132"/>
    <mergeCell ref="Z132:AA132"/>
    <mergeCell ref="AB132:AD132"/>
    <mergeCell ref="A131:C131"/>
    <mergeCell ref="D131:F131"/>
    <mergeCell ref="G131:U131"/>
    <mergeCell ref="V131:Y131"/>
    <mergeCell ref="Z131:AA131"/>
    <mergeCell ref="AB131:AD131"/>
    <mergeCell ref="A130:C130"/>
    <mergeCell ref="D130:F130"/>
    <mergeCell ref="G130:U130"/>
    <mergeCell ref="V130:Y130"/>
    <mergeCell ref="Z130:AA130"/>
    <mergeCell ref="AB130:AD130"/>
    <mergeCell ref="A129:C129"/>
    <mergeCell ref="D129:F129"/>
    <mergeCell ref="G129:U129"/>
    <mergeCell ref="V129:Y129"/>
    <mergeCell ref="Z129:AA129"/>
    <mergeCell ref="AB129:AD129"/>
    <mergeCell ref="A127:AD127"/>
    <mergeCell ref="A128:C128"/>
    <mergeCell ref="D128:F128"/>
    <mergeCell ref="G128:U128"/>
    <mergeCell ref="V128:Y128"/>
    <mergeCell ref="Z128:AA128"/>
    <mergeCell ref="AB128:AD128"/>
    <mergeCell ref="A124:C126"/>
    <mergeCell ref="D124:F126"/>
    <mergeCell ref="G124:U126"/>
    <mergeCell ref="V124:Y126"/>
    <mergeCell ref="Z124:AA126"/>
    <mergeCell ref="AB124:AD126"/>
    <mergeCell ref="A120:AD120"/>
    <mergeCell ref="A121:W121"/>
    <mergeCell ref="X121:AA121"/>
    <mergeCell ref="AB121:AD121"/>
    <mergeCell ref="A122:W122"/>
    <mergeCell ref="X122:AA122"/>
    <mergeCell ref="AB122:AD122"/>
    <mergeCell ref="A117:C117"/>
    <mergeCell ref="D117:F117"/>
    <mergeCell ref="G117:U117"/>
    <mergeCell ref="V117:Y117"/>
    <mergeCell ref="Z117:AA117"/>
    <mergeCell ref="AB117:AD117"/>
    <mergeCell ref="A116:C116"/>
    <mergeCell ref="D116:F116"/>
    <mergeCell ref="G116:U116"/>
    <mergeCell ref="V116:Y116"/>
    <mergeCell ref="Z116:AA116"/>
    <mergeCell ref="AB116:AD116"/>
    <mergeCell ref="A115:C115"/>
    <mergeCell ref="D115:F115"/>
    <mergeCell ref="G115:U115"/>
    <mergeCell ref="V115:Y115"/>
    <mergeCell ref="Z115:AA115"/>
    <mergeCell ref="AB115:AD115"/>
    <mergeCell ref="A114:C114"/>
    <mergeCell ref="D114:F114"/>
    <mergeCell ref="G114:U114"/>
    <mergeCell ref="V114:Y114"/>
    <mergeCell ref="Z114:AA114"/>
    <mergeCell ref="AB114:AD114"/>
    <mergeCell ref="A113:C113"/>
    <mergeCell ref="D113:F113"/>
    <mergeCell ref="G113:U113"/>
    <mergeCell ref="V113:Y113"/>
    <mergeCell ref="Z113:AA113"/>
    <mergeCell ref="AB113:AD113"/>
    <mergeCell ref="A112:C112"/>
    <mergeCell ref="D112:F112"/>
    <mergeCell ref="G112:U112"/>
    <mergeCell ref="V112:Y112"/>
    <mergeCell ref="Z112:AA112"/>
    <mergeCell ref="AB112:AD112"/>
    <mergeCell ref="A110:AD110"/>
    <mergeCell ref="A111:C111"/>
    <mergeCell ref="D111:F111"/>
    <mergeCell ref="G111:U111"/>
    <mergeCell ref="V111:Y111"/>
    <mergeCell ref="Z111:AA111"/>
    <mergeCell ref="AB111:AD111"/>
    <mergeCell ref="A107:C109"/>
    <mergeCell ref="D107:F109"/>
    <mergeCell ref="G107:U109"/>
    <mergeCell ref="V107:Y109"/>
    <mergeCell ref="Z107:AA109"/>
    <mergeCell ref="AB107:AD109"/>
    <mergeCell ref="A103:AD103"/>
    <mergeCell ref="A104:W104"/>
    <mergeCell ref="X104:AA104"/>
    <mergeCell ref="AB104:AD104"/>
    <mergeCell ref="A105:W105"/>
    <mergeCell ref="X105:AA105"/>
    <mergeCell ref="AB105:AD105"/>
    <mergeCell ref="A100:C100"/>
    <mergeCell ref="D100:F100"/>
    <mergeCell ref="G100:U100"/>
    <mergeCell ref="V100:Y100"/>
    <mergeCell ref="Z100:AA100"/>
    <mergeCell ref="AB100:AD100"/>
    <mergeCell ref="A99:C99"/>
    <mergeCell ref="D99:F99"/>
    <mergeCell ref="G99:U99"/>
    <mergeCell ref="V99:Y99"/>
    <mergeCell ref="Z99:AA99"/>
    <mergeCell ref="AB99:AD99"/>
    <mergeCell ref="A98:C98"/>
    <mergeCell ref="D98:F98"/>
    <mergeCell ref="G98:U98"/>
    <mergeCell ref="V98:Y98"/>
    <mergeCell ref="Z98:AA98"/>
    <mergeCell ref="AB98:AD98"/>
    <mergeCell ref="A97:C97"/>
    <mergeCell ref="D97:F97"/>
    <mergeCell ref="G97:U97"/>
    <mergeCell ref="V97:Y97"/>
    <mergeCell ref="Z97:AA97"/>
    <mergeCell ref="AB97:AD97"/>
    <mergeCell ref="A96:C96"/>
    <mergeCell ref="D96:F96"/>
    <mergeCell ref="G96:U96"/>
    <mergeCell ref="V96:Y96"/>
    <mergeCell ref="Z96:AA96"/>
    <mergeCell ref="AB96:AD96"/>
    <mergeCell ref="A95:C95"/>
    <mergeCell ref="D95:F95"/>
    <mergeCell ref="G95:U95"/>
    <mergeCell ref="V95:Y95"/>
    <mergeCell ref="Z95:AA95"/>
    <mergeCell ref="AB95:AD95"/>
    <mergeCell ref="A93:AD93"/>
    <mergeCell ref="A94:C94"/>
    <mergeCell ref="D94:F94"/>
    <mergeCell ref="G94:U94"/>
    <mergeCell ref="V94:Y94"/>
    <mergeCell ref="Z94:AA94"/>
    <mergeCell ref="AB94:AD94"/>
    <mergeCell ref="A90:C92"/>
    <mergeCell ref="D90:F92"/>
    <mergeCell ref="G90:U92"/>
    <mergeCell ref="V90:Y92"/>
    <mergeCell ref="Z90:AA92"/>
    <mergeCell ref="AB90:AD92"/>
    <mergeCell ref="A86:AD86"/>
    <mergeCell ref="A87:W87"/>
    <mergeCell ref="X87:AA87"/>
    <mergeCell ref="AB87:AD87"/>
    <mergeCell ref="A88:W88"/>
    <mergeCell ref="X88:AA88"/>
    <mergeCell ref="AB88:AD88"/>
    <mergeCell ref="A83:C83"/>
    <mergeCell ref="D83:F83"/>
    <mergeCell ref="G83:U83"/>
    <mergeCell ref="V83:Y83"/>
    <mergeCell ref="Z83:AA83"/>
    <mergeCell ref="AB83:AD83"/>
    <mergeCell ref="A82:C82"/>
    <mergeCell ref="D82:F82"/>
    <mergeCell ref="G82:U82"/>
    <mergeCell ref="V82:Y82"/>
    <mergeCell ref="Z82:AA82"/>
    <mergeCell ref="AB82:AD82"/>
    <mergeCell ref="A81:C81"/>
    <mergeCell ref="D81:F81"/>
    <mergeCell ref="G81:U81"/>
    <mergeCell ref="V81:Y81"/>
    <mergeCell ref="Z81:AA81"/>
    <mergeCell ref="AB81:AD81"/>
    <mergeCell ref="A80:C80"/>
    <mergeCell ref="D80:F80"/>
    <mergeCell ref="G80:U80"/>
    <mergeCell ref="V80:Y80"/>
    <mergeCell ref="Z80:AA80"/>
    <mergeCell ref="AB80:AD80"/>
    <mergeCell ref="A79:C79"/>
    <mergeCell ref="D79:F79"/>
    <mergeCell ref="G79:U79"/>
    <mergeCell ref="V79:Y79"/>
    <mergeCell ref="Z79:AA79"/>
    <mergeCell ref="AB79:AD79"/>
    <mergeCell ref="A78:C78"/>
    <mergeCell ref="D78:F78"/>
    <mergeCell ref="G78:U78"/>
    <mergeCell ref="V78:Y78"/>
    <mergeCell ref="Z78:AA78"/>
    <mergeCell ref="AB78:AD78"/>
    <mergeCell ref="A76:AD76"/>
    <mergeCell ref="A77:C77"/>
    <mergeCell ref="D77:F77"/>
    <mergeCell ref="G77:U77"/>
    <mergeCell ref="V77:Y77"/>
    <mergeCell ref="Z77:AA77"/>
    <mergeCell ref="AB77:AD77"/>
    <mergeCell ref="A73:C75"/>
    <mergeCell ref="D73:F75"/>
    <mergeCell ref="G73:U75"/>
    <mergeCell ref="V73:Y75"/>
    <mergeCell ref="Z73:AA75"/>
    <mergeCell ref="AB73:AD75"/>
    <mergeCell ref="A69:AD69"/>
    <mergeCell ref="A70:W70"/>
    <mergeCell ref="X70:AA70"/>
    <mergeCell ref="AB70:AD70"/>
    <mergeCell ref="A71:W71"/>
    <mergeCell ref="X71:AA71"/>
    <mergeCell ref="AB71:AD71"/>
    <mergeCell ref="A66:C66"/>
    <mergeCell ref="D66:F66"/>
    <mergeCell ref="G66:U66"/>
    <mergeCell ref="V66:Y66"/>
    <mergeCell ref="Z66:AA66"/>
    <mergeCell ref="AB66:AD66"/>
    <mergeCell ref="A65:C65"/>
    <mergeCell ref="D65:F65"/>
    <mergeCell ref="G65:U65"/>
    <mergeCell ref="V65:Y65"/>
    <mergeCell ref="Z65:AA65"/>
    <mergeCell ref="AB65:AD65"/>
    <mergeCell ref="A64:C64"/>
    <mergeCell ref="D64:F64"/>
    <mergeCell ref="G64:U64"/>
    <mergeCell ref="V64:Y64"/>
    <mergeCell ref="Z64:AA64"/>
    <mergeCell ref="AB64:AD64"/>
    <mergeCell ref="A63:C63"/>
    <mergeCell ref="D63:F63"/>
    <mergeCell ref="G63:U63"/>
    <mergeCell ref="V63:Y63"/>
    <mergeCell ref="Z63:AA63"/>
    <mergeCell ref="AB63:AD63"/>
    <mergeCell ref="A62:C62"/>
    <mergeCell ref="D62:F62"/>
    <mergeCell ref="G62:U62"/>
    <mergeCell ref="V62:Y62"/>
    <mergeCell ref="Z62:AA62"/>
    <mergeCell ref="AB62:AD62"/>
    <mergeCell ref="A61:C61"/>
    <mergeCell ref="D61:F61"/>
    <mergeCell ref="G61:U61"/>
    <mergeCell ref="V61:Y61"/>
    <mergeCell ref="Z61:AA61"/>
    <mergeCell ref="AB61:AD61"/>
    <mergeCell ref="A59:AD59"/>
    <mergeCell ref="A60:C60"/>
    <mergeCell ref="D60:F60"/>
    <mergeCell ref="G60:U60"/>
    <mergeCell ref="V60:Y60"/>
    <mergeCell ref="Z60:AA60"/>
    <mergeCell ref="AB60:AD60"/>
    <mergeCell ref="A56:C58"/>
    <mergeCell ref="D56:F58"/>
    <mergeCell ref="G56:U58"/>
    <mergeCell ref="V56:Y58"/>
    <mergeCell ref="Z56:AA58"/>
    <mergeCell ref="AB56:AD58"/>
    <mergeCell ref="A52:AD52"/>
    <mergeCell ref="A53:W53"/>
    <mergeCell ref="X53:AA53"/>
    <mergeCell ref="AB53:AD53"/>
    <mergeCell ref="A54:W54"/>
    <mergeCell ref="X54:AA54"/>
    <mergeCell ref="AB54:AD54"/>
    <mergeCell ref="A49:C49"/>
    <mergeCell ref="D49:F49"/>
    <mergeCell ref="G49:U49"/>
    <mergeCell ref="V49:Y49"/>
    <mergeCell ref="Z49:AA49"/>
    <mergeCell ref="AB49:AD49"/>
    <mergeCell ref="A48:C48"/>
    <mergeCell ref="D48:F48"/>
    <mergeCell ref="G48:U48"/>
    <mergeCell ref="V48:Y48"/>
    <mergeCell ref="Z48:AA48"/>
    <mergeCell ref="AB48:AD48"/>
    <mergeCell ref="A47:C47"/>
    <mergeCell ref="D47:F47"/>
    <mergeCell ref="G47:U47"/>
    <mergeCell ref="V47:Y47"/>
    <mergeCell ref="Z47:AA47"/>
    <mergeCell ref="AB47:AD47"/>
    <mergeCell ref="A46:C46"/>
    <mergeCell ref="D46:F46"/>
    <mergeCell ref="G46:U46"/>
    <mergeCell ref="V46:Y46"/>
    <mergeCell ref="Z46:AA46"/>
    <mergeCell ref="AB46:AD46"/>
    <mergeCell ref="A45:C45"/>
    <mergeCell ref="D45:F45"/>
    <mergeCell ref="G45:U45"/>
    <mergeCell ref="V45:Y45"/>
    <mergeCell ref="Z45:AA45"/>
    <mergeCell ref="AB45:AD45"/>
    <mergeCell ref="A44:C44"/>
    <mergeCell ref="D44:F44"/>
    <mergeCell ref="G44:U44"/>
    <mergeCell ref="V44:Y44"/>
    <mergeCell ref="Z44:AA44"/>
    <mergeCell ref="AB44:AD44"/>
    <mergeCell ref="A42:AD42"/>
    <mergeCell ref="A43:C43"/>
    <mergeCell ref="D43:F43"/>
    <mergeCell ref="G43:U43"/>
    <mergeCell ref="V43:Y43"/>
    <mergeCell ref="Z43:AA43"/>
    <mergeCell ref="AB43:AD43"/>
    <mergeCell ref="A39:C41"/>
    <mergeCell ref="D39:F41"/>
    <mergeCell ref="G39:U41"/>
    <mergeCell ref="V39:Y41"/>
    <mergeCell ref="Z39:AA41"/>
    <mergeCell ref="AB39:AD41"/>
    <mergeCell ref="A35:AD35"/>
    <mergeCell ref="A36:W36"/>
    <mergeCell ref="X36:AA36"/>
    <mergeCell ref="AB36:AD36"/>
    <mergeCell ref="A37:W37"/>
    <mergeCell ref="X37:AA37"/>
    <mergeCell ref="AB37:AD37"/>
    <mergeCell ref="A32:C32"/>
    <mergeCell ref="D32:F32"/>
    <mergeCell ref="G32:U32"/>
    <mergeCell ref="V32:Y32"/>
    <mergeCell ref="Z32:AA32"/>
    <mergeCell ref="AB32:AD32"/>
    <mergeCell ref="A31:C31"/>
    <mergeCell ref="D31:F31"/>
    <mergeCell ref="G31:U31"/>
    <mergeCell ref="V31:Y31"/>
    <mergeCell ref="Z31:AA31"/>
    <mergeCell ref="AB31:AD31"/>
    <mergeCell ref="A30:C30"/>
    <mergeCell ref="D30:F30"/>
    <mergeCell ref="G30:U30"/>
    <mergeCell ref="V30:Y30"/>
    <mergeCell ref="Z30:AA30"/>
    <mergeCell ref="AB30:AD30"/>
    <mergeCell ref="A29:C29"/>
    <mergeCell ref="D29:F29"/>
    <mergeCell ref="G29:U29"/>
    <mergeCell ref="V29:Y29"/>
    <mergeCell ref="Z29:AA29"/>
    <mergeCell ref="AB29:AD29"/>
    <mergeCell ref="A28:C28"/>
    <mergeCell ref="D28:F28"/>
    <mergeCell ref="G28:U28"/>
    <mergeCell ref="V28:Y28"/>
    <mergeCell ref="Z28:AA28"/>
    <mergeCell ref="AB28:AD28"/>
    <mergeCell ref="A27:C27"/>
    <mergeCell ref="D27:F27"/>
    <mergeCell ref="G27:U27"/>
    <mergeCell ref="V27:Y27"/>
    <mergeCell ref="Z27:AA27"/>
    <mergeCell ref="AB27:AD27"/>
    <mergeCell ref="A25:AD25"/>
    <mergeCell ref="A26:C26"/>
    <mergeCell ref="D26:F26"/>
    <mergeCell ref="G26:U26"/>
    <mergeCell ref="V26:Y26"/>
    <mergeCell ref="Z26:AA26"/>
    <mergeCell ref="AB26:AD26"/>
    <mergeCell ref="A22:C24"/>
    <mergeCell ref="D22:F24"/>
    <mergeCell ref="G22:U24"/>
    <mergeCell ref="V22:Y24"/>
    <mergeCell ref="Z22:AA24"/>
    <mergeCell ref="AB22:AD24"/>
    <mergeCell ref="A18:AD18"/>
    <mergeCell ref="A19:W19"/>
    <mergeCell ref="X19:AA19"/>
    <mergeCell ref="AB19:AD19"/>
    <mergeCell ref="A20:W20"/>
    <mergeCell ref="X20:AA20"/>
    <mergeCell ref="AB20:AD20"/>
    <mergeCell ref="A15:C15"/>
    <mergeCell ref="D15:F15"/>
    <mergeCell ref="G15:U15"/>
    <mergeCell ref="V15:Y15"/>
    <mergeCell ref="Z15:AA15"/>
    <mergeCell ref="AB15:AD15"/>
    <mergeCell ref="A14:C14"/>
    <mergeCell ref="D14:F14"/>
    <mergeCell ref="G14:U14"/>
    <mergeCell ref="V14:Y14"/>
    <mergeCell ref="Z14:AA14"/>
    <mergeCell ref="AB14:AD14"/>
    <mergeCell ref="A13:C13"/>
    <mergeCell ref="D13:F13"/>
    <mergeCell ref="G13:U13"/>
    <mergeCell ref="V13:Y13"/>
    <mergeCell ref="Z13:AA13"/>
    <mergeCell ref="AB13:AD13"/>
    <mergeCell ref="A12:C12"/>
    <mergeCell ref="D12:F12"/>
    <mergeCell ref="G12:U12"/>
    <mergeCell ref="V12:Y12"/>
    <mergeCell ref="Z12:AA12"/>
    <mergeCell ref="AB12:AD12"/>
    <mergeCell ref="A11:C11"/>
    <mergeCell ref="D11:F11"/>
    <mergeCell ref="G11:U11"/>
    <mergeCell ref="V11:Y11"/>
    <mergeCell ref="Z11:AA11"/>
    <mergeCell ref="AB11:AD11"/>
    <mergeCell ref="A10:C10"/>
    <mergeCell ref="D10:F10"/>
    <mergeCell ref="G10:U10"/>
    <mergeCell ref="V10:Y10"/>
    <mergeCell ref="Z10:AA10"/>
    <mergeCell ref="AB10:AD10"/>
    <mergeCell ref="A1:AD1"/>
    <mergeCell ref="A2:W2"/>
    <mergeCell ref="X2:AA2"/>
    <mergeCell ref="AB2:AD2"/>
    <mergeCell ref="A3:W3"/>
    <mergeCell ref="X3:AA3"/>
    <mergeCell ref="AB3:AD3"/>
    <mergeCell ref="A8:AD8"/>
    <mergeCell ref="A9:C9"/>
    <mergeCell ref="D9:F9"/>
    <mergeCell ref="G9:U9"/>
    <mergeCell ref="V9:Y9"/>
    <mergeCell ref="Z9:AA9"/>
    <mergeCell ref="AB9:AD9"/>
    <mergeCell ref="A5:C7"/>
    <mergeCell ref="D5:F7"/>
    <mergeCell ref="G5:U7"/>
    <mergeCell ref="V5:Y7"/>
    <mergeCell ref="Z5:AA7"/>
    <mergeCell ref="AB5:AD7"/>
  </mergeCells>
  <pageMargins left="0.30208333333333331" right="0.29166666666666669" top="0.53125" bottom="0.59659090909090906"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J38"/>
  <sheetViews>
    <sheetView view="pageLayout" topLeftCell="A16" zoomScaleNormal="100" workbookViewId="0">
      <selection activeCell="S29" sqref="S29"/>
    </sheetView>
  </sheetViews>
  <sheetFormatPr baseColWidth="10" defaultColWidth="11.42578125" defaultRowHeight="14.25" x14ac:dyDescent="0.2"/>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41" customWidth="1"/>
    <col min="25" max="25" width="1.140625" style="41" customWidth="1"/>
    <col min="26" max="26" width="11.28515625" style="41" customWidth="1"/>
    <col min="27" max="27" width="2.42578125" style="41" customWidth="1"/>
    <col min="28" max="28" width="12.5703125" style="41" customWidth="1"/>
    <col min="29" max="29" width="2.42578125" style="41" customWidth="1"/>
    <col min="30" max="30" width="5" style="41" customWidth="1"/>
    <col min="31" max="71" width="11.42578125" style="1"/>
    <col min="72" max="73" width="20.140625" style="1" customWidth="1"/>
    <col min="74" max="16384" width="11.42578125" style="1"/>
  </cols>
  <sheetData>
    <row r="1" spans="1:62" ht="19.7" customHeight="1" x14ac:dyDescent="0.2">
      <c r="A1" s="89" t="s">
        <v>0</v>
      </c>
      <c r="B1" s="90"/>
      <c r="C1" s="90"/>
      <c r="D1" s="90"/>
      <c r="E1" s="90"/>
      <c r="F1" s="90"/>
      <c r="G1" s="90"/>
      <c r="H1" s="90"/>
      <c r="I1" s="90"/>
      <c r="J1" s="90"/>
      <c r="K1" s="90"/>
      <c r="L1" s="90"/>
      <c r="M1" s="90"/>
      <c r="N1" s="90"/>
      <c r="O1" s="90"/>
      <c r="P1" s="90"/>
      <c r="Q1" s="90"/>
      <c r="R1" s="90"/>
      <c r="S1" s="90"/>
      <c r="T1" s="90"/>
      <c r="U1" s="90"/>
      <c r="V1" s="90"/>
      <c r="W1" s="91"/>
      <c r="X1" s="73" t="s">
        <v>1</v>
      </c>
      <c r="Y1" s="74"/>
      <c r="Z1" s="74"/>
      <c r="AA1" s="75"/>
      <c r="AB1" s="95" t="str">
        <f>IF(Protocole!T3&lt;&gt;"",Protocole!T3,"")</f>
        <v/>
      </c>
      <c r="AC1" s="96"/>
      <c r="AD1" s="97"/>
    </row>
    <row r="2" spans="1:62" ht="19.7" customHeight="1" x14ac:dyDescent="0.25">
      <c r="A2" s="70" t="str">
        <f>IF(Protocole!A4&lt;&gt;"",Protocole!A4,"")</f>
        <v/>
      </c>
      <c r="B2" s="71"/>
      <c r="C2" s="71"/>
      <c r="D2" s="71"/>
      <c r="E2" s="71"/>
      <c r="F2" s="71"/>
      <c r="G2" s="71"/>
      <c r="H2" s="71"/>
      <c r="I2" s="71"/>
      <c r="J2" s="71"/>
      <c r="K2" s="71"/>
      <c r="L2" s="71"/>
      <c r="M2" s="71"/>
      <c r="N2" s="71"/>
      <c r="O2" s="71"/>
      <c r="P2" s="71"/>
      <c r="Q2" s="71"/>
      <c r="R2" s="71"/>
      <c r="S2" s="71"/>
      <c r="T2" s="71"/>
      <c r="U2" s="71"/>
      <c r="V2" s="71"/>
      <c r="W2" s="72"/>
      <c r="X2" s="73" t="s">
        <v>3</v>
      </c>
      <c r="Y2" s="74"/>
      <c r="Z2" s="74"/>
      <c r="AA2" s="75"/>
      <c r="AB2" s="76" t="e">
        <f ca="1">NumPage() &amp; " sur " &amp; Totpage()</f>
        <v>#NAME?</v>
      </c>
      <c r="AC2" s="77"/>
      <c r="AD2" s="78"/>
    </row>
    <row r="3" spans="1:62" ht="14.1" customHeight="1" x14ac:dyDescent="0.2">
      <c r="A3" s="69"/>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row>
    <row r="4" spans="1:62" ht="17.100000000000001" customHeight="1" x14ac:dyDescent="0.2">
      <c r="C4" s="215" t="s">
        <v>62</v>
      </c>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3"/>
    </row>
    <row r="5" spans="1:62" ht="17.100000000000001" customHeight="1" x14ac:dyDescent="0.2">
      <c r="C5" s="216"/>
      <c r="D5" s="217"/>
      <c r="E5" s="217"/>
      <c r="F5" s="217"/>
      <c r="G5" s="217"/>
      <c r="H5" s="217"/>
      <c r="I5" s="217"/>
      <c r="J5" s="217"/>
      <c r="K5" s="217"/>
      <c r="L5" s="217"/>
      <c r="M5" s="217"/>
      <c r="N5" s="217"/>
      <c r="O5" s="217"/>
      <c r="P5" s="217"/>
      <c r="Q5" s="217"/>
      <c r="R5" s="217"/>
      <c r="S5" s="217"/>
      <c r="T5" s="217"/>
      <c r="U5" s="217"/>
      <c r="V5" s="217"/>
      <c r="W5" s="217"/>
      <c r="X5" s="217"/>
      <c r="Y5" s="217"/>
      <c r="Z5" s="217"/>
      <c r="AA5" s="217"/>
      <c r="AB5" s="217"/>
      <c r="AC5" s="218"/>
    </row>
    <row r="6" spans="1:62" ht="17.100000000000001" customHeight="1" x14ac:dyDescent="0.2">
      <c r="C6" s="118"/>
      <c r="D6" s="69"/>
      <c r="E6" s="69"/>
      <c r="F6" s="69"/>
      <c r="G6" s="69"/>
      <c r="H6" s="69"/>
      <c r="I6" s="69"/>
      <c r="J6" s="69"/>
      <c r="K6" s="69"/>
      <c r="L6" s="69"/>
      <c r="M6" s="69"/>
      <c r="N6" s="69"/>
      <c r="O6" s="69"/>
      <c r="P6" s="69"/>
      <c r="Q6" s="69"/>
      <c r="R6" s="69"/>
      <c r="S6" s="69"/>
      <c r="T6" s="69"/>
      <c r="U6" s="69"/>
      <c r="V6" s="69"/>
      <c r="W6" s="69"/>
      <c r="X6" s="69"/>
      <c r="Y6" s="69"/>
      <c r="Z6" s="69"/>
      <c r="AA6" s="69"/>
      <c r="AB6" s="69"/>
      <c r="AC6" s="219"/>
    </row>
    <row r="7" spans="1:62" ht="17.100000000000001" customHeight="1" x14ac:dyDescent="0.2">
      <c r="C7" s="220"/>
      <c r="D7" s="61"/>
      <c r="E7" s="61"/>
      <c r="F7" s="61"/>
      <c r="G7" s="61"/>
      <c r="H7" s="61"/>
      <c r="I7" s="61"/>
      <c r="J7" s="61"/>
      <c r="K7" s="61"/>
      <c r="L7" s="61"/>
      <c r="M7" s="61"/>
      <c r="N7" s="61"/>
      <c r="O7" s="61"/>
      <c r="P7" s="61"/>
      <c r="Q7" s="61"/>
      <c r="R7" s="61"/>
      <c r="S7" s="61"/>
      <c r="T7" s="61"/>
      <c r="U7" s="61"/>
      <c r="V7" s="61"/>
      <c r="W7" s="61"/>
      <c r="X7" s="61"/>
      <c r="Y7" s="61"/>
      <c r="Z7" s="61"/>
      <c r="AA7" s="61"/>
      <c r="AB7" s="61"/>
      <c r="AC7" s="221"/>
      <c r="BJ7" s="39"/>
    </row>
    <row r="8" spans="1:62" ht="17.100000000000001" customHeight="1" x14ac:dyDescent="0.2">
      <c r="C8" s="220"/>
      <c r="D8" s="61"/>
      <c r="E8" s="61"/>
      <c r="F8" s="61"/>
      <c r="G8" s="61"/>
      <c r="H8" s="61"/>
      <c r="I8" s="61"/>
      <c r="J8" s="61"/>
      <c r="K8" s="61"/>
      <c r="L8" s="61"/>
      <c r="M8" s="61"/>
      <c r="N8" s="61"/>
      <c r="O8" s="61"/>
      <c r="P8" s="61"/>
      <c r="Q8" s="61"/>
      <c r="R8" s="61"/>
      <c r="S8" s="61"/>
      <c r="T8" s="61"/>
      <c r="U8" s="61"/>
      <c r="V8" s="61"/>
      <c r="W8" s="61"/>
      <c r="X8" s="61"/>
      <c r="Y8" s="61"/>
      <c r="Z8" s="61"/>
      <c r="AA8" s="61"/>
      <c r="AB8" s="61"/>
      <c r="AC8" s="221"/>
      <c r="BJ8" s="39"/>
    </row>
    <row r="9" spans="1:62" ht="17.100000000000001" customHeight="1" x14ac:dyDescent="0.2">
      <c r="C9" s="220"/>
      <c r="D9" s="61"/>
      <c r="E9" s="61"/>
      <c r="F9" s="61"/>
      <c r="G9" s="61"/>
      <c r="H9" s="61"/>
      <c r="I9" s="61"/>
      <c r="J9" s="61"/>
      <c r="K9" s="61"/>
      <c r="L9" s="61"/>
      <c r="M9" s="61"/>
      <c r="N9" s="61"/>
      <c r="O9" s="61"/>
      <c r="P9" s="61"/>
      <c r="Q9" s="61"/>
      <c r="R9" s="61"/>
      <c r="S9" s="61"/>
      <c r="T9" s="61"/>
      <c r="U9" s="61"/>
      <c r="V9" s="61"/>
      <c r="W9" s="61"/>
      <c r="X9" s="61"/>
      <c r="Y9" s="61"/>
      <c r="Z9" s="61"/>
      <c r="AA9" s="61"/>
      <c r="AB9" s="61"/>
      <c r="AC9" s="221"/>
    </row>
    <row r="10" spans="1:62" ht="17.100000000000001" customHeight="1" x14ac:dyDescent="0.2">
      <c r="C10" s="220"/>
      <c r="D10" s="61"/>
      <c r="E10" s="61"/>
      <c r="F10" s="61"/>
      <c r="G10" s="61"/>
      <c r="H10" s="61"/>
      <c r="I10" s="61"/>
      <c r="J10" s="61"/>
      <c r="K10" s="61"/>
      <c r="L10" s="61"/>
      <c r="M10" s="61"/>
      <c r="N10" s="61"/>
      <c r="O10" s="61"/>
      <c r="P10" s="61"/>
      <c r="Q10" s="61"/>
      <c r="R10" s="61"/>
      <c r="S10" s="61"/>
      <c r="T10" s="61"/>
      <c r="U10" s="61"/>
      <c r="V10" s="61"/>
      <c r="W10" s="61"/>
      <c r="X10" s="61"/>
      <c r="Y10" s="61"/>
      <c r="Z10" s="61"/>
      <c r="AA10" s="61"/>
      <c r="AB10" s="61"/>
      <c r="AC10" s="221"/>
    </row>
    <row r="11" spans="1:62" ht="17.100000000000001" customHeight="1" x14ac:dyDescent="0.2">
      <c r="C11" s="220"/>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221"/>
    </row>
    <row r="12" spans="1:62" ht="17.100000000000001" customHeight="1" x14ac:dyDescent="0.2">
      <c r="C12" s="220"/>
      <c r="D12" s="61"/>
      <c r="E12" s="61"/>
      <c r="F12" s="61"/>
      <c r="G12" s="61"/>
      <c r="H12" s="61"/>
      <c r="I12" s="61"/>
      <c r="J12" s="61"/>
      <c r="K12" s="61"/>
      <c r="L12" s="61"/>
      <c r="M12" s="61"/>
      <c r="N12" s="61"/>
      <c r="O12" s="61"/>
      <c r="P12" s="61"/>
      <c r="Q12" s="61"/>
      <c r="R12" s="61"/>
      <c r="S12" s="61"/>
      <c r="T12" s="61"/>
      <c r="U12" s="61"/>
      <c r="V12" s="61"/>
      <c r="W12" s="61"/>
      <c r="X12" s="61"/>
      <c r="Y12" s="61"/>
      <c r="Z12" s="61"/>
      <c r="AA12" s="61"/>
      <c r="AB12" s="61"/>
      <c r="AC12" s="221"/>
    </row>
    <row r="13" spans="1:62" ht="17.100000000000001" customHeight="1" x14ac:dyDescent="0.2">
      <c r="C13" s="220"/>
      <c r="D13" s="61"/>
      <c r="E13" s="61"/>
      <c r="F13" s="61"/>
      <c r="G13" s="61"/>
      <c r="H13" s="61"/>
      <c r="I13" s="61"/>
      <c r="J13" s="61"/>
      <c r="K13" s="61"/>
      <c r="L13" s="61"/>
      <c r="M13" s="61"/>
      <c r="N13" s="61"/>
      <c r="O13" s="61"/>
      <c r="P13" s="61"/>
      <c r="Q13" s="61"/>
      <c r="R13" s="61"/>
      <c r="S13" s="61"/>
      <c r="T13" s="61"/>
      <c r="U13" s="61"/>
      <c r="V13" s="61"/>
      <c r="W13" s="61"/>
      <c r="X13" s="61"/>
      <c r="Y13" s="61"/>
      <c r="Z13" s="61"/>
      <c r="AA13" s="61"/>
      <c r="AB13" s="61"/>
      <c r="AC13" s="221"/>
    </row>
    <row r="14" spans="1:62" ht="17.100000000000001" customHeight="1" x14ac:dyDescent="0.2">
      <c r="C14" s="220"/>
      <c r="D14" s="61"/>
      <c r="E14" s="61"/>
      <c r="F14" s="61"/>
      <c r="G14" s="61"/>
      <c r="H14" s="61"/>
      <c r="I14" s="61"/>
      <c r="J14" s="61"/>
      <c r="K14" s="61"/>
      <c r="L14" s="61"/>
      <c r="M14" s="61"/>
      <c r="N14" s="61"/>
      <c r="O14" s="61"/>
      <c r="P14" s="61"/>
      <c r="Q14" s="61"/>
      <c r="R14" s="61"/>
      <c r="S14" s="61"/>
      <c r="T14" s="61"/>
      <c r="U14" s="61"/>
      <c r="V14" s="61"/>
      <c r="W14" s="61"/>
      <c r="X14" s="61"/>
      <c r="Y14" s="61"/>
      <c r="Z14" s="61"/>
      <c r="AA14" s="61"/>
      <c r="AB14" s="61"/>
      <c r="AC14" s="221"/>
    </row>
    <row r="15" spans="1:62" ht="17.100000000000001" customHeight="1" x14ac:dyDescent="0.2">
      <c r="C15" s="220"/>
      <c r="D15" s="61"/>
      <c r="E15" s="61"/>
      <c r="F15" s="61"/>
      <c r="G15" s="61"/>
      <c r="H15" s="61"/>
      <c r="I15" s="61"/>
      <c r="J15" s="61"/>
      <c r="K15" s="61"/>
      <c r="L15" s="61"/>
      <c r="M15" s="61"/>
      <c r="N15" s="61"/>
      <c r="O15" s="61"/>
      <c r="P15" s="61"/>
      <c r="Q15" s="61"/>
      <c r="R15" s="61"/>
      <c r="S15" s="61"/>
      <c r="T15" s="61"/>
      <c r="U15" s="61"/>
      <c r="V15" s="61"/>
      <c r="W15" s="61"/>
      <c r="X15" s="61"/>
      <c r="Y15" s="61"/>
      <c r="Z15" s="61"/>
      <c r="AA15" s="61"/>
      <c r="AB15" s="61"/>
      <c r="AC15" s="221"/>
    </row>
    <row r="16" spans="1:62" ht="17.100000000000001" customHeight="1" x14ac:dyDescent="0.2">
      <c r="C16" s="166"/>
      <c r="D16" s="167"/>
      <c r="E16" s="167"/>
      <c r="F16" s="167"/>
      <c r="G16" s="167"/>
      <c r="H16" s="167"/>
      <c r="I16" s="167"/>
      <c r="J16" s="167"/>
      <c r="K16" s="167"/>
      <c r="L16" s="167"/>
      <c r="M16" s="167"/>
      <c r="N16" s="167"/>
      <c r="O16" s="167"/>
      <c r="P16" s="167"/>
      <c r="Q16" s="167"/>
      <c r="R16" s="167"/>
      <c r="S16" s="167"/>
      <c r="T16" s="167"/>
      <c r="U16" s="167"/>
      <c r="V16" s="167"/>
      <c r="W16" s="167"/>
      <c r="X16" s="167"/>
      <c r="Y16" s="167"/>
      <c r="Z16" s="167"/>
      <c r="AA16" s="167"/>
      <c r="AB16" s="167"/>
      <c r="AC16" s="168"/>
    </row>
    <row r="17" spans="1:30" ht="14.1" customHeight="1" x14ac:dyDescent="0.2">
      <c r="A17" s="214"/>
      <c r="B17" s="214"/>
      <c r="C17" s="214"/>
      <c r="D17" s="214"/>
      <c r="E17" s="214"/>
      <c r="F17" s="214"/>
      <c r="G17" s="214"/>
      <c r="H17" s="214"/>
      <c r="I17" s="214"/>
      <c r="J17" s="214"/>
      <c r="K17" s="214"/>
      <c r="L17" s="214"/>
      <c r="M17" s="214"/>
      <c r="N17" s="214"/>
      <c r="O17" s="214"/>
      <c r="P17" s="214"/>
      <c r="Q17" s="214"/>
      <c r="R17" s="214"/>
      <c r="S17" s="214"/>
      <c r="T17" s="214"/>
      <c r="U17" s="214"/>
      <c r="V17" s="214"/>
      <c r="W17" s="214"/>
      <c r="X17" s="214"/>
      <c r="Y17" s="214"/>
      <c r="Z17" s="214"/>
      <c r="AA17" s="214"/>
      <c r="AB17" s="214"/>
      <c r="AC17" s="214"/>
      <c r="AD17" s="214"/>
    </row>
    <row r="18" spans="1:30" ht="17.100000000000001" customHeight="1" x14ac:dyDescent="0.25">
      <c r="C18" s="223" t="s">
        <v>58</v>
      </c>
      <c r="D18" s="223"/>
      <c r="E18" s="223"/>
      <c r="F18" s="223"/>
      <c r="G18" s="223"/>
      <c r="H18" s="223"/>
      <c r="I18" s="223"/>
      <c r="J18" s="223"/>
      <c r="K18" s="223"/>
      <c r="L18" s="223"/>
      <c r="M18" s="223"/>
      <c r="N18" s="223"/>
      <c r="O18" s="223"/>
      <c r="P18" s="223"/>
      <c r="Q18" s="223"/>
      <c r="R18" s="223"/>
      <c r="S18" s="223"/>
      <c r="T18" s="223"/>
      <c r="U18" s="223"/>
      <c r="V18" s="223"/>
      <c r="W18" s="223"/>
      <c r="X18" s="223"/>
      <c r="Y18" s="223"/>
      <c r="Z18" s="223"/>
      <c r="AA18" s="223"/>
      <c r="AB18" s="223"/>
      <c r="AC18" s="42"/>
    </row>
    <row r="19" spans="1:30" ht="22.5" customHeight="1" x14ac:dyDescent="0.2">
      <c r="C19" s="222" t="s">
        <v>21</v>
      </c>
      <c r="D19" s="222"/>
      <c r="E19" s="222"/>
      <c r="F19" s="222"/>
      <c r="G19" s="222"/>
      <c r="H19" s="222"/>
      <c r="I19" s="222"/>
      <c r="J19" s="222" t="s">
        <v>20</v>
      </c>
      <c r="K19" s="222"/>
      <c r="L19" s="222"/>
      <c r="M19" s="222"/>
      <c r="N19" s="222"/>
      <c r="O19" s="222"/>
      <c r="P19" s="222" t="s">
        <v>22</v>
      </c>
      <c r="Q19" s="222"/>
      <c r="R19" s="222"/>
      <c r="S19" s="222"/>
      <c r="T19" s="222"/>
      <c r="U19" s="222"/>
      <c r="V19" s="222"/>
      <c r="W19" s="222"/>
      <c r="X19" s="222" t="s">
        <v>23</v>
      </c>
      <c r="Y19" s="222"/>
      <c r="Z19" s="222"/>
      <c r="AA19" s="222"/>
      <c r="AB19" s="222"/>
      <c r="AC19" s="43"/>
    </row>
    <row r="20" spans="1:30" ht="31.35" customHeight="1" x14ac:dyDescent="0.2">
      <c r="C20" s="222"/>
      <c r="D20" s="222"/>
      <c r="E20" s="222"/>
      <c r="F20" s="222"/>
      <c r="G20" s="222"/>
      <c r="H20" s="222"/>
      <c r="I20" s="222"/>
      <c r="J20" s="222"/>
      <c r="K20" s="222"/>
      <c r="L20" s="222"/>
      <c r="M20" s="222"/>
      <c r="N20" s="222"/>
      <c r="O20" s="222"/>
      <c r="P20" s="222"/>
      <c r="Q20" s="222"/>
      <c r="R20" s="222"/>
      <c r="S20" s="222"/>
      <c r="T20" s="222"/>
      <c r="U20" s="222"/>
      <c r="V20" s="222"/>
      <c r="W20" s="222"/>
      <c r="X20" s="222"/>
      <c r="Y20" s="222"/>
      <c r="Z20" s="222"/>
      <c r="AA20" s="222"/>
      <c r="AB20" s="222"/>
      <c r="AC20" s="43"/>
    </row>
    <row r="21" spans="1:30" ht="31.35" customHeight="1" x14ac:dyDescent="0.2">
      <c r="C21" s="222" t="s">
        <v>61</v>
      </c>
      <c r="D21" s="222"/>
      <c r="E21" s="222"/>
      <c r="F21" s="222"/>
      <c r="G21" s="222"/>
      <c r="H21" s="222"/>
      <c r="I21" s="222"/>
      <c r="J21" s="222"/>
      <c r="K21" s="222"/>
      <c r="L21" s="222"/>
      <c r="M21" s="222"/>
      <c r="N21" s="222"/>
      <c r="O21" s="222"/>
      <c r="P21" s="222"/>
      <c r="Q21" s="222"/>
      <c r="R21" s="222"/>
      <c r="S21" s="222"/>
      <c r="T21" s="222"/>
      <c r="U21" s="222"/>
      <c r="V21" s="222"/>
      <c r="W21" s="222"/>
      <c r="X21" s="222"/>
      <c r="Y21" s="222"/>
      <c r="Z21" s="222"/>
      <c r="AA21" s="222"/>
      <c r="AB21" s="222"/>
      <c r="AC21" s="43"/>
    </row>
    <row r="22" spans="1:30" ht="31.35" customHeight="1" x14ac:dyDescent="0.2">
      <c r="C22" s="222" t="s">
        <v>60</v>
      </c>
      <c r="D22" s="222"/>
      <c r="E22" s="222"/>
      <c r="F22" s="222"/>
      <c r="G22" s="222"/>
      <c r="H22" s="222"/>
      <c r="I22" s="222"/>
      <c r="J22" s="222"/>
      <c r="K22" s="222"/>
      <c r="L22" s="222"/>
      <c r="M22" s="222"/>
      <c r="N22" s="222"/>
      <c r="O22" s="222"/>
      <c r="P22" s="222"/>
      <c r="Q22" s="222"/>
      <c r="R22" s="222"/>
      <c r="S22" s="222"/>
      <c r="T22" s="222"/>
      <c r="U22" s="222"/>
      <c r="V22" s="222"/>
      <c r="W22" s="222"/>
      <c r="X22" s="222"/>
      <c r="Y22" s="222"/>
      <c r="Z22" s="222"/>
      <c r="AA22" s="222"/>
      <c r="AB22" s="222"/>
      <c r="AC22" s="43"/>
    </row>
    <row r="23" spans="1:30" ht="14.1" customHeight="1" x14ac:dyDescent="0.2">
      <c r="A23" s="214"/>
      <c r="B23" s="214"/>
      <c r="C23" s="214"/>
      <c r="D23" s="214"/>
      <c r="E23" s="214"/>
      <c r="F23" s="214"/>
      <c r="G23" s="214"/>
      <c r="H23" s="214"/>
      <c r="I23" s="214"/>
      <c r="J23" s="214"/>
      <c r="K23" s="214"/>
      <c r="L23" s="214"/>
      <c r="M23" s="214"/>
      <c r="N23" s="214"/>
      <c r="O23" s="214"/>
      <c r="P23" s="214"/>
      <c r="Q23" s="214"/>
      <c r="R23" s="214"/>
      <c r="S23" s="214"/>
      <c r="T23" s="214"/>
      <c r="U23" s="214"/>
      <c r="V23" s="214"/>
      <c r="W23" s="214"/>
      <c r="X23" s="214"/>
      <c r="Y23" s="214"/>
      <c r="Z23" s="214"/>
      <c r="AA23" s="214"/>
      <c r="AB23" s="214"/>
      <c r="AC23" s="214"/>
      <c r="AD23" s="214"/>
    </row>
    <row r="24" spans="1:30" ht="17.100000000000001" customHeight="1" x14ac:dyDescent="0.25">
      <c r="C24" s="223" t="s">
        <v>59</v>
      </c>
      <c r="D24" s="223"/>
      <c r="E24" s="223"/>
      <c r="F24" s="223"/>
      <c r="G24" s="223"/>
      <c r="H24" s="223"/>
      <c r="I24" s="223"/>
      <c r="J24" s="223"/>
      <c r="K24" s="223"/>
      <c r="L24" s="223"/>
      <c r="M24" s="223"/>
      <c r="N24" s="223"/>
      <c r="O24" s="223"/>
      <c r="P24" s="223"/>
      <c r="Q24" s="223"/>
      <c r="R24" s="223"/>
      <c r="S24" s="223"/>
      <c r="T24" s="223"/>
      <c r="U24" s="223"/>
      <c r="V24" s="223"/>
      <c r="W24" s="223"/>
      <c r="X24" s="223"/>
      <c r="Y24" s="223"/>
      <c r="Z24" s="223"/>
      <c r="AA24" s="223"/>
      <c r="AB24" s="223"/>
      <c r="AC24" s="42"/>
    </row>
    <row r="25" spans="1:30" ht="22.5" customHeight="1" x14ac:dyDescent="0.2">
      <c r="C25" s="222" t="s">
        <v>21</v>
      </c>
      <c r="D25" s="222"/>
      <c r="E25" s="222"/>
      <c r="F25" s="222"/>
      <c r="G25" s="222"/>
      <c r="H25" s="222"/>
      <c r="I25" s="222"/>
      <c r="J25" s="222" t="s">
        <v>20</v>
      </c>
      <c r="K25" s="222"/>
      <c r="L25" s="222"/>
      <c r="M25" s="222"/>
      <c r="N25" s="222"/>
      <c r="O25" s="222"/>
      <c r="P25" s="222" t="s">
        <v>22</v>
      </c>
      <c r="Q25" s="222"/>
      <c r="R25" s="222"/>
      <c r="S25" s="222"/>
      <c r="T25" s="222"/>
      <c r="U25" s="222"/>
      <c r="V25" s="222"/>
      <c r="W25" s="222"/>
      <c r="X25" s="222" t="s">
        <v>23</v>
      </c>
      <c r="Y25" s="222"/>
      <c r="Z25" s="222"/>
      <c r="AA25" s="222"/>
      <c r="AB25" s="222"/>
      <c r="AC25" s="43"/>
    </row>
    <row r="26" spans="1:30" ht="31.35" customHeight="1" x14ac:dyDescent="0.2">
      <c r="C26" s="222" t="s">
        <v>60</v>
      </c>
      <c r="D26" s="222"/>
      <c r="E26" s="222"/>
      <c r="F26" s="222"/>
      <c r="G26" s="222"/>
      <c r="H26" s="222"/>
      <c r="I26" s="222"/>
      <c r="J26" s="222"/>
      <c r="K26" s="222"/>
      <c r="L26" s="222"/>
      <c r="M26" s="222"/>
      <c r="N26" s="222"/>
      <c r="O26" s="222"/>
      <c r="P26" s="222"/>
      <c r="Q26" s="222"/>
      <c r="R26" s="222"/>
      <c r="S26" s="222"/>
      <c r="T26" s="222"/>
      <c r="U26" s="222"/>
      <c r="V26" s="222"/>
      <c r="W26" s="222"/>
      <c r="X26" s="222"/>
      <c r="Y26" s="222"/>
      <c r="Z26" s="222"/>
      <c r="AA26" s="222"/>
      <c r="AB26" s="222"/>
      <c r="AC26" s="43"/>
    </row>
    <row r="27" spans="1:30" ht="17.100000000000001" customHeight="1" x14ac:dyDescent="0.2"/>
    <row r="28" spans="1:30" ht="17.100000000000001" customHeight="1" x14ac:dyDescent="0.2"/>
    <row r="29" spans="1:30" ht="17.100000000000001" customHeight="1" x14ac:dyDescent="0.2"/>
    <row r="30" spans="1:30" ht="17.100000000000001" customHeight="1" x14ac:dyDescent="0.2"/>
    <row r="31" spans="1:30" ht="17.100000000000001" customHeight="1" x14ac:dyDescent="0.2"/>
    <row r="32" spans="1:30" ht="17.100000000000001" customHeight="1" x14ac:dyDescent="0.2"/>
    <row r="33" spans="8:9" ht="17.100000000000001" customHeight="1" x14ac:dyDescent="0.2">
      <c r="H33" s="214"/>
      <c r="I33" s="214"/>
    </row>
    <row r="34" spans="8:9" ht="17.100000000000001" customHeight="1" x14ac:dyDescent="0.2"/>
    <row r="35" spans="8:9" ht="17.100000000000001" customHeight="1" x14ac:dyDescent="0.2">
      <c r="H35" s="214"/>
      <c r="I35" s="214"/>
    </row>
    <row r="36" spans="8:9" ht="17.100000000000001" customHeight="1" x14ac:dyDescent="0.2"/>
    <row r="37" spans="8:9" ht="17.100000000000001" customHeight="1" x14ac:dyDescent="0.2"/>
    <row r="38" spans="8:9" ht="17.100000000000001" customHeight="1" x14ac:dyDescent="0.2"/>
  </sheetData>
  <sheetProtection formatCells="0" formatColumns="0" formatRows="0" insertColumns="0" insertRows="0" insertHyperlinks="0" deleteColumns="0" deleteRows="0"/>
  <protectedRanges>
    <protectedRange sqref="Q1:R2" name="Page1"/>
  </protectedRanges>
  <mergeCells count="39">
    <mergeCell ref="A3:AD3"/>
    <mergeCell ref="H33:I33"/>
    <mergeCell ref="H35:I35"/>
    <mergeCell ref="C25:I25"/>
    <mergeCell ref="J25:O25"/>
    <mergeCell ref="P25:W25"/>
    <mergeCell ref="X25:AB25"/>
    <mergeCell ref="C26:I26"/>
    <mergeCell ref="J26:O26"/>
    <mergeCell ref="P26:W26"/>
    <mergeCell ref="X26:AB26"/>
    <mergeCell ref="C24:AB24"/>
    <mergeCell ref="C21:I21"/>
    <mergeCell ref="J21:O21"/>
    <mergeCell ref="P21:W21"/>
    <mergeCell ref="X21:AB21"/>
    <mergeCell ref="P22:W22"/>
    <mergeCell ref="X22:AB22"/>
    <mergeCell ref="C18:AB18"/>
    <mergeCell ref="C20:I20"/>
    <mergeCell ref="J20:O20"/>
    <mergeCell ref="P20:W20"/>
    <mergeCell ref="X20:AB20"/>
    <mergeCell ref="A23:AD23"/>
    <mergeCell ref="A2:W2"/>
    <mergeCell ref="X2:AA2"/>
    <mergeCell ref="AB2:AD2"/>
    <mergeCell ref="A1:W1"/>
    <mergeCell ref="X1:AA1"/>
    <mergeCell ref="AB1:AD1"/>
    <mergeCell ref="C4:AC5"/>
    <mergeCell ref="C6:AC16"/>
    <mergeCell ref="C19:I19"/>
    <mergeCell ref="J19:O19"/>
    <mergeCell ref="P19:W19"/>
    <mergeCell ref="X19:AB19"/>
    <mergeCell ref="A17:AD17"/>
    <mergeCell ref="C22:I22"/>
    <mergeCell ref="J22:O22"/>
  </mergeCells>
  <pageMargins left="0.30208333333333331" right="0.29166666666666669" top="0.53125" bottom="0.60416666666666663"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Modèles</vt:lpstr>
      <vt:lpstr>Analyse de risques</vt:lpstr>
      <vt:lpstr>Protocole</vt:lpstr>
      <vt:lpstr>Test TI</vt:lpstr>
      <vt:lpstr>Test TF</vt:lpstr>
      <vt:lpstr>Fin Protocole</vt:lpstr>
      <vt:lpstr>'Analyse de risques'!Zone_d_impression</vt:lpstr>
    </vt:vector>
  </TitlesOfParts>
  <Company>DELPHARM REIMS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Administrateur</cp:lastModifiedBy>
  <cp:lastPrinted>2021-04-13T07:14:58Z</cp:lastPrinted>
  <dcterms:created xsi:type="dcterms:W3CDTF">2021-02-02T08:23:26Z</dcterms:created>
  <dcterms:modified xsi:type="dcterms:W3CDTF">2021-04-13T07:15:30Z</dcterms:modified>
</cp:coreProperties>
</file>