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" yWindow="330" windowWidth="14310" windowHeight="8535" tabRatio="929"/>
  </bookViews>
  <sheets>
    <sheet name="indi" sheetId="22" r:id="rId1"/>
    <sheet name="données" sheetId="28" r:id="rId2"/>
  </sheets>
  <externalReferences>
    <externalReference r:id="rId3"/>
  </externalReferences>
  <definedNames>
    <definedName name="ORIGINE">[1]code!$C$4:$C$22</definedName>
    <definedName name="Tableau">#REF!</definedName>
    <definedName name="TYPE_ANOMALIE">[1]code!$B$3:$B$37</definedName>
    <definedName name="TYPE_RAMPE">[1]code!$D$3:$D$17</definedName>
    <definedName name="_xlnm.Print_Area" localSheetId="0">indi!$A$1:$O$82</definedName>
  </definedNames>
  <calcPr calcId="145621"/>
  <customWorkbookViews>
    <customWorkbookView name="INVENT02 - Affichage personnalisé" guid="{88440347-DF1E-4923-ABE1-00441103F1DD}" mergeInterval="0" personalView="1" maximized="1" windowWidth="1912" windowHeight="811" tabRatio="929" activeSheetId="2"/>
    <customWorkbookView name="DEFLORENNE Mickael - Affichage personnalisé" guid="{9FAC6FD6-6410-42EA-9559-3E20660BC066}" mergeInterval="0" personalView="1" maximized="1" windowWidth="1916" windowHeight="855" tabRatio="929" activeSheetId="2"/>
  </customWorkbookViews>
  <pivotCaches>
    <pivotCache cacheId="35" r:id="rId4"/>
  </pivotCaches>
</workbook>
</file>

<file path=xl/calcChain.xml><?xml version="1.0" encoding="utf-8"?>
<calcChain xmlns="http://schemas.openxmlformats.org/spreadsheetml/2006/main">
  <c r="AI50" i="28" l="1"/>
  <c r="G50" i="28"/>
  <c r="AI49" i="28"/>
  <c r="G49" i="28"/>
  <c r="AI48" i="28"/>
  <c r="G48" i="28"/>
  <c r="AI47" i="28"/>
  <c r="G47" i="28"/>
  <c r="AI46" i="28"/>
  <c r="G46" i="28"/>
  <c r="AI45" i="28"/>
  <c r="G45" i="28"/>
  <c r="AI44" i="28"/>
  <c r="G44" i="28"/>
  <c r="AI43" i="28"/>
  <c r="G43" i="28"/>
  <c r="AI42" i="28"/>
  <c r="G42" i="28"/>
  <c r="AI41" i="28"/>
  <c r="G41" i="28"/>
  <c r="AI40" i="28"/>
  <c r="G40" i="28"/>
  <c r="AI39" i="28"/>
  <c r="G39" i="28"/>
  <c r="AI38" i="28"/>
  <c r="G38" i="28"/>
  <c r="AI37" i="28"/>
  <c r="G37" i="28"/>
  <c r="AI36" i="28"/>
  <c r="G36" i="28"/>
  <c r="AI35" i="28"/>
  <c r="G35" i="28"/>
  <c r="AI34" i="28"/>
  <c r="G34" i="28"/>
  <c r="AI33" i="28"/>
  <c r="G33" i="28"/>
  <c r="AI32" i="28"/>
  <c r="G32" i="28"/>
  <c r="AI31" i="28"/>
  <c r="G31" i="28"/>
  <c r="AI30" i="28"/>
  <c r="G30" i="28"/>
  <c r="AI29" i="28"/>
  <c r="G29" i="28"/>
  <c r="AI28" i="28"/>
  <c r="G28" i="28"/>
  <c r="AI27" i="28"/>
  <c r="G27" i="28"/>
  <c r="AI26" i="28"/>
  <c r="G26" i="28"/>
  <c r="AI25" i="28"/>
  <c r="G25" i="28"/>
  <c r="AI24" i="28"/>
  <c r="G24" i="28"/>
  <c r="AI23" i="28"/>
  <c r="G23" i="28"/>
  <c r="AI22" i="28"/>
  <c r="G22" i="28"/>
  <c r="AI21" i="28"/>
  <c r="G21" i="28"/>
  <c r="AI20" i="28"/>
  <c r="G20" i="28"/>
  <c r="AI19" i="28"/>
  <c r="G19" i="28"/>
  <c r="AI18" i="28"/>
  <c r="G18" i="28"/>
  <c r="AI17" i="28"/>
  <c r="G17" i="28"/>
  <c r="AI16" i="28"/>
  <c r="G16" i="28"/>
  <c r="AI15" i="28"/>
  <c r="G15" i="28"/>
  <c r="AI14" i="28"/>
  <c r="G14" i="28"/>
  <c r="AI13" i="28"/>
  <c r="G13" i="28"/>
  <c r="AI12" i="28"/>
  <c r="G12" i="28"/>
  <c r="AI11" i="28"/>
  <c r="G11" i="28"/>
  <c r="AI10" i="28"/>
  <c r="G10" i="28"/>
  <c r="AI9" i="28"/>
  <c r="G9" i="28"/>
  <c r="AI8" i="28"/>
  <c r="G8" i="28"/>
  <c r="AI7" i="28"/>
  <c r="G7" i="28"/>
  <c r="AI6" i="28"/>
  <c r="G6" i="28"/>
  <c r="AI5" i="28"/>
  <c r="G5" i="28"/>
  <c r="AI4" i="28"/>
  <c r="R3" i="22" l="1"/>
  <c r="R5" i="22" s="1"/>
  <c r="B14" i="22"/>
  <c r="R4" i="22" l="1"/>
  <c r="AM4" i="22" l="1"/>
  <c r="V19" i="22"/>
  <c r="V20" i="22"/>
  <c r="S19" i="22"/>
  <c r="V21" i="22" l="1"/>
  <c r="B11" i="22" l="1"/>
  <c r="S24" i="22" s="1"/>
  <c r="J10" i="22"/>
  <c r="AM6" i="22" l="1"/>
  <c r="AM8" i="22" s="1"/>
</calcChain>
</file>

<file path=xl/sharedStrings.xml><?xml version="1.0" encoding="utf-8"?>
<sst xmlns="http://schemas.openxmlformats.org/spreadsheetml/2006/main" count="747" uniqueCount="174">
  <si>
    <t>Type de rampe</t>
  </si>
  <si>
    <t>N° chassis</t>
  </si>
  <si>
    <t>Date</t>
  </si>
  <si>
    <t>Année</t>
  </si>
  <si>
    <t>Mois</t>
  </si>
  <si>
    <t>Famille anomalie</t>
  </si>
  <si>
    <t>Descriptif anomalie</t>
  </si>
  <si>
    <t>Type d'anomalie</t>
  </si>
  <si>
    <t>Ilot</t>
  </si>
  <si>
    <t>Action corrective</t>
  </si>
  <si>
    <t>Temps passés</t>
  </si>
  <si>
    <t>MACHINE</t>
  </si>
  <si>
    <t>Liste des Anomalies</t>
  </si>
  <si>
    <t>(Tous)</t>
  </si>
  <si>
    <t>Total général</t>
  </si>
  <si>
    <t>Étiquettes de lignes</t>
  </si>
  <si>
    <t>Étiquettes de colonnes</t>
  </si>
  <si>
    <t>Laser</t>
  </si>
  <si>
    <t>Nombre de Type d'anomalie</t>
  </si>
  <si>
    <t>Somme de Temps passés</t>
  </si>
  <si>
    <t>Date début</t>
  </si>
  <si>
    <t>Heure début</t>
  </si>
  <si>
    <t>Sous ilots</t>
  </si>
  <si>
    <t>Essayeur</t>
  </si>
  <si>
    <t>Opérateur origine</t>
  </si>
  <si>
    <t>Remis en conformité par</t>
  </si>
  <si>
    <t>Nombre anomalies</t>
  </si>
  <si>
    <t>10 bar</t>
  </si>
  <si>
    <t>12 bar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</si>
  <si>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</si>
  <si>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</si>
  <si>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</si>
  <si>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</si>
  <si>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</si>
  <si>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</si>
  <si>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>FC</t>
  </si>
  <si>
    <t xml:space="preserve">Fin Date début </t>
  </si>
  <si>
    <t>Fin Heure début</t>
  </si>
  <si>
    <t xml:space="preserve">Fin Date fin </t>
  </si>
  <si>
    <t>Fin Heure fin</t>
  </si>
  <si>
    <t>ARTICLES</t>
  </si>
  <si>
    <t>MONTAGE RAMPE</t>
  </si>
  <si>
    <t>FUITE</t>
  </si>
  <si>
    <t>EAU</t>
  </si>
  <si>
    <t>PREPARATION</t>
  </si>
  <si>
    <t>MANQUE</t>
  </si>
  <si>
    <t>BAGUE</t>
  </si>
  <si>
    <t>FOURNISSEUR</t>
  </si>
  <si>
    <t>CONNECTION</t>
  </si>
  <si>
    <t>ALIMENTATION</t>
  </si>
  <si>
    <t>RACCORD</t>
  </si>
  <si>
    <t>MAL BRANCHE</t>
  </si>
  <si>
    <t>LASER</t>
  </si>
  <si>
    <t>LVS</t>
  </si>
  <si>
    <t>AUTOMOTEUR</t>
  </si>
  <si>
    <t>MONTAGE AUTOMOTEUR</t>
  </si>
  <si>
    <t>HERVE AGNELOT</t>
  </si>
  <si>
    <t>REMISE EN CONFORMITE</t>
  </si>
  <si>
    <t>14/03/2017</t>
  </si>
  <si>
    <t>15/03/2017</t>
  </si>
  <si>
    <t>PLAT ANTI ROTATION PENTAJET</t>
  </si>
  <si>
    <t>RAMPES</t>
  </si>
  <si>
    <t>CHRISTOPHE CHARLOT</t>
  </si>
  <si>
    <t>TUBE INOX</t>
  </si>
  <si>
    <t>DEFECTUEUX</t>
  </si>
  <si>
    <t>VERRIN NON CONFORME</t>
  </si>
  <si>
    <t>HYDRAULIQUE</t>
  </si>
  <si>
    <t>CYRIL BAILLEUL</t>
  </si>
  <si>
    <t>DENIS IZARD</t>
  </si>
  <si>
    <t>AIR</t>
  </si>
  <si>
    <t>ELECTROVANNE</t>
  </si>
  <si>
    <t>BE</t>
  </si>
  <si>
    <t>16/03/2017</t>
  </si>
  <si>
    <t>17/03/2017</t>
  </si>
  <si>
    <t>PLAT ANTI DEBOITEMENT SOCLE</t>
  </si>
  <si>
    <t>MAL FIXE</t>
  </si>
  <si>
    <t>NON UTILISE DANS LE CAS</t>
  </si>
  <si>
    <t>BOUCHON</t>
  </si>
  <si>
    <t>RACCORD DE POMPE</t>
  </si>
  <si>
    <t>MONTAGE COMPOSANT</t>
  </si>
  <si>
    <t>EQUIPEMENT TUBE PULVE</t>
  </si>
  <si>
    <t>VANNE</t>
  </si>
  <si>
    <t>INVERSE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</si>
  <si>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</si>
  <si>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</si>
  <si>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</si>
  <si>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</si>
  <si>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</si>
  <si>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</si>
  <si>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</si>
  <si>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</si>
  <si>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</si>
  <si>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</si>
  <si>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</si>
  <si>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</si>
  <si>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</si>
  <si>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</si>
  <si>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</si>
  <si>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MARS</t>
  </si>
  <si>
    <t>PROGRAMMATION</t>
  </si>
  <si>
    <t>ERREUR DE PROGRAMMATION</t>
  </si>
  <si>
    <t>PROGRAMMATION BOITIER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</si>
  <si>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</si>
  <si>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</si>
  <si>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</si>
  <si>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</si>
  <si>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</si>
  <si>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</si>
  <si>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</si>
  <si>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</si>
  <si>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</si>
  <si>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</si>
  <si>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</si>
  <si>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</si>
  <si>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</si>
  <si>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</si>
  <si>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</si>
  <si>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</si>
  <si>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</si>
  <si>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</si>
  <si>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</si>
  <si>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</si>
  <si>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</si>
  <si>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</si>
  <si>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</si>
  <si>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</si>
  <si>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</si>
  <si>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</si>
  <si>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</si>
  <si>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</si>
  <si>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</si>
  <si>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</si>
  <si>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MAL REGLE</t>
  </si>
  <si>
    <t>POTENTIOMETRE</t>
  </si>
  <si>
    <t>FIL</t>
  </si>
  <si>
    <t>MARC LHERMITE</t>
  </si>
  <si>
    <t>NON PROGRAMME</t>
  </si>
  <si>
    <t>ALCIDIO LOPES</t>
  </si>
  <si>
    <t>BIELETTE VEROU DE HAUTEUR 21 18 HLE</t>
  </si>
  <si>
    <t>ARRIERE ET ARMATURE</t>
  </si>
  <si>
    <t>ERIC LEFEVRE</t>
  </si>
  <si>
    <t>HUILE</t>
  </si>
  <si>
    <t>COUDE</t>
  </si>
  <si>
    <t>RACCORD POMPE</t>
  </si>
  <si>
    <t>Total LASER</t>
  </si>
  <si>
    <t>8 bar</t>
  </si>
  <si>
    <t>Denis IZARD</t>
  </si>
  <si>
    <t>Recond.</t>
  </si>
  <si>
    <t>Sans rampe</t>
  </si>
  <si>
    <t>N° Semaine</t>
  </si>
  <si>
    <t>Nombre de Remis en conformité par</t>
  </si>
  <si>
    <t>Graphique</t>
  </si>
  <si>
    <t>Temps passé</t>
  </si>
  <si>
    <t>objectif</t>
  </si>
  <si>
    <t>Indicateur Automoteur</t>
  </si>
  <si>
    <t>Temps reprise totale de la semaine</t>
  </si>
  <si>
    <t>Nombre de machine essayée</t>
  </si>
  <si>
    <t xml:space="preserve">Temps passé </t>
  </si>
  <si>
    <t>Nombre d'anomalie détectée</t>
  </si>
  <si>
    <t>nombre de machine essayée</t>
  </si>
  <si>
    <t>Appréciation générale</t>
  </si>
  <si>
    <t>aaaaaaaaaaaaaaaaaaaaaaaaaaaaaa</t>
  </si>
  <si>
    <t>Détails des anomalies de l'ilot Automoteur</t>
  </si>
  <si>
    <t xml:space="preserve">objectif </t>
  </si>
  <si>
    <t>réel</t>
  </si>
  <si>
    <t>Vert</t>
  </si>
  <si>
    <t>jaune</t>
  </si>
  <si>
    <t>rouge</t>
  </si>
  <si>
    <t>invisible</t>
  </si>
  <si>
    <t>Aiguile</t>
  </si>
  <si>
    <t>largeur</t>
  </si>
  <si>
    <t>anomalie</t>
  </si>
  <si>
    <t>Date du jour</t>
  </si>
  <si>
    <t>attention à mettre a jour l'objectif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</si>
</sst>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1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u/>
      <sz val="72"/>
      <color theme="1"/>
      <name val="Calibri"/>
      <family val="2"/>
      <scheme val="minor"/>
    </font>
    <font>
      <b/>
      <u/>
      <sz val="38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6" fontId="0" fillId="0" borderId="0" xfId="0" applyNumberFormat="1"/>
    <xf numFmtId="0" fontId="5" fillId="0" borderId="0" xfId="0" applyFont="1"/>
    <xf numFmtId="166" fontId="0" fillId="0" borderId="0" xfId="0" pivotButton="1" applyNumberFormat="1"/>
    <xf numFmtId="166" fontId="0" fillId="0" borderId="0" xfId="0" applyNumberFormat="1" applyAlignment="1">
      <alignment horizontal="left"/>
    </xf>
    <xf numFmtId="20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20" fontId="3" fillId="0" borderId="11" xfId="0" applyNumberFormat="1" applyFont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20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2" fillId="0" borderId="0" xfId="0" applyFont="1"/>
    <xf numFmtId="0" fontId="0" fillId="0" borderId="0" xfId="0" applyBorder="1"/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2" fillId="0" borderId="0" xfId="0" applyFont="1" applyFill="1" applyAlignment="1"/>
    <xf numFmtId="0" fontId="6" fillId="0" borderId="0" xfId="0" pivotButton="1" applyFont="1"/>
    <xf numFmtId="0" fontId="6" fillId="0" borderId="0" xfId="0" applyFont="1" applyAlignment="1">
      <alignment horizontal="left"/>
    </xf>
    <xf numFmtId="0" fontId="6" fillId="0" borderId="0" xfId="0" applyFont="1"/>
    <xf numFmtId="0" fontId="16" fillId="0" borderId="0" xfId="0" pivotButton="1" applyFont="1"/>
    <xf numFmtId="0" fontId="16" fillId="0" borderId="0" xfId="0" applyFont="1" applyAlignment="1">
      <alignment horizontal="left"/>
    </xf>
    <xf numFmtId="0" fontId="16" fillId="0" borderId="0" xfId="0" applyFont="1"/>
    <xf numFmtId="0" fontId="6" fillId="0" borderId="0" xfId="0" applyNumberFormat="1" applyFont="1"/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 indent="2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20">
    <dxf>
      <numFmt numFmtId="166" formatCode="[h]:mm:ss;@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6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6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numFmt numFmtId="166" formatCode="[h]:mm:ss;@"/>
    </dxf>
  </dxfs>
  <tableStyles count="0" defaultTableStyle="TableStyleMedium2" defaultPivotStyle="PivotStyleMedium9"/>
  <colors>
    <mruColors>
      <color rgb="FF0000FF"/>
      <color rgb="FFFF7C80"/>
      <color rgb="FFFF33CC"/>
      <color rgb="FF00FF99"/>
      <color rgb="FF41A7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3298969741078101E-2"/>
          <c:y val="2.3915654610971032E-4"/>
          <c:w val="0.93440695519336825"/>
          <c:h val="0.830680724231504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indi!$R$19</c:f>
              <c:strCache>
                <c:ptCount val="1"/>
                <c:pt idx="0">
                  <c:v>Temps passé</c:v>
                </c:pt>
              </c:strCache>
            </c:strRef>
          </c:tx>
          <c:spPr>
            <a:gradFill flip="none" rotWithShape="1">
              <a:gsLst>
                <a:gs pos="0">
                  <a:srgbClr val="FF0000"/>
                </a:gs>
                <a:gs pos="30000">
                  <a:schemeClr val="accent2">
                    <a:lumMod val="75000"/>
                  </a:schemeClr>
                </a:gs>
                <a:gs pos="64999">
                  <a:schemeClr val="accent2">
                    <a:lumMod val="60000"/>
                    <a:lumOff val="40000"/>
                  </a:schemeClr>
                </a:gs>
                <a:gs pos="89999">
                  <a:srgbClr val="FFFF00">
                    <a:alpha val="73000"/>
                  </a:srgbClr>
                </a:gs>
              </a:gsLst>
              <a:lin ang="5400000" scaled="1"/>
              <a:tileRect/>
            </a:gradFill>
          </c:spPr>
          <c:invertIfNegative val="0"/>
          <c:val>
            <c:numRef>
              <c:f>indi!$S$19</c:f>
              <c:numCache>
                <c:formatCode>[h]:mm:ss;@</c:formatCode>
                <c:ptCount val="1"/>
                <c:pt idx="0">
                  <c:v>0.13680555555555554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167200256"/>
        <c:axId val="167198720"/>
      </c:barChart>
      <c:barChart>
        <c:barDir val="col"/>
        <c:grouping val="clustered"/>
        <c:varyColors val="0"/>
        <c:ser>
          <c:idx val="1"/>
          <c:order val="1"/>
          <c:tx>
            <c:strRef>
              <c:f>indi!$R$20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28575" cmpd="dbl">
                <a:noFill/>
              </a:ln>
            </c:spPr>
          </c:dPt>
          <c:val>
            <c:numRef>
              <c:f>indi!$S$20</c:f>
              <c:numCache>
                <c:formatCode>[h]:mm:ss;@</c:formatCode>
                <c:ptCount val="1"/>
                <c:pt idx="0">
                  <c:v>0.10069444444444443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167207680"/>
        <c:axId val="167201792"/>
      </c:barChart>
      <c:valAx>
        <c:axId val="167198720"/>
        <c:scaling>
          <c:orientation val="minMax"/>
        </c:scaling>
        <c:delete val="1"/>
        <c:axPos val="r"/>
        <c:numFmt formatCode="[h]:mm:ss;@" sourceLinked="1"/>
        <c:majorTickMark val="out"/>
        <c:minorTickMark val="none"/>
        <c:tickLblPos val="nextTo"/>
        <c:crossAx val="167200256"/>
        <c:crosses val="max"/>
        <c:crossBetween val="between"/>
      </c:valAx>
      <c:catAx>
        <c:axId val="167200256"/>
        <c:scaling>
          <c:orientation val="minMax"/>
        </c:scaling>
        <c:delete val="1"/>
        <c:axPos val="b"/>
        <c:majorTickMark val="out"/>
        <c:minorTickMark val="none"/>
        <c:tickLblPos val="nextTo"/>
        <c:crossAx val="167198720"/>
        <c:crosses val="autoZero"/>
        <c:auto val="1"/>
        <c:lblAlgn val="ctr"/>
        <c:lblOffset val="100"/>
        <c:noMultiLvlLbl val="0"/>
      </c:catAx>
      <c:valAx>
        <c:axId val="167201792"/>
        <c:scaling>
          <c:orientation val="minMax"/>
        </c:scaling>
        <c:delete val="1"/>
        <c:axPos val="l"/>
        <c:numFmt formatCode="[h]:mm:ss;@" sourceLinked="1"/>
        <c:majorTickMark val="out"/>
        <c:minorTickMark val="none"/>
        <c:tickLblPos val="nextTo"/>
        <c:crossAx val="167207680"/>
        <c:crosses val="autoZero"/>
        <c:crossBetween val="between"/>
      </c:valAx>
      <c:catAx>
        <c:axId val="167207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67201792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anomalies essais.xlsm]AUTOMOTEUR Hebdo!Tableau croisé dynamique4</c:name>
    <c:fmtId val="3"/>
  </c:pivotSource>
  <c:chart>
    <c:title>
      <c:tx>
        <c:rich>
          <a:bodyPr/>
          <a:lstStyle/>
          <a:p>
            <a:pPr>
              <a:defRPr sz="3800" u="sng"/>
            </a:pPr>
            <a:r>
              <a:rPr lang="en-US" sz="3800" u="sng"/>
              <a:t>Evolution des anomalie</a:t>
            </a:r>
            <a:r>
              <a:rPr lang="en-US" sz="3800" u="sng" baseline="0"/>
              <a:t>s par semaine</a:t>
            </a:r>
            <a:endParaRPr lang="en-US" sz="3800" u="sng"/>
          </a:p>
        </c:rich>
      </c:tx>
      <c:layout>
        <c:manualLayout>
          <c:xMode val="edge"/>
          <c:yMode val="edge"/>
          <c:x val="0.37551033293491848"/>
          <c:y val="4.9278361664019464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spPr>
          <a:ln w="31750">
            <a:solidFill>
              <a:schemeClr val="tx1"/>
            </a:solidFill>
          </a:ln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'AUTOMOTEUR Hebdo'!$AE$3</c:f>
              <c:strCache>
                <c:ptCount val="1"/>
                <c:pt idx="0">
                  <c:v>Total</c:v>
                </c:pt>
              </c:strCache>
            </c:strRef>
          </c:tx>
          <c:spPr>
            <a:ln w="3175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'AUTOMOTEUR Hebdo'!$AD$4:$AD$41</c:f>
              <c:strCache>
                <c:ptCount val="37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35</c:v>
                </c:pt>
                <c:pt idx="22">
                  <c:v>36</c:v>
                </c:pt>
                <c:pt idx="23">
                  <c:v>37</c:v>
                </c:pt>
                <c:pt idx="24">
                  <c:v>38</c:v>
                </c:pt>
                <c:pt idx="25">
                  <c:v>39</c:v>
                </c:pt>
                <c:pt idx="26">
                  <c:v>40</c:v>
                </c:pt>
                <c:pt idx="27">
                  <c:v>41</c:v>
                </c:pt>
                <c:pt idx="28">
                  <c:v>42</c:v>
                </c:pt>
                <c:pt idx="29">
                  <c:v>43</c:v>
                </c:pt>
                <c:pt idx="30">
                  <c:v>44</c:v>
                </c:pt>
                <c:pt idx="31">
                  <c:v>45</c:v>
                </c:pt>
                <c:pt idx="32">
                  <c:v>46</c:v>
                </c:pt>
                <c:pt idx="33">
                  <c:v>47</c:v>
                </c:pt>
                <c:pt idx="34">
                  <c:v>48</c:v>
                </c:pt>
                <c:pt idx="35">
                  <c:v>49</c:v>
                </c:pt>
                <c:pt idx="36">
                  <c:v>50</c:v>
                </c:pt>
              </c:strCache>
            </c:strRef>
          </c:cat>
          <c:val>
            <c:numRef>
              <c:f>'AUTOMOTEUR Hebdo'!$AE$4:$AE$41</c:f>
              <c:numCache>
                <c:formatCode>General</c:formatCode>
                <c:ptCount val="37"/>
                <c:pt idx="0">
                  <c:v>8</c:v>
                </c:pt>
                <c:pt idx="1">
                  <c:v>28</c:v>
                </c:pt>
                <c:pt idx="2">
                  <c:v>38</c:v>
                </c:pt>
                <c:pt idx="3">
                  <c:v>67</c:v>
                </c:pt>
                <c:pt idx="4">
                  <c:v>37</c:v>
                </c:pt>
                <c:pt idx="5">
                  <c:v>32</c:v>
                </c:pt>
                <c:pt idx="6">
                  <c:v>35</c:v>
                </c:pt>
                <c:pt idx="7">
                  <c:v>26</c:v>
                </c:pt>
                <c:pt idx="8">
                  <c:v>19</c:v>
                </c:pt>
                <c:pt idx="9">
                  <c:v>50</c:v>
                </c:pt>
                <c:pt idx="10">
                  <c:v>29</c:v>
                </c:pt>
                <c:pt idx="11">
                  <c:v>61</c:v>
                </c:pt>
                <c:pt idx="12">
                  <c:v>30</c:v>
                </c:pt>
                <c:pt idx="13">
                  <c:v>45</c:v>
                </c:pt>
                <c:pt idx="14">
                  <c:v>14</c:v>
                </c:pt>
                <c:pt idx="15">
                  <c:v>35</c:v>
                </c:pt>
                <c:pt idx="16">
                  <c:v>37</c:v>
                </c:pt>
                <c:pt idx="17">
                  <c:v>43</c:v>
                </c:pt>
                <c:pt idx="18">
                  <c:v>59</c:v>
                </c:pt>
                <c:pt idx="19">
                  <c:v>46</c:v>
                </c:pt>
                <c:pt idx="20">
                  <c:v>16</c:v>
                </c:pt>
                <c:pt idx="21">
                  <c:v>13</c:v>
                </c:pt>
                <c:pt idx="22">
                  <c:v>18</c:v>
                </c:pt>
                <c:pt idx="23">
                  <c:v>40</c:v>
                </c:pt>
                <c:pt idx="24">
                  <c:v>33</c:v>
                </c:pt>
                <c:pt idx="25">
                  <c:v>24</c:v>
                </c:pt>
                <c:pt idx="26">
                  <c:v>10</c:v>
                </c:pt>
                <c:pt idx="27">
                  <c:v>8</c:v>
                </c:pt>
                <c:pt idx="28">
                  <c:v>20</c:v>
                </c:pt>
                <c:pt idx="29">
                  <c:v>29</c:v>
                </c:pt>
                <c:pt idx="30">
                  <c:v>11</c:v>
                </c:pt>
                <c:pt idx="31">
                  <c:v>25</c:v>
                </c:pt>
                <c:pt idx="32">
                  <c:v>18</c:v>
                </c:pt>
                <c:pt idx="33">
                  <c:v>60</c:v>
                </c:pt>
                <c:pt idx="34">
                  <c:v>38</c:v>
                </c:pt>
                <c:pt idx="35">
                  <c:v>44</c:v>
                </c:pt>
                <c:pt idx="3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28768"/>
        <c:axId val="166930304"/>
      </c:lineChart>
      <c:catAx>
        <c:axId val="1669287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66930304"/>
        <c:crosses val="autoZero"/>
        <c:auto val="1"/>
        <c:lblAlgn val="ctr"/>
        <c:lblOffset val="100"/>
        <c:noMultiLvlLbl val="0"/>
      </c:catAx>
      <c:valAx>
        <c:axId val="16693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66928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30762787221155"/>
          <c:y val="0"/>
          <c:w val="0.71013231677660849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0000"/>
              </a:solidFill>
            </c:spPr>
          </c:dPt>
          <c:dPt>
            <c:idx val="3"/>
            <c:bubble3D val="0"/>
            <c:spPr>
              <a:noFill/>
            </c:spPr>
          </c:dPt>
          <c:val>
            <c:numRef>
              <c:f>indi!$AM$1:$AM$4</c:f>
              <c:numCache>
                <c:formatCode>General</c:formatCode>
                <c:ptCount val="4"/>
                <c:pt idx="0">
                  <c:v>40</c:v>
                </c:pt>
                <c:pt idx="1">
                  <c:v>19</c:v>
                </c:pt>
                <c:pt idx="2">
                  <c:v>40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indi!$AM$6:$AM$8</c:f>
              <c:numCache>
                <c:formatCode>General</c:formatCode>
                <c:ptCount val="3"/>
                <c:pt idx="0">
                  <c:v>49</c:v>
                </c:pt>
                <c:pt idx="1">
                  <c:v>1</c:v>
                </c:pt>
                <c:pt idx="2">
                  <c:v>148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920750</xdr:colOff>
      <xdr:row>3</xdr:row>
      <xdr:rowOff>95250</xdr:rowOff>
    </xdr:from>
    <xdr:to>
      <xdr:col>14</xdr:col>
      <xdr:colOff>1000125</xdr:colOff>
      <xdr:row>25</xdr:row>
      <xdr:rowOff>15875</xdr:rowOff>
    </xdr:to>
    <xdr:grpSp>
      <xdr:nvGrpSpPr>
        <xdr:cNvPr id="24" name="Groupe 23"/>
        <xdr:cNvGrpSpPr/>
      </xdr:nvGrpSpPr>
      <xdr:grpSpPr>
        <a:xfrm>
          <a:off x="14620875" y="904875"/>
          <a:ext cx="6477000" cy="6286500"/>
          <a:chOff x="10366375" y="31750"/>
          <a:chExt cx="3698876" cy="3492500"/>
        </a:xfrm>
      </xdr:grpSpPr>
      <xdr:graphicFrame macro="">
        <xdr:nvGraphicFramePr>
          <xdr:cNvPr id="8" name="Graphique 7"/>
          <xdr:cNvGraphicFramePr/>
        </xdr:nvGraphicFramePr>
        <xdr:xfrm>
          <a:off x="10366375" y="31750"/>
          <a:ext cx="3698876" cy="3000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9" name="Ellipse 8"/>
          <xdr:cNvSpPr/>
        </xdr:nvSpPr>
        <xdr:spPr>
          <a:xfrm>
            <a:off x="11557000" y="2444750"/>
            <a:ext cx="1238250" cy="1079500"/>
          </a:xfrm>
          <a:prstGeom prst="ellipse">
            <a:avLst/>
          </a:prstGeom>
          <a:gradFill flip="none" rotWithShape="1">
            <a:gsLst>
              <a:gs pos="0">
                <a:srgbClr val="00B050">
                  <a:shade val="30000"/>
                  <a:satMod val="115000"/>
                </a:srgbClr>
              </a:gs>
              <a:gs pos="50000">
                <a:srgbClr val="00B050">
                  <a:shade val="67500"/>
                  <a:satMod val="115000"/>
                </a:srgbClr>
              </a:gs>
              <a:gs pos="100000">
                <a:srgbClr val="00B050">
                  <a:shade val="100000"/>
                  <a:satMod val="115000"/>
                </a:srgbClr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0</xdr:colOff>
      <xdr:row>0</xdr:row>
      <xdr:rowOff>31750</xdr:rowOff>
    </xdr:from>
    <xdr:to>
      <xdr:col>6</xdr:col>
      <xdr:colOff>0</xdr:colOff>
      <xdr:row>51</xdr:row>
      <xdr:rowOff>0</xdr:rowOff>
    </xdr:to>
    <xdr:cxnSp macro="">
      <xdr:nvCxnSpPr>
        <xdr:cNvPr id="11" name="Connecteur droit 10"/>
        <xdr:cNvCxnSpPr/>
      </xdr:nvCxnSpPr>
      <xdr:spPr>
        <a:xfrm>
          <a:off x="17049750" y="31750"/>
          <a:ext cx="0" cy="1271587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26</xdr:row>
      <xdr:rowOff>0</xdr:rowOff>
    </xdr:from>
    <xdr:to>
      <xdr:col>15</xdr:col>
      <xdr:colOff>47625</xdr:colOff>
      <xdr:row>26</xdr:row>
      <xdr:rowOff>0</xdr:rowOff>
    </xdr:to>
    <xdr:cxnSp macro="">
      <xdr:nvCxnSpPr>
        <xdr:cNvPr id="13" name="Connecteur droit 12"/>
        <xdr:cNvCxnSpPr/>
      </xdr:nvCxnSpPr>
      <xdr:spPr>
        <a:xfrm>
          <a:off x="17065625" y="6762750"/>
          <a:ext cx="104298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51</xdr:row>
      <xdr:rowOff>0</xdr:rowOff>
    </xdr:from>
    <xdr:to>
      <xdr:col>15</xdr:col>
      <xdr:colOff>190500</xdr:colOff>
      <xdr:row>51</xdr:row>
      <xdr:rowOff>0</xdr:rowOff>
    </xdr:to>
    <xdr:cxnSp macro="">
      <xdr:nvCxnSpPr>
        <xdr:cNvPr id="15" name="Connecteur droit 14"/>
        <xdr:cNvCxnSpPr/>
      </xdr:nvCxnSpPr>
      <xdr:spPr>
        <a:xfrm>
          <a:off x="17065625" y="12747625"/>
          <a:ext cx="105727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50</xdr:row>
      <xdr:rowOff>254000</xdr:rowOff>
    </xdr:from>
    <xdr:to>
      <xdr:col>14</xdr:col>
      <xdr:colOff>1460500</xdr:colOff>
      <xdr:row>81</xdr:row>
      <xdr:rowOff>158750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714375</xdr:colOff>
      <xdr:row>0</xdr:row>
      <xdr:rowOff>142875</xdr:rowOff>
    </xdr:from>
    <xdr:to>
      <xdr:col>15</xdr:col>
      <xdr:colOff>1869281</xdr:colOff>
      <xdr:row>2</xdr:row>
      <xdr:rowOff>250143</xdr:rowOff>
    </xdr:to>
    <xdr:sp macro="" textlink="">
      <xdr:nvSpPr>
        <xdr:cNvPr id="10" name="Rectangle 9">
          <a:hlinkClick xmlns:r="http://schemas.openxmlformats.org/officeDocument/2006/relationships" r:id="rId3"/>
        </xdr:cNvPr>
        <xdr:cNvSpPr/>
      </xdr:nvSpPr>
      <xdr:spPr>
        <a:xfrm>
          <a:off x="28162250" y="142875"/>
          <a:ext cx="1154906" cy="647018"/>
        </a:xfrm>
        <a:prstGeom prst="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0">
              <a:solidFill>
                <a:schemeClr val="tx1">
                  <a:lumMod val="65000"/>
                  <a:lumOff val="35000"/>
                </a:schemeClr>
              </a:solidFill>
            </a:rPr>
            <a:t>Retour accueil</a:t>
          </a:r>
        </a:p>
      </xdr:txBody>
    </xdr:sp>
    <xdr:clientData/>
  </xdr:twoCellAnchor>
  <xdr:twoCellAnchor>
    <xdr:from>
      <xdr:col>5</xdr:col>
      <xdr:colOff>1181101</xdr:colOff>
      <xdr:row>29</xdr:row>
      <xdr:rowOff>349249</xdr:rowOff>
    </xdr:from>
    <xdr:to>
      <xdr:col>15</xdr:col>
      <xdr:colOff>190500</xdr:colOff>
      <xdr:row>54</xdr:row>
      <xdr:rowOff>142875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&#233;/06%20Production/Essais/2016-2017%20Suivi%20anomalies%20essa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"/>
      <sheetName val="synthese"/>
      <sheetName val="ratio"/>
      <sheetName val="affichage"/>
      <sheetName val="nbr d'anomalies"/>
      <sheetName val="nature des anomalies"/>
      <sheetName val="origine des anomalies"/>
      <sheetName val="rampes"/>
      <sheetName val="tps reprises"/>
      <sheetName val="Anomalies récurrentes"/>
      <sheetName val="serrage"/>
      <sheetName val="RAMPE"/>
      <sheetName val="ESSIEU"/>
      <sheetName val="CUVE"/>
      <sheetName val="ARMA"/>
      <sheetName val="PACKV"/>
      <sheetName val="TUYAU"/>
      <sheetName val="VA"/>
      <sheetName val="LASER"/>
      <sheetName val="MAXIS"/>
      <sheetName val="XENIS"/>
      <sheetName val="TRAINES"/>
      <sheetName val="code"/>
      <sheetName val="indicateurs"/>
      <sheetName val="Feuil2"/>
    </sheetNames>
    <sheetDataSet>
      <sheetData sheetId="0"/>
      <sheetData sheetId="1"/>
      <sheetData sheetId="2"/>
      <sheetData sheetId="3"/>
      <sheetData sheetId="4">
        <row r="10">
          <cell r="K10" t="str">
            <v>nbr anomalies / nbr machines testées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TYPE ANOMALIE</v>
          </cell>
          <cell r="D3" t="str">
            <v>TYPE RAMPE</v>
          </cell>
        </row>
        <row r="4">
          <cell r="B4" t="str">
            <v>/</v>
          </cell>
          <cell r="C4" t="str">
            <v>/</v>
          </cell>
          <cell r="D4" t="str">
            <v>/</v>
          </cell>
        </row>
        <row r="5">
          <cell r="B5" t="str">
            <v>FUITE HUILE</v>
          </cell>
          <cell r="C5" t="str">
            <v>INJECTION</v>
          </cell>
          <cell r="D5" t="str">
            <v>GCH</v>
          </cell>
        </row>
        <row r="6">
          <cell r="B6" t="str">
            <v>FUITE EAU</v>
          </cell>
          <cell r="C6" t="str">
            <v>ROTOMOULAGE</v>
          </cell>
          <cell r="D6" t="str">
            <v>LVS</v>
          </cell>
        </row>
        <row r="7">
          <cell r="B7" t="str">
            <v>OUBLI / MANQUE</v>
          </cell>
          <cell r="C7" t="str">
            <v>ASSEMBLAGE COMPOSANTS</v>
          </cell>
          <cell r="D7" t="str">
            <v>L3S</v>
          </cell>
        </row>
        <row r="8">
          <cell r="B8" t="str">
            <v>DEFAUT COMPOSANT</v>
          </cell>
          <cell r="C8" t="str">
            <v>BE</v>
          </cell>
          <cell r="D8" t="str">
            <v>L3X</v>
          </cell>
        </row>
        <row r="9">
          <cell r="B9" t="str">
            <v>DEFAUT DE MONTAGE</v>
          </cell>
          <cell r="C9" t="str">
            <v>FOURNISSEURS</v>
          </cell>
          <cell r="D9" t="str">
            <v>HLE</v>
          </cell>
        </row>
        <row r="10">
          <cell r="B10" t="str">
            <v>DETERIORATION MAUVAIS ETAT</v>
          </cell>
          <cell r="C10" t="str">
            <v>MONTAGE ESSIEU</v>
          </cell>
          <cell r="D10" t="str">
            <v>RA</v>
          </cell>
        </row>
        <row r="11">
          <cell r="B11" t="str">
            <v>DEFAUT DE CONCEPTION</v>
          </cell>
          <cell r="C11" t="str">
            <v>MONTAGE PACK VANNE</v>
          </cell>
          <cell r="D11" t="str">
            <v>GDM</v>
          </cell>
        </row>
        <row r="12">
          <cell r="B12" t="str">
            <v>MODIF COMMANDE</v>
          </cell>
          <cell r="C12" t="str">
            <v>MONTAGE TUYAUTERIE</v>
          </cell>
          <cell r="D12" t="str">
            <v>GC</v>
          </cell>
        </row>
        <row r="13">
          <cell r="B13" t="str">
            <v>NON IDENTIFIE</v>
          </cell>
          <cell r="C13" t="str">
            <v>MONTAGE RAMPES</v>
          </cell>
          <cell r="D13" t="str">
            <v>GVS</v>
          </cell>
        </row>
        <row r="14">
          <cell r="B14" t="str">
            <v>DEFAUT DE SERRAGE</v>
          </cell>
          <cell r="C14" t="str">
            <v>MONTAGE GENERAL</v>
          </cell>
          <cell r="D14" t="str">
            <v>GVX</v>
          </cell>
        </row>
        <row r="15">
          <cell r="C15" t="str">
            <v>MONTAGE VIGNES ARBRES</v>
          </cell>
          <cell r="D15" t="str">
            <v>LVX</v>
          </cell>
        </row>
        <row r="16">
          <cell r="C16" t="str">
            <v>MONTAGE CUVE</v>
          </cell>
        </row>
        <row r="17">
          <cell r="C17" t="str">
            <v>NON IDENTIFIE</v>
          </cell>
        </row>
        <row r="18">
          <cell r="C18" t="str">
            <v>MONTAGE ARMATURE</v>
          </cell>
        </row>
        <row r="19">
          <cell r="C19" t="str">
            <v>MONTAGE VERIN</v>
          </cell>
        </row>
      </sheetData>
      <sheetData sheetId="24"/>
      <sheetData sheetId="2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FLORENNE Mickael" refreshedDate="43081.573877893519" createdVersion="4" refreshedVersion="4" minRefreshableVersion="3" recordCount="47">
  <cacheSource type="worksheet">
    <worksheetSource ref="A3:AI50" sheet="données"/>
  </cacheSource>
  <cacheFields count="35">
    <cacheField name="Recond." numFmtId="0">
      <sharedItems containsNonDate="0" containsString="0" containsBlank="1"/>
    </cacheField>
    <cacheField name="MACHINE" numFmtId="0">
      <sharedItems count="6">
        <s v="LASER"/>
        <s v="VECTIS"/>
        <s v="DUO"/>
        <s v="GALAXY"/>
        <s v="TECNIS"/>
        <s v="MAXIS"/>
      </sharedItems>
    </cacheField>
    <cacheField name="Type de rampe" numFmtId="0">
      <sharedItems/>
    </cacheField>
    <cacheField name="N° chassis" numFmtId="0">
      <sharedItems containsSemiMixedTypes="0" containsString="0" containsNumber="1" containsInteger="1" minValue="8182" maxValue="73458" count="10">
        <n v="16882"/>
        <n v="16891"/>
        <n v="73458"/>
        <n v="73418"/>
        <n v="73457"/>
        <n v="16894"/>
        <n v="8182"/>
        <n v="18156"/>
        <n v="21201"/>
        <n v="8184"/>
      </sharedItems>
    </cacheField>
    <cacheField name="Date" numFmtId="14">
      <sharedItems containsSemiMixedTypes="0" containsNonDate="0" containsDate="1" containsString="0" minDate="2017-03-17T00:00:00" maxDate="2017-03-29T00:00:00"/>
    </cacheField>
    <cacheField name="Année" numFmtId="0">
      <sharedItems containsSemiMixedTypes="0" containsString="0" containsNumber="1" containsInteger="1" minValue="2017" maxValue="2017" count="1">
        <n v="2017"/>
      </sharedItems>
    </cacheField>
    <cacheField name="Mois" numFmtId="0">
      <sharedItems/>
    </cacheField>
    <cacheField name="Essayeur" numFmtId="0">
      <sharedItems/>
    </cacheField>
    <cacheField name="Famille anomalie" numFmtId="0">
      <sharedItems count="6">
        <s v="FUITE"/>
        <s v="MANQUE"/>
        <s v="ARTICLES"/>
        <s v="CONNECTION"/>
        <s v="PROGRAMMATION"/>
        <s v="R.A.S"/>
      </sharedItems>
    </cacheField>
    <cacheField name="Type d'anomalie" numFmtId="0">
      <sharedItems count="12">
        <s v="EAU"/>
        <s v="BAGUE"/>
        <s v="DEFECTUEUX"/>
        <s v="MAL BRANCHE"/>
        <s v="AIR"/>
        <s v="MAL FIXE"/>
        <s v="INVERSE"/>
        <s v="AUTRE"/>
        <s v="ERREUR DE PROGRAMMATION"/>
        <s v="R.A.S"/>
        <s v="MAL REGLE"/>
        <s v="HUILE"/>
      </sharedItems>
    </cacheField>
    <cacheField name="Descriptif anomalie" numFmtId="0">
      <sharedItems containsBlank="1" count="30">
        <s v="RACCORD POMPE"/>
        <s v="PLAT ANTI ROTATION PENTAJET"/>
        <s v="TUBE INOX"/>
        <s v="VERRIN NON CONFORME"/>
        <s v="ALIMENTATION"/>
        <s v="RACCORD"/>
        <s v="ELECTROVANNE"/>
        <s v="PLAT ANTI DEBOITEMENT SOCLE"/>
        <s v="NON UTILISE DANS LE CAS"/>
        <s v="BOUCHON"/>
        <s v="RACCORD DE POMPE"/>
        <m/>
        <s v="VANNE"/>
        <s v="ECARTEUR DE BRAS"/>
        <s v="CUVE"/>
        <s v="TUYAU"/>
        <s v="TUBULURE"/>
        <s v="PASTILLE"/>
        <s v="MANO"/>
        <s v="CHANGEMENT DE CAPTEUR"/>
        <s v="CORNNIERE"/>
        <s v="COPEAUX"/>
        <s v="SERTISSAGE COLLIER"/>
        <s v="PACK VANNES"/>
        <s v="HYDRAULIQUE"/>
        <s v="POTENTIOMETRE"/>
        <s v="FIL"/>
        <s v="NON PROGRAMME"/>
        <s v="BIELETTE VEROU DE HAUTEUR 21 18 HLE"/>
        <s v="COUDE"/>
      </sharedItems>
    </cacheField>
    <cacheField name="Ilot" numFmtId="0">
      <sharedItems count="9">
        <s v="AUTOMOTEUR"/>
        <s v="RAMPES"/>
        <s v="PREPARATION"/>
        <s v="FOURNISSEUR"/>
        <s v="BE"/>
        <s v="MONTAGE COMPOSANT"/>
        <s v="VIGNE-ARBRE"/>
        <s v="TRAINE"/>
        <s v="R.A.S"/>
      </sharedItems>
    </cacheField>
    <cacheField name="Sous ilots" numFmtId="0">
      <sharedItems/>
    </cacheField>
    <cacheField name="Opérateur origine" numFmtId="0">
      <sharedItems containsBlank="1"/>
    </cacheField>
    <cacheField name="Action corrective" numFmtId="0">
      <sharedItems/>
    </cacheField>
    <cacheField name="Remis en conformité par" numFmtId="0">
      <sharedItems/>
    </cacheField>
    <cacheField name="Temps passés" numFmtId="20">
      <sharedItems containsSemiMixedTypes="0" containsNonDate="0" containsDate="1" containsString="0" minDate="1899-12-30T00:00:00" maxDate="1899-12-30T01:15:00"/>
    </cacheField>
    <cacheField name="Date début" numFmtId="0">
      <sharedItems/>
    </cacheField>
    <cacheField name="Heure début" numFmtId="20">
      <sharedItems containsSemiMixedTypes="0" containsNonDate="0" containsDate="1" containsString="0" minDate="1899-12-30T07:30:00" maxDate="1899-12-30T14:30:00"/>
    </cacheField>
    <cacheField name="En cours date fin" numFmtId="0">
      <sharedItems containsNonDate="0" containsString="0" containsBlank="1"/>
    </cacheField>
    <cacheField name="En cours heure fin" numFmtId="0">
      <sharedItems containsNonDate="0" containsString="0" containsBlank="1"/>
    </cacheField>
    <cacheField name="Reprise date début" numFmtId="0">
      <sharedItems containsNonDate="0" containsString="0" containsBlank="1"/>
    </cacheField>
    <cacheField name="Reprise heure début" numFmtId="0">
      <sharedItems containsNonDate="0" containsString="0" containsBlank="1"/>
    </cacheField>
    <cacheField name="Reprise date fin" numFmtId="0">
      <sharedItems containsNonDate="0" containsString="0" containsBlank="1"/>
    </cacheField>
    <cacheField name="Reprise heure fin" numFmtId="0">
      <sharedItems containsNonDate="0" containsString="0" containsBlank="1"/>
    </cacheField>
    <cacheField name="Fin Date début " numFmtId="0">
      <sharedItems/>
    </cacheField>
    <cacheField name="Fin Heure début" numFmtId="20">
      <sharedItems containsSemiMixedTypes="0" containsNonDate="0" containsDate="1" containsString="0" minDate="1899-12-30T07:30:00" maxDate="1899-12-30T14:30:00"/>
    </cacheField>
    <cacheField name="Fin Date fin " numFmtId="0">
      <sharedItems/>
    </cacheField>
    <cacheField name="Fin Heure fin" numFmtId="20">
      <sharedItems containsSemiMixedTypes="0" containsNonDate="0" containsDate="1" containsString="0" minDate="1899-12-30T10:00:00" maxDate="1899-12-30T17:00:00"/>
    </cacheField>
    <cacheField name="8 bar" numFmtId="0">
      <sharedItems containsNonDate="0" containsString="0" containsBlank="1"/>
    </cacheField>
    <cacheField name="10 bar" numFmtId="0">
      <sharedItems/>
    </cacheField>
    <cacheField name="12 bar" numFmtId="0">
      <sharedItems/>
    </cacheField>
    <cacheField name="Sans rampe" numFmtId="0">
      <sharedItems containsBlank="1"/>
    </cacheField>
    <cacheField name="Nombre anomalies" numFmtId="0">
      <sharedItems containsSemiMixedTypes="0" containsString="0" containsNumber="1" containsInteger="1" minValue="0" maxValue="2"/>
    </cacheField>
    <cacheField name="N° Semaine" numFmtId="0">
      <sharedItems containsSemiMixedTypes="0" containsString="0" containsNumber="1" containsInteger="1" minValue="11" maxValue="13" count="3">
        <n v="11"/>
        <n v="12"/>
        <n v="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m/>
    <x v="0"/>
    <s v="LVS"/>
    <x v="0"/>
    <d v="2017-03-17T00:00:00"/>
    <x v="0"/>
    <s v="MARS"/>
    <s v="Denis IZARD"/>
    <x v="0"/>
    <x v="0"/>
    <x v="0"/>
    <x v="0"/>
    <s v="MONTAGE AUTOMOTEUR"/>
    <s v="HERVE AGNELOT"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1"/>
    <x v="1"/>
    <x v="1"/>
    <x v="1"/>
    <s v="MONTAGE RAMPE"/>
    <s v="CHRISTOPHE CHARLOT"/>
    <s v="REMISE EN CONFORMITE"/>
    <s v="CHRISTOPHE CHAR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0"/>
    <x v="2"/>
    <x v="1"/>
    <s v="MONTAGE RAMPE"/>
    <s v="CHRISTOPHE CHARLOT"/>
    <s v="REMISE EN CONFORMITE"/>
    <s v="HERVE AGNELOT"/>
    <d v="1899-12-30T01:1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3"/>
    <x v="2"/>
    <s v="HYDRAULIQUE"/>
    <s v="CYRIL BAILLEUL"/>
    <s v="REMISE EN CONFORMITE"/>
    <s v="DENIS IZARD"/>
    <d v="1899-12-30T00:4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1"/>
    <s v="MONTAGE RAMPE"/>
    <s v="CHRISTOPHE CHARLOT"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4"/>
    <x v="5"/>
    <x v="1"/>
    <s v="MONTAGE RAMPE"/>
    <s v="CHRISTOPHE CHARLOT"/>
    <s v="REMISE EN CONFORMITE"/>
    <s v="HERVE AGNELOT"/>
    <d v="1899-12-30T00:1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6"/>
    <x v="3"/>
    <s v="FOURNISSEUR"/>
    <m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4"/>
    <s v="BE"/>
    <m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1"/>
    <d v="2017-03-21T00:00:00"/>
    <x v="0"/>
    <s v="MARS"/>
    <s v="Denis IZARD"/>
    <x v="1"/>
    <x v="1"/>
    <x v="1"/>
    <x v="1"/>
    <s v="MONTAGE RAMPE"/>
    <s v="CHRISTOPHE CHARLOT"/>
    <s v="REMISE EN CONFORMITE"/>
    <s v="CHRISTOPHE CHARLOT"/>
    <d v="1899-12-30T01:1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1"/>
    <x v="7"/>
    <x v="1"/>
    <s v="MONTAGE RAMPE"/>
    <s v="CHRISTOPHE CHARLOT"/>
    <s v="REMISE EN CONFORMITE"/>
    <s v="CHRISTOPHE CHARLOT"/>
    <d v="1899-12-30T01:0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2"/>
    <x v="5"/>
    <x v="8"/>
    <x v="1"/>
    <s v="MONTAGE RAMPE"/>
    <s v="CHRISTOPHE CHARLOT"/>
    <s v="REMISE EN CONFORMITE"/>
    <s v="CHRISTOPHE CHARLOT"/>
    <d v="1899-12-30T00:04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9"/>
    <x v="0"/>
    <s v="MONTAGE AUTOMOTEUR"/>
    <s v="HERVE AGNELOT"/>
    <s v="REMISE EN CONFORMITE"/>
    <s v="HERVE AGNELOT"/>
    <d v="1899-12-30T00:02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0"/>
    <x v="0"/>
    <s v="MONTAGE AUTOMOTEUR"/>
    <s v="HERVE AGNELOT"/>
    <s v="REMISE EN CONFORMITE"/>
    <s v="DENIS IZARD"/>
    <d v="1899-12-30T00:4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1"/>
    <x v="5"/>
    <s v="EQUIPEMENT TUBE PULVE"/>
    <m/>
    <s v="REMISE EN CONFORMITE"/>
    <s v="DENIS IZARD"/>
    <d v="1899-12-30T00:01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2"/>
    <x v="0"/>
    <s v="MONTAGE AUTOMOTEUR"/>
    <s v="HERVE AGNELOT"/>
    <s v="REMISE EN CONFORMITE"/>
    <s v="DENIS IZARD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3"/>
    <x v="6"/>
    <x v="6"/>
    <x v="0"/>
    <s v="MONTAGE AUTOMOTEUR"/>
    <s v="HERVE AGNELOT"/>
    <s v="REMISE EN CONFORMITE"/>
    <s v="HERVE AGNELOT"/>
    <d v="1899-12-30T00:0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7"/>
    <x v="13"/>
    <x v="1"/>
    <s v="MONTAGE RAMPE"/>
    <s v="CHRISTOPHE CHARLOT"/>
    <s v="REMISE EN CONFORMITE"/>
    <s v="CHRISTOPHE CHARLOT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4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6"/>
    <x v="5"/>
    <s v="LOCAL ELECTRIQUE"/>
    <m/>
    <s v="REMISE EN CONFORMITE"/>
    <s v="DENIS IZARD"/>
    <d v="1899-12-30T00:2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3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15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2"/>
    <s v="VITISIT"/>
    <x v="3"/>
    <d v="2017-03-21T00:00:00"/>
    <x v="0"/>
    <s v="MARS"/>
    <s v="Denis IZARD"/>
    <x v="1"/>
    <x v="7"/>
    <x v="17"/>
    <x v="6"/>
    <s v="MONTAGE"/>
    <s v="ANTOINE LACROUTS"/>
    <s v="REMISE EN CONFORMITE"/>
    <s v="DENIS IZARD"/>
    <d v="1899-12-30T00:10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2"/>
    <s v="VITISIT"/>
    <x v="3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5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1"/>
    <s v="VITIVARIO"/>
    <x v="4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45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1"/>
    <x v="7"/>
    <x v="17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0"/>
    <x v="0"/>
    <x v="14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0"/>
    <s v="GVS"/>
    <x v="5"/>
    <d v="2017-03-23T00:00:00"/>
    <x v="0"/>
    <s v="MARS"/>
    <s v="Denis IZARD"/>
    <x v="0"/>
    <x v="0"/>
    <x v="5"/>
    <x v="0"/>
    <s v="MONTAGE AUTOMOTEUR"/>
    <s v="BENOIT DE BARROS"/>
    <s v="REMISE EN CONFORMITE"/>
    <s v="DENIS IZARD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18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3"/>
    <x v="19"/>
    <x v="5"/>
    <s v="FAISCEAU"/>
    <m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0"/>
    <x v="0"/>
    <x v="16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4"/>
    <x v="8"/>
    <x v="11"/>
    <x v="2"/>
    <s v="PROGRAMMATION BOITIER"/>
    <s v="GLADYS GUERLOT"/>
    <s v="REMISE EN CONFORMITE"/>
    <s v="GLADYS GUER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20"/>
    <x v="2"/>
    <s v="ARMATURE"/>
    <s v="INTERIMAIRE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11"/>
    <x v="0"/>
    <s v="MONTAGE AUTOMOTEUR"/>
    <s v="HERVE AGNELOT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21"/>
    <x v="0"/>
    <s v="MONTAGE AUTOMOTEUR"/>
    <s v="INTERIMAIRE"/>
    <s v="REMISE EN CONFORMITE"/>
    <s v="HERVE AGNELOT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3"/>
    <s v="hle"/>
    <x v="6"/>
    <d v="2017-03-24T00:00:00"/>
    <x v="0"/>
    <s v="MARS"/>
    <s v="ERIC DIDIER"/>
    <x v="0"/>
    <x v="0"/>
    <x v="5"/>
    <x v="7"/>
    <s v="MONTAGE TRAINE"/>
    <s v="ARNAUD PETIT"/>
    <s v="REMISE EN CONFORMITE"/>
    <s v="ERIC DIDIER"/>
    <d v="1899-12-30T00:02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5"/>
    <x v="1"/>
    <s v="MONTAGE RAMPE"/>
    <s v="CHRISTOPHE CHARLOT"/>
    <s v="REMISE EN CONFORMITE"/>
    <s v="ERIC DIDIER"/>
    <d v="1899-12-30T00:10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2"/>
    <x v="5"/>
    <s v="CADDY PULVE"/>
    <m/>
    <s v="REMISE EN CONFORMITE"/>
    <s v="ERIC DIDIER"/>
    <d v="1899-12-30T00:0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3"/>
    <x v="2"/>
    <s v="PACK VANNE"/>
    <s v="CYRIL BAILLEUL"/>
    <s v="REMISE EN CONFORMITE"/>
    <s v="CYRIL BAILLEUL"/>
    <d v="1899-12-30T00:4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4"/>
    <s v="LVS"/>
    <x v="7"/>
    <d v="2017-03-27T00:00:00"/>
    <x v="0"/>
    <s v="MARS"/>
    <s v="ERIC DIDIER"/>
    <x v="5"/>
    <x v="9"/>
    <x v="11"/>
    <x v="8"/>
    <s v="R.A.S"/>
    <s v="ERIC DIDIER"/>
    <s v="R.A.S"/>
    <s v="R.A.S"/>
    <d v="1899-12-30T00:00:00"/>
    <s v="27/03/2017"/>
    <d v="1899-12-30T08:00:00"/>
    <m/>
    <m/>
    <m/>
    <m/>
    <m/>
    <m/>
    <s v="27/03/2017"/>
    <d v="1899-12-30T08:00:00"/>
    <s v="27/03/2017"/>
    <d v="1899-12-30T13:00:00"/>
    <m/>
    <b v="0"/>
    <b v="1"/>
    <b v="0"/>
    <n v="0"/>
    <x v="2"/>
  </r>
  <r>
    <m/>
    <x v="5"/>
    <s v="TLR"/>
    <x v="8"/>
    <d v="2017-03-28T00:00:00"/>
    <x v="0"/>
    <s v="MARS"/>
    <s v="Denis IZARD"/>
    <x v="2"/>
    <x v="6"/>
    <x v="24"/>
    <x v="1"/>
    <s v="MONTAGE RAMPE"/>
    <s v="DIDIER SOPHIE"/>
    <s v="REMISE EN CONFORMITE"/>
    <s v="DENIS IZARD"/>
    <d v="1899-12-30T00:4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2"/>
    <x v="10"/>
    <x v="25"/>
    <x v="4"/>
    <s v="BE"/>
    <m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0"/>
    <x v="4"/>
    <x v="5"/>
    <x v="1"/>
    <s v="MONTAGE RAMPE"/>
    <s v="DIDIER SOPHIE"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3"/>
    <x v="3"/>
    <x v="26"/>
    <x v="1"/>
    <s v="MONTAGE RAMPE"/>
    <s v="MARC LHERMITE"/>
    <s v="REMISE EN CONFORMITE"/>
    <s v="DENIS IZARD"/>
    <d v="1899-12-30T00:02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4"/>
    <x v="8"/>
    <x v="27"/>
    <x v="2"/>
    <s v="PROGRAMMATION BOITIER"/>
    <s v="GLADYS GUERLOT"/>
    <s v="REMISE EN CONFORMITE"/>
    <s v="ALCIDIO LOPES"/>
    <d v="1899-12-30T00:2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3"/>
    <s v="hle"/>
    <x v="9"/>
    <d v="2017-03-28T00:00:00"/>
    <x v="0"/>
    <s v="MARS"/>
    <s v="ERIC DIDIER"/>
    <x v="2"/>
    <x v="6"/>
    <x v="28"/>
    <x v="7"/>
    <s v="ARRIERE ET ARMATURE"/>
    <s v="ERIC LEFEVRE"/>
    <s v="REMISE EN CONFORMITE"/>
    <s v="ERIC LEFEVRE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  <r>
    <m/>
    <x v="3"/>
    <s v="hle"/>
    <x v="9"/>
    <d v="2017-03-28T00:00:00"/>
    <x v="0"/>
    <s v="MARS"/>
    <s v="ERIC DIDIER"/>
    <x v="0"/>
    <x v="11"/>
    <x v="29"/>
    <x v="2"/>
    <s v="HYDRAULIQUE"/>
    <s v="DIDIER SOPHIE"/>
    <s v="REMISE EN CONFORMITE"/>
    <s v="ERIC DIDIER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20:B27" firstHeaderRow="1" firstDataRow="4" firstDataCol="1" rowPageCount="2" colPageCount="1"/>
  <pivotFields count="35">
    <pivotField showAll="0" defaultSubtotal="0"/>
    <pivotField axis="axisCol" showAll="0" defaultSubtotal="0">
      <items count="6">
        <item h="1" x="2"/>
        <item h="1" x="3"/>
        <item x="0"/>
        <item h="1" x="5"/>
        <item h="1" x="4"/>
        <item h="1" x="1"/>
      </items>
    </pivotField>
    <pivotField showAll="0" defaultSubtotal="0"/>
    <pivotField axis="axisCol" showAll="0" defaultSubtotal="0">
      <items count="10">
        <item x="6"/>
        <item x="9"/>
        <item x="0"/>
        <item x="1"/>
        <item x="5"/>
        <item x="7"/>
        <item x="8"/>
        <item x="3"/>
        <item x="4"/>
        <item x="2"/>
      </items>
    </pivotField>
    <pivotField showAll="0" defaultSubtotal="0"/>
    <pivotField axis="axisPage" showAll="0" defaultSubtotal="0">
      <items count="1">
        <item x="0"/>
      </items>
    </pivotField>
    <pivotField showAll="0" defaultSubtotal="0"/>
    <pivotField showAll="0" defaultSubtotal="0"/>
    <pivotField axis="axisRow" showAll="0" defaultSubtotal="0">
      <items count="6">
        <item x="2"/>
        <item x="3"/>
        <item x="0"/>
        <item x="1"/>
        <item x="4"/>
        <item h="1" x="5"/>
      </items>
    </pivotField>
    <pivotField axis="axisRow" showAll="0" defaultSubtotal="0">
      <items count="12">
        <item x="4"/>
        <item x="7"/>
        <item x="1"/>
        <item x="2"/>
        <item x="0"/>
        <item x="8"/>
        <item x="11"/>
        <item x="6"/>
        <item x="3"/>
        <item x="5"/>
        <item x="10"/>
        <item x="9"/>
      </items>
    </pivotField>
    <pivotField axis="axisRow" showAll="0" defaultSubtotal="0">
      <items count="30">
        <item x="4"/>
        <item x="28"/>
        <item x="9"/>
        <item x="19"/>
        <item x="21"/>
        <item x="20"/>
        <item x="29"/>
        <item x="14"/>
        <item x="13"/>
        <item x="6"/>
        <item x="26"/>
        <item x="24"/>
        <item x="18"/>
        <item x="27"/>
        <item x="8"/>
        <item x="23"/>
        <item x="17"/>
        <item x="7"/>
        <item x="1"/>
        <item x="25"/>
        <item x="5"/>
        <item x="10"/>
        <item x="0"/>
        <item x="22"/>
        <item x="2"/>
        <item x="16"/>
        <item x="15"/>
        <item x="12"/>
        <item x="3"/>
        <item x="11"/>
      </items>
    </pivotField>
    <pivotField axis="axisCol" showAll="0" defaultSubtotal="0">
      <items count="9">
        <item x="0"/>
        <item h="1" x="4"/>
        <item h="1" x="3"/>
        <item h="1" x="5"/>
        <item h="1" x="2"/>
        <item h="1" x="8"/>
        <item h="1" x="1"/>
        <item h="1" x="7"/>
        <item h="1" x="6"/>
      </items>
    </pivotField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3">
        <item x="0"/>
        <item h="1" x="1"/>
        <item h="1" x="2"/>
      </items>
    </pivotField>
  </pivotFields>
  <rowFields count="3">
    <field x="8"/>
    <field x="9"/>
    <field x="10"/>
  </rowFields>
  <rowItems count="4">
    <i>
      <x v="2"/>
    </i>
    <i r="1">
      <x v="4"/>
    </i>
    <i r="2">
      <x v="22"/>
    </i>
    <i t="grand">
      <x/>
    </i>
  </rowItems>
  <colFields count="3">
    <field x="11"/>
    <field x="1"/>
    <field x="3"/>
  </colFields>
  <colItems count="1">
    <i>
      <x/>
      <x v="2"/>
      <x v="2"/>
    </i>
  </colItems>
  <pageFields count="2">
    <pageField fld="34" hier="-1"/>
    <pageField fld="5" hier="-1"/>
  </pageFields>
  <dataFields count="1">
    <dataField name="Nombre de Remis en conformité par" fld="15" subtotal="count" baseField="0" baseItem="0"/>
  </dataFields>
  <formats count="9">
    <format dxfId="10">
      <pivotArea field="34" type="button" dataOnly="0" labelOnly="1" outline="0" axis="axisPage" fieldPosition="0"/>
    </format>
    <format dxfId="11">
      <pivotArea dataOnly="0" labelOnly="1" outline="0" fieldPosition="0">
        <references count="1">
          <reference field="34" count="0"/>
        </references>
      </pivotArea>
    </format>
    <format dxfId="12">
      <pivotArea field="5" type="button" dataOnly="0" labelOnly="1" outline="0" axis="axisPage" fieldPosition="1"/>
    </format>
    <format dxfId="13">
      <pivotArea dataOnly="0" labelOnly="1" outline="0" fieldPosition="0">
        <references count="1">
          <reference field="5" count="0"/>
        </references>
      </pivotArea>
    </format>
    <format dxfId="14">
      <pivotArea type="all" dataOnly="0" outline="0" fieldPosition="0"/>
    </format>
    <format dxfId="15">
      <pivotArea field="34" type="button" dataOnly="0" labelOnly="1" outline="0" axis="axisPage" fieldPosition="0"/>
    </format>
    <format dxfId="16">
      <pivotArea dataOnly="0" labelOnly="1" outline="0" fieldPosition="0">
        <references count="1">
          <reference field="34" count="0"/>
        </references>
      </pivotArea>
    </format>
    <format dxfId="17">
      <pivotArea field="5" type="button" dataOnly="0" labelOnly="1" outline="0" axis="axisPage" fieldPosition="1"/>
    </format>
    <format dxfId="18">
      <pivotArea dataOnly="0" labelOnly="1" outline="0" fieldPosition="0">
        <references count="1">
          <reference field="5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G4:AI9" firstHeaderRow="1" firstDataRow="1" firstDataCol="2" rowPageCount="2" colPageCount="1"/>
  <pivotFields count="3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">
        <item h="1" x="2"/>
        <item h="1" x="3"/>
        <item x="0"/>
        <item h="1" x="5"/>
        <item h="1" x="4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1">
        <item x="6"/>
        <item x="9"/>
        <item x="0"/>
        <item x="1"/>
        <item x="5"/>
        <item x="7"/>
        <item x="8"/>
        <item x="3"/>
        <item x="4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5">
    <i>
      <x v="2"/>
      <x v="2"/>
    </i>
    <i r="1">
      <x v="3"/>
    </i>
    <i r="1">
      <x v="4"/>
    </i>
    <i t="default">
      <x v="2"/>
    </i>
    <i t="grand">
      <x/>
    </i>
  </rowItems>
  <colItems count="1">
    <i/>
  </colItems>
  <pageFields count="2">
    <pageField fld="34" hier="-1"/>
    <pageField fld="5" item="0" hier="-1"/>
  </pageFields>
  <dataFields count="1">
    <dataField name="Nombre de Type d'anomalie" fld="9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Y4:AA7" firstHeaderRow="1" firstDataRow="2" firstDataCol="1" rowPageCount="2" colPageCount="1"/>
  <pivotFields count="35">
    <pivotField showAll="0"/>
    <pivotField axis="axisCol" showAll="0">
      <items count="7">
        <item h="1" x="2"/>
        <item h="1" x="3"/>
        <item x="0"/>
        <item h="1" x="5"/>
        <item h="1" x="4"/>
        <item h="1" x="1"/>
        <item t="default"/>
      </items>
    </pivotField>
    <pivotField showAll="0"/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axis="axisRow" showAll="0">
      <items count="10">
        <item x="0"/>
        <item h="1" x="4"/>
        <item h="1" x="3"/>
        <item h="1" x="5"/>
        <item h="1" x="2"/>
        <item h="1" x="8"/>
        <item h="1" x="1"/>
        <item h="1" x="7"/>
        <item h="1" x="6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11"/>
  </rowFields>
  <rowItems count="2">
    <i>
      <x/>
    </i>
    <i t="grand">
      <x/>
    </i>
  </rowItems>
  <colFields count="1">
    <field x="1"/>
  </colFields>
  <colItems count="2">
    <i>
      <x v="2"/>
    </i>
    <i t="grand">
      <x/>
    </i>
  </colItems>
  <pageFields count="2">
    <pageField fld="34" hier="-1"/>
    <pageField fld="5" hier="-1"/>
  </pageFields>
  <dataFields count="1">
    <dataField name="Somme de Temps passés" fld="16" baseField="11" baseItem="0"/>
  </dataFields>
  <formats count="1">
    <format dxfId="19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M70"/>
  <sheetViews>
    <sheetView showGridLines="0" tabSelected="1" view="pageBreakPreview" zoomScale="60" zoomScaleNormal="100" workbookViewId="0">
      <selection activeCell="D22" sqref="D22"/>
    </sheetView>
  </sheetViews>
  <sheetFormatPr baseColWidth="10" defaultRowHeight="15" x14ac:dyDescent="0.25"/>
  <cols>
    <col min="1" max="1" width="50.85546875" customWidth="1"/>
    <col min="2" max="2" width="35.85546875" customWidth="1"/>
    <col min="3" max="3" width="17.5703125" customWidth="1"/>
    <col min="4" max="4" width="27.7109375" customWidth="1"/>
    <col min="5" max="5" width="17.7109375" customWidth="1"/>
    <col min="6" max="6" width="18" customWidth="1"/>
    <col min="9" max="9" width="14.7109375" bestFit="1" customWidth="1"/>
    <col min="10" max="10" width="18.42578125" bestFit="1" customWidth="1"/>
    <col min="13" max="13" width="33.28515625" customWidth="1"/>
    <col min="14" max="14" width="21.42578125" customWidth="1"/>
    <col min="15" max="15" width="22.42578125" customWidth="1"/>
    <col min="16" max="16" width="35" customWidth="1"/>
    <col min="18" max="18" width="11.140625" customWidth="1"/>
    <col min="25" max="25" width="33.28515625" customWidth="1"/>
    <col min="26" max="26" width="33.7109375" customWidth="1"/>
    <col min="27" max="29" width="17.7109375" customWidth="1"/>
    <col min="30" max="30" width="29.42578125" customWidth="1"/>
    <col min="31" max="31" width="40.42578125" customWidth="1"/>
    <col min="32" max="32" width="33.7109375" customWidth="1"/>
    <col min="33" max="33" width="29.42578125" bestFit="1" customWidth="1"/>
    <col min="34" max="34" width="18.28515625" customWidth="1"/>
    <col min="35" max="35" width="36.140625" customWidth="1"/>
    <col min="36" max="36" width="17.7109375" customWidth="1"/>
    <col min="37" max="37" width="15.85546875" customWidth="1"/>
    <col min="38" max="38" width="10.5703125" customWidth="1"/>
    <col min="39" max="39" width="15.85546875" customWidth="1"/>
    <col min="40" max="40" width="28" customWidth="1"/>
    <col min="41" max="41" width="17.7109375" customWidth="1"/>
    <col min="42" max="42" width="28" customWidth="1"/>
    <col min="43" max="43" width="17.7109375" customWidth="1"/>
    <col min="44" max="44" width="15.85546875" customWidth="1"/>
    <col min="45" max="45" width="28" customWidth="1"/>
    <col min="46" max="46" width="29.42578125" customWidth="1"/>
    <col min="47" max="47" width="40.42578125" customWidth="1"/>
    <col min="48" max="72" width="4.85546875" customWidth="1"/>
    <col min="73" max="73" width="17.7109375" customWidth="1"/>
    <col min="74" max="82" width="4.85546875" customWidth="1"/>
    <col min="83" max="84" width="17.7109375" bestFit="1" customWidth="1"/>
    <col min="85" max="86" width="12" bestFit="1" customWidth="1"/>
    <col min="87" max="98" width="17.7109375" bestFit="1" customWidth="1"/>
    <col min="99" max="99" width="10.5703125" customWidth="1"/>
    <col min="100" max="101" width="17.7109375" bestFit="1" customWidth="1"/>
    <col min="102" max="102" width="26.85546875" bestFit="1" customWidth="1"/>
    <col min="103" max="105" width="17.7109375" bestFit="1" customWidth="1"/>
    <col min="106" max="106" width="10.5703125" customWidth="1"/>
    <col min="107" max="109" width="17.7109375" bestFit="1" customWidth="1"/>
    <col min="110" max="110" width="4.85546875" customWidth="1"/>
    <col min="111" max="113" width="17.7109375" bestFit="1" customWidth="1"/>
    <col min="114" max="114" width="33.28515625" bestFit="1" customWidth="1"/>
    <col min="115" max="120" width="17.7109375" bestFit="1" customWidth="1"/>
    <col min="121" max="121" width="4.85546875" customWidth="1"/>
    <col min="122" max="124" width="17.7109375" bestFit="1" customWidth="1"/>
    <col min="125" max="125" width="4.85546875" customWidth="1"/>
    <col min="126" max="134" width="17.7109375" bestFit="1" customWidth="1"/>
    <col min="135" max="135" width="23.42578125" bestFit="1" customWidth="1"/>
    <col min="136" max="139" width="17.7109375" bestFit="1" customWidth="1"/>
    <col min="140" max="140" width="4.85546875" customWidth="1"/>
    <col min="141" max="141" width="19.42578125" bestFit="1" customWidth="1"/>
    <col min="142" max="145" width="17.7109375" bestFit="1" customWidth="1"/>
    <col min="146" max="146" width="12" bestFit="1" customWidth="1"/>
    <col min="147" max="147" width="17.7109375" bestFit="1" customWidth="1"/>
    <col min="148" max="148" width="12" bestFit="1" customWidth="1"/>
    <col min="149" max="151" width="17.7109375" bestFit="1" customWidth="1"/>
    <col min="152" max="152" width="10.5703125" customWidth="1"/>
    <col min="153" max="163" width="17.7109375" bestFit="1" customWidth="1"/>
    <col min="164" max="164" width="18.7109375" bestFit="1" customWidth="1"/>
    <col min="165" max="165" width="12.5703125" bestFit="1" customWidth="1"/>
    <col min="166" max="175" width="17.7109375" bestFit="1" customWidth="1"/>
    <col min="176" max="176" width="18.42578125" bestFit="1" customWidth="1"/>
    <col min="177" max="193" width="17.7109375" bestFit="1" customWidth="1"/>
    <col min="194" max="194" width="4.85546875" customWidth="1"/>
    <col min="195" max="195" width="17.7109375" bestFit="1" customWidth="1"/>
    <col min="196" max="196" width="12" bestFit="1" customWidth="1"/>
    <col min="197" max="197" width="17.7109375" bestFit="1" customWidth="1"/>
    <col min="198" max="198" width="10.28515625" customWidth="1"/>
    <col min="199" max="199" width="16.140625" bestFit="1" customWidth="1"/>
    <col min="200" max="200" width="17.7109375" bestFit="1" customWidth="1"/>
  </cols>
  <sheetData>
    <row r="1" spans="1:39" ht="21" customHeight="1" x14ac:dyDescent="0.25">
      <c r="A1" s="52" t="s">
        <v>154</v>
      </c>
      <c r="B1" s="53"/>
      <c r="C1" s="53"/>
      <c r="D1" s="53"/>
      <c r="E1" s="53"/>
      <c r="F1" s="54"/>
      <c r="G1" s="49" t="s">
        <v>155</v>
      </c>
      <c r="H1" s="49"/>
      <c r="I1" s="49"/>
      <c r="J1" s="49"/>
      <c r="K1" s="49"/>
      <c r="L1" s="49"/>
      <c r="M1" s="49"/>
      <c r="N1" s="49"/>
      <c r="O1" s="49"/>
      <c r="P1" s="29"/>
      <c r="Q1" s="29"/>
      <c r="Y1" s="11" t="s">
        <v>149</v>
      </c>
      <c r="Z1" s="9" t="s">
        <v>13</v>
      </c>
      <c r="AA1" s="9"/>
      <c r="AB1" s="9"/>
      <c r="AG1" s="1" t="s">
        <v>149</v>
      </c>
      <c r="AH1" t="s">
        <v>13</v>
      </c>
      <c r="AL1" t="s">
        <v>165</v>
      </c>
      <c r="AM1">
        <v>40</v>
      </c>
    </row>
    <row r="2" spans="1:39" ht="21" customHeight="1" x14ac:dyDescent="0.3">
      <c r="A2" s="55"/>
      <c r="B2" s="56"/>
      <c r="C2" s="56"/>
      <c r="D2" s="56"/>
      <c r="E2" s="56"/>
      <c r="F2" s="57"/>
      <c r="G2" s="49"/>
      <c r="H2" s="49"/>
      <c r="I2" s="49"/>
      <c r="J2" s="49"/>
      <c r="K2" s="49"/>
      <c r="L2" s="49"/>
      <c r="M2" s="49"/>
      <c r="N2" s="49"/>
      <c r="O2" s="49"/>
      <c r="P2" s="29"/>
      <c r="Q2" s="29"/>
      <c r="R2" s="64"/>
      <c r="S2" s="64"/>
      <c r="Y2" s="11" t="s">
        <v>3</v>
      </c>
      <c r="Z2" s="9" t="s">
        <v>13</v>
      </c>
      <c r="AA2" s="9"/>
      <c r="AB2" s="9"/>
      <c r="AG2" s="1" t="s">
        <v>3</v>
      </c>
      <c r="AH2" s="3">
        <v>2017</v>
      </c>
      <c r="AL2" t="s">
        <v>166</v>
      </c>
      <c r="AM2">
        <v>19</v>
      </c>
    </row>
    <row r="3" spans="1:39" ht="21" customHeight="1" x14ac:dyDescent="0.3">
      <c r="A3" s="55"/>
      <c r="B3" s="56"/>
      <c r="C3" s="56"/>
      <c r="D3" s="56"/>
      <c r="E3" s="56"/>
      <c r="F3" s="57"/>
      <c r="G3" s="49"/>
      <c r="H3" s="49"/>
      <c r="I3" s="49"/>
      <c r="J3" s="49"/>
      <c r="K3" s="49"/>
      <c r="L3" s="49"/>
      <c r="M3" s="49"/>
      <c r="N3" s="49"/>
      <c r="O3" s="49"/>
      <c r="P3" s="29"/>
      <c r="Q3" s="29"/>
      <c r="R3" s="65">
        <f ca="1">TODAY()</f>
        <v>43081</v>
      </c>
      <c r="S3" s="65"/>
      <c r="T3" s="62" t="s">
        <v>172</v>
      </c>
      <c r="U3" s="62"/>
      <c r="Y3" s="9"/>
      <c r="Z3" s="9"/>
      <c r="AA3" s="9"/>
      <c r="AB3" s="9"/>
      <c r="AD3" s="28"/>
      <c r="AE3" s="28"/>
      <c r="AF3" s="28"/>
      <c r="AL3" t="s">
        <v>167</v>
      </c>
      <c r="AM3">
        <v>40</v>
      </c>
    </row>
    <row r="4" spans="1:39" ht="21" customHeight="1" thickBot="1" x14ac:dyDescent="0.35">
      <c r="A4" s="58"/>
      <c r="B4" s="59"/>
      <c r="C4" s="59"/>
      <c r="D4" s="59"/>
      <c r="E4" s="59"/>
      <c r="F4" s="60"/>
      <c r="R4" s="32">
        <f ca="1">WEEKNUM(R3,21)</f>
        <v>50</v>
      </c>
      <c r="S4" s="32"/>
      <c r="T4" s="62" t="s">
        <v>149</v>
      </c>
      <c r="U4" s="62"/>
      <c r="Y4" s="11" t="s">
        <v>19</v>
      </c>
      <c r="Z4" s="11" t="s">
        <v>16</v>
      </c>
      <c r="AA4" s="9"/>
      <c r="AD4" s="28"/>
      <c r="AE4" s="28"/>
      <c r="AF4" s="28"/>
      <c r="AG4" s="1" t="s">
        <v>11</v>
      </c>
      <c r="AH4" s="1" t="s">
        <v>1</v>
      </c>
      <c r="AI4" t="s">
        <v>18</v>
      </c>
      <c r="AL4" t="s">
        <v>168</v>
      </c>
      <c r="AM4">
        <f>AM3+AM2++AM1</f>
        <v>99</v>
      </c>
    </row>
    <row r="5" spans="1:39" ht="21" customHeight="1" x14ac:dyDescent="0.3">
      <c r="R5" s="32">
        <f ca="1">YEAR(R3)</f>
        <v>2017</v>
      </c>
      <c r="S5" s="32"/>
      <c r="T5" s="62" t="s">
        <v>3</v>
      </c>
      <c r="U5" s="62"/>
      <c r="Y5" s="11" t="s">
        <v>15</v>
      </c>
      <c r="Z5" s="9" t="s">
        <v>52</v>
      </c>
      <c r="AA5" s="9" t="s">
        <v>14</v>
      </c>
      <c r="AD5" s="28"/>
      <c r="AE5" s="28"/>
      <c r="AF5" s="28"/>
      <c r="AG5" t="s">
        <v>52</v>
      </c>
      <c r="AH5">
        <v>16882</v>
      </c>
      <c r="AI5" s="2">
        <v>8</v>
      </c>
    </row>
    <row r="6" spans="1:39" ht="21" customHeight="1" x14ac:dyDescent="0.25">
      <c r="A6" s="50" t="s">
        <v>162</v>
      </c>
      <c r="B6" s="50"/>
      <c r="C6" s="50"/>
      <c r="D6" s="50"/>
      <c r="E6" s="50"/>
      <c r="F6" s="50"/>
      <c r="Y6" s="12" t="s">
        <v>54</v>
      </c>
      <c r="Z6" s="9">
        <v>0.13680555555555554</v>
      </c>
      <c r="AA6" s="9">
        <v>0.13680555555555554</v>
      </c>
      <c r="AD6" s="28"/>
      <c r="AE6" s="28"/>
      <c r="AF6" s="28"/>
      <c r="AG6" t="s">
        <v>52</v>
      </c>
      <c r="AH6">
        <v>16891</v>
      </c>
      <c r="AI6" s="2">
        <v>9</v>
      </c>
      <c r="AL6" t="s">
        <v>169</v>
      </c>
      <c r="AM6">
        <f>IF(AND($S$19&lt;$S$20,$S$24&lt;$S$23),20,IF(AND($S$19&gt;$S$20,$S$24&gt;$S$23),79,49))</f>
        <v>49</v>
      </c>
    </row>
    <row r="7" spans="1:39" ht="17.25" customHeight="1" x14ac:dyDescent="0.25">
      <c r="A7" s="50"/>
      <c r="B7" s="50"/>
      <c r="C7" s="50"/>
      <c r="D7" s="50"/>
      <c r="E7" s="50"/>
      <c r="F7" s="50"/>
      <c r="Y7" s="12" t="s">
        <v>14</v>
      </c>
      <c r="Z7" s="9">
        <v>0.13680555555555554</v>
      </c>
      <c r="AA7" s="9">
        <v>0.13680555555555554</v>
      </c>
      <c r="AD7" s="28"/>
      <c r="AE7" s="28"/>
      <c r="AF7" s="28"/>
      <c r="AG7" t="s">
        <v>52</v>
      </c>
      <c r="AH7">
        <v>16894</v>
      </c>
      <c r="AI7" s="2">
        <v>8</v>
      </c>
      <c r="AL7" t="s">
        <v>170</v>
      </c>
      <c r="AM7">
        <v>1</v>
      </c>
    </row>
    <row r="8" spans="1:39" ht="24.95" customHeight="1" x14ac:dyDescent="0.25">
      <c r="A8" s="50"/>
      <c r="B8" s="50"/>
      <c r="C8" s="50"/>
      <c r="D8" s="50"/>
      <c r="E8" s="50"/>
      <c r="F8" s="50"/>
      <c r="AD8" s="28"/>
      <c r="AE8" s="28"/>
      <c r="AF8" s="28"/>
      <c r="AG8" t="s">
        <v>144</v>
      </c>
      <c r="AI8" s="2">
        <v>25</v>
      </c>
      <c r="AL8" t="s">
        <v>168</v>
      </c>
      <c r="AM8">
        <f>((AM1+AM2+AM3+AM4)-(AM6+AM7))</f>
        <v>148</v>
      </c>
    </row>
    <row r="9" spans="1:39" ht="24.95" customHeight="1" x14ac:dyDescent="0.3">
      <c r="C9" s="27"/>
      <c r="D9" s="27"/>
      <c r="E9" s="27"/>
      <c r="F9" s="27"/>
      <c r="AD9" s="28"/>
      <c r="AE9" s="28"/>
      <c r="AF9" s="28"/>
      <c r="AG9" t="s">
        <v>14</v>
      </c>
      <c r="AI9" s="2">
        <v>25</v>
      </c>
    </row>
    <row r="10" spans="1:39" ht="24.95" customHeight="1" x14ac:dyDescent="0.25">
      <c r="G10" s="48" t="s">
        <v>157</v>
      </c>
      <c r="H10" s="48"/>
      <c r="I10" s="48"/>
      <c r="J10" s="61">
        <f>S19</f>
        <v>0.13680555555555554</v>
      </c>
      <c r="K10" s="61"/>
      <c r="AD10" s="28"/>
      <c r="AE10" s="28"/>
      <c r="AF10" s="28"/>
    </row>
    <row r="11" spans="1:39" ht="24.95" customHeight="1" x14ac:dyDescent="0.25">
      <c r="A11" s="51" t="s">
        <v>156</v>
      </c>
      <c r="B11" s="51">
        <f>V21</f>
        <v>3</v>
      </c>
      <c r="G11" s="48"/>
      <c r="H11" s="48"/>
      <c r="I11" s="48"/>
      <c r="J11" s="61"/>
      <c r="K11" s="61"/>
      <c r="AD11" s="28"/>
      <c r="AE11" s="28"/>
      <c r="AF11" s="28"/>
    </row>
    <row r="12" spans="1:39" ht="24.95" customHeight="1" x14ac:dyDescent="0.25">
      <c r="A12" s="51"/>
      <c r="B12" s="51"/>
      <c r="G12" s="48"/>
      <c r="H12" s="48"/>
      <c r="I12" s="48"/>
      <c r="J12" s="61"/>
      <c r="K12" s="61"/>
      <c r="AD12" s="28"/>
      <c r="AE12" s="28"/>
      <c r="AF12" s="28"/>
    </row>
    <row r="13" spans="1:39" ht="24.95" customHeight="1" x14ac:dyDescent="0.25">
      <c r="A13" s="51"/>
      <c r="B13" s="51"/>
      <c r="G13" s="48"/>
      <c r="H13" s="48"/>
      <c r="I13" s="48"/>
      <c r="J13" s="61"/>
      <c r="K13" s="61"/>
      <c r="AD13" s="28"/>
      <c r="AE13" s="28"/>
      <c r="AF13" s="28"/>
    </row>
    <row r="14" spans="1:39" ht="24.95" customHeight="1" x14ac:dyDescent="0.25">
      <c r="A14" s="51" t="s">
        <v>158</v>
      </c>
      <c r="B14" s="51">
        <f>GETPIVOTDATA("Remis en conformité par",$A$20,"Ilot","AUTOMOTEUR")</f>
        <v>1</v>
      </c>
      <c r="G14" s="48"/>
      <c r="H14" s="48"/>
      <c r="I14" s="48"/>
      <c r="J14" s="61"/>
      <c r="K14" s="61"/>
      <c r="AD14" s="28"/>
      <c r="AE14" s="28"/>
      <c r="AF14" s="28"/>
    </row>
    <row r="15" spans="1:39" ht="24.95" customHeight="1" x14ac:dyDescent="0.25">
      <c r="A15" s="51"/>
      <c r="B15" s="51"/>
      <c r="AD15" s="28"/>
      <c r="AE15" s="28"/>
      <c r="AF15" s="28"/>
    </row>
    <row r="16" spans="1:39" ht="24.95" customHeight="1" x14ac:dyDescent="0.25">
      <c r="A16" s="51"/>
      <c r="B16" s="51"/>
      <c r="AD16" s="28"/>
      <c r="AE16" s="28"/>
      <c r="AF16" s="28"/>
    </row>
    <row r="17" spans="1:32" ht="26.25" x14ac:dyDescent="0.4">
      <c r="A17" s="36" t="s">
        <v>149</v>
      </c>
      <c r="B17" s="37">
        <v>11</v>
      </c>
      <c r="AD17" s="28"/>
      <c r="AE17" s="28"/>
      <c r="AF17" s="28"/>
    </row>
    <row r="18" spans="1:32" ht="26.25" x14ac:dyDescent="0.4">
      <c r="A18" s="36" t="s">
        <v>3</v>
      </c>
      <c r="B18" s="38" t="s">
        <v>13</v>
      </c>
      <c r="R18" t="s">
        <v>151</v>
      </c>
      <c r="U18" t="s">
        <v>159</v>
      </c>
      <c r="AD18" s="28"/>
      <c r="AE18" s="28"/>
      <c r="AF18" s="28"/>
    </row>
    <row r="19" spans="1:32" x14ac:dyDescent="0.25">
      <c r="R19" t="s">
        <v>152</v>
      </c>
      <c r="S19" s="9">
        <f>GETPIVOTDATA("Temps passés",$Y$3)</f>
        <v>0.13680555555555554</v>
      </c>
      <c r="U19" t="s">
        <v>35</v>
      </c>
      <c r="V19" t="str">
        <f>IF(COUNTIF($AG$1:$AI$100,U19)-1=-1,"",COUNTIF($AG$1:$AI$100,U19))</f>
        <v/>
      </c>
      <c r="AD19" s="28"/>
      <c r="AE19" s="28"/>
      <c r="AF19" s="28"/>
    </row>
    <row r="20" spans="1:32" ht="21" x14ac:dyDescent="0.35">
      <c r="A20" s="33" t="s">
        <v>150</v>
      </c>
      <c r="B20" s="33" t="s">
        <v>16</v>
      </c>
      <c r="P20" s="63" t="s">
        <v>173</v>
      </c>
      <c r="Q20" s="63"/>
      <c r="R20" t="s">
        <v>153</v>
      </c>
      <c r="S20" s="9">
        <v>0.10069444444444443</v>
      </c>
      <c r="U20" t="s">
        <v>17</v>
      </c>
      <c r="V20">
        <f>IF(COUNTIF($AG$1:$AI$100,U20)-1=-1,"",COUNTIF($AG$1:$AI$100,U20))</f>
        <v>3</v>
      </c>
      <c r="AD20" s="28"/>
      <c r="AE20" s="28"/>
      <c r="AF20" s="28"/>
    </row>
    <row r="21" spans="1:32" ht="21" x14ac:dyDescent="0.35">
      <c r="A21" s="35"/>
      <c r="B21" s="35" t="s">
        <v>54</v>
      </c>
      <c r="P21" s="31"/>
      <c r="Q21" s="31"/>
      <c r="V21">
        <f>SUM(V19:V20)</f>
        <v>3</v>
      </c>
    </row>
    <row r="22" spans="1:32" ht="21" x14ac:dyDescent="0.35">
      <c r="A22" s="35"/>
      <c r="B22" s="35" t="s">
        <v>52</v>
      </c>
      <c r="P22" s="31"/>
      <c r="Q22" s="31"/>
      <c r="R22" t="s">
        <v>171</v>
      </c>
    </row>
    <row r="23" spans="1:32" ht="21" x14ac:dyDescent="0.35">
      <c r="A23" s="33" t="s">
        <v>15</v>
      </c>
      <c r="B23" s="35">
        <v>16882</v>
      </c>
      <c r="P23" s="63" t="s">
        <v>173</v>
      </c>
      <c r="Q23" s="63"/>
      <c r="R23" t="s">
        <v>163</v>
      </c>
      <c r="S23">
        <v>2</v>
      </c>
    </row>
    <row r="24" spans="1:32" ht="21" x14ac:dyDescent="0.35">
      <c r="A24" s="34" t="s">
        <v>42</v>
      </c>
      <c r="B24" s="39"/>
      <c r="P24" s="31"/>
      <c r="Q24" s="31"/>
      <c r="R24" t="s">
        <v>164</v>
      </c>
      <c r="S24">
        <f>IF(V21=0,0,B14/B11)</f>
        <v>0.33333333333333331</v>
      </c>
    </row>
    <row r="25" spans="1:32" ht="21" x14ac:dyDescent="0.35">
      <c r="A25" s="40" t="s">
        <v>43</v>
      </c>
      <c r="B25" s="39"/>
    </row>
    <row r="26" spans="1:32" ht="21" x14ac:dyDescent="0.35">
      <c r="A26" s="41" t="s">
        <v>143</v>
      </c>
      <c r="B26" s="39">
        <v>1</v>
      </c>
    </row>
    <row r="27" spans="1:32" ht="49.5" x14ac:dyDescent="0.35">
      <c r="A27" s="34" t="s">
        <v>14</v>
      </c>
      <c r="B27" s="39">
        <v>1</v>
      </c>
      <c r="G27" s="50" t="s">
        <v>160</v>
      </c>
      <c r="H27" s="50"/>
      <c r="I27" s="50"/>
      <c r="J27" s="50"/>
      <c r="K27" s="50"/>
      <c r="L27" s="50"/>
      <c r="M27" s="50"/>
      <c r="N27" s="50"/>
      <c r="O27" s="50"/>
      <c r="P27" s="30"/>
      <c r="Q27" s="30"/>
    </row>
    <row r="28" spans="1:32" ht="49.5" x14ac:dyDescent="0.25">
      <c r="G28" s="50"/>
      <c r="H28" s="50"/>
      <c r="I28" s="50"/>
      <c r="J28" s="50"/>
      <c r="K28" s="50"/>
      <c r="L28" s="50"/>
      <c r="M28" s="50"/>
      <c r="N28" s="50"/>
      <c r="O28" s="50"/>
      <c r="P28" s="30"/>
      <c r="Q28" s="30"/>
    </row>
    <row r="29" spans="1:32" ht="49.5" x14ac:dyDescent="0.25">
      <c r="G29" s="50"/>
      <c r="H29" s="50"/>
      <c r="I29" s="50"/>
      <c r="J29" s="50"/>
      <c r="K29" s="50"/>
      <c r="L29" s="50"/>
      <c r="M29" s="50"/>
      <c r="N29" s="50"/>
      <c r="O29" s="50"/>
      <c r="P29" s="30"/>
      <c r="Q29" s="30"/>
    </row>
    <row r="30" spans="1:32" ht="49.5" x14ac:dyDescent="0.25"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51" spans="1:35" ht="21" customHeight="1" x14ac:dyDescent="0.25">
      <c r="F51" s="10" t="s">
        <v>161</v>
      </c>
    </row>
    <row r="52" spans="1:35" s="28" customFormat="1" ht="21" customHeight="1" x14ac:dyDescent="0.25">
      <c r="A52"/>
      <c r="B52"/>
      <c r="C52"/>
      <c r="D52"/>
      <c r="E52"/>
      <c r="X52" s="26"/>
      <c r="Y52" s="26"/>
      <c r="Z52" s="26"/>
      <c r="AA52" s="26"/>
      <c r="AG52"/>
      <c r="AH52"/>
      <c r="AI52"/>
    </row>
    <row r="53" spans="1:35" ht="21" customHeight="1" x14ac:dyDescent="0.25"/>
    <row r="54" spans="1:35" ht="21" customHeight="1" x14ac:dyDescent="0.25"/>
    <row r="55" spans="1:35" ht="21" customHeight="1" x14ac:dyDescent="0.25"/>
    <row r="56" spans="1:35" ht="21" customHeight="1" x14ac:dyDescent="0.25"/>
    <row r="57" spans="1:35" ht="21" customHeight="1" x14ac:dyDescent="0.25"/>
    <row r="58" spans="1:35" ht="21" customHeight="1" x14ac:dyDescent="0.25"/>
    <row r="59" spans="1:35" ht="21" customHeight="1" x14ac:dyDescent="0.25"/>
    <row r="60" spans="1:35" ht="21" customHeight="1" x14ac:dyDescent="0.25"/>
    <row r="61" spans="1:35" ht="21" customHeight="1" x14ac:dyDescent="0.25"/>
    <row r="62" spans="1:35" ht="21" customHeight="1" x14ac:dyDescent="0.25"/>
    <row r="63" spans="1:35" ht="21" customHeight="1" x14ac:dyDescent="0.25"/>
    <row r="64" spans="1:35" ht="21" customHeight="1" x14ac:dyDescent="0.25"/>
    <row r="65" ht="21" customHeight="1" x14ac:dyDescent="0.25"/>
    <row r="66" ht="21" customHeight="1" x14ac:dyDescent="0.25"/>
    <row r="67" ht="21" customHeight="1" x14ac:dyDescent="0.25"/>
    <row r="68" ht="21" customHeight="1" x14ac:dyDescent="0.25"/>
    <row r="69" ht="21" customHeight="1" x14ac:dyDescent="0.25"/>
    <row r="70" ht="21" customHeight="1" x14ac:dyDescent="0.25"/>
  </sheetData>
  <mergeCells count="17">
    <mergeCell ref="T5:U5"/>
    <mergeCell ref="P20:Q20"/>
    <mergeCell ref="P23:Q23"/>
    <mergeCell ref="R2:S2"/>
    <mergeCell ref="R3:S3"/>
    <mergeCell ref="T3:U3"/>
    <mergeCell ref="T4:U4"/>
    <mergeCell ref="G10:I14"/>
    <mergeCell ref="G1:O3"/>
    <mergeCell ref="G27:O29"/>
    <mergeCell ref="A11:A13"/>
    <mergeCell ref="B11:B13"/>
    <mergeCell ref="A14:A16"/>
    <mergeCell ref="B14:B16"/>
    <mergeCell ref="A1:F4"/>
    <mergeCell ref="A6:F8"/>
    <mergeCell ref="J10:K14"/>
  </mergeCells>
  <pageMargins left="0.17" right="0.17" top="0.28999999999999998" bottom="0.28999999999999998" header="0.3" footer="0.3"/>
  <pageSetup paperSize="9" scale="34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workbookViewId="0">
      <selection sqref="A1:XFD50"/>
    </sheetView>
  </sheetViews>
  <sheetFormatPr baseColWidth="10" defaultRowHeight="15" x14ac:dyDescent="0.25"/>
  <sheetData>
    <row r="1" spans="1:35" s="23" customFormat="1" ht="15" customHeight="1" x14ac:dyDescent="0.25">
      <c r="A1" s="42" t="s">
        <v>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4"/>
    </row>
    <row r="2" spans="1:35" s="23" customFormat="1" ht="16.5" customHeight="1" thickBot="1" x14ac:dyDescent="0.3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7"/>
    </row>
    <row r="3" spans="1:35" s="24" customFormat="1" ht="102" thickBot="1" x14ac:dyDescent="0.3">
      <c r="A3" s="5" t="s">
        <v>147</v>
      </c>
      <c r="B3" s="5" t="s">
        <v>11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23</v>
      </c>
      <c r="I3" s="5" t="s">
        <v>5</v>
      </c>
      <c r="J3" s="5" t="s">
        <v>7</v>
      </c>
      <c r="K3" s="5" t="s">
        <v>6</v>
      </c>
      <c r="L3" s="5" t="s">
        <v>8</v>
      </c>
      <c r="M3" s="5" t="s">
        <v>22</v>
      </c>
      <c r="N3" s="5" t="s">
        <v>24</v>
      </c>
      <c r="O3" s="5" t="s">
        <v>9</v>
      </c>
      <c r="P3" s="5" t="s">
        <v>25</v>
      </c>
      <c r="Q3" s="5" t="s">
        <v>10</v>
      </c>
      <c r="R3" s="5" t="s">
        <v>20</v>
      </c>
      <c r="S3" s="5" t="s">
        <v>21</v>
      </c>
      <c r="T3" s="5" t="s">
        <v>29</v>
      </c>
      <c r="U3" s="5" t="s">
        <v>30</v>
      </c>
      <c r="V3" s="5" t="s">
        <v>31</v>
      </c>
      <c r="W3" s="5" t="s">
        <v>32</v>
      </c>
      <c r="X3" s="5" t="s">
        <v>33</v>
      </c>
      <c r="Y3" s="5" t="s">
        <v>34</v>
      </c>
      <c r="Z3" s="5" t="s">
        <v>36</v>
      </c>
      <c r="AA3" s="5" t="s">
        <v>37</v>
      </c>
      <c r="AB3" s="5" t="s">
        <v>38</v>
      </c>
      <c r="AC3" s="5" t="s">
        <v>39</v>
      </c>
      <c r="AD3" s="5" t="s">
        <v>145</v>
      </c>
      <c r="AE3" s="5" t="s">
        <v>27</v>
      </c>
      <c r="AF3" s="5" t="s">
        <v>28</v>
      </c>
      <c r="AG3" s="5" t="s">
        <v>148</v>
      </c>
      <c r="AH3" s="17" t="s">
        <v>26</v>
      </c>
      <c r="AI3" s="24" t="s">
        <v>149</v>
      </c>
    </row>
    <row r="4" spans="1:35" s="14" customFormat="1" ht="15.75" customHeight="1" x14ac:dyDescent="0.25">
      <c r="A4" s="15"/>
      <c r="B4" s="25" t="s">
        <v>52</v>
      </c>
      <c r="C4" s="25" t="s">
        <v>53</v>
      </c>
      <c r="D4" s="25">
        <v>16882</v>
      </c>
      <c r="E4" s="18">
        <v>42811</v>
      </c>
      <c r="F4" s="15">
        <v>2017</v>
      </c>
      <c r="G4" s="15" t="s">
        <v>98</v>
      </c>
      <c r="H4" s="15" t="s">
        <v>146</v>
      </c>
      <c r="I4" s="15" t="s">
        <v>42</v>
      </c>
      <c r="J4" s="15" t="s">
        <v>43</v>
      </c>
      <c r="K4" s="15" t="s">
        <v>143</v>
      </c>
      <c r="L4" s="15" t="s">
        <v>54</v>
      </c>
      <c r="M4" s="15" t="s">
        <v>55</v>
      </c>
      <c r="N4" s="15" t="s">
        <v>56</v>
      </c>
      <c r="O4" s="15" t="s">
        <v>57</v>
      </c>
      <c r="P4" s="15" t="s">
        <v>56</v>
      </c>
      <c r="Q4" s="19">
        <v>2.0833333333333332E-2</v>
      </c>
      <c r="R4" s="20" t="s">
        <v>58</v>
      </c>
      <c r="S4" s="21">
        <v>0.33333333333333331</v>
      </c>
      <c r="T4" s="20"/>
      <c r="U4" s="21"/>
      <c r="V4" s="22"/>
      <c r="W4" s="22"/>
      <c r="X4" s="22"/>
      <c r="Y4" s="22"/>
      <c r="Z4" s="20" t="s">
        <v>58</v>
      </c>
      <c r="AA4" s="21">
        <v>0.33333333333333331</v>
      </c>
      <c r="AB4" s="20" t="s">
        <v>59</v>
      </c>
      <c r="AC4" s="21">
        <v>0.58333333333333337</v>
      </c>
      <c r="AD4" s="15"/>
      <c r="AE4" s="22" t="b">
        <v>0</v>
      </c>
      <c r="AF4" s="22" t="b">
        <v>1</v>
      </c>
      <c r="AG4" s="15"/>
      <c r="AH4" s="15">
        <v>0</v>
      </c>
      <c r="AI4" s="14">
        <f>IF(E4&lt;&gt;"",WEEKNUM(E4,21),"")</f>
        <v>11</v>
      </c>
    </row>
    <row r="5" spans="1:35" s="14" customFormat="1" ht="15.75" customHeight="1" x14ac:dyDescent="0.25">
      <c r="A5" s="4"/>
      <c r="B5" s="16" t="s">
        <v>52</v>
      </c>
      <c r="C5" s="16" t="s">
        <v>53</v>
      </c>
      <c r="D5" s="16">
        <v>16882</v>
      </c>
      <c r="E5" s="6">
        <v>42811</v>
      </c>
      <c r="F5" s="4">
        <v>2017</v>
      </c>
      <c r="G5" s="4" t="str">
        <f t="shared" ref="G5:G50" si="0">IF(OR(E5=""),"",(UPPER(TEXT(E5,"mmmm"))))</f>
        <v>MARS</v>
      </c>
      <c r="H5" s="4" t="s">
        <v>68</v>
      </c>
      <c r="I5" s="4" t="s">
        <v>45</v>
      </c>
      <c r="J5" s="4" t="s">
        <v>46</v>
      </c>
      <c r="K5" s="4" t="s">
        <v>60</v>
      </c>
      <c r="L5" s="4" t="s">
        <v>61</v>
      </c>
      <c r="M5" s="4" t="s">
        <v>41</v>
      </c>
      <c r="N5" s="4" t="s">
        <v>62</v>
      </c>
      <c r="O5" s="4" t="s">
        <v>57</v>
      </c>
      <c r="P5" s="4" t="s">
        <v>62</v>
      </c>
      <c r="Q5" s="7">
        <v>2.0833333333333332E-2</v>
      </c>
      <c r="R5" s="8" t="s">
        <v>58</v>
      </c>
      <c r="S5" s="13">
        <v>0.33333333333333331</v>
      </c>
      <c r="T5" s="8"/>
      <c r="U5" s="8"/>
      <c r="V5" s="8"/>
      <c r="W5" s="8"/>
      <c r="X5" s="8"/>
      <c r="Y5" s="8"/>
      <c r="Z5" s="8" t="s">
        <v>58</v>
      </c>
      <c r="AA5" s="13">
        <v>0.33333333333333331</v>
      </c>
      <c r="AB5" s="8" t="s">
        <v>59</v>
      </c>
      <c r="AC5" s="13">
        <v>0.58333333333333337</v>
      </c>
      <c r="AD5" s="4"/>
      <c r="AE5" s="8" t="b">
        <v>0</v>
      </c>
      <c r="AF5" s="8" t="b">
        <v>1</v>
      </c>
      <c r="AG5" s="4"/>
      <c r="AH5" s="4">
        <v>0</v>
      </c>
      <c r="AI5" s="14">
        <f t="shared" ref="AI5:AI50" si="1">IF(E5&lt;&gt;"",WEEKNUM(E5,21),"")</f>
        <v>11</v>
      </c>
    </row>
    <row r="6" spans="1:35" s="14" customFormat="1" ht="15.75" customHeight="1" x14ac:dyDescent="0.25">
      <c r="A6" s="4"/>
      <c r="B6" s="16" t="s">
        <v>52</v>
      </c>
      <c r="C6" s="16" t="s">
        <v>53</v>
      </c>
      <c r="D6" s="16">
        <v>16882</v>
      </c>
      <c r="E6" s="6">
        <v>42811</v>
      </c>
      <c r="F6" s="4">
        <v>2017</v>
      </c>
      <c r="G6" s="4" t="str">
        <f t="shared" si="0"/>
        <v>MARS</v>
      </c>
      <c r="H6" s="4" t="s">
        <v>68</v>
      </c>
      <c r="I6" s="4" t="s">
        <v>42</v>
      </c>
      <c r="J6" s="4" t="s">
        <v>43</v>
      </c>
      <c r="K6" s="4" t="s">
        <v>63</v>
      </c>
      <c r="L6" s="4" t="s">
        <v>61</v>
      </c>
      <c r="M6" s="4" t="s">
        <v>41</v>
      </c>
      <c r="N6" s="4" t="s">
        <v>62</v>
      </c>
      <c r="O6" s="4" t="s">
        <v>57</v>
      </c>
      <c r="P6" s="4" t="s">
        <v>56</v>
      </c>
      <c r="Q6" s="7">
        <v>5.2083333333333336E-2</v>
      </c>
      <c r="R6" s="8" t="s">
        <v>58</v>
      </c>
      <c r="S6" s="13">
        <v>0.33333333333333331</v>
      </c>
      <c r="T6" s="8"/>
      <c r="U6" s="8"/>
      <c r="V6" s="8"/>
      <c r="W6" s="8"/>
      <c r="X6" s="8"/>
      <c r="Y6" s="8"/>
      <c r="Z6" s="8" t="s">
        <v>58</v>
      </c>
      <c r="AA6" s="13">
        <v>0.33333333333333331</v>
      </c>
      <c r="AB6" s="8" t="s">
        <v>59</v>
      </c>
      <c r="AC6" s="13">
        <v>0.58333333333333337</v>
      </c>
      <c r="AD6" s="4"/>
      <c r="AE6" s="8" t="b">
        <v>0</v>
      </c>
      <c r="AF6" s="8" t="b">
        <v>1</v>
      </c>
      <c r="AG6" s="4"/>
      <c r="AH6" s="4">
        <v>0</v>
      </c>
      <c r="AI6" s="14">
        <f t="shared" si="1"/>
        <v>11</v>
      </c>
    </row>
    <row r="7" spans="1:35" s="14" customFormat="1" ht="15.75" customHeight="1" x14ac:dyDescent="0.25">
      <c r="A7" s="4"/>
      <c r="B7" s="16" t="s">
        <v>52</v>
      </c>
      <c r="C7" s="16" t="s">
        <v>53</v>
      </c>
      <c r="D7" s="16">
        <v>16882</v>
      </c>
      <c r="E7" s="6">
        <v>42811</v>
      </c>
      <c r="F7" s="4">
        <v>2017</v>
      </c>
      <c r="G7" s="4" t="str">
        <f t="shared" si="0"/>
        <v>MARS</v>
      </c>
      <c r="H7" s="4" t="s">
        <v>68</v>
      </c>
      <c r="I7" s="4" t="s">
        <v>40</v>
      </c>
      <c r="J7" s="4" t="s">
        <v>64</v>
      </c>
      <c r="K7" s="4" t="s">
        <v>65</v>
      </c>
      <c r="L7" s="4" t="s">
        <v>44</v>
      </c>
      <c r="M7" s="4" t="s">
        <v>66</v>
      </c>
      <c r="N7" s="4" t="s">
        <v>67</v>
      </c>
      <c r="O7" s="4" t="s">
        <v>57</v>
      </c>
      <c r="P7" s="4" t="s">
        <v>68</v>
      </c>
      <c r="Q7" s="7">
        <v>3.125E-2</v>
      </c>
      <c r="R7" s="8" t="s">
        <v>58</v>
      </c>
      <c r="S7" s="13">
        <v>0.33333333333333331</v>
      </c>
      <c r="T7" s="8"/>
      <c r="U7" s="8"/>
      <c r="V7" s="8"/>
      <c r="W7" s="8"/>
      <c r="X7" s="8"/>
      <c r="Y7" s="8"/>
      <c r="Z7" s="8" t="s">
        <v>58</v>
      </c>
      <c r="AA7" s="13">
        <v>0.33333333333333331</v>
      </c>
      <c r="AB7" s="8" t="s">
        <v>59</v>
      </c>
      <c r="AC7" s="13">
        <v>0.58333333333333337</v>
      </c>
      <c r="AD7" s="4"/>
      <c r="AE7" s="8" t="b">
        <v>0</v>
      </c>
      <c r="AF7" s="8" t="b">
        <v>1</v>
      </c>
      <c r="AG7" s="4"/>
      <c r="AH7" s="4">
        <v>0</v>
      </c>
      <c r="AI7" s="14">
        <f t="shared" si="1"/>
        <v>11</v>
      </c>
    </row>
    <row r="8" spans="1:35" s="14" customFormat="1" ht="15.75" customHeight="1" x14ac:dyDescent="0.25">
      <c r="A8" s="4"/>
      <c r="B8" s="16" t="s">
        <v>52</v>
      </c>
      <c r="C8" s="16" t="s">
        <v>53</v>
      </c>
      <c r="D8" s="16">
        <v>16882</v>
      </c>
      <c r="E8" s="6">
        <v>42811</v>
      </c>
      <c r="F8" s="4">
        <v>2017</v>
      </c>
      <c r="G8" s="4" t="str">
        <f t="shared" si="0"/>
        <v>MARS</v>
      </c>
      <c r="H8" s="4" t="s">
        <v>68</v>
      </c>
      <c r="I8" s="4" t="s">
        <v>48</v>
      </c>
      <c r="J8" s="4" t="s">
        <v>51</v>
      </c>
      <c r="K8" s="4" t="s">
        <v>49</v>
      </c>
      <c r="L8" s="4" t="s">
        <v>61</v>
      </c>
      <c r="M8" s="4" t="s">
        <v>41</v>
      </c>
      <c r="N8" s="4" t="s">
        <v>62</v>
      </c>
      <c r="O8" s="4" t="s">
        <v>57</v>
      </c>
      <c r="P8" s="4" t="s">
        <v>56</v>
      </c>
      <c r="Q8" s="7">
        <v>1.3888888888888888E-2</v>
      </c>
      <c r="R8" s="8" t="s">
        <v>58</v>
      </c>
      <c r="S8" s="13">
        <v>0.33333333333333331</v>
      </c>
      <c r="T8" s="8"/>
      <c r="U8" s="8"/>
      <c r="V8" s="8"/>
      <c r="W8" s="8"/>
      <c r="X8" s="8"/>
      <c r="Y8" s="8"/>
      <c r="Z8" s="8" t="s">
        <v>58</v>
      </c>
      <c r="AA8" s="13">
        <v>0.33333333333333331</v>
      </c>
      <c r="AB8" s="8" t="s">
        <v>59</v>
      </c>
      <c r="AC8" s="13">
        <v>0.58333333333333337</v>
      </c>
      <c r="AD8" s="4"/>
      <c r="AE8" s="8" t="b">
        <v>0</v>
      </c>
      <c r="AF8" s="8" t="b">
        <v>1</v>
      </c>
      <c r="AG8" s="4"/>
      <c r="AH8" s="4">
        <v>0</v>
      </c>
      <c r="AI8" s="14">
        <f t="shared" si="1"/>
        <v>11</v>
      </c>
    </row>
    <row r="9" spans="1:35" s="14" customFormat="1" ht="15.75" customHeight="1" x14ac:dyDescent="0.25">
      <c r="A9" s="4"/>
      <c r="B9" s="16" t="s">
        <v>52</v>
      </c>
      <c r="C9" s="16" t="s">
        <v>53</v>
      </c>
      <c r="D9" s="16">
        <v>16882</v>
      </c>
      <c r="E9" s="6">
        <v>42811</v>
      </c>
      <c r="F9" s="4">
        <v>2017</v>
      </c>
      <c r="G9" s="4" t="str">
        <f t="shared" si="0"/>
        <v>MARS</v>
      </c>
      <c r="H9" s="4" t="s">
        <v>68</v>
      </c>
      <c r="I9" s="4" t="s">
        <v>42</v>
      </c>
      <c r="J9" s="4" t="s">
        <v>69</v>
      </c>
      <c r="K9" s="4" t="s">
        <v>50</v>
      </c>
      <c r="L9" s="4" t="s">
        <v>61</v>
      </c>
      <c r="M9" s="4" t="s">
        <v>41</v>
      </c>
      <c r="N9" s="4" t="s">
        <v>62</v>
      </c>
      <c r="O9" s="4" t="s">
        <v>57</v>
      </c>
      <c r="P9" s="4" t="s">
        <v>56</v>
      </c>
      <c r="Q9" s="7">
        <v>6.9444444444444441E-3</v>
      </c>
      <c r="R9" s="8" t="s">
        <v>58</v>
      </c>
      <c r="S9" s="13">
        <v>0.33333333333333331</v>
      </c>
      <c r="T9" s="8"/>
      <c r="U9" s="8"/>
      <c r="V9" s="8"/>
      <c r="W9" s="8"/>
      <c r="X9" s="8"/>
      <c r="Y9" s="8"/>
      <c r="Z9" s="8" t="s">
        <v>58</v>
      </c>
      <c r="AA9" s="13">
        <v>0.33333333333333331</v>
      </c>
      <c r="AB9" s="8" t="s">
        <v>59</v>
      </c>
      <c r="AC9" s="13">
        <v>0.58333333333333337</v>
      </c>
      <c r="AD9" s="4"/>
      <c r="AE9" s="8" t="b">
        <v>0</v>
      </c>
      <c r="AF9" s="8" t="b">
        <v>1</v>
      </c>
      <c r="AG9" s="4"/>
      <c r="AH9" s="4">
        <v>0</v>
      </c>
      <c r="AI9" s="14">
        <f t="shared" si="1"/>
        <v>11</v>
      </c>
    </row>
    <row r="10" spans="1:35" s="14" customFormat="1" ht="15.75" customHeight="1" x14ac:dyDescent="0.25">
      <c r="A10" s="4"/>
      <c r="B10" s="16" t="s">
        <v>52</v>
      </c>
      <c r="C10" s="16" t="s">
        <v>53</v>
      </c>
      <c r="D10" s="16">
        <v>16882</v>
      </c>
      <c r="E10" s="6">
        <v>42811</v>
      </c>
      <c r="F10" s="4">
        <v>2017</v>
      </c>
      <c r="G10" s="4" t="str">
        <f t="shared" si="0"/>
        <v>MARS</v>
      </c>
      <c r="H10" s="4" t="s">
        <v>68</v>
      </c>
      <c r="I10" s="4" t="s">
        <v>40</v>
      </c>
      <c r="J10" s="4" t="s">
        <v>64</v>
      </c>
      <c r="K10" s="4" t="s">
        <v>70</v>
      </c>
      <c r="L10" s="4" t="s">
        <v>47</v>
      </c>
      <c r="M10" s="4" t="s">
        <v>47</v>
      </c>
      <c r="N10" s="4"/>
      <c r="O10" s="4" t="s">
        <v>57</v>
      </c>
      <c r="P10" s="4" t="s">
        <v>56</v>
      </c>
      <c r="Q10" s="7">
        <v>1.3888888888888888E-2</v>
      </c>
      <c r="R10" s="8" t="s">
        <v>58</v>
      </c>
      <c r="S10" s="13">
        <v>0.33333333333333331</v>
      </c>
      <c r="T10" s="8"/>
      <c r="U10" s="8"/>
      <c r="V10" s="8"/>
      <c r="W10" s="8"/>
      <c r="X10" s="8"/>
      <c r="Y10" s="8"/>
      <c r="Z10" s="8" t="s">
        <v>58</v>
      </c>
      <c r="AA10" s="13">
        <v>0.33333333333333331</v>
      </c>
      <c r="AB10" s="8" t="s">
        <v>59</v>
      </c>
      <c r="AC10" s="13">
        <v>0.58333333333333337</v>
      </c>
      <c r="AD10" s="4"/>
      <c r="AE10" s="8" t="b">
        <v>0</v>
      </c>
      <c r="AF10" s="8" t="b">
        <v>1</v>
      </c>
      <c r="AG10" s="4"/>
      <c r="AH10" s="4">
        <v>0</v>
      </c>
      <c r="AI10" s="14">
        <f t="shared" si="1"/>
        <v>11</v>
      </c>
    </row>
    <row r="11" spans="1:35" s="14" customFormat="1" ht="15.75" customHeight="1" x14ac:dyDescent="0.25">
      <c r="A11" s="4"/>
      <c r="B11" s="16" t="s">
        <v>52</v>
      </c>
      <c r="C11" s="16" t="s">
        <v>53</v>
      </c>
      <c r="D11" s="16">
        <v>16882</v>
      </c>
      <c r="E11" s="6">
        <v>42811</v>
      </c>
      <c r="F11" s="4">
        <v>2017</v>
      </c>
      <c r="G11" s="4" t="str">
        <f t="shared" si="0"/>
        <v>MARS</v>
      </c>
      <c r="H11" s="4" t="s">
        <v>68</v>
      </c>
      <c r="I11" s="4" t="s">
        <v>48</v>
      </c>
      <c r="J11" s="4" t="s">
        <v>51</v>
      </c>
      <c r="K11" s="4" t="s">
        <v>49</v>
      </c>
      <c r="L11" s="4" t="s">
        <v>71</v>
      </c>
      <c r="M11" s="4" t="s">
        <v>71</v>
      </c>
      <c r="N11" s="4"/>
      <c r="O11" s="4" t="s">
        <v>57</v>
      </c>
      <c r="P11" s="4" t="s">
        <v>56</v>
      </c>
      <c r="Q11" s="7">
        <v>2.0833333333333332E-2</v>
      </c>
      <c r="R11" s="8" t="s">
        <v>58</v>
      </c>
      <c r="S11" s="13">
        <v>0.33333333333333331</v>
      </c>
      <c r="T11" s="8"/>
      <c r="U11" s="8"/>
      <c r="V11" s="8"/>
      <c r="W11" s="8"/>
      <c r="X11" s="8"/>
      <c r="Y11" s="8"/>
      <c r="Z11" s="8" t="s">
        <v>58</v>
      </c>
      <c r="AA11" s="13">
        <v>0.33333333333333331</v>
      </c>
      <c r="AB11" s="8" t="s">
        <v>59</v>
      </c>
      <c r="AC11" s="13">
        <v>0.58333333333333337</v>
      </c>
      <c r="AD11" s="4"/>
      <c r="AE11" s="8" t="b">
        <v>0</v>
      </c>
      <c r="AF11" s="8" t="b">
        <v>1</v>
      </c>
      <c r="AG11" s="4"/>
      <c r="AH11" s="4">
        <v>0</v>
      </c>
      <c r="AI11" s="14">
        <f t="shared" si="1"/>
        <v>11</v>
      </c>
    </row>
    <row r="12" spans="1:35" s="14" customFormat="1" ht="15.75" customHeight="1" x14ac:dyDescent="0.25">
      <c r="A12" s="4"/>
      <c r="B12" s="16" t="s">
        <v>52</v>
      </c>
      <c r="C12" s="16" t="s">
        <v>53</v>
      </c>
      <c r="D12" s="16">
        <v>16891</v>
      </c>
      <c r="E12" s="6">
        <v>42815</v>
      </c>
      <c r="F12" s="4">
        <v>2017</v>
      </c>
      <c r="G12" s="4" t="str">
        <f t="shared" si="0"/>
        <v>MARS</v>
      </c>
      <c r="H12" s="4" t="s">
        <v>68</v>
      </c>
      <c r="I12" s="4" t="s">
        <v>45</v>
      </c>
      <c r="J12" s="4" t="s">
        <v>46</v>
      </c>
      <c r="K12" s="4" t="s">
        <v>60</v>
      </c>
      <c r="L12" s="4" t="s">
        <v>61</v>
      </c>
      <c r="M12" s="4" t="s">
        <v>41</v>
      </c>
      <c r="N12" s="4" t="s">
        <v>62</v>
      </c>
      <c r="O12" s="4" t="s">
        <v>57</v>
      </c>
      <c r="P12" s="4" t="s">
        <v>62</v>
      </c>
      <c r="Q12" s="7">
        <v>5.2083333333333336E-2</v>
      </c>
      <c r="R12" s="8" t="s">
        <v>72</v>
      </c>
      <c r="S12" s="13">
        <v>0.33333333333333331</v>
      </c>
      <c r="T12" s="8"/>
      <c r="U12" s="8"/>
      <c r="V12" s="8"/>
      <c r="W12" s="8"/>
      <c r="X12" s="8"/>
      <c r="Y12" s="8"/>
      <c r="Z12" s="8" t="s">
        <v>72</v>
      </c>
      <c r="AA12" s="13">
        <v>0.33333333333333331</v>
      </c>
      <c r="AB12" s="8" t="s">
        <v>73</v>
      </c>
      <c r="AC12" s="13">
        <v>0.4375</v>
      </c>
      <c r="AD12" s="4"/>
      <c r="AE12" s="8" t="b">
        <v>0</v>
      </c>
      <c r="AF12" s="8" t="b">
        <v>1</v>
      </c>
      <c r="AG12" s="4"/>
      <c r="AH12" s="4">
        <v>0</v>
      </c>
      <c r="AI12" s="14">
        <f t="shared" si="1"/>
        <v>12</v>
      </c>
    </row>
    <row r="13" spans="1:35" s="14" customFormat="1" ht="15.75" customHeight="1" x14ac:dyDescent="0.25">
      <c r="A13" s="4"/>
      <c r="B13" s="16" t="s">
        <v>52</v>
      </c>
      <c r="C13" s="16" t="s">
        <v>53</v>
      </c>
      <c r="D13" s="16">
        <v>16891</v>
      </c>
      <c r="E13" s="6">
        <v>42815</v>
      </c>
      <c r="F13" s="4">
        <v>2017</v>
      </c>
      <c r="G13" s="4" t="str">
        <f t="shared" si="0"/>
        <v>MARS</v>
      </c>
      <c r="H13" s="4" t="s">
        <v>68</v>
      </c>
      <c r="I13" s="4" t="s">
        <v>45</v>
      </c>
      <c r="J13" s="4" t="s">
        <v>46</v>
      </c>
      <c r="K13" s="4" t="s">
        <v>74</v>
      </c>
      <c r="L13" s="4" t="s">
        <v>61</v>
      </c>
      <c r="M13" s="4" t="s">
        <v>41</v>
      </c>
      <c r="N13" s="4" t="s">
        <v>62</v>
      </c>
      <c r="O13" s="4" t="s">
        <v>57</v>
      </c>
      <c r="P13" s="4" t="s">
        <v>62</v>
      </c>
      <c r="Q13" s="7">
        <v>4.1666666666666664E-2</v>
      </c>
      <c r="R13" s="8" t="s">
        <v>72</v>
      </c>
      <c r="S13" s="13">
        <v>0.33333333333333331</v>
      </c>
      <c r="T13" s="8"/>
      <c r="U13" s="8"/>
      <c r="V13" s="8"/>
      <c r="W13" s="8"/>
      <c r="X13" s="8"/>
      <c r="Y13" s="8"/>
      <c r="Z13" s="8" t="s">
        <v>72</v>
      </c>
      <c r="AA13" s="13">
        <v>0.33333333333333331</v>
      </c>
      <c r="AB13" s="8" t="s">
        <v>73</v>
      </c>
      <c r="AC13" s="13">
        <v>0.4375</v>
      </c>
      <c r="AD13" s="4"/>
      <c r="AE13" s="8" t="b">
        <v>0</v>
      </c>
      <c r="AF13" s="8" t="b">
        <v>1</v>
      </c>
      <c r="AG13" s="4"/>
      <c r="AH13" s="4">
        <v>0</v>
      </c>
      <c r="AI13" s="14">
        <f t="shared" si="1"/>
        <v>12</v>
      </c>
    </row>
    <row r="14" spans="1:35" s="14" customFormat="1" ht="15.75" customHeight="1" x14ac:dyDescent="0.25">
      <c r="A14" s="4"/>
      <c r="B14" s="16" t="s">
        <v>52</v>
      </c>
      <c r="C14" s="16" t="s">
        <v>53</v>
      </c>
      <c r="D14" s="16">
        <v>16891</v>
      </c>
      <c r="E14" s="6">
        <v>42815</v>
      </c>
      <c r="F14" s="4">
        <v>2017</v>
      </c>
      <c r="G14" s="4" t="str">
        <f t="shared" si="0"/>
        <v>MARS</v>
      </c>
      <c r="H14" s="4" t="s">
        <v>68</v>
      </c>
      <c r="I14" s="4" t="s">
        <v>40</v>
      </c>
      <c r="J14" s="4" t="s">
        <v>75</v>
      </c>
      <c r="K14" s="4" t="s">
        <v>76</v>
      </c>
      <c r="L14" s="4" t="s">
        <v>61</v>
      </c>
      <c r="M14" s="4" t="s">
        <v>41</v>
      </c>
      <c r="N14" s="4" t="s">
        <v>62</v>
      </c>
      <c r="O14" s="4" t="s">
        <v>57</v>
      </c>
      <c r="P14" s="4" t="s">
        <v>62</v>
      </c>
      <c r="Q14" s="7">
        <v>2.7777777777777779E-3</v>
      </c>
      <c r="R14" s="8" t="s">
        <v>72</v>
      </c>
      <c r="S14" s="13">
        <v>0.33333333333333331</v>
      </c>
      <c r="T14" s="8"/>
      <c r="U14" s="8"/>
      <c r="V14" s="8"/>
      <c r="W14" s="8"/>
      <c r="X14" s="8"/>
      <c r="Y14" s="8"/>
      <c r="Z14" s="8" t="s">
        <v>72</v>
      </c>
      <c r="AA14" s="13">
        <v>0.33333333333333331</v>
      </c>
      <c r="AB14" s="8" t="s">
        <v>73</v>
      </c>
      <c r="AC14" s="13">
        <v>0.4375</v>
      </c>
      <c r="AD14" s="4"/>
      <c r="AE14" s="8" t="b">
        <v>0</v>
      </c>
      <c r="AF14" s="8" t="b">
        <v>1</v>
      </c>
      <c r="AG14" s="4"/>
      <c r="AH14" s="4">
        <v>0</v>
      </c>
      <c r="AI14" s="14">
        <f t="shared" si="1"/>
        <v>12</v>
      </c>
    </row>
    <row r="15" spans="1:35" s="14" customFormat="1" ht="15.75" customHeight="1" x14ac:dyDescent="0.25">
      <c r="A15" s="4"/>
      <c r="B15" s="16" t="s">
        <v>52</v>
      </c>
      <c r="C15" s="16" t="s">
        <v>53</v>
      </c>
      <c r="D15" s="16">
        <v>16891</v>
      </c>
      <c r="E15" s="6">
        <v>42815</v>
      </c>
      <c r="F15" s="4">
        <v>2017</v>
      </c>
      <c r="G15" s="4" t="str">
        <f t="shared" si="0"/>
        <v>MARS</v>
      </c>
      <c r="H15" s="4" t="s">
        <v>68</v>
      </c>
      <c r="I15" s="4" t="s">
        <v>42</v>
      </c>
      <c r="J15" s="4" t="s">
        <v>43</v>
      </c>
      <c r="K15" s="4" t="s">
        <v>77</v>
      </c>
      <c r="L15" s="4" t="s">
        <v>54</v>
      </c>
      <c r="M15" s="4" t="s">
        <v>55</v>
      </c>
      <c r="N15" s="4" t="s">
        <v>56</v>
      </c>
      <c r="O15" s="4" t="s">
        <v>57</v>
      </c>
      <c r="P15" s="4" t="s">
        <v>56</v>
      </c>
      <c r="Q15" s="7">
        <v>1.3888888888888889E-3</v>
      </c>
      <c r="R15" s="8" t="s">
        <v>72</v>
      </c>
      <c r="S15" s="13">
        <v>0.33333333333333331</v>
      </c>
      <c r="T15" s="8"/>
      <c r="U15" s="8"/>
      <c r="V15" s="8"/>
      <c r="W15" s="8"/>
      <c r="X15" s="8"/>
      <c r="Y15" s="8"/>
      <c r="Z15" s="8" t="s">
        <v>72</v>
      </c>
      <c r="AA15" s="13">
        <v>0.33333333333333331</v>
      </c>
      <c r="AB15" s="8" t="s">
        <v>73</v>
      </c>
      <c r="AC15" s="13">
        <v>0.4375</v>
      </c>
      <c r="AD15" s="4"/>
      <c r="AE15" s="8" t="b">
        <v>0</v>
      </c>
      <c r="AF15" s="8" t="b">
        <v>1</v>
      </c>
      <c r="AG15" s="4"/>
      <c r="AH15" s="4">
        <v>0</v>
      </c>
      <c r="AI15" s="14">
        <f t="shared" si="1"/>
        <v>12</v>
      </c>
    </row>
    <row r="16" spans="1:35" s="14" customFormat="1" ht="15.75" customHeight="1" x14ac:dyDescent="0.25">
      <c r="A16" s="4"/>
      <c r="B16" s="16" t="s">
        <v>52</v>
      </c>
      <c r="C16" s="16" t="s">
        <v>53</v>
      </c>
      <c r="D16" s="16">
        <v>16891</v>
      </c>
      <c r="E16" s="6">
        <v>42815</v>
      </c>
      <c r="F16" s="4">
        <v>2017</v>
      </c>
      <c r="G16" s="4" t="str">
        <f t="shared" si="0"/>
        <v>MARS</v>
      </c>
      <c r="H16" s="4" t="s">
        <v>68</v>
      </c>
      <c r="I16" s="4" t="s">
        <v>42</v>
      </c>
      <c r="J16" s="4" t="s">
        <v>43</v>
      </c>
      <c r="K16" s="4" t="s">
        <v>78</v>
      </c>
      <c r="L16" s="4" t="s">
        <v>54</v>
      </c>
      <c r="M16" s="4" t="s">
        <v>55</v>
      </c>
      <c r="N16" s="4" t="s">
        <v>56</v>
      </c>
      <c r="O16" s="4" t="s">
        <v>57</v>
      </c>
      <c r="P16" s="4" t="s">
        <v>68</v>
      </c>
      <c r="Q16" s="7">
        <v>3.125E-2</v>
      </c>
      <c r="R16" s="8" t="s">
        <v>72</v>
      </c>
      <c r="S16" s="13">
        <v>0.33333333333333331</v>
      </c>
      <c r="T16" s="8"/>
      <c r="U16" s="8"/>
      <c r="V16" s="8"/>
      <c r="W16" s="8"/>
      <c r="X16" s="8"/>
      <c r="Y16" s="8"/>
      <c r="Z16" s="8" t="s">
        <v>72</v>
      </c>
      <c r="AA16" s="13">
        <v>0.33333333333333331</v>
      </c>
      <c r="AB16" s="8" t="s">
        <v>73</v>
      </c>
      <c r="AC16" s="13">
        <v>0.4375</v>
      </c>
      <c r="AD16" s="4"/>
      <c r="AE16" s="8" t="b">
        <v>0</v>
      </c>
      <c r="AF16" s="8" t="b">
        <v>1</v>
      </c>
      <c r="AG16" s="4"/>
      <c r="AH16" s="4">
        <v>0</v>
      </c>
      <c r="AI16" s="14">
        <f t="shared" si="1"/>
        <v>12</v>
      </c>
    </row>
    <row r="17" spans="1:35" s="14" customFormat="1" ht="15.75" customHeight="1" x14ac:dyDescent="0.25">
      <c r="A17" s="4"/>
      <c r="B17" s="16" t="s">
        <v>52</v>
      </c>
      <c r="C17" s="16" t="s">
        <v>53</v>
      </c>
      <c r="D17" s="16">
        <v>16891</v>
      </c>
      <c r="E17" s="6">
        <v>42815</v>
      </c>
      <c r="F17" s="4">
        <v>2017</v>
      </c>
      <c r="G17" s="4" t="str">
        <f t="shared" si="0"/>
        <v>MARS</v>
      </c>
      <c r="H17" s="4" t="s">
        <v>68</v>
      </c>
      <c r="I17" s="4" t="s">
        <v>42</v>
      </c>
      <c r="J17" s="4" t="s">
        <v>43</v>
      </c>
      <c r="K17" s="4"/>
      <c r="L17" s="4" t="s">
        <v>79</v>
      </c>
      <c r="M17" s="4" t="s">
        <v>80</v>
      </c>
      <c r="N17" s="4"/>
      <c r="O17" s="4" t="s">
        <v>57</v>
      </c>
      <c r="P17" s="4" t="s">
        <v>68</v>
      </c>
      <c r="Q17" s="7">
        <v>6.9444444444444447E-4</v>
      </c>
      <c r="R17" s="8" t="s">
        <v>72</v>
      </c>
      <c r="S17" s="13">
        <v>0.33333333333333331</v>
      </c>
      <c r="T17" s="8"/>
      <c r="U17" s="8"/>
      <c r="V17" s="8"/>
      <c r="W17" s="8"/>
      <c r="X17" s="8"/>
      <c r="Y17" s="8"/>
      <c r="Z17" s="8" t="s">
        <v>72</v>
      </c>
      <c r="AA17" s="13">
        <v>0.33333333333333331</v>
      </c>
      <c r="AB17" s="8" t="s">
        <v>73</v>
      </c>
      <c r="AC17" s="13">
        <v>0.4375</v>
      </c>
      <c r="AD17" s="4"/>
      <c r="AE17" s="8" t="b">
        <v>0</v>
      </c>
      <c r="AF17" s="8" t="b">
        <v>1</v>
      </c>
      <c r="AG17" s="4"/>
      <c r="AH17" s="4">
        <v>0</v>
      </c>
      <c r="AI17" s="14">
        <f t="shared" si="1"/>
        <v>12</v>
      </c>
    </row>
    <row r="18" spans="1:35" s="14" customFormat="1" ht="15.75" customHeight="1" x14ac:dyDescent="0.25">
      <c r="A18" s="4"/>
      <c r="B18" s="16" t="s">
        <v>52</v>
      </c>
      <c r="C18" s="16" t="s">
        <v>53</v>
      </c>
      <c r="D18" s="16">
        <v>16891</v>
      </c>
      <c r="E18" s="6">
        <v>42815</v>
      </c>
      <c r="F18" s="4">
        <v>2017</v>
      </c>
      <c r="G18" s="4" t="str">
        <f t="shared" si="0"/>
        <v>MARS</v>
      </c>
      <c r="H18" s="4" t="s">
        <v>68</v>
      </c>
      <c r="I18" s="4" t="s">
        <v>42</v>
      </c>
      <c r="J18" s="4" t="s">
        <v>43</v>
      </c>
      <c r="K18" s="4" t="s">
        <v>81</v>
      </c>
      <c r="L18" s="4" t="s">
        <v>54</v>
      </c>
      <c r="M18" s="4" t="s">
        <v>55</v>
      </c>
      <c r="N18" s="4" t="s">
        <v>56</v>
      </c>
      <c r="O18" s="4" t="s">
        <v>57</v>
      </c>
      <c r="P18" s="4" t="s">
        <v>68</v>
      </c>
      <c r="Q18" s="7">
        <v>1.3888888888888888E-2</v>
      </c>
      <c r="R18" s="8" t="s">
        <v>72</v>
      </c>
      <c r="S18" s="13">
        <v>0.33333333333333331</v>
      </c>
      <c r="T18" s="8"/>
      <c r="U18" s="8"/>
      <c r="V18" s="8"/>
      <c r="W18" s="8"/>
      <c r="X18" s="8"/>
      <c r="Y18" s="8"/>
      <c r="Z18" s="8" t="s">
        <v>72</v>
      </c>
      <c r="AA18" s="13">
        <v>0.33333333333333331</v>
      </c>
      <c r="AB18" s="8" t="s">
        <v>73</v>
      </c>
      <c r="AC18" s="13">
        <v>0.4375</v>
      </c>
      <c r="AD18" s="4"/>
      <c r="AE18" s="8" t="b">
        <v>0</v>
      </c>
      <c r="AF18" s="8" t="b">
        <v>1</v>
      </c>
      <c r="AG18" s="4"/>
      <c r="AH18" s="4">
        <v>0</v>
      </c>
      <c r="AI18" s="14">
        <f t="shared" si="1"/>
        <v>12</v>
      </c>
    </row>
    <row r="19" spans="1:35" s="14" customFormat="1" ht="15.75" customHeight="1" x14ac:dyDescent="0.25">
      <c r="A19" s="4"/>
      <c r="B19" s="16" t="s">
        <v>52</v>
      </c>
      <c r="C19" s="16" t="s">
        <v>53</v>
      </c>
      <c r="D19" s="16">
        <v>16891</v>
      </c>
      <c r="E19" s="6">
        <v>42815</v>
      </c>
      <c r="F19" s="4">
        <v>2017</v>
      </c>
      <c r="G19" s="4" t="str">
        <f t="shared" si="0"/>
        <v>MARS</v>
      </c>
      <c r="H19" s="4" t="s">
        <v>68</v>
      </c>
      <c r="I19" s="4" t="s">
        <v>48</v>
      </c>
      <c r="J19" s="4" t="s">
        <v>82</v>
      </c>
      <c r="K19" s="4" t="s">
        <v>70</v>
      </c>
      <c r="L19" s="4" t="s">
        <v>54</v>
      </c>
      <c r="M19" s="4" t="s">
        <v>55</v>
      </c>
      <c r="N19" s="4" t="s">
        <v>56</v>
      </c>
      <c r="O19" s="4" t="s">
        <v>57</v>
      </c>
      <c r="P19" s="4" t="s">
        <v>56</v>
      </c>
      <c r="Q19" s="7">
        <v>3.472222222222222E-3</v>
      </c>
      <c r="R19" s="8" t="s">
        <v>72</v>
      </c>
      <c r="S19" s="13">
        <v>0.33333333333333331</v>
      </c>
      <c r="T19" s="8"/>
      <c r="U19" s="8"/>
      <c r="V19" s="8"/>
      <c r="W19" s="8"/>
      <c r="X19" s="8"/>
      <c r="Y19" s="8"/>
      <c r="Z19" s="8" t="s">
        <v>72</v>
      </c>
      <c r="AA19" s="13">
        <v>0.33333333333333331</v>
      </c>
      <c r="AB19" s="8" t="s">
        <v>73</v>
      </c>
      <c r="AC19" s="13">
        <v>0.4375</v>
      </c>
      <c r="AD19" s="4"/>
      <c r="AE19" s="8" t="b">
        <v>0</v>
      </c>
      <c r="AF19" s="8" t="b">
        <v>1</v>
      </c>
      <c r="AG19" s="4"/>
      <c r="AH19" s="4">
        <v>0</v>
      </c>
      <c r="AI19" s="14">
        <f t="shared" si="1"/>
        <v>12</v>
      </c>
    </row>
    <row r="20" spans="1:35" s="14" customFormat="1" ht="15.75" customHeight="1" x14ac:dyDescent="0.25">
      <c r="A20" s="4"/>
      <c r="B20" s="16" t="s">
        <v>52</v>
      </c>
      <c r="C20" s="16" t="s">
        <v>53</v>
      </c>
      <c r="D20" s="16">
        <v>16891</v>
      </c>
      <c r="E20" s="6">
        <v>42815</v>
      </c>
      <c r="F20" s="4">
        <v>2017</v>
      </c>
      <c r="G20" s="4" t="str">
        <f t="shared" si="0"/>
        <v>MARS</v>
      </c>
      <c r="H20" s="4" t="s">
        <v>68</v>
      </c>
      <c r="I20" s="4" t="s">
        <v>45</v>
      </c>
      <c r="J20" s="4" t="s">
        <v>83</v>
      </c>
      <c r="K20" s="4" t="s">
        <v>84</v>
      </c>
      <c r="L20" s="4" t="s">
        <v>61</v>
      </c>
      <c r="M20" s="4" t="s">
        <v>41</v>
      </c>
      <c r="N20" s="4" t="s">
        <v>62</v>
      </c>
      <c r="O20" s="4" t="s">
        <v>57</v>
      </c>
      <c r="P20" s="4" t="s">
        <v>62</v>
      </c>
      <c r="Q20" s="7">
        <v>1.3888888888888888E-2</v>
      </c>
      <c r="R20" s="8" t="s">
        <v>72</v>
      </c>
      <c r="S20" s="13">
        <v>0.33333333333333331</v>
      </c>
      <c r="T20" s="8"/>
      <c r="U20" s="8"/>
      <c r="V20" s="8"/>
      <c r="W20" s="8"/>
      <c r="X20" s="8"/>
      <c r="Y20" s="8"/>
      <c r="Z20" s="8" t="s">
        <v>72</v>
      </c>
      <c r="AA20" s="13">
        <v>0.33333333333333331</v>
      </c>
      <c r="AB20" s="8" t="s">
        <v>73</v>
      </c>
      <c r="AC20" s="13">
        <v>0.4375</v>
      </c>
      <c r="AD20" s="4"/>
      <c r="AE20" s="8" t="b">
        <v>0</v>
      </c>
      <c r="AF20" s="8" t="b">
        <v>1</v>
      </c>
      <c r="AG20" s="4"/>
      <c r="AH20" s="4">
        <v>0</v>
      </c>
      <c r="AI20" s="14">
        <f t="shared" si="1"/>
        <v>12</v>
      </c>
    </row>
    <row r="21" spans="1:35" s="14" customFormat="1" ht="15.75" customHeight="1" x14ac:dyDescent="0.25">
      <c r="A21" s="4"/>
      <c r="B21" s="16" t="s">
        <v>85</v>
      </c>
      <c r="C21" s="16" t="s">
        <v>86</v>
      </c>
      <c r="D21" s="16">
        <v>73458</v>
      </c>
      <c r="E21" s="6">
        <v>42815</v>
      </c>
      <c r="F21" s="4">
        <v>2017</v>
      </c>
      <c r="G21" s="4" t="str">
        <f t="shared" si="0"/>
        <v>MARS</v>
      </c>
      <c r="H21" s="4" t="s">
        <v>68</v>
      </c>
      <c r="I21" s="4" t="s">
        <v>42</v>
      </c>
      <c r="J21" s="4" t="s">
        <v>43</v>
      </c>
      <c r="K21" s="4" t="s">
        <v>87</v>
      </c>
      <c r="L21" s="4" t="s">
        <v>88</v>
      </c>
      <c r="M21" s="4" t="s">
        <v>89</v>
      </c>
      <c r="N21" s="4" t="s">
        <v>90</v>
      </c>
      <c r="O21" s="4" t="s">
        <v>57</v>
      </c>
      <c r="P21" s="4" t="s">
        <v>68</v>
      </c>
      <c r="Q21" s="7">
        <v>1.3888888888888889E-3</v>
      </c>
      <c r="R21" s="8" t="s">
        <v>91</v>
      </c>
      <c r="S21" s="13">
        <v>0.3125</v>
      </c>
      <c r="T21" s="8"/>
      <c r="U21" s="8"/>
      <c r="V21" s="8"/>
      <c r="W21" s="8"/>
      <c r="X21" s="8"/>
      <c r="Y21" s="8"/>
      <c r="Z21" s="8" t="s">
        <v>91</v>
      </c>
      <c r="AA21" s="13">
        <v>0.3125</v>
      </c>
      <c r="AB21" s="8" t="s">
        <v>91</v>
      </c>
      <c r="AC21" s="13">
        <v>0.41666666666666669</v>
      </c>
      <c r="AD21" s="4"/>
      <c r="AE21" s="8" t="b">
        <v>0</v>
      </c>
      <c r="AF21" s="8" t="b">
        <v>1</v>
      </c>
      <c r="AG21" s="4"/>
      <c r="AH21" s="4">
        <v>0</v>
      </c>
      <c r="AI21" s="14">
        <f t="shared" si="1"/>
        <v>12</v>
      </c>
    </row>
    <row r="22" spans="1:35" s="14" customFormat="1" ht="15.75" customHeight="1" x14ac:dyDescent="0.25">
      <c r="A22" s="4"/>
      <c r="B22" s="16" t="s">
        <v>85</v>
      </c>
      <c r="C22" s="16" t="s">
        <v>86</v>
      </c>
      <c r="D22" s="16">
        <v>73458</v>
      </c>
      <c r="E22" s="6">
        <v>42815</v>
      </c>
      <c r="F22" s="4">
        <v>2017</v>
      </c>
      <c r="G22" s="4" t="str">
        <f t="shared" si="0"/>
        <v>MARS</v>
      </c>
      <c r="H22" s="4" t="s">
        <v>68</v>
      </c>
      <c r="I22" s="4" t="s">
        <v>48</v>
      </c>
      <c r="J22" s="4" t="s">
        <v>51</v>
      </c>
      <c r="K22" s="4" t="s">
        <v>70</v>
      </c>
      <c r="L22" s="4" t="s">
        <v>79</v>
      </c>
      <c r="M22" s="4" t="s">
        <v>92</v>
      </c>
      <c r="N22" s="4"/>
      <c r="O22" s="4" t="s">
        <v>57</v>
      </c>
      <c r="P22" s="4" t="s">
        <v>68</v>
      </c>
      <c r="Q22" s="7">
        <v>1.3888888888888888E-2</v>
      </c>
      <c r="R22" s="8" t="s">
        <v>91</v>
      </c>
      <c r="S22" s="13">
        <v>0.3125</v>
      </c>
      <c r="T22" s="8"/>
      <c r="U22" s="8"/>
      <c r="V22" s="8"/>
      <c r="W22" s="8"/>
      <c r="X22" s="8"/>
      <c r="Y22" s="8"/>
      <c r="Z22" s="8" t="s">
        <v>91</v>
      </c>
      <c r="AA22" s="13">
        <v>0.3125</v>
      </c>
      <c r="AB22" s="8" t="s">
        <v>91</v>
      </c>
      <c r="AC22" s="13">
        <v>0.41666666666666669</v>
      </c>
      <c r="AD22" s="4"/>
      <c r="AE22" s="8" t="b">
        <v>0</v>
      </c>
      <c r="AF22" s="8" t="b">
        <v>1</v>
      </c>
      <c r="AG22" s="4"/>
      <c r="AH22" s="4">
        <v>0</v>
      </c>
      <c r="AI22" s="14">
        <f t="shared" si="1"/>
        <v>12</v>
      </c>
    </row>
    <row r="23" spans="1:35" s="14" customFormat="1" ht="15.75" customHeight="1" x14ac:dyDescent="0.25">
      <c r="A23" s="4"/>
      <c r="B23" s="16" t="s">
        <v>85</v>
      </c>
      <c r="C23" s="16" t="s">
        <v>86</v>
      </c>
      <c r="D23" s="16">
        <v>73458</v>
      </c>
      <c r="E23" s="6">
        <v>42815</v>
      </c>
      <c r="F23" s="4">
        <v>2017</v>
      </c>
      <c r="G23" s="4" t="str">
        <f t="shared" si="0"/>
        <v>MARS</v>
      </c>
      <c r="H23" s="4" t="s">
        <v>68</v>
      </c>
      <c r="I23" s="4" t="s">
        <v>48</v>
      </c>
      <c r="J23" s="4" t="s">
        <v>51</v>
      </c>
      <c r="K23" s="4" t="s">
        <v>93</v>
      </c>
      <c r="L23" s="4" t="s">
        <v>88</v>
      </c>
      <c r="M23" s="4" t="s">
        <v>89</v>
      </c>
      <c r="N23" s="4" t="s">
        <v>90</v>
      </c>
      <c r="O23" s="4" t="s">
        <v>57</v>
      </c>
      <c r="P23" s="4" t="s">
        <v>90</v>
      </c>
      <c r="Q23" s="7">
        <v>2.0833333333333332E-2</v>
      </c>
      <c r="R23" s="8" t="s">
        <v>91</v>
      </c>
      <c r="S23" s="13">
        <v>0.3125</v>
      </c>
      <c r="T23" s="8"/>
      <c r="U23" s="8"/>
      <c r="V23" s="8"/>
      <c r="W23" s="8"/>
      <c r="X23" s="8"/>
      <c r="Y23" s="8"/>
      <c r="Z23" s="8" t="s">
        <v>91</v>
      </c>
      <c r="AA23" s="13">
        <v>0.3125</v>
      </c>
      <c r="AB23" s="8" t="s">
        <v>91</v>
      </c>
      <c r="AC23" s="13">
        <v>0.41666666666666669</v>
      </c>
      <c r="AD23" s="4"/>
      <c r="AE23" s="8" t="b">
        <v>0</v>
      </c>
      <c r="AF23" s="8" t="b">
        <v>1</v>
      </c>
      <c r="AG23" s="4"/>
      <c r="AH23" s="4">
        <v>0</v>
      </c>
      <c r="AI23" s="14">
        <f t="shared" si="1"/>
        <v>12</v>
      </c>
    </row>
    <row r="24" spans="1:35" s="14" customFormat="1" ht="15.75" customHeight="1" x14ac:dyDescent="0.25">
      <c r="A24" s="4"/>
      <c r="B24" s="16" t="s">
        <v>85</v>
      </c>
      <c r="C24" s="16" t="s">
        <v>86</v>
      </c>
      <c r="D24" s="16">
        <v>73458</v>
      </c>
      <c r="E24" s="6">
        <v>42815</v>
      </c>
      <c r="F24" s="4">
        <v>2017</v>
      </c>
      <c r="G24" s="4" t="str">
        <f t="shared" si="0"/>
        <v>MARS</v>
      </c>
      <c r="H24" s="4" t="s">
        <v>68</v>
      </c>
      <c r="I24" s="4" t="s">
        <v>42</v>
      </c>
      <c r="J24" s="4" t="s">
        <v>43</v>
      </c>
      <c r="K24" s="4" t="s">
        <v>94</v>
      </c>
      <c r="L24" s="4" t="s">
        <v>88</v>
      </c>
      <c r="M24" s="4" t="s">
        <v>89</v>
      </c>
      <c r="N24" s="4" t="s">
        <v>90</v>
      </c>
      <c r="O24" s="4" t="s">
        <v>57</v>
      </c>
      <c r="P24" s="4" t="s">
        <v>68</v>
      </c>
      <c r="Q24" s="7">
        <v>1.3888888888888889E-3</v>
      </c>
      <c r="R24" s="8" t="s">
        <v>91</v>
      </c>
      <c r="S24" s="13">
        <v>0.3125</v>
      </c>
      <c r="T24" s="8"/>
      <c r="U24" s="8"/>
      <c r="V24" s="8"/>
      <c r="W24" s="8"/>
      <c r="X24" s="8"/>
      <c r="Y24" s="8"/>
      <c r="Z24" s="8" t="s">
        <v>91</v>
      </c>
      <c r="AA24" s="13">
        <v>0.3125</v>
      </c>
      <c r="AB24" s="8" t="s">
        <v>91</v>
      </c>
      <c r="AC24" s="13">
        <v>0.41666666666666669</v>
      </c>
      <c r="AD24" s="4"/>
      <c r="AE24" s="8" t="b">
        <v>0</v>
      </c>
      <c r="AF24" s="8" t="b">
        <v>1</v>
      </c>
      <c r="AG24" s="4"/>
      <c r="AH24" s="4">
        <v>0</v>
      </c>
      <c r="AI24" s="14">
        <f t="shared" si="1"/>
        <v>12</v>
      </c>
    </row>
    <row r="25" spans="1:35" s="14" customFormat="1" ht="15.75" customHeight="1" x14ac:dyDescent="0.25">
      <c r="A25" s="4"/>
      <c r="B25" s="16" t="s">
        <v>85</v>
      </c>
      <c r="C25" s="16" t="s">
        <v>86</v>
      </c>
      <c r="D25" s="16">
        <v>73458</v>
      </c>
      <c r="E25" s="6">
        <v>42815</v>
      </c>
      <c r="F25" s="4">
        <v>2017</v>
      </c>
      <c r="G25" s="4" t="str">
        <f t="shared" si="0"/>
        <v>MARS</v>
      </c>
      <c r="H25" s="4" t="s">
        <v>68</v>
      </c>
      <c r="I25" s="4" t="s">
        <v>48</v>
      </c>
      <c r="J25" s="4" t="s">
        <v>51</v>
      </c>
      <c r="K25" s="4" t="s">
        <v>93</v>
      </c>
      <c r="L25" s="4" t="s">
        <v>88</v>
      </c>
      <c r="M25" s="4" t="s">
        <v>89</v>
      </c>
      <c r="N25" s="4" t="s">
        <v>90</v>
      </c>
      <c r="O25" s="4" t="s">
        <v>57</v>
      </c>
      <c r="P25" s="4" t="s">
        <v>90</v>
      </c>
      <c r="Q25" s="7">
        <v>1.0416666666666666E-2</v>
      </c>
      <c r="R25" s="8" t="s">
        <v>91</v>
      </c>
      <c r="S25" s="13">
        <v>0.3125</v>
      </c>
      <c r="T25" s="8"/>
      <c r="U25" s="8"/>
      <c r="V25" s="8"/>
      <c r="W25" s="8"/>
      <c r="X25" s="8"/>
      <c r="Y25" s="8"/>
      <c r="Z25" s="8" t="s">
        <v>91</v>
      </c>
      <c r="AA25" s="13">
        <v>0.3125</v>
      </c>
      <c r="AB25" s="8" t="s">
        <v>91</v>
      </c>
      <c r="AC25" s="13">
        <v>0.41666666666666669</v>
      </c>
      <c r="AD25" s="4"/>
      <c r="AE25" s="8" t="b">
        <v>0</v>
      </c>
      <c r="AF25" s="8" t="b">
        <v>1</v>
      </c>
      <c r="AG25" s="4"/>
      <c r="AH25" s="4">
        <v>0</v>
      </c>
      <c r="AI25" s="14">
        <f t="shared" si="1"/>
        <v>12</v>
      </c>
    </row>
    <row r="26" spans="1:35" s="14" customFormat="1" ht="15.75" customHeight="1" x14ac:dyDescent="0.25">
      <c r="A26" s="4"/>
      <c r="B26" s="16" t="s">
        <v>95</v>
      </c>
      <c r="C26" s="16" t="s">
        <v>96</v>
      </c>
      <c r="D26" s="16">
        <v>73418</v>
      </c>
      <c r="E26" s="6">
        <v>42815</v>
      </c>
      <c r="F26" s="4">
        <v>2017</v>
      </c>
      <c r="G26" s="4" t="str">
        <f t="shared" si="0"/>
        <v>MARS</v>
      </c>
      <c r="H26" s="4" t="s">
        <v>68</v>
      </c>
      <c r="I26" s="4" t="s">
        <v>45</v>
      </c>
      <c r="J26" s="4" t="s">
        <v>83</v>
      </c>
      <c r="K26" s="4" t="s">
        <v>97</v>
      </c>
      <c r="L26" s="4" t="s">
        <v>88</v>
      </c>
      <c r="M26" s="4" t="s">
        <v>89</v>
      </c>
      <c r="N26" s="4" t="s">
        <v>90</v>
      </c>
      <c r="O26" s="4" t="s">
        <v>57</v>
      </c>
      <c r="P26" s="4" t="s">
        <v>68</v>
      </c>
      <c r="Q26" s="7">
        <v>6.9444444444444441E-3</v>
      </c>
      <c r="R26" s="8" t="s">
        <v>91</v>
      </c>
      <c r="S26" s="13">
        <v>0.4375</v>
      </c>
      <c r="T26" s="8"/>
      <c r="U26" s="8"/>
      <c r="V26" s="8"/>
      <c r="W26" s="8"/>
      <c r="X26" s="8"/>
      <c r="Y26" s="8"/>
      <c r="Z26" s="8" t="s">
        <v>91</v>
      </c>
      <c r="AA26" s="13">
        <v>0.4375</v>
      </c>
      <c r="AB26" s="8" t="s">
        <v>91</v>
      </c>
      <c r="AC26" s="13">
        <v>0.58333333333333337</v>
      </c>
      <c r="AD26" s="4"/>
      <c r="AE26" s="8" t="b">
        <v>0</v>
      </c>
      <c r="AF26" s="8" t="b">
        <v>1</v>
      </c>
      <c r="AG26" s="4"/>
      <c r="AH26" s="4">
        <v>0</v>
      </c>
      <c r="AI26" s="14">
        <f t="shared" si="1"/>
        <v>12</v>
      </c>
    </row>
    <row r="27" spans="1:35" s="14" customFormat="1" ht="15.75" customHeight="1" x14ac:dyDescent="0.25">
      <c r="A27" s="4"/>
      <c r="B27" s="16" t="s">
        <v>95</v>
      </c>
      <c r="C27" s="16" t="s">
        <v>96</v>
      </c>
      <c r="D27" s="16">
        <v>73418</v>
      </c>
      <c r="E27" s="6">
        <v>42815</v>
      </c>
      <c r="F27" s="4">
        <v>2017</v>
      </c>
      <c r="G27" s="4" t="str">
        <f t="shared" si="0"/>
        <v>MARS</v>
      </c>
      <c r="H27" s="4" t="s">
        <v>68</v>
      </c>
      <c r="I27" s="4" t="s">
        <v>42</v>
      </c>
      <c r="J27" s="4" t="s">
        <v>43</v>
      </c>
      <c r="K27" s="4" t="s">
        <v>94</v>
      </c>
      <c r="L27" s="4" t="s">
        <v>88</v>
      </c>
      <c r="M27" s="4" t="s">
        <v>89</v>
      </c>
      <c r="N27" s="4" t="s">
        <v>90</v>
      </c>
      <c r="O27" s="4" t="s">
        <v>57</v>
      </c>
      <c r="P27" s="4" t="s">
        <v>68</v>
      </c>
      <c r="Q27" s="7">
        <v>3.472222222222222E-3</v>
      </c>
      <c r="R27" s="8" t="s">
        <v>91</v>
      </c>
      <c r="S27" s="13">
        <v>0.4375</v>
      </c>
      <c r="T27" s="8"/>
      <c r="U27" s="8"/>
      <c r="V27" s="8"/>
      <c r="W27" s="8"/>
      <c r="X27" s="8"/>
      <c r="Y27" s="8"/>
      <c r="Z27" s="8" t="s">
        <v>91</v>
      </c>
      <c r="AA27" s="13">
        <v>0.4375</v>
      </c>
      <c r="AB27" s="8" t="s">
        <v>91</v>
      </c>
      <c r="AC27" s="13">
        <v>0.58333333333333337</v>
      </c>
      <c r="AD27" s="4"/>
      <c r="AE27" s="8" t="b">
        <v>0</v>
      </c>
      <c r="AF27" s="8" t="b">
        <v>1</v>
      </c>
      <c r="AG27" s="4"/>
      <c r="AH27" s="4">
        <v>0</v>
      </c>
      <c r="AI27" s="14">
        <f t="shared" si="1"/>
        <v>12</v>
      </c>
    </row>
    <row r="28" spans="1:35" s="14" customFormat="1" ht="15.75" customHeight="1" x14ac:dyDescent="0.25">
      <c r="A28" s="4"/>
      <c r="B28" s="16" t="s">
        <v>85</v>
      </c>
      <c r="C28" s="16" t="s">
        <v>86</v>
      </c>
      <c r="D28" s="16">
        <v>73457</v>
      </c>
      <c r="E28" s="6">
        <v>42815</v>
      </c>
      <c r="F28" s="4">
        <v>2017</v>
      </c>
      <c r="G28" s="4" t="str">
        <f t="shared" si="0"/>
        <v>MARS</v>
      </c>
      <c r="H28" s="4" t="s">
        <v>68</v>
      </c>
      <c r="I28" s="4" t="s">
        <v>48</v>
      </c>
      <c r="J28" s="4" t="s">
        <v>51</v>
      </c>
      <c r="K28" s="4" t="s">
        <v>93</v>
      </c>
      <c r="L28" s="4" t="s">
        <v>88</v>
      </c>
      <c r="M28" s="4" t="s">
        <v>89</v>
      </c>
      <c r="N28" s="4" t="s">
        <v>90</v>
      </c>
      <c r="O28" s="4" t="s">
        <v>57</v>
      </c>
      <c r="P28" s="4" t="s">
        <v>90</v>
      </c>
      <c r="Q28" s="7">
        <v>3.125E-2</v>
      </c>
      <c r="R28" s="8" t="s">
        <v>91</v>
      </c>
      <c r="S28" s="13">
        <v>0.60416666666666663</v>
      </c>
      <c r="T28" s="8"/>
      <c r="U28" s="8"/>
      <c r="V28" s="8"/>
      <c r="W28" s="8"/>
      <c r="X28" s="8"/>
      <c r="Y28" s="8"/>
      <c r="Z28" s="8" t="s">
        <v>91</v>
      </c>
      <c r="AA28" s="13">
        <v>0.60416666666666663</v>
      </c>
      <c r="AB28" s="8" t="s">
        <v>91</v>
      </c>
      <c r="AC28" s="13">
        <v>0.70833333333333337</v>
      </c>
      <c r="AD28" s="4"/>
      <c r="AE28" s="8" t="b">
        <v>0</v>
      </c>
      <c r="AF28" s="8" t="b">
        <v>1</v>
      </c>
      <c r="AG28" s="4"/>
      <c r="AH28" s="4">
        <v>0</v>
      </c>
      <c r="AI28" s="14">
        <f t="shared" si="1"/>
        <v>12</v>
      </c>
    </row>
    <row r="29" spans="1:35" s="14" customFormat="1" ht="15.75" customHeight="1" x14ac:dyDescent="0.25">
      <c r="A29" s="4"/>
      <c r="B29" s="16" t="s">
        <v>85</v>
      </c>
      <c r="C29" s="16" t="s">
        <v>86</v>
      </c>
      <c r="D29" s="16">
        <v>73457</v>
      </c>
      <c r="E29" s="6">
        <v>42815</v>
      </c>
      <c r="F29" s="4">
        <v>2017</v>
      </c>
      <c r="G29" s="4" t="str">
        <f t="shared" si="0"/>
        <v>MARS</v>
      </c>
      <c r="H29" s="4" t="s">
        <v>68</v>
      </c>
      <c r="I29" s="4" t="s">
        <v>45</v>
      </c>
      <c r="J29" s="4" t="s">
        <v>83</v>
      </c>
      <c r="K29" s="4" t="s">
        <v>97</v>
      </c>
      <c r="L29" s="4" t="s">
        <v>88</v>
      </c>
      <c r="M29" s="4" t="s">
        <v>89</v>
      </c>
      <c r="N29" s="4" t="s">
        <v>90</v>
      </c>
      <c r="O29" s="4" t="s">
        <v>57</v>
      </c>
      <c r="P29" s="4" t="s">
        <v>90</v>
      </c>
      <c r="Q29" s="7">
        <v>4.1666666666666664E-2</v>
      </c>
      <c r="R29" s="8" t="s">
        <v>91</v>
      </c>
      <c r="S29" s="13">
        <v>0.60416666666666663</v>
      </c>
      <c r="T29" s="8"/>
      <c r="U29" s="8"/>
      <c r="V29" s="8"/>
      <c r="W29" s="8"/>
      <c r="X29" s="8"/>
      <c r="Y29" s="8"/>
      <c r="Z29" s="8" t="s">
        <v>91</v>
      </c>
      <c r="AA29" s="13">
        <v>0.60416666666666663</v>
      </c>
      <c r="AB29" s="8" t="s">
        <v>91</v>
      </c>
      <c r="AC29" s="13">
        <v>0.70833333333333337</v>
      </c>
      <c r="AD29" s="4"/>
      <c r="AE29" s="8" t="b">
        <v>0</v>
      </c>
      <c r="AF29" s="8" t="b">
        <v>1</v>
      </c>
      <c r="AG29" s="4"/>
      <c r="AH29" s="4">
        <v>0</v>
      </c>
      <c r="AI29" s="14">
        <f t="shared" si="1"/>
        <v>12</v>
      </c>
    </row>
    <row r="30" spans="1:35" s="14" customFormat="1" ht="15.75" customHeight="1" x14ac:dyDescent="0.25">
      <c r="A30" s="4"/>
      <c r="B30" s="16" t="s">
        <v>85</v>
      </c>
      <c r="C30" s="16" t="s">
        <v>86</v>
      </c>
      <c r="D30" s="16">
        <v>73457</v>
      </c>
      <c r="E30" s="6">
        <v>42815</v>
      </c>
      <c r="F30" s="4">
        <v>2017</v>
      </c>
      <c r="G30" s="4" t="str">
        <f t="shared" si="0"/>
        <v>MARS</v>
      </c>
      <c r="H30" s="4" t="s">
        <v>68</v>
      </c>
      <c r="I30" s="4" t="s">
        <v>42</v>
      </c>
      <c r="J30" s="4" t="s">
        <v>43</v>
      </c>
      <c r="K30" s="4" t="s">
        <v>87</v>
      </c>
      <c r="L30" s="4" t="s">
        <v>88</v>
      </c>
      <c r="M30" s="4" t="s">
        <v>89</v>
      </c>
      <c r="N30" s="4" t="s">
        <v>90</v>
      </c>
      <c r="O30" s="4" t="s">
        <v>57</v>
      </c>
      <c r="P30" s="4" t="s">
        <v>90</v>
      </c>
      <c r="Q30" s="7">
        <v>4.1666666666666664E-2</v>
      </c>
      <c r="R30" s="8" t="s">
        <v>91</v>
      </c>
      <c r="S30" s="13">
        <v>0.60416666666666663</v>
      </c>
      <c r="T30" s="8"/>
      <c r="U30" s="8"/>
      <c r="V30" s="8"/>
      <c r="W30" s="8"/>
      <c r="X30" s="8"/>
      <c r="Y30" s="8"/>
      <c r="Z30" s="8" t="s">
        <v>91</v>
      </c>
      <c r="AA30" s="13">
        <v>0.60416666666666663</v>
      </c>
      <c r="AB30" s="8" t="s">
        <v>91</v>
      </c>
      <c r="AC30" s="13">
        <v>0.70833333333333337</v>
      </c>
      <c r="AD30" s="4"/>
      <c r="AE30" s="8" t="b">
        <v>0</v>
      </c>
      <c r="AF30" s="8" t="b">
        <v>1</v>
      </c>
      <c r="AG30" s="4"/>
      <c r="AH30" s="4">
        <v>0</v>
      </c>
      <c r="AI30" s="14">
        <f t="shared" si="1"/>
        <v>12</v>
      </c>
    </row>
    <row r="31" spans="1:35" s="14" customFormat="1" ht="15.75" customHeight="1" x14ac:dyDescent="0.25">
      <c r="A31" s="4"/>
      <c r="B31" s="16" t="s">
        <v>52</v>
      </c>
      <c r="C31" s="16" t="s">
        <v>102</v>
      </c>
      <c r="D31" s="16">
        <v>16894</v>
      </c>
      <c r="E31" s="6">
        <v>42817</v>
      </c>
      <c r="F31" s="4">
        <v>2017</v>
      </c>
      <c r="G31" s="4" t="str">
        <f t="shared" si="0"/>
        <v>MARS</v>
      </c>
      <c r="H31" s="4" t="s">
        <v>68</v>
      </c>
      <c r="I31" s="4" t="s">
        <v>42</v>
      </c>
      <c r="J31" s="4" t="s">
        <v>43</v>
      </c>
      <c r="K31" s="4" t="s">
        <v>50</v>
      </c>
      <c r="L31" s="4" t="s">
        <v>54</v>
      </c>
      <c r="M31" s="4" t="s">
        <v>55</v>
      </c>
      <c r="N31" s="4" t="s">
        <v>103</v>
      </c>
      <c r="O31" s="4" t="s">
        <v>57</v>
      </c>
      <c r="P31" s="4" t="s">
        <v>68</v>
      </c>
      <c r="Q31" s="7">
        <v>2.0833333333333332E-2</v>
      </c>
      <c r="R31" s="8" t="s">
        <v>104</v>
      </c>
      <c r="S31" s="13">
        <v>0.33333333333333331</v>
      </c>
      <c r="T31" s="8"/>
      <c r="U31" s="8"/>
      <c r="V31" s="8"/>
      <c r="W31" s="8"/>
      <c r="X31" s="8"/>
      <c r="Y31" s="8"/>
      <c r="Z31" s="8" t="s">
        <v>104</v>
      </c>
      <c r="AA31" s="13">
        <v>0.33333333333333331</v>
      </c>
      <c r="AB31" s="8" t="s">
        <v>105</v>
      </c>
      <c r="AC31" s="13">
        <v>0.625</v>
      </c>
      <c r="AD31" s="4"/>
      <c r="AE31" s="8" t="b">
        <v>0</v>
      </c>
      <c r="AF31" s="8" t="b">
        <v>0</v>
      </c>
      <c r="AG31" s="4" t="b">
        <v>1</v>
      </c>
      <c r="AH31" s="4">
        <v>0</v>
      </c>
      <c r="AI31" s="14">
        <f t="shared" si="1"/>
        <v>12</v>
      </c>
    </row>
    <row r="32" spans="1:35" s="14" customFormat="1" ht="15.75" customHeight="1" x14ac:dyDescent="0.25">
      <c r="A32" s="4"/>
      <c r="B32" s="16" t="s">
        <v>52</v>
      </c>
      <c r="C32" s="16" t="s">
        <v>102</v>
      </c>
      <c r="D32" s="16">
        <v>16894</v>
      </c>
      <c r="E32" s="6">
        <v>42817</v>
      </c>
      <c r="F32" s="4">
        <v>2017</v>
      </c>
      <c r="G32" s="4" t="str">
        <f t="shared" si="0"/>
        <v>MARS</v>
      </c>
      <c r="H32" s="4" t="s">
        <v>68</v>
      </c>
      <c r="I32" s="4" t="s">
        <v>45</v>
      </c>
      <c r="J32" s="4" t="s">
        <v>83</v>
      </c>
      <c r="K32" s="4" t="s">
        <v>106</v>
      </c>
      <c r="L32" s="4" t="s">
        <v>54</v>
      </c>
      <c r="M32" s="4" t="s">
        <v>55</v>
      </c>
      <c r="N32" s="4" t="s">
        <v>56</v>
      </c>
      <c r="O32" s="4" t="s">
        <v>57</v>
      </c>
      <c r="P32" s="4" t="s">
        <v>68</v>
      </c>
      <c r="Q32" s="7">
        <v>6.9444444444444441E-3</v>
      </c>
      <c r="R32" s="8" t="s">
        <v>104</v>
      </c>
      <c r="S32" s="13">
        <v>0.33333333333333331</v>
      </c>
      <c r="T32" s="8"/>
      <c r="U32" s="8"/>
      <c r="V32" s="8"/>
      <c r="W32" s="8"/>
      <c r="X32" s="8"/>
      <c r="Y32" s="8"/>
      <c r="Z32" s="8" t="s">
        <v>104</v>
      </c>
      <c r="AA32" s="13">
        <v>0.33333333333333331</v>
      </c>
      <c r="AB32" s="8" t="s">
        <v>105</v>
      </c>
      <c r="AC32" s="13">
        <v>0.625</v>
      </c>
      <c r="AD32" s="4"/>
      <c r="AE32" s="8" t="b">
        <v>0</v>
      </c>
      <c r="AF32" s="8" t="b">
        <v>0</v>
      </c>
      <c r="AG32" s="4" t="b">
        <v>1</v>
      </c>
      <c r="AH32" s="4">
        <v>0</v>
      </c>
      <c r="AI32" s="14">
        <f t="shared" si="1"/>
        <v>12</v>
      </c>
    </row>
    <row r="33" spans="1:35" s="14" customFormat="1" ht="15.75" customHeight="1" x14ac:dyDescent="0.25">
      <c r="A33" s="4"/>
      <c r="B33" s="16" t="s">
        <v>52</v>
      </c>
      <c r="C33" s="16" t="s">
        <v>102</v>
      </c>
      <c r="D33" s="16">
        <v>16894</v>
      </c>
      <c r="E33" s="6">
        <v>42817</v>
      </c>
      <c r="F33" s="4">
        <v>2017</v>
      </c>
      <c r="G33" s="4" t="str">
        <f t="shared" si="0"/>
        <v>MARS</v>
      </c>
      <c r="H33" s="4" t="s">
        <v>68</v>
      </c>
      <c r="I33" s="4" t="s">
        <v>48</v>
      </c>
      <c r="J33" s="4" t="s">
        <v>51</v>
      </c>
      <c r="K33" s="4" t="s">
        <v>107</v>
      </c>
      <c r="L33" s="4" t="s">
        <v>79</v>
      </c>
      <c r="M33" s="4" t="s">
        <v>108</v>
      </c>
      <c r="N33" s="4"/>
      <c r="O33" s="4" t="s">
        <v>57</v>
      </c>
      <c r="P33" s="4" t="s">
        <v>56</v>
      </c>
      <c r="Q33" s="7">
        <v>1.0416666666666666E-2</v>
      </c>
      <c r="R33" s="8" t="s">
        <v>104</v>
      </c>
      <c r="S33" s="13">
        <v>0.33333333333333331</v>
      </c>
      <c r="T33" s="8"/>
      <c r="U33" s="8"/>
      <c r="V33" s="8"/>
      <c r="W33" s="8"/>
      <c r="X33" s="8"/>
      <c r="Y33" s="8"/>
      <c r="Z33" s="8" t="s">
        <v>104</v>
      </c>
      <c r="AA33" s="13">
        <v>0.33333333333333331</v>
      </c>
      <c r="AB33" s="8" t="s">
        <v>105</v>
      </c>
      <c r="AC33" s="13">
        <v>0.625</v>
      </c>
      <c r="AD33" s="4"/>
      <c r="AE33" s="8" t="b">
        <v>0</v>
      </c>
      <c r="AF33" s="8" t="b">
        <v>0</v>
      </c>
      <c r="AG33" s="4" t="b">
        <v>1</v>
      </c>
      <c r="AH33" s="4">
        <v>0</v>
      </c>
      <c r="AI33" s="14">
        <f t="shared" si="1"/>
        <v>12</v>
      </c>
    </row>
    <row r="34" spans="1:35" s="14" customFormat="1" ht="15.75" customHeight="1" x14ac:dyDescent="0.25">
      <c r="A34" s="4"/>
      <c r="B34" s="16" t="s">
        <v>52</v>
      </c>
      <c r="C34" s="16" t="s">
        <v>102</v>
      </c>
      <c r="D34" s="16">
        <v>16894</v>
      </c>
      <c r="E34" s="6">
        <v>42817</v>
      </c>
      <c r="F34" s="4">
        <v>2017</v>
      </c>
      <c r="G34" s="4" t="str">
        <f t="shared" si="0"/>
        <v>MARS</v>
      </c>
      <c r="H34" s="4" t="s">
        <v>68</v>
      </c>
      <c r="I34" s="4" t="s">
        <v>42</v>
      </c>
      <c r="J34" s="4" t="s">
        <v>43</v>
      </c>
      <c r="K34" s="4" t="s">
        <v>94</v>
      </c>
      <c r="L34" s="4" t="s">
        <v>54</v>
      </c>
      <c r="M34" s="4" t="s">
        <v>55</v>
      </c>
      <c r="N34" s="4" t="s">
        <v>56</v>
      </c>
      <c r="O34" s="4" t="s">
        <v>57</v>
      </c>
      <c r="P34" s="4" t="s">
        <v>68</v>
      </c>
      <c r="Q34" s="7">
        <v>6.9444444444444441E-3</v>
      </c>
      <c r="R34" s="8" t="s">
        <v>104</v>
      </c>
      <c r="S34" s="13">
        <v>0.33333333333333331</v>
      </c>
      <c r="T34" s="8"/>
      <c r="U34" s="8"/>
      <c r="V34" s="8"/>
      <c r="W34" s="8"/>
      <c r="X34" s="8"/>
      <c r="Y34" s="8"/>
      <c r="Z34" s="8" t="s">
        <v>104</v>
      </c>
      <c r="AA34" s="13">
        <v>0.33333333333333331</v>
      </c>
      <c r="AB34" s="8" t="s">
        <v>105</v>
      </c>
      <c r="AC34" s="13">
        <v>0.625</v>
      </c>
      <c r="AD34" s="4"/>
      <c r="AE34" s="8" t="b">
        <v>0</v>
      </c>
      <c r="AF34" s="8" t="b">
        <v>0</v>
      </c>
      <c r="AG34" s="4" t="b">
        <v>1</v>
      </c>
      <c r="AH34" s="4">
        <v>0</v>
      </c>
      <c r="AI34" s="14">
        <f t="shared" si="1"/>
        <v>12</v>
      </c>
    </row>
    <row r="35" spans="1:35" s="14" customFormat="1" ht="15.75" customHeight="1" x14ac:dyDescent="0.25">
      <c r="A35" s="4"/>
      <c r="B35" s="16" t="s">
        <v>52</v>
      </c>
      <c r="C35" s="16" t="s">
        <v>102</v>
      </c>
      <c r="D35" s="16">
        <v>16894</v>
      </c>
      <c r="E35" s="6">
        <v>42817</v>
      </c>
      <c r="F35" s="4">
        <v>2017</v>
      </c>
      <c r="G35" s="4" t="str">
        <f t="shared" si="0"/>
        <v>MARS</v>
      </c>
      <c r="H35" s="4" t="s">
        <v>68</v>
      </c>
      <c r="I35" s="4" t="s">
        <v>99</v>
      </c>
      <c r="J35" s="4" t="s">
        <v>100</v>
      </c>
      <c r="K35" s="4"/>
      <c r="L35" s="4" t="s">
        <v>44</v>
      </c>
      <c r="M35" s="4" t="s">
        <v>101</v>
      </c>
      <c r="N35" s="4" t="s">
        <v>109</v>
      </c>
      <c r="O35" s="4" t="s">
        <v>57</v>
      </c>
      <c r="P35" s="4" t="s">
        <v>109</v>
      </c>
      <c r="Q35" s="7">
        <v>1.0416666666666666E-2</v>
      </c>
      <c r="R35" s="8" t="s">
        <v>104</v>
      </c>
      <c r="S35" s="13">
        <v>0.33333333333333331</v>
      </c>
      <c r="T35" s="8"/>
      <c r="U35" s="8"/>
      <c r="V35" s="8"/>
      <c r="W35" s="8"/>
      <c r="X35" s="8"/>
      <c r="Y35" s="8"/>
      <c r="Z35" s="8" t="s">
        <v>104</v>
      </c>
      <c r="AA35" s="13">
        <v>0.33333333333333331</v>
      </c>
      <c r="AB35" s="8" t="s">
        <v>105</v>
      </c>
      <c r="AC35" s="13">
        <v>0.625</v>
      </c>
      <c r="AD35" s="4"/>
      <c r="AE35" s="8" t="b">
        <v>0</v>
      </c>
      <c r="AF35" s="8" t="b">
        <v>0</v>
      </c>
      <c r="AG35" s="4" t="b">
        <v>1</v>
      </c>
      <c r="AH35" s="4">
        <v>0</v>
      </c>
      <c r="AI35" s="14">
        <f t="shared" si="1"/>
        <v>12</v>
      </c>
    </row>
    <row r="36" spans="1:35" s="14" customFormat="1" ht="15.75" customHeight="1" x14ac:dyDescent="0.25">
      <c r="A36" s="4"/>
      <c r="B36" s="16" t="s">
        <v>52</v>
      </c>
      <c r="C36" s="16" t="s">
        <v>102</v>
      </c>
      <c r="D36" s="16">
        <v>16894</v>
      </c>
      <c r="E36" s="6">
        <v>42817</v>
      </c>
      <c r="F36" s="4">
        <v>2017</v>
      </c>
      <c r="G36" s="4" t="str">
        <f t="shared" si="0"/>
        <v>MARS</v>
      </c>
      <c r="H36" s="4" t="s">
        <v>68</v>
      </c>
      <c r="I36" s="4" t="s">
        <v>45</v>
      </c>
      <c r="J36" s="4" t="s">
        <v>83</v>
      </c>
      <c r="K36" s="4" t="s">
        <v>110</v>
      </c>
      <c r="L36" s="4" t="s">
        <v>44</v>
      </c>
      <c r="M36" s="4" t="s">
        <v>111</v>
      </c>
      <c r="N36" s="4" t="s">
        <v>112</v>
      </c>
      <c r="O36" s="4" t="s">
        <v>57</v>
      </c>
      <c r="P36" s="4" t="s">
        <v>56</v>
      </c>
      <c r="Q36" s="7">
        <v>1.0416666666666666E-2</v>
      </c>
      <c r="R36" s="8" t="s">
        <v>104</v>
      </c>
      <c r="S36" s="13">
        <v>0.33333333333333331</v>
      </c>
      <c r="T36" s="8"/>
      <c r="U36" s="8"/>
      <c r="V36" s="8"/>
      <c r="W36" s="8"/>
      <c r="X36" s="8"/>
      <c r="Y36" s="8"/>
      <c r="Z36" s="8" t="s">
        <v>104</v>
      </c>
      <c r="AA36" s="13">
        <v>0.33333333333333331</v>
      </c>
      <c r="AB36" s="8" t="s">
        <v>105</v>
      </c>
      <c r="AC36" s="13">
        <v>0.625</v>
      </c>
      <c r="AD36" s="4"/>
      <c r="AE36" s="8" t="b">
        <v>0</v>
      </c>
      <c r="AF36" s="8" t="b">
        <v>0</v>
      </c>
      <c r="AG36" s="4" t="b">
        <v>1</v>
      </c>
      <c r="AH36" s="4">
        <v>0</v>
      </c>
      <c r="AI36" s="14">
        <f t="shared" si="1"/>
        <v>12</v>
      </c>
    </row>
    <row r="37" spans="1:35" s="14" customFormat="1" ht="15.75" customHeight="1" x14ac:dyDescent="0.25">
      <c r="A37" s="4"/>
      <c r="B37" s="16" t="s">
        <v>52</v>
      </c>
      <c r="C37" s="16" t="s">
        <v>102</v>
      </c>
      <c r="D37" s="16">
        <v>16894</v>
      </c>
      <c r="E37" s="6">
        <v>42817</v>
      </c>
      <c r="F37" s="4">
        <v>2017</v>
      </c>
      <c r="G37" s="4" t="str">
        <f t="shared" si="0"/>
        <v>MARS</v>
      </c>
      <c r="H37" s="4" t="s">
        <v>68</v>
      </c>
      <c r="I37" s="4" t="s">
        <v>48</v>
      </c>
      <c r="J37" s="4" t="s">
        <v>82</v>
      </c>
      <c r="K37" s="4"/>
      <c r="L37" s="4" t="s">
        <v>54</v>
      </c>
      <c r="M37" s="4" t="s">
        <v>55</v>
      </c>
      <c r="N37" s="4" t="s">
        <v>56</v>
      </c>
      <c r="O37" s="4" t="s">
        <v>57</v>
      </c>
      <c r="P37" s="4" t="s">
        <v>56</v>
      </c>
      <c r="Q37" s="7">
        <v>1.0416666666666666E-2</v>
      </c>
      <c r="R37" s="8" t="s">
        <v>104</v>
      </c>
      <c r="S37" s="13">
        <v>0.33333333333333331</v>
      </c>
      <c r="T37" s="8"/>
      <c r="U37" s="8"/>
      <c r="V37" s="8"/>
      <c r="W37" s="8"/>
      <c r="X37" s="8"/>
      <c r="Y37" s="8"/>
      <c r="Z37" s="8" t="s">
        <v>104</v>
      </c>
      <c r="AA37" s="13">
        <v>0.33333333333333331</v>
      </c>
      <c r="AB37" s="8" t="s">
        <v>105</v>
      </c>
      <c r="AC37" s="13">
        <v>0.625</v>
      </c>
      <c r="AD37" s="4"/>
      <c r="AE37" s="8" t="b">
        <v>0</v>
      </c>
      <c r="AF37" s="8" t="b">
        <v>0</v>
      </c>
      <c r="AG37" s="4" t="b">
        <v>1</v>
      </c>
      <c r="AH37" s="4">
        <v>0</v>
      </c>
      <c r="AI37" s="14">
        <f t="shared" si="1"/>
        <v>12</v>
      </c>
    </row>
    <row r="38" spans="1:35" s="14" customFormat="1" ht="15.75" customHeight="1" x14ac:dyDescent="0.25">
      <c r="A38" s="4"/>
      <c r="B38" s="16" t="s">
        <v>52</v>
      </c>
      <c r="C38" s="16" t="s">
        <v>102</v>
      </c>
      <c r="D38" s="16">
        <v>16894</v>
      </c>
      <c r="E38" s="6">
        <v>42817</v>
      </c>
      <c r="F38" s="4">
        <v>2017</v>
      </c>
      <c r="G38" s="4" t="str">
        <f t="shared" si="0"/>
        <v>MARS</v>
      </c>
      <c r="H38" s="4" t="s">
        <v>68</v>
      </c>
      <c r="I38" s="4" t="s">
        <v>48</v>
      </c>
      <c r="J38" s="4" t="s">
        <v>82</v>
      </c>
      <c r="K38" s="4" t="s">
        <v>113</v>
      </c>
      <c r="L38" s="4" t="s">
        <v>54</v>
      </c>
      <c r="M38" s="4" t="s">
        <v>55</v>
      </c>
      <c r="N38" s="4" t="s">
        <v>112</v>
      </c>
      <c r="O38" s="4" t="s">
        <v>57</v>
      </c>
      <c r="P38" s="4" t="s">
        <v>56</v>
      </c>
      <c r="Q38" s="7">
        <v>2.0833333333333332E-2</v>
      </c>
      <c r="R38" s="8" t="s">
        <v>104</v>
      </c>
      <c r="S38" s="13">
        <v>0.33333333333333331</v>
      </c>
      <c r="T38" s="8"/>
      <c r="U38" s="8"/>
      <c r="V38" s="8"/>
      <c r="W38" s="8"/>
      <c r="X38" s="8"/>
      <c r="Y38" s="8"/>
      <c r="Z38" s="8" t="s">
        <v>104</v>
      </c>
      <c r="AA38" s="13">
        <v>0.33333333333333331</v>
      </c>
      <c r="AB38" s="8" t="s">
        <v>105</v>
      </c>
      <c r="AC38" s="13">
        <v>0.625</v>
      </c>
      <c r="AD38" s="4"/>
      <c r="AE38" s="8" t="b">
        <v>0</v>
      </c>
      <c r="AF38" s="8" t="b">
        <v>0</v>
      </c>
      <c r="AG38" s="4" t="b">
        <v>1</v>
      </c>
      <c r="AH38" s="4">
        <v>0</v>
      </c>
      <c r="AI38" s="14">
        <f t="shared" si="1"/>
        <v>12</v>
      </c>
    </row>
    <row r="39" spans="1:35" s="14" customFormat="1" ht="15.75" customHeight="1" x14ac:dyDescent="0.25">
      <c r="A39" s="4"/>
      <c r="B39" s="16" t="s">
        <v>114</v>
      </c>
      <c r="C39" s="16" t="s">
        <v>115</v>
      </c>
      <c r="D39" s="16">
        <v>8182</v>
      </c>
      <c r="E39" s="6">
        <v>42818</v>
      </c>
      <c r="F39" s="4">
        <v>2017</v>
      </c>
      <c r="G39" s="4" t="str">
        <f t="shared" si="0"/>
        <v>MARS</v>
      </c>
      <c r="H39" s="4" t="s">
        <v>116</v>
      </c>
      <c r="I39" s="4" t="s">
        <v>42</v>
      </c>
      <c r="J39" s="4" t="s">
        <v>43</v>
      </c>
      <c r="K39" s="4" t="s">
        <v>50</v>
      </c>
      <c r="L39" s="4" t="s">
        <v>117</v>
      </c>
      <c r="M39" s="4" t="s">
        <v>118</v>
      </c>
      <c r="N39" s="4" t="s">
        <v>119</v>
      </c>
      <c r="O39" s="4" t="s">
        <v>57</v>
      </c>
      <c r="P39" s="4" t="s">
        <v>116</v>
      </c>
      <c r="Q39" s="7">
        <v>1.3888888888888889E-3</v>
      </c>
      <c r="R39" s="8" t="s">
        <v>120</v>
      </c>
      <c r="S39" s="13">
        <v>0.3125</v>
      </c>
      <c r="T39" s="8"/>
      <c r="U39" s="8"/>
      <c r="V39" s="8"/>
      <c r="W39" s="8"/>
      <c r="X39" s="8"/>
      <c r="Y39" s="8"/>
      <c r="Z39" s="8" t="s">
        <v>120</v>
      </c>
      <c r="AA39" s="13">
        <v>0.3125</v>
      </c>
      <c r="AB39" s="8" t="s">
        <v>120</v>
      </c>
      <c r="AC39" s="13">
        <v>0.58333333333333337</v>
      </c>
      <c r="AD39" s="4"/>
      <c r="AE39" s="8" t="b">
        <v>0</v>
      </c>
      <c r="AF39" s="8" t="b">
        <v>1</v>
      </c>
      <c r="AG39" s="4" t="b">
        <v>0</v>
      </c>
      <c r="AH39" s="4">
        <v>2</v>
      </c>
      <c r="AI39" s="14">
        <f t="shared" si="1"/>
        <v>12</v>
      </c>
    </row>
    <row r="40" spans="1:35" s="14" customFormat="1" ht="15.75" customHeight="1" x14ac:dyDescent="0.25">
      <c r="A40" s="4"/>
      <c r="B40" s="16" t="s">
        <v>114</v>
      </c>
      <c r="C40" s="16" t="s">
        <v>115</v>
      </c>
      <c r="D40" s="16">
        <v>8182</v>
      </c>
      <c r="E40" s="6">
        <v>42818</v>
      </c>
      <c r="F40" s="4">
        <v>2017</v>
      </c>
      <c r="G40" s="4" t="str">
        <f t="shared" si="0"/>
        <v>MARS</v>
      </c>
      <c r="H40" s="4" t="s">
        <v>116</v>
      </c>
      <c r="I40" s="4" t="s">
        <v>42</v>
      </c>
      <c r="J40" s="4" t="s">
        <v>43</v>
      </c>
      <c r="K40" s="4" t="s">
        <v>50</v>
      </c>
      <c r="L40" s="4" t="s">
        <v>61</v>
      </c>
      <c r="M40" s="4" t="s">
        <v>41</v>
      </c>
      <c r="N40" s="4" t="s">
        <v>62</v>
      </c>
      <c r="O40" s="4" t="s">
        <v>57</v>
      </c>
      <c r="P40" s="4" t="s">
        <v>116</v>
      </c>
      <c r="Q40" s="7">
        <v>6.9444444444444441E-3</v>
      </c>
      <c r="R40" s="8" t="s">
        <v>120</v>
      </c>
      <c r="S40" s="13">
        <v>0.3125</v>
      </c>
      <c r="T40" s="8"/>
      <c r="U40" s="8"/>
      <c r="V40" s="8"/>
      <c r="W40" s="8"/>
      <c r="X40" s="8"/>
      <c r="Y40" s="8"/>
      <c r="Z40" s="8" t="s">
        <v>120</v>
      </c>
      <c r="AA40" s="13">
        <v>0.3125</v>
      </c>
      <c r="AB40" s="8" t="s">
        <v>120</v>
      </c>
      <c r="AC40" s="13">
        <v>0.58333333333333337</v>
      </c>
      <c r="AD40" s="4"/>
      <c r="AE40" s="8" t="b">
        <v>0</v>
      </c>
      <c r="AF40" s="8" t="b">
        <v>1</v>
      </c>
      <c r="AG40" s="4" t="b">
        <v>0</v>
      </c>
      <c r="AH40" s="4">
        <v>2</v>
      </c>
      <c r="AI40" s="14">
        <f t="shared" si="1"/>
        <v>12</v>
      </c>
    </row>
    <row r="41" spans="1:35" s="14" customFormat="1" ht="15.75" customHeight="1" x14ac:dyDescent="0.25">
      <c r="A41" s="4"/>
      <c r="B41" s="16" t="s">
        <v>114</v>
      </c>
      <c r="C41" s="16" t="s">
        <v>115</v>
      </c>
      <c r="D41" s="16">
        <v>8182</v>
      </c>
      <c r="E41" s="6">
        <v>42818</v>
      </c>
      <c r="F41" s="4">
        <v>2017</v>
      </c>
      <c r="G41" s="4" t="str">
        <f t="shared" si="0"/>
        <v>MARS</v>
      </c>
      <c r="H41" s="4" t="s">
        <v>116</v>
      </c>
      <c r="I41" s="4" t="s">
        <v>42</v>
      </c>
      <c r="J41" s="4" t="s">
        <v>43</v>
      </c>
      <c r="K41" s="4" t="s">
        <v>121</v>
      </c>
      <c r="L41" s="4" t="s">
        <v>79</v>
      </c>
      <c r="M41" s="4" t="s">
        <v>122</v>
      </c>
      <c r="N41" s="4"/>
      <c r="O41" s="4" t="s">
        <v>57</v>
      </c>
      <c r="P41" s="4" t="s">
        <v>116</v>
      </c>
      <c r="Q41" s="7">
        <v>3.472222222222222E-3</v>
      </c>
      <c r="R41" s="8" t="s">
        <v>120</v>
      </c>
      <c r="S41" s="13">
        <v>0.3125</v>
      </c>
      <c r="T41" s="8"/>
      <c r="U41" s="8"/>
      <c r="V41" s="8"/>
      <c r="W41" s="8"/>
      <c r="X41" s="8"/>
      <c r="Y41" s="8"/>
      <c r="Z41" s="8" t="s">
        <v>120</v>
      </c>
      <c r="AA41" s="13">
        <v>0.3125</v>
      </c>
      <c r="AB41" s="8" t="s">
        <v>120</v>
      </c>
      <c r="AC41" s="13">
        <v>0.58333333333333337</v>
      </c>
      <c r="AD41" s="4"/>
      <c r="AE41" s="8" t="b">
        <v>0</v>
      </c>
      <c r="AF41" s="8" t="b">
        <v>1</v>
      </c>
      <c r="AG41" s="4" t="b">
        <v>0</v>
      </c>
      <c r="AH41" s="4">
        <v>2</v>
      </c>
      <c r="AI41" s="14">
        <f t="shared" si="1"/>
        <v>12</v>
      </c>
    </row>
    <row r="42" spans="1:35" s="14" customFormat="1" ht="15.75" customHeight="1" x14ac:dyDescent="0.25">
      <c r="A42" s="4"/>
      <c r="B42" s="16" t="s">
        <v>114</v>
      </c>
      <c r="C42" s="16" t="s">
        <v>115</v>
      </c>
      <c r="D42" s="16">
        <v>8182</v>
      </c>
      <c r="E42" s="6">
        <v>42818</v>
      </c>
      <c r="F42" s="4">
        <v>2017</v>
      </c>
      <c r="G42" s="4" t="str">
        <f t="shared" si="0"/>
        <v>MARS</v>
      </c>
      <c r="H42" s="4" t="s">
        <v>116</v>
      </c>
      <c r="I42" s="4" t="s">
        <v>42</v>
      </c>
      <c r="J42" s="4" t="s">
        <v>43</v>
      </c>
      <c r="K42" s="4" t="s">
        <v>123</v>
      </c>
      <c r="L42" s="4" t="s">
        <v>44</v>
      </c>
      <c r="M42" s="4" t="s">
        <v>124</v>
      </c>
      <c r="N42" s="4" t="s">
        <v>67</v>
      </c>
      <c r="O42" s="4" t="s">
        <v>57</v>
      </c>
      <c r="P42" s="4" t="s">
        <v>67</v>
      </c>
      <c r="Q42" s="7">
        <v>3.125E-2</v>
      </c>
      <c r="R42" s="8" t="s">
        <v>120</v>
      </c>
      <c r="S42" s="13">
        <v>0.3125</v>
      </c>
      <c r="T42" s="8"/>
      <c r="U42" s="8"/>
      <c r="V42" s="8"/>
      <c r="W42" s="8"/>
      <c r="X42" s="8"/>
      <c r="Y42" s="8"/>
      <c r="Z42" s="8" t="s">
        <v>120</v>
      </c>
      <c r="AA42" s="13">
        <v>0.3125</v>
      </c>
      <c r="AB42" s="8" t="s">
        <v>120</v>
      </c>
      <c r="AC42" s="13">
        <v>0.58333333333333337</v>
      </c>
      <c r="AD42" s="4"/>
      <c r="AE42" s="8" t="b">
        <v>0</v>
      </c>
      <c r="AF42" s="8" t="b">
        <v>1</v>
      </c>
      <c r="AG42" s="4" t="b">
        <v>0</v>
      </c>
      <c r="AH42" s="4">
        <v>2</v>
      </c>
      <c r="AI42" s="14">
        <f t="shared" si="1"/>
        <v>12</v>
      </c>
    </row>
    <row r="43" spans="1:35" s="14" customFormat="1" ht="15.75" customHeight="1" x14ac:dyDescent="0.25">
      <c r="A43" s="4"/>
      <c r="B43" s="16" t="s">
        <v>125</v>
      </c>
      <c r="C43" s="16" t="s">
        <v>53</v>
      </c>
      <c r="D43" s="16">
        <v>18156</v>
      </c>
      <c r="E43" s="6">
        <v>42821</v>
      </c>
      <c r="F43" s="4">
        <v>2017</v>
      </c>
      <c r="G43" s="4" t="str">
        <f t="shared" si="0"/>
        <v>MARS</v>
      </c>
      <c r="H43" s="4" t="s">
        <v>116</v>
      </c>
      <c r="I43" s="4" t="s">
        <v>126</v>
      </c>
      <c r="J43" s="4" t="s">
        <v>126</v>
      </c>
      <c r="K43" s="4"/>
      <c r="L43" s="4" t="s">
        <v>126</v>
      </c>
      <c r="M43" s="4" t="s">
        <v>126</v>
      </c>
      <c r="N43" s="4" t="s">
        <v>116</v>
      </c>
      <c r="O43" s="4" t="s">
        <v>126</v>
      </c>
      <c r="P43" s="4" t="s">
        <v>126</v>
      </c>
      <c r="Q43" s="7">
        <v>0</v>
      </c>
      <c r="R43" s="8" t="s">
        <v>127</v>
      </c>
      <c r="S43" s="13">
        <v>0.33333333333333331</v>
      </c>
      <c r="T43" s="8"/>
      <c r="U43" s="8"/>
      <c r="V43" s="8"/>
      <c r="W43" s="8"/>
      <c r="X43" s="8"/>
      <c r="Y43" s="8"/>
      <c r="Z43" s="8" t="s">
        <v>127</v>
      </c>
      <c r="AA43" s="13">
        <v>0.33333333333333331</v>
      </c>
      <c r="AB43" s="8" t="s">
        <v>127</v>
      </c>
      <c r="AC43" s="13">
        <v>0.54166666666666663</v>
      </c>
      <c r="AD43" s="4"/>
      <c r="AE43" s="8" t="b">
        <v>0</v>
      </c>
      <c r="AF43" s="8" t="b">
        <v>1</v>
      </c>
      <c r="AG43" s="4" t="b">
        <v>0</v>
      </c>
      <c r="AH43" s="4">
        <v>0</v>
      </c>
      <c r="AI43" s="14">
        <f t="shared" si="1"/>
        <v>13</v>
      </c>
    </row>
    <row r="44" spans="1:35" s="14" customFormat="1" ht="15.75" customHeight="1" x14ac:dyDescent="0.25">
      <c r="A44" s="4"/>
      <c r="B44" s="16" t="s">
        <v>128</v>
      </c>
      <c r="C44" s="16" t="s">
        <v>129</v>
      </c>
      <c r="D44" s="16">
        <v>21201</v>
      </c>
      <c r="E44" s="6">
        <v>42822</v>
      </c>
      <c r="F44" s="4">
        <v>2017</v>
      </c>
      <c r="G44" s="4" t="str">
        <f t="shared" si="0"/>
        <v>MARS</v>
      </c>
      <c r="H44" s="4" t="s">
        <v>68</v>
      </c>
      <c r="I44" s="4" t="s">
        <v>40</v>
      </c>
      <c r="J44" s="4" t="s">
        <v>82</v>
      </c>
      <c r="K44" s="4" t="s">
        <v>66</v>
      </c>
      <c r="L44" s="4" t="s">
        <v>61</v>
      </c>
      <c r="M44" s="4" t="s">
        <v>41</v>
      </c>
      <c r="N44" s="4" t="s">
        <v>130</v>
      </c>
      <c r="O44" s="4" t="s">
        <v>57</v>
      </c>
      <c r="P44" s="4" t="s">
        <v>68</v>
      </c>
      <c r="Q44" s="7">
        <v>2.7777777777777776E-2</v>
      </c>
      <c r="R44" s="8" t="s">
        <v>120</v>
      </c>
      <c r="S44" s="13">
        <v>0.58333333333333337</v>
      </c>
      <c r="T44" s="8"/>
      <c r="U44" s="8"/>
      <c r="V44" s="8"/>
      <c r="W44" s="8"/>
      <c r="X44" s="8"/>
      <c r="Y44" s="8"/>
      <c r="Z44" s="8" t="s">
        <v>120</v>
      </c>
      <c r="AA44" s="13">
        <v>0.58333333333333337</v>
      </c>
      <c r="AB44" s="8" t="s">
        <v>131</v>
      </c>
      <c r="AC44" s="13">
        <v>0.41666666666666669</v>
      </c>
      <c r="AD44" s="4"/>
      <c r="AE44" s="8" t="b">
        <v>0</v>
      </c>
      <c r="AF44" s="8" t="b">
        <v>0</v>
      </c>
      <c r="AG44" s="4" t="b">
        <v>1</v>
      </c>
      <c r="AH44" s="4">
        <v>0</v>
      </c>
      <c r="AI44" s="14">
        <f t="shared" si="1"/>
        <v>13</v>
      </c>
    </row>
    <row r="45" spans="1:35" s="14" customFormat="1" ht="15.75" customHeight="1" x14ac:dyDescent="0.25">
      <c r="A45" s="4"/>
      <c r="B45" s="16" t="s">
        <v>128</v>
      </c>
      <c r="C45" s="16" t="s">
        <v>129</v>
      </c>
      <c r="D45" s="16">
        <v>21201</v>
      </c>
      <c r="E45" s="6">
        <v>42822</v>
      </c>
      <c r="F45" s="4">
        <v>2017</v>
      </c>
      <c r="G45" s="4" t="str">
        <f t="shared" si="0"/>
        <v>MARS</v>
      </c>
      <c r="H45" s="4" t="s">
        <v>68</v>
      </c>
      <c r="I45" s="4" t="s">
        <v>40</v>
      </c>
      <c r="J45" s="4" t="s">
        <v>132</v>
      </c>
      <c r="K45" s="4" t="s">
        <v>133</v>
      </c>
      <c r="L45" s="4" t="s">
        <v>71</v>
      </c>
      <c r="M45" s="4" t="s">
        <v>71</v>
      </c>
      <c r="N45" s="4"/>
      <c r="O45" s="4" t="s">
        <v>57</v>
      </c>
      <c r="P45" s="4" t="s">
        <v>68</v>
      </c>
      <c r="Q45" s="7">
        <v>2.0833333333333332E-2</v>
      </c>
      <c r="R45" s="8" t="s">
        <v>120</v>
      </c>
      <c r="S45" s="13">
        <v>0.58333333333333337</v>
      </c>
      <c r="T45" s="8"/>
      <c r="U45" s="8"/>
      <c r="V45" s="8"/>
      <c r="W45" s="8"/>
      <c r="X45" s="8"/>
      <c r="Y45" s="8"/>
      <c r="Z45" s="8" t="s">
        <v>120</v>
      </c>
      <c r="AA45" s="13">
        <v>0.58333333333333337</v>
      </c>
      <c r="AB45" s="8" t="s">
        <v>131</v>
      </c>
      <c r="AC45" s="13">
        <v>0.41666666666666669</v>
      </c>
      <c r="AD45" s="4"/>
      <c r="AE45" s="8" t="b">
        <v>0</v>
      </c>
      <c r="AF45" s="8" t="b">
        <v>0</v>
      </c>
      <c r="AG45" s="4" t="b">
        <v>1</v>
      </c>
      <c r="AH45" s="4">
        <v>0</v>
      </c>
      <c r="AI45" s="14">
        <f t="shared" si="1"/>
        <v>13</v>
      </c>
    </row>
    <row r="46" spans="1:35" s="14" customFormat="1" ht="15.75" customHeight="1" x14ac:dyDescent="0.25">
      <c r="A46" s="4"/>
      <c r="B46" s="16" t="s">
        <v>128</v>
      </c>
      <c r="C46" s="16" t="s">
        <v>129</v>
      </c>
      <c r="D46" s="16">
        <v>21201</v>
      </c>
      <c r="E46" s="6">
        <v>42822</v>
      </c>
      <c r="F46" s="4">
        <v>2017</v>
      </c>
      <c r="G46" s="4" t="str">
        <f t="shared" si="0"/>
        <v>MARS</v>
      </c>
      <c r="H46" s="4" t="s">
        <v>68</v>
      </c>
      <c r="I46" s="4" t="s">
        <v>42</v>
      </c>
      <c r="J46" s="4" t="s">
        <v>69</v>
      </c>
      <c r="K46" s="4" t="s">
        <v>50</v>
      </c>
      <c r="L46" s="4" t="s">
        <v>61</v>
      </c>
      <c r="M46" s="4" t="s">
        <v>41</v>
      </c>
      <c r="N46" s="4" t="s">
        <v>130</v>
      </c>
      <c r="O46" s="4" t="s">
        <v>57</v>
      </c>
      <c r="P46" s="4" t="s">
        <v>68</v>
      </c>
      <c r="Q46" s="7">
        <v>2.0833333333333332E-2</v>
      </c>
      <c r="R46" s="8" t="s">
        <v>120</v>
      </c>
      <c r="S46" s="13">
        <v>0.58333333333333337</v>
      </c>
      <c r="T46" s="8"/>
      <c r="U46" s="8"/>
      <c r="V46" s="8"/>
      <c r="W46" s="8"/>
      <c r="X46" s="8"/>
      <c r="Y46" s="8"/>
      <c r="Z46" s="8" t="s">
        <v>120</v>
      </c>
      <c r="AA46" s="13">
        <v>0.58333333333333337</v>
      </c>
      <c r="AB46" s="8" t="s">
        <v>131</v>
      </c>
      <c r="AC46" s="13">
        <v>0.41666666666666669</v>
      </c>
      <c r="AD46" s="4"/>
      <c r="AE46" s="8" t="b">
        <v>0</v>
      </c>
      <c r="AF46" s="8" t="b">
        <v>0</v>
      </c>
      <c r="AG46" s="4" t="b">
        <v>1</v>
      </c>
      <c r="AH46" s="4">
        <v>0</v>
      </c>
      <c r="AI46" s="14">
        <f t="shared" si="1"/>
        <v>13</v>
      </c>
    </row>
    <row r="47" spans="1:35" s="14" customFormat="1" ht="15.75" customHeight="1" x14ac:dyDescent="0.25">
      <c r="A47" s="4"/>
      <c r="B47" s="16" t="s">
        <v>128</v>
      </c>
      <c r="C47" s="16" t="s">
        <v>129</v>
      </c>
      <c r="D47" s="16">
        <v>21201</v>
      </c>
      <c r="E47" s="6">
        <v>42822</v>
      </c>
      <c r="F47" s="4">
        <v>2017</v>
      </c>
      <c r="G47" s="4" t="str">
        <f t="shared" si="0"/>
        <v>MARS</v>
      </c>
      <c r="H47" s="4" t="s">
        <v>68</v>
      </c>
      <c r="I47" s="4" t="s">
        <v>48</v>
      </c>
      <c r="J47" s="4" t="s">
        <v>51</v>
      </c>
      <c r="K47" s="4" t="s">
        <v>134</v>
      </c>
      <c r="L47" s="4" t="s">
        <v>61</v>
      </c>
      <c r="M47" s="4" t="s">
        <v>41</v>
      </c>
      <c r="N47" s="4" t="s">
        <v>135</v>
      </c>
      <c r="O47" s="4" t="s">
        <v>57</v>
      </c>
      <c r="P47" s="4" t="s">
        <v>68</v>
      </c>
      <c r="Q47" s="7">
        <v>1.3888888888888889E-3</v>
      </c>
      <c r="R47" s="8" t="s">
        <v>120</v>
      </c>
      <c r="S47" s="13">
        <v>0.58333333333333337</v>
      </c>
      <c r="T47" s="8"/>
      <c r="U47" s="8"/>
      <c r="V47" s="8"/>
      <c r="W47" s="8"/>
      <c r="X47" s="8"/>
      <c r="Y47" s="8"/>
      <c r="Z47" s="8" t="s">
        <v>120</v>
      </c>
      <c r="AA47" s="13">
        <v>0.58333333333333337</v>
      </c>
      <c r="AB47" s="8" t="s">
        <v>131</v>
      </c>
      <c r="AC47" s="13">
        <v>0.41666666666666669</v>
      </c>
      <c r="AD47" s="4"/>
      <c r="AE47" s="8" t="b">
        <v>0</v>
      </c>
      <c r="AF47" s="8" t="b">
        <v>0</v>
      </c>
      <c r="AG47" s="4" t="b">
        <v>1</v>
      </c>
      <c r="AH47" s="4">
        <v>0</v>
      </c>
      <c r="AI47" s="14">
        <f t="shared" si="1"/>
        <v>13</v>
      </c>
    </row>
    <row r="48" spans="1:35" s="14" customFormat="1" ht="15.75" customHeight="1" x14ac:dyDescent="0.25">
      <c r="A48" s="4"/>
      <c r="B48" s="16" t="s">
        <v>128</v>
      </c>
      <c r="C48" s="16" t="s">
        <v>129</v>
      </c>
      <c r="D48" s="16">
        <v>21201</v>
      </c>
      <c r="E48" s="6">
        <v>42822</v>
      </c>
      <c r="F48" s="4">
        <v>2017</v>
      </c>
      <c r="G48" s="4" t="str">
        <f t="shared" si="0"/>
        <v>MARS</v>
      </c>
      <c r="H48" s="4" t="s">
        <v>68</v>
      </c>
      <c r="I48" s="4" t="s">
        <v>99</v>
      </c>
      <c r="J48" s="4" t="s">
        <v>100</v>
      </c>
      <c r="K48" s="4" t="s">
        <v>136</v>
      </c>
      <c r="L48" s="4" t="s">
        <v>44</v>
      </c>
      <c r="M48" s="4" t="s">
        <v>101</v>
      </c>
      <c r="N48" s="4" t="s">
        <v>109</v>
      </c>
      <c r="O48" s="4" t="s">
        <v>57</v>
      </c>
      <c r="P48" s="4" t="s">
        <v>137</v>
      </c>
      <c r="Q48" s="7">
        <v>1.3888888888888888E-2</v>
      </c>
      <c r="R48" s="8" t="s">
        <v>120</v>
      </c>
      <c r="S48" s="13">
        <v>0.58333333333333337</v>
      </c>
      <c r="T48" s="8"/>
      <c r="U48" s="8"/>
      <c r="V48" s="8"/>
      <c r="W48" s="8"/>
      <c r="X48" s="8"/>
      <c r="Y48" s="8"/>
      <c r="Z48" s="8" t="s">
        <v>120</v>
      </c>
      <c r="AA48" s="13">
        <v>0.58333333333333337</v>
      </c>
      <c r="AB48" s="8" t="s">
        <v>131</v>
      </c>
      <c r="AC48" s="13">
        <v>0.41666666666666669</v>
      </c>
      <c r="AD48" s="4"/>
      <c r="AE48" s="8" t="b">
        <v>0</v>
      </c>
      <c r="AF48" s="8" t="b">
        <v>0</v>
      </c>
      <c r="AG48" s="4" t="b">
        <v>1</v>
      </c>
      <c r="AH48" s="4">
        <v>0</v>
      </c>
      <c r="AI48" s="14">
        <f t="shared" si="1"/>
        <v>13</v>
      </c>
    </row>
    <row r="49" spans="1:35" s="14" customFormat="1" ht="15.75" customHeight="1" x14ac:dyDescent="0.25">
      <c r="A49" s="4"/>
      <c r="B49" s="16" t="s">
        <v>114</v>
      </c>
      <c r="C49" s="16" t="s">
        <v>115</v>
      </c>
      <c r="D49" s="16">
        <v>8184</v>
      </c>
      <c r="E49" s="6">
        <v>42822</v>
      </c>
      <c r="F49" s="4">
        <v>2017</v>
      </c>
      <c r="G49" s="4" t="str">
        <f t="shared" si="0"/>
        <v>MARS</v>
      </c>
      <c r="H49" s="4" t="s">
        <v>116</v>
      </c>
      <c r="I49" s="4" t="s">
        <v>40</v>
      </c>
      <c r="J49" s="4" t="s">
        <v>82</v>
      </c>
      <c r="K49" s="4" t="s">
        <v>138</v>
      </c>
      <c r="L49" s="4" t="s">
        <v>117</v>
      </c>
      <c r="M49" s="4" t="s">
        <v>139</v>
      </c>
      <c r="N49" s="4" t="s">
        <v>140</v>
      </c>
      <c r="O49" s="4" t="s">
        <v>57</v>
      </c>
      <c r="P49" s="4" t="s">
        <v>140</v>
      </c>
      <c r="Q49" s="7">
        <v>6.9444444444444441E-3</v>
      </c>
      <c r="R49" s="8" t="s">
        <v>127</v>
      </c>
      <c r="S49" s="13">
        <v>0.58333333333333337</v>
      </c>
      <c r="T49" s="8"/>
      <c r="U49" s="8"/>
      <c r="V49" s="8"/>
      <c r="W49" s="8"/>
      <c r="X49" s="8"/>
      <c r="Y49" s="8"/>
      <c r="Z49" s="8" t="s">
        <v>127</v>
      </c>
      <c r="AA49" s="13">
        <v>0.58333333333333337</v>
      </c>
      <c r="AB49" s="8" t="s">
        <v>131</v>
      </c>
      <c r="AC49" s="13">
        <v>0.60416666666666663</v>
      </c>
      <c r="AD49" s="4"/>
      <c r="AE49" s="8" t="b">
        <v>0</v>
      </c>
      <c r="AF49" s="8" t="b">
        <v>1</v>
      </c>
      <c r="AG49" s="4" t="b">
        <v>0</v>
      </c>
      <c r="AH49" s="4">
        <v>1</v>
      </c>
      <c r="AI49" s="14">
        <f t="shared" si="1"/>
        <v>13</v>
      </c>
    </row>
    <row r="50" spans="1:35" s="14" customFormat="1" ht="15.75" customHeight="1" x14ac:dyDescent="0.25">
      <c r="A50" s="4"/>
      <c r="B50" s="16" t="s">
        <v>114</v>
      </c>
      <c r="C50" s="16" t="s">
        <v>115</v>
      </c>
      <c r="D50" s="16">
        <v>8184</v>
      </c>
      <c r="E50" s="6">
        <v>42822</v>
      </c>
      <c r="F50" s="4">
        <v>2017</v>
      </c>
      <c r="G50" s="4" t="str">
        <f t="shared" si="0"/>
        <v>MARS</v>
      </c>
      <c r="H50" s="4" t="s">
        <v>116</v>
      </c>
      <c r="I50" s="4" t="s">
        <v>42</v>
      </c>
      <c r="J50" s="4" t="s">
        <v>141</v>
      </c>
      <c r="K50" s="4" t="s">
        <v>142</v>
      </c>
      <c r="L50" s="4" t="s">
        <v>44</v>
      </c>
      <c r="M50" s="4" t="s">
        <v>66</v>
      </c>
      <c r="N50" s="4" t="s">
        <v>130</v>
      </c>
      <c r="O50" s="4" t="s">
        <v>57</v>
      </c>
      <c r="P50" s="4" t="s">
        <v>116</v>
      </c>
      <c r="Q50" s="7">
        <v>6.9444444444444441E-3</v>
      </c>
      <c r="R50" s="8" t="s">
        <v>127</v>
      </c>
      <c r="S50" s="13">
        <v>0.58333333333333337</v>
      </c>
      <c r="T50" s="8"/>
      <c r="U50" s="8"/>
      <c r="V50" s="8"/>
      <c r="W50" s="8"/>
      <c r="X50" s="8"/>
      <c r="Y50" s="8"/>
      <c r="Z50" s="8" t="s">
        <v>127</v>
      </c>
      <c r="AA50" s="13">
        <v>0.58333333333333337</v>
      </c>
      <c r="AB50" s="8" t="s">
        <v>131</v>
      </c>
      <c r="AC50" s="13">
        <v>0.60416666666666663</v>
      </c>
      <c r="AD50" s="4"/>
      <c r="AE50" s="8" t="b">
        <v>0</v>
      </c>
      <c r="AF50" s="8" t="b">
        <v>1</v>
      </c>
      <c r="AG50" s="4" t="b">
        <v>0</v>
      </c>
      <c r="AH50" s="4">
        <v>1</v>
      </c>
      <c r="AI50" s="14">
        <f t="shared" si="1"/>
        <v>13</v>
      </c>
    </row>
  </sheetData>
  <mergeCells count="1">
    <mergeCell ref="A1:A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indi</vt:lpstr>
      <vt:lpstr>données</vt:lpstr>
      <vt:lpstr>indi!Zone_d_impression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cp:lastPrinted>2017-12-11T08:27:27Z</cp:lastPrinted>
  <dcterms:created xsi:type="dcterms:W3CDTF">2006-09-16T00:00:00Z</dcterms:created>
  <dcterms:modified xsi:type="dcterms:W3CDTF">2017-12-12T12:47:06Z</dcterms:modified>
</cp:coreProperties>
</file>