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75" windowWidth="19425" windowHeight="7995" activeTab="2"/>
  </bookViews>
  <sheets>
    <sheet name="SOURCES" sheetId="1" r:id="rId1"/>
    <sheet name="LISTES" sheetId="2" r:id="rId2"/>
    <sheet name="TABLEAU DE BORD" sheetId="3" r:id="rId3"/>
  </sheets>
  <definedNames>
    <definedName name="Liste_Bailleurs">Tbailleurs[Bailleurs]</definedName>
    <definedName name="Liste_genre1">Tgenres[Genre1]</definedName>
    <definedName name="liste_genre2">Tgenres2[Genre2]</definedName>
    <definedName name="Liste_oui_non">Toui_non[oui non]</definedName>
    <definedName name="Liste_Raisons">TRaisons[Raisons]</definedName>
    <definedName name="Liste_Situation">Tsituation[Situation]</definedName>
    <definedName name="Liste_Situationconjoint">Tsituation_conjoint[Situation conjoint]</definedName>
    <definedName name="Liste_type">TTypes[Type]</definedName>
    <definedName name="ListeNationalite">Tnationalite[Nationalite]</definedName>
    <definedName name="logt_actuel">LISTES!$E$2:$E$15</definedName>
  </definedNames>
  <calcPr calcId="124519"/>
  <fileRecoveryPr repairLoad="1"/>
</workbook>
</file>

<file path=xl/calcChain.xml><?xml version="1.0" encoding="utf-8"?>
<calcChain xmlns="http://schemas.openxmlformats.org/spreadsheetml/2006/main">
  <c r="AF2" i="1"/>
  <c r="AF3"/>
  <c r="AF4"/>
  <c r="AF5"/>
  <c r="AF6"/>
  <c r="AO6" l="1"/>
  <c r="AS6"/>
  <c r="AO5"/>
  <c r="AS5"/>
  <c r="AO4"/>
  <c r="AS4"/>
  <c r="AO3"/>
  <c r="AS3"/>
  <c r="AI2" l="1"/>
  <c r="O8" i="2" l="1"/>
  <c r="N8"/>
  <c r="M8"/>
  <c r="BD2" i="1" l="1"/>
  <c r="AX2"/>
  <c r="AR2"/>
  <c r="AS2" s="1"/>
  <c r="AN2"/>
  <c r="AO2" s="1"/>
  <c r="BE2" l="1"/>
  <c r="BQ2"/>
  <c r="AY2"/>
</calcChain>
</file>

<file path=xl/comments1.xml><?xml version="1.0" encoding="utf-8"?>
<comments xmlns="http://schemas.openxmlformats.org/spreadsheetml/2006/main">
  <authors>
    <author>stephane.pailhous</author>
  </authors>
  <commentList>
    <comment ref="AF1" author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<sst xmlns="http://schemas.openxmlformats.org/spreadsheetml/2006/main" count="304" uniqueCount="161">
  <si>
    <t>N° Unique</t>
  </si>
  <si>
    <t>Date 1ère demande</t>
  </si>
  <si>
    <t>Date renouvellement</t>
  </si>
  <si>
    <t>Prénom</t>
  </si>
  <si>
    <t>Date de naissance</t>
  </si>
  <si>
    <t>Nationalité</t>
  </si>
  <si>
    <t>Situation famille</t>
  </si>
  <si>
    <t>e-mail</t>
  </si>
  <si>
    <t>Adresse 1</t>
  </si>
  <si>
    <t>Adresse 2</t>
  </si>
  <si>
    <t>CP</t>
  </si>
  <si>
    <t>Ville</t>
  </si>
  <si>
    <t>NOM conjoint ou coloc</t>
  </si>
  <si>
    <t>Lien avec demandeur conjoint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</si>
  <si>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</si>
  <si>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</si>
  <si>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</si>
  <si>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</si>
  <si>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</si>
  <si>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</si>
  <si>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</si>
  <si>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</si>
  <si>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</si>
  <si>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Nbre enfants mineurs</t>
  </si>
  <si>
    <t>Autres personnes à charge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</si>
  <si>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</si>
  <si>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</si>
  <si>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</si>
  <si>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</si>
  <si>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</si>
  <si>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</si>
  <si>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</si>
  <si>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</si>
  <si>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</si>
  <si>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</si>
  <si>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Genre de logement recherché</t>
  </si>
  <si>
    <t>Type de logement recherché</t>
  </si>
  <si>
    <t>Logement en RDC</t>
  </si>
  <si>
    <t>Logement sans ascenceur</t>
  </si>
  <si>
    <t>Localisation souhaité 1</t>
  </si>
  <si>
    <t>Localisation souhaitée 2</t>
  </si>
  <si>
    <t>Motif de la demande de logement 1</t>
  </si>
  <si>
    <t>Motif de la demande de logement 2</t>
  </si>
  <si>
    <t>Motif de la demande de logement 3</t>
  </si>
  <si>
    <t>Localisation souhaitée 3</t>
  </si>
  <si>
    <t>Spécificités handicap</t>
  </si>
  <si>
    <t>Teléphone</t>
  </si>
  <si>
    <t>Extension possible autres communes métropolitaines</t>
  </si>
  <si>
    <t>Française</t>
  </si>
  <si>
    <t>Union européenne</t>
  </si>
  <si>
    <t>Hors UE</t>
  </si>
  <si>
    <t>Célibataire</t>
  </si>
  <si>
    <t>Marié</t>
  </si>
  <si>
    <t>Divorcé</t>
  </si>
  <si>
    <t>Séparé</t>
  </si>
  <si>
    <t>PACSé</t>
  </si>
  <si>
    <t>Concubin</t>
  </si>
  <si>
    <t>Veuf</t>
  </si>
  <si>
    <t>Conjoint</t>
  </si>
  <si>
    <t>Colocataire</t>
  </si>
  <si>
    <t>Oui</t>
  </si>
  <si>
    <t>Non</t>
  </si>
  <si>
    <t>HLM</t>
  </si>
  <si>
    <t>Privé</t>
  </si>
  <si>
    <t>Rés. Sociale</t>
  </si>
  <si>
    <t>RHVS</t>
  </si>
  <si>
    <t>Res. Etudiante</t>
  </si>
  <si>
    <t>Maison</t>
  </si>
  <si>
    <t>Appartement</t>
  </si>
  <si>
    <t>Indifférent</t>
  </si>
  <si>
    <t>Chambre</t>
  </si>
  <si>
    <t>T1</t>
  </si>
  <si>
    <t>T2</t>
  </si>
  <si>
    <t>T3</t>
  </si>
  <si>
    <t>T4</t>
  </si>
  <si>
    <t>T5</t>
  </si>
  <si>
    <t>T6 et +</t>
  </si>
  <si>
    <t>Sans logement hébergé, temporaire</t>
  </si>
  <si>
    <t>Démolition</t>
  </si>
  <si>
    <t>Insalubre</t>
  </si>
  <si>
    <t>Repris propriétaire</t>
  </si>
  <si>
    <t>Expulsion</t>
  </si>
  <si>
    <t>Violence familiale</t>
  </si>
  <si>
    <t>Handicap</t>
  </si>
  <si>
    <t>Santé</t>
  </si>
  <si>
    <t>Trop cher</t>
  </si>
  <si>
    <t>Trop grand</t>
  </si>
  <si>
    <t>Séparation</t>
  </si>
  <si>
    <t>Décohabitation</t>
  </si>
  <si>
    <t xml:space="preserve">Trop petit </t>
  </si>
  <si>
    <t>Union future</t>
  </si>
  <si>
    <t>Rgpt familiale</t>
  </si>
  <si>
    <t>Ass. Mat.</t>
  </si>
  <si>
    <t>Pbleme environ.</t>
  </si>
  <si>
    <t>Mutation pro</t>
  </si>
  <si>
    <t>Rapproch. W</t>
  </si>
  <si>
    <t>Rapproch. Equip. &amp; Serv.</t>
  </si>
  <si>
    <t>Rapproch. Famille</t>
  </si>
  <si>
    <t>Autre</t>
  </si>
  <si>
    <t>Mauvaise isolat°</t>
  </si>
  <si>
    <t>Montant max du loyer + charges</t>
  </si>
  <si>
    <t>Nbre de parts</t>
  </si>
  <si>
    <t>Nombre personnes</t>
  </si>
  <si>
    <t>Total revenus annuels N-1</t>
  </si>
  <si>
    <t>Revenus annuel demandeur    N-1</t>
  </si>
  <si>
    <t>Revenus annuel conjoint           N-1</t>
  </si>
  <si>
    <t>Revenus annuel demandeur     N-2</t>
  </si>
  <si>
    <t>Total revenus annuels N-2</t>
  </si>
  <si>
    <t>Plafond LS</t>
  </si>
  <si>
    <t>Total ressources mensuelles</t>
  </si>
  <si>
    <t>Part salaire</t>
  </si>
  <si>
    <t>Résiduel loyer</t>
  </si>
  <si>
    <t>Taux d'effort actuel</t>
  </si>
  <si>
    <t>Taux d'effort maximal souhaité</t>
  </si>
  <si>
    <t>Montantant prévisionnel AL ou APL</t>
  </si>
  <si>
    <t>Catégorie logement</t>
  </si>
  <si>
    <t>Commentaire</t>
  </si>
  <si>
    <t>NOM de JEUNE FILLE</t>
  </si>
  <si>
    <t>NOM de JEUNE FILLE Conjoint</t>
  </si>
  <si>
    <t>sous locataire</t>
  </si>
  <si>
    <t>CHRS</t>
  </si>
  <si>
    <t>Centre déptal</t>
  </si>
  <si>
    <t>Parent</t>
  </si>
  <si>
    <t>Propriétaire occupant</t>
  </si>
  <si>
    <t>camping</t>
  </si>
  <si>
    <t>SDF</t>
  </si>
  <si>
    <t>Hébergé</t>
  </si>
  <si>
    <t>Nationalite</t>
  </si>
  <si>
    <t>Situation</t>
  </si>
  <si>
    <t>Type</t>
  </si>
  <si>
    <t>Situation conjoint</t>
  </si>
  <si>
    <t>oui non</t>
  </si>
  <si>
    <t>Bailleurs</t>
  </si>
  <si>
    <t>Genre1</t>
  </si>
  <si>
    <t>Genre2</t>
  </si>
  <si>
    <t>Raisons</t>
  </si>
  <si>
    <t>Matricule</t>
  </si>
  <si>
    <t>Prénom2</t>
  </si>
  <si>
    <t>Date de Naissance3</t>
  </si>
  <si>
    <t>Nationalité4</t>
  </si>
  <si>
    <t>Plafond LS5</t>
  </si>
  <si>
    <t/>
  </si>
  <si>
    <t>PLAI</t>
  </si>
  <si>
    <t>PLUS</t>
  </si>
  <si>
    <t>PLS</t>
  </si>
  <si>
    <t>C1</t>
  </si>
  <si>
    <t>C2</t>
  </si>
  <si>
    <t>C3</t>
  </si>
  <si>
    <t>C4</t>
  </si>
  <si>
    <t>C5</t>
  </si>
  <si>
    <t>C6</t>
  </si>
  <si>
    <t>C7</t>
  </si>
  <si>
    <t>Colonne1</t>
  </si>
  <si>
    <t>*</t>
  </si>
  <si>
    <t>Revenus annuel conjoint  N-2</t>
  </si>
  <si>
    <t>Handicapé mineur à charge (en sus)</t>
  </si>
  <si>
    <t>NOM &amp; PRENOM</t>
  </si>
  <si>
    <t>DOSSIER CLOTURE</t>
  </si>
  <si>
    <t>DATE DE CLOTURE</t>
  </si>
  <si>
    <t>12/12/1978</t>
  </si>
  <si>
    <t>0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</si>
</sst>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00000"/>
    <numFmt numFmtId="167" formatCode="#,##0\ &quot;€&quot;"/>
    <numFmt numFmtId="168" formatCode="0.0%"/>
    <numFmt numFmtId="169" formatCode="#,##0.00\ &quot;€&quot;"/>
    <numFmt numFmtId="170" formatCode="#,##0\ _€"/>
  </numFmts>
  <fonts count="9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3" fillId="0" borderId="0" xfId="0" applyFont="1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8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4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1" applyNumberFormat="1" applyFont="1" applyFill="1" applyBorder="1" applyProtection="1">
      <protection locked="0"/>
    </xf>
    <xf numFmtId="166" fontId="1" fillId="0" borderId="0" xfId="0" applyNumberFormat="1" applyFont="1" applyFill="1" applyBorder="1" applyProtection="1">
      <protection locked="0"/>
    </xf>
    <xf numFmtId="1" fontId="1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Protection="1">
      <protection locked="0"/>
    </xf>
    <xf numFmtId="168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Protection="1">
      <protection locked="0"/>
    </xf>
    <xf numFmtId="169" fontId="3" fillId="0" borderId="0" xfId="2" applyNumberFormat="1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3" fillId="0" borderId="0" xfId="0" applyNumberFormat="1" applyFont="1" applyFill="1" applyBorder="1" applyAlignment="1" applyProtection="1">
      <alignment horizontal="center" vertical="top" wrapText="1"/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Protection="1">
      <protection locked="0"/>
    </xf>
    <xf numFmtId="170" fontId="1" fillId="0" borderId="0" xfId="0" applyNumberFormat="1" applyFont="1" applyFill="1" applyBorder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69" fontId="1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0" applyNumberFormat="1" applyFont="1" applyFill="1" applyBorder="1" applyProtection="1">
      <protection locked="0"/>
    </xf>
    <xf numFmtId="169" fontId="0" fillId="0" borderId="0" xfId="0" applyNumberFormat="1" applyFill="1" applyBorder="1" applyProtection="1">
      <protection locked="0"/>
    </xf>
    <xf numFmtId="16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9" fontId="3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7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Protection="1">
      <protection locked="0"/>
    </xf>
    <xf numFmtId="169" fontId="1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 vertical="top" wrapText="1"/>
      <protection locked="0"/>
    </xf>
    <xf numFmtId="0" fontId="0" fillId="0" borderId="0" xfId="0" applyNumberFormat="1" applyFont="1" applyFill="1" applyBorder="1" applyAlignment="1" applyProtection="1">
      <alignment horizontal="center" vertical="top" wrapText="1"/>
    </xf>
  </cellXfs>
  <cellStyles count="3">
    <cellStyle name="Lien hypertexte" xfId="1" builtinId="8"/>
    <cellStyle name="Monétaire" xfId="2" builtinId="4"/>
    <cellStyle name="Normal" xfId="0" builtinId="0"/>
  </cellStyles>
  <dxfs count="1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right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2</xdr:row>
      <xdr:rowOff>180974</xdr:rowOff>
    </xdr:from>
    <xdr:to>
      <xdr:col>3</xdr:col>
      <xdr:colOff>114300</xdr:colOff>
      <xdr:row>7</xdr:row>
      <xdr:rowOff>161925</xdr:rowOff>
    </xdr:to>
    <xdr:sp macro="[0]!ouvreformulaire" textlink="">
      <xdr:nvSpPr>
        <xdr:cNvPr id="2" name="Rectangle à coins arrondis 1"/>
        <xdr:cNvSpPr/>
      </xdr:nvSpPr>
      <xdr:spPr>
        <a:xfrm>
          <a:off x="819149" y="561974"/>
          <a:ext cx="1581151" cy="93345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  <a:r>
            <a:rPr lang="fr-FR" sz="1600" b="1" baseline="0">
              <a:solidFill>
                <a:schemeClr val="tx1"/>
              </a:solidFill>
            </a:rPr>
            <a:t> LE FORMULAIRE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source" displayName="Tsource" ref="A1:BY6" totalsRowShown="0" headerRowDxfId="117" dataDxfId="116">
  <autoFilter ref="A1:BY6"/>
  <sortState ref="A2:BX755">
    <sortCondition ref="A2"/>
  </sortState>
  <tableColumns count="77">
    <tableColumn id="1" name="Matricule" dataDxfId="115"/>
    <tableColumn id="2" name="N° Unique" dataDxfId="114"/>
    <tableColumn id="3" name="Date 1ère demande" dataDxfId="113"/>
    <tableColumn id="4" name="Date renouvellement" dataDxfId="112"/>
    <tableColumn id="5" name="NOM &amp; PRENOM" dataDxfId="111"/>
    <tableColumn id="6" name="NOM de JEUNE FILLE" dataDxfId="110"/>
    <tableColumn id="7" name="Prénom" dataDxfId="109"/>
    <tableColumn id="8" name="Date de naissance" dataDxfId="108"/>
    <tableColumn id="9" name="Nationalité" dataDxfId="107"/>
    <tableColumn id="10" name="Situation famille" dataDxfId="106"/>
    <tableColumn id="11" name="Teléphone" dataDxfId="105"/>
    <tableColumn id="12" name="e-mail" dataDxfId="104"/>
    <tableColumn id="13" name="Adresse 1" dataDxfId="103"/>
    <tableColumn id="14" name="Adresse 2" dataDxfId="102"/>
    <tableColumn id="15" name="CP" dataDxfId="101"/>
    <tableColumn id="16" name="Ville" dataDxfId="100"/>
    <tableColumn id="17" name="NOM conjoint ou coloc" dataDxfId="99"/>
    <tableColumn id="18" name="NOM de JEUNE FILLE Conjoint" dataDxfId="98"/>
    <tableColumn id="19" name="Prénom2" dataDxfId="97"/>
    <tableColumn id="20" name="Date de Naissance3" dataDxfId="96"/>
    <tableColumn id="21" name="Nationalité4" dataDxfId="95"/>
    <tableColumn id="22" name="Lien avec demandeur conjoint" dataDxfId="94"/>
    <tableColumn id="23" name="Téléphone" dataDxfId="93"/>
    <tableColumn id="24" name="Date de N enfant 1" dataDxfId="92"/>
    <tableColumn id="25" name="Date de N enfant 2" dataDxfId="91"/>
    <tableColumn id="26" name="Date de N enfant 3" dataDxfId="90"/>
    <tableColumn id="27" name="Date de N enfant 4" dataDxfId="89"/>
    <tableColumn id="28" name="Date de N enfant 5" dataDxfId="88"/>
    <tableColumn id="29" name="Date de N enfant 6" dataDxfId="87"/>
    <tableColumn id="30" name="Date de N enfant 7" dataDxfId="86"/>
    <tableColumn id="31" name="Date de N enfant 8" dataDxfId="85"/>
    <tableColumn id="32" name="Nbre enfants mineurs" dataDxfId="84">
      <calculatedColumnFormula>COUNTA(Tsource[[#This Row],[Date de N enfant 1]:[Date de N enfant 8]])</calculatedColumnFormula>
    </tableColumn>
    <tableColumn id="33" name="Handicapé mineur à charge (en sus)" dataDxfId="83"/>
    <tableColumn id="34" name="Autres personnes à charge" dataDxfId="82"/>
    <tableColumn id="35" name="Nombre personnes" dataDxfId="81"/>
    <tableColumn id="36" name="Nbre de parts" dataDxfId="80"/>
    <tableColumn id="37" name="Catégorie logement" dataDxfId="79" dataCellStyle="Monétaire"/>
    <tableColumn id="38" name="Revenus annuel demandeur    N-1" dataDxfId="78"/>
    <tableColumn id="39" name="Revenus annuel conjoint           N-1" dataDxfId="77"/>
    <tableColumn id="40" name="Total revenus annuels N-1" dataDxfId="76"/>
    <tableColumn id="41" name="Plafond LS" dataDxfId="75">
      <calculatedColumnFormula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calculatedColumnFormula>
    </tableColumn>
    <tableColumn id="42" name="Revenus annuel demandeur     N-2" dataDxfId="74"/>
    <tableColumn id="43" name="Revenus annuel conjoint  N-2" dataDxfId="73"/>
    <tableColumn id="44" name="Total revenus annuels N-2" dataDxfId="72"/>
    <tableColumn id="45" name="Plafond LS5" dataDxfId="71">
      <calculatedColumnFormula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calculatedColumnFormula>
    </tableColumn>
    <tableColumn id="46" name="Salaire mensuel demandeur" dataDxfId="70"/>
    <tableColumn id="47" name="Salaire mensuel conjoint" dataDxfId="69"/>
    <tableColumn id="48" name="Allocations mensuelles demandeur" dataDxfId="68"/>
    <tableColumn id="49" name="Allocations mensuelles conjoint" dataDxfId="67"/>
    <tableColumn id="50" name="Total ressources mensuelles" dataDxfId="66"/>
    <tableColumn id="51" name="Part salaire" dataDxfId="65"/>
    <tableColumn id="52" name="Logement actuel" dataDxfId="64"/>
    <tableColumn id="53" name="Bailleur si HLM" dataDxfId="63"/>
    <tableColumn id="54" name="Montant actuel du loyer" dataDxfId="62"/>
    <tableColumn id="55" name="Montant actuel des APL ou AL" dataDxfId="61"/>
    <tableColumn id="56" name="Résiduel loyer" dataDxfId="60"/>
    <tableColumn id="57" name="Taux d'effort actuel" dataDxfId="59"/>
    <tableColumn id="58" name="Genre de logement actuel" dataDxfId="58"/>
    <tableColumn id="59" name="Type de logement actuel" dataDxfId="57"/>
    <tableColumn id="60" name="Motif de la demande de logement 1" dataDxfId="56"/>
    <tableColumn id="61" name="Motif de la demande de logement 2" dataDxfId="55"/>
    <tableColumn id="62" name="Motif de la demande de logement 3" dataDxfId="54"/>
    <tableColumn id="63" name="Genre de logement recherché" dataDxfId="53"/>
    <tableColumn id="64" name="Type de logement recherché" dataDxfId="52"/>
    <tableColumn id="65" name="Logement en RDC" dataDxfId="51"/>
    <tableColumn id="66" name="Logement sans ascenceur" dataDxfId="50"/>
    <tableColumn id="67" name="Montant max du loyer + charges" dataDxfId="49"/>
    <tableColumn id="68" name="Montantant prévisionnel AL ou APL" dataDxfId="48"/>
    <tableColumn id="69" name="Taux d'effort maximal souhaité" dataDxfId="47"/>
    <tableColumn id="70" name="Localisation souhaité 1" dataDxfId="46"/>
    <tableColumn id="71" name="Localisation souhaitée 2" dataDxfId="45"/>
    <tableColumn id="72" name="Localisation souhaitée 3" dataDxfId="44"/>
    <tableColumn id="73" name="Extension possible autres communes métropolitaines" dataDxfId="43"/>
    <tableColumn id="74" name="Spécificités handicap" dataDxfId="42"/>
    <tableColumn id="75" name="Commentaire" dataDxfId="41"/>
    <tableColumn id="76" name="DOSSIER CLOTURE" dataDxfId="40"/>
    <tableColumn id="77" name="DATE DE CLOTURE" dataDxfId="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nationalite" displayName="Tnationalite" ref="A1:A4" totalsRowShown="0" headerRowDxfId="38" dataDxfId="37">
  <autoFilter ref="A1:A4"/>
  <tableColumns count="1">
    <tableColumn id="1" name="Nationalite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ituation" displayName="Tsituation" ref="B1:B8" totalsRowShown="0" headerRowDxfId="35" dataDxfId="34">
  <autoFilter ref="B1:B8"/>
  <tableColumns count="1">
    <tableColumn id="1" name="Situation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ituation_conjoint" displayName="Tsituation_conjoint" ref="C1:C5" totalsRowShown="0" headerRowDxfId="32" dataDxfId="31">
  <autoFilter ref="C1:C5"/>
  <tableColumns count="1">
    <tableColumn id="1" name="Situation conjoint" dataDxfId="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oui_non" displayName="Toui_non" ref="D1:D3" totalsRowShown="0" headerRowDxfId="29" dataDxfId="28">
  <autoFilter ref="D1:D3"/>
  <tableColumns count="1">
    <tableColumn id="1" name="oui non" dataDxfId="2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bailleurs" displayName="Tbailleurs" ref="E1:E15" totalsRowShown="0" headerRowDxfId="26" dataDxfId="25">
  <autoFilter ref="E1:E15"/>
  <tableColumns count="1">
    <tableColumn id="1" name="Bailleurs" dataDxfId="2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genres" displayName="Tgenres" ref="F1:F3" totalsRowShown="0" headerRowDxfId="23" dataDxfId="22">
  <autoFilter ref="F1:F3"/>
  <tableColumns count="1">
    <tableColumn id="1" name="Genre1" dataDxfId="2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genres2" displayName="Tgenres2" ref="G1:G4" totalsRowShown="0" headerRowDxfId="20" dataDxfId="19">
  <autoFilter ref="G1:G4"/>
  <tableColumns count="1">
    <tableColumn id="1" name="Genre2" dataDxfId="18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Types" displayName="TTypes" ref="H1:H8" totalsRowShown="0" headerRowDxfId="17" dataDxfId="16">
  <autoFilter ref="H1:H8"/>
  <tableColumns count="1">
    <tableColumn id="1" name="Type" dataDxfId="1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Raisons" displayName="TRaisons" ref="I1:I24" totalsRowShown="0" headerRowDxfId="14" dataDxfId="13">
  <autoFilter ref="I1:I24"/>
  <tableColumns count="1">
    <tableColumn id="1" name="Raisons" dataDxfId="1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c" displayName="Tc" ref="L1:L8" totalsRowShown="0" headerRowDxfId="11" dataDxfId="10">
  <autoFilter ref="L1:L8"/>
  <tableColumns count="1">
    <tableColumn id="1" name="Colonne1" dataDxfId="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M1:M8" totalsRowShown="0" headerRowDxfId="8" dataDxfId="7">
  <autoFilter ref="M1:M8"/>
  <tableColumns count="1">
    <tableColumn id="1" name="PLAI" dataDxfId="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N1:N8" totalsRowShown="0" headerRowDxfId="5" dataDxfId="4">
  <autoFilter ref="N1:N8"/>
  <tableColumns count="1">
    <tableColumn id="1" name="PLUS" dataDxfId="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O1:O8" totalsRowShown="0" headerRowDxfId="2" dataDxfId="1">
  <autoFilter ref="O1:O8"/>
  <tableColumns count="1">
    <tableColumn id="1" name="PL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Y6"/>
  <sheetViews>
    <sheetView zoomScale="80" zoomScaleNormal="80" workbookViewId="0">
      <pane ySplit="1" topLeftCell="A2" activePane="bottomLeft" state="frozen"/>
      <selection activeCell="BM1" sqref="BM1"/>
      <selection pane="bottomLeft" activeCell="AA9" sqref="AA9"/>
    </sheetView>
  </sheetViews>
  <sheetFormatPr baseColWidth="10" defaultColWidth="11" defaultRowHeight="12"/>
  <cols>
    <col min="1" max="1" width="18.140625" style="14" bestFit="1" customWidth="1"/>
    <col min="2" max="2" width="13" style="11" customWidth="1"/>
    <col min="3" max="3" width="26.28515625" style="12" hidden="1" customWidth="1"/>
    <col min="4" max="4" width="27.85546875" style="12" hidden="1" customWidth="1"/>
    <col min="5" max="5" width="28" style="34" hidden="1" customWidth="1"/>
    <col min="6" max="6" width="20.42578125" style="34" hidden="1" customWidth="1"/>
    <col min="7" max="7" width="12.5703125" style="34" hidden="1" customWidth="1"/>
    <col min="8" max="8" width="18.42578125" style="12" hidden="1" customWidth="1"/>
    <col min="9" max="9" width="17.85546875" style="14" hidden="1" customWidth="1"/>
    <col min="10" max="10" width="19" style="14" hidden="1" customWidth="1"/>
    <col min="11" max="11" width="20" style="35" hidden="1" customWidth="1"/>
    <col min="12" max="12" width="26" style="17" hidden="1" customWidth="1"/>
    <col min="13" max="14" width="17.5703125" style="14" hidden="1" customWidth="1"/>
    <col min="15" max="15" width="8.5703125" style="37" hidden="1" customWidth="1"/>
    <col min="16" max="16" width="24.5703125" style="14" hidden="1" customWidth="1"/>
    <col min="17" max="17" width="31.42578125" style="34" hidden="1" customWidth="1"/>
    <col min="18" max="18" width="39" style="34" hidden="1" customWidth="1"/>
    <col min="19" max="19" width="15.28515625" style="34" hidden="1" customWidth="1"/>
    <col min="20" max="20" width="27.5703125" style="38" hidden="1" customWidth="1"/>
    <col min="21" max="21" width="18.140625" style="14" hidden="1" customWidth="1"/>
    <col min="22" max="22" width="41.85546875" style="34" hidden="1" customWidth="1"/>
    <col min="23" max="23" width="20" style="35" hidden="1" customWidth="1"/>
    <col min="24" max="30" width="25.7109375" style="38" customWidth="1"/>
    <col min="31" max="31" width="31.85546875" style="38" customWidth="1"/>
    <col min="32" max="32" width="28.42578125" style="14" bestFit="1" customWidth="1"/>
    <col min="33" max="33" width="19.28515625" style="34" customWidth="1"/>
    <col min="34" max="34" width="33.28515625" style="39" customWidth="1"/>
    <col min="35" max="35" width="24.7109375" style="18" customWidth="1"/>
    <col min="36" max="36" width="15.140625" style="39" bestFit="1" customWidth="1"/>
    <col min="37" max="37" width="19.42578125" style="40" bestFit="1" customWidth="1"/>
    <col min="38" max="38" width="40" style="45" bestFit="1" customWidth="1"/>
    <col min="39" max="39" width="32.42578125" style="45" bestFit="1" customWidth="1"/>
    <col min="40" max="40" width="33.28515625" style="59" customWidth="1"/>
    <col min="41" max="41" width="18.140625" style="20" customWidth="1"/>
    <col min="42" max="42" width="32.140625" style="20" customWidth="1"/>
    <col min="43" max="43" width="43.7109375" style="45" bestFit="1" customWidth="1"/>
    <col min="44" max="44" width="33.28515625" style="51" customWidth="1"/>
    <col min="45" max="45" width="20" style="20" customWidth="1"/>
    <col min="46" max="46" width="26.85546875" style="63" bestFit="1" customWidth="1"/>
    <col min="47" max="47" width="23" style="45" bestFit="1" customWidth="1"/>
    <col min="48" max="48" width="30.42578125" style="45" bestFit="1" customWidth="1"/>
    <col min="49" max="49" width="30" style="45" bestFit="1" customWidth="1"/>
    <col min="50" max="50" width="30.42578125" style="51" customWidth="1"/>
    <col min="51" max="51" width="14.28515625" style="31" customWidth="1"/>
    <col min="52" max="52" width="18.5703125" style="22" bestFit="1" customWidth="1"/>
    <col min="53" max="53" width="17.42578125" style="34" bestFit="1" customWidth="1"/>
    <col min="54" max="54" width="24.140625" style="20" bestFit="1" customWidth="1"/>
    <col min="55" max="55" width="28.28515625" style="20" bestFit="1" customWidth="1"/>
    <col min="56" max="56" width="18.140625" style="59" customWidth="1"/>
    <col min="57" max="57" width="23.85546875" style="20" customWidth="1"/>
    <col min="58" max="58" width="34.28515625" style="14" customWidth="1"/>
    <col min="59" max="59" width="32.42578125" style="14" customWidth="1"/>
    <col min="60" max="62" width="42.85546875" style="14" customWidth="1"/>
    <col min="63" max="63" width="40" style="14" customWidth="1"/>
    <col min="64" max="64" width="38.140625" style="14" customWidth="1"/>
    <col min="65" max="65" width="26.7109375" style="14" customWidth="1"/>
    <col min="66" max="66" width="34.28515625" style="14" customWidth="1"/>
    <col min="67" max="67" width="39.140625" style="32" bestFit="1" customWidth="1"/>
    <col min="68" max="68" width="44.7109375" style="45" customWidth="1"/>
    <col min="69" max="69" width="31.42578125" style="31" customWidth="1"/>
    <col min="70" max="70" width="29.5703125" style="34" customWidth="1"/>
    <col min="71" max="72" width="31.42578125" style="34" customWidth="1"/>
    <col min="73" max="73" width="60.28515625" style="14" bestFit="1" customWidth="1"/>
    <col min="74" max="74" width="40" style="34" bestFit="1" customWidth="1"/>
    <col min="75" max="75" width="63.7109375" style="34" bestFit="1" customWidth="1"/>
    <col min="76" max="76" width="12.140625" style="14" bestFit="1" customWidth="1"/>
    <col min="77" max="77" width="11" style="62"/>
    <col min="78" max="16384" width="11" style="14"/>
  </cols>
  <sheetData>
    <row r="1" spans="1:77" s="4" customFormat="1" ht="31.5" customHeight="1">
      <c r="A1" s="4" t="s">
        <v>136</v>
      </c>
      <c r="B1" s="5" t="s">
        <v>0</v>
      </c>
      <c r="C1" s="6" t="s">
        <v>1</v>
      </c>
      <c r="D1" s="6" t="s">
        <v>2</v>
      </c>
      <c r="E1" s="4" t="s">
        <v>156</v>
      </c>
      <c r="F1" s="4" t="s">
        <v>117</v>
      </c>
      <c r="G1" s="4" t="s">
        <v>3</v>
      </c>
      <c r="H1" s="4" t="s">
        <v>4</v>
      </c>
      <c r="I1" s="4" t="s">
        <v>5</v>
      </c>
      <c r="J1" s="4" t="s">
        <v>6</v>
      </c>
      <c r="K1" s="36" t="s">
        <v>46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118</v>
      </c>
      <c r="S1" s="4" t="s">
        <v>137</v>
      </c>
      <c r="T1" s="52" t="s">
        <v>138</v>
      </c>
      <c r="U1" s="4" t="s">
        <v>139</v>
      </c>
      <c r="V1" s="4" t="s">
        <v>13</v>
      </c>
      <c r="W1" s="36" t="s">
        <v>14</v>
      </c>
      <c r="X1" s="52" t="s">
        <v>15</v>
      </c>
      <c r="Y1" s="52" t="s">
        <v>16</v>
      </c>
      <c r="Z1" s="52" t="s">
        <v>17</v>
      </c>
      <c r="AA1" s="52" t="s">
        <v>18</v>
      </c>
      <c r="AB1" s="52" t="s">
        <v>19</v>
      </c>
      <c r="AC1" s="52" t="s">
        <v>20</v>
      </c>
      <c r="AD1" s="52" t="s">
        <v>21</v>
      </c>
      <c r="AE1" s="52" t="s">
        <v>22</v>
      </c>
      <c r="AF1" s="4" t="s">
        <v>23</v>
      </c>
      <c r="AG1" s="4" t="s">
        <v>155</v>
      </c>
      <c r="AH1" s="4" t="s">
        <v>24</v>
      </c>
      <c r="AI1" s="4" t="s">
        <v>102</v>
      </c>
      <c r="AJ1" s="4" t="s">
        <v>101</v>
      </c>
      <c r="AK1" s="7" t="s">
        <v>115</v>
      </c>
      <c r="AL1" s="44" t="s">
        <v>104</v>
      </c>
      <c r="AM1" s="44" t="s">
        <v>105</v>
      </c>
      <c r="AN1" s="56" t="s">
        <v>103</v>
      </c>
      <c r="AO1" s="4" t="s">
        <v>108</v>
      </c>
      <c r="AP1" s="54" t="s">
        <v>106</v>
      </c>
      <c r="AQ1" s="44" t="s">
        <v>154</v>
      </c>
      <c r="AR1" s="48" t="s">
        <v>107</v>
      </c>
      <c r="AS1" s="4" t="s">
        <v>140</v>
      </c>
      <c r="AT1" s="44" t="s">
        <v>25</v>
      </c>
      <c r="AU1" s="44" t="s">
        <v>26</v>
      </c>
      <c r="AV1" s="44" t="s">
        <v>27</v>
      </c>
      <c r="AW1" s="44" t="s">
        <v>28</v>
      </c>
      <c r="AX1" s="48" t="s">
        <v>109</v>
      </c>
      <c r="AY1" s="4" t="s">
        <v>110</v>
      </c>
      <c r="AZ1" s="8" t="s">
        <v>29</v>
      </c>
      <c r="BA1" s="4" t="s">
        <v>30</v>
      </c>
      <c r="BB1" s="54" t="s">
        <v>31</v>
      </c>
      <c r="BC1" s="54" t="s">
        <v>32</v>
      </c>
      <c r="BD1" s="56" t="s">
        <v>111</v>
      </c>
      <c r="BE1" s="4" t="s">
        <v>112</v>
      </c>
      <c r="BF1" s="4" t="s">
        <v>33</v>
      </c>
      <c r="BG1" s="4" t="s">
        <v>34</v>
      </c>
      <c r="BH1" s="4" t="s">
        <v>41</v>
      </c>
      <c r="BI1" s="4" t="s">
        <v>42</v>
      </c>
      <c r="BJ1" s="4" t="s">
        <v>43</v>
      </c>
      <c r="BK1" s="4" t="s">
        <v>35</v>
      </c>
      <c r="BL1" s="4" t="s">
        <v>36</v>
      </c>
      <c r="BM1" s="4" t="s">
        <v>37</v>
      </c>
      <c r="BN1" s="4" t="s">
        <v>38</v>
      </c>
      <c r="BO1" s="44" t="s">
        <v>100</v>
      </c>
      <c r="BP1" s="44" t="s">
        <v>114</v>
      </c>
      <c r="BQ1" s="9" t="s">
        <v>113</v>
      </c>
      <c r="BR1" s="4" t="s">
        <v>39</v>
      </c>
      <c r="BS1" s="4" t="s">
        <v>40</v>
      </c>
      <c r="BT1" s="4" t="s">
        <v>44</v>
      </c>
      <c r="BU1" s="4" t="s">
        <v>47</v>
      </c>
      <c r="BV1" s="4" t="s">
        <v>45</v>
      </c>
      <c r="BW1" s="4" t="s">
        <v>116</v>
      </c>
      <c r="BX1" s="60" t="s">
        <v>157</v>
      </c>
      <c r="BY1" s="61" t="s">
        <v>158</v>
      </c>
    </row>
    <row r="2" spans="1:77" ht="15">
      <c r="A2" s="10">
        <v>1</v>
      </c>
      <c r="B2" s="33" t="s">
        <v>153</v>
      </c>
      <c r="C2" s="42"/>
      <c r="D2" s="13"/>
      <c r="H2" s="15"/>
      <c r="L2" s="16"/>
      <c r="AF2" s="65">
        <f>COUNTA(Tsource[[#This Row],[Date de N enfant 1]:[Date de N enfant 8]])</f>
        <v>0</v>
      </c>
      <c r="AG2" s="34">
        <v>0</v>
      </c>
      <c r="AH2" s="39">
        <v>0</v>
      </c>
      <c r="AI2" s="28">
        <f>(COUNTA(H2,T2,X2:AE2))+AG2+AH2</f>
        <v>0</v>
      </c>
      <c r="AJ2" s="19" t="s">
        <v>141</v>
      </c>
      <c r="AK2" s="34">
        <v>4</v>
      </c>
      <c r="AL2" s="45">
        <v>2818</v>
      </c>
      <c r="AM2" s="45">
        <v>5238</v>
      </c>
      <c r="AN2" s="57">
        <f>AL2+AM2</f>
        <v>8056</v>
      </c>
      <c r="AO2" s="29" t="str">
        <f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f>
        <v>PLAI</v>
      </c>
      <c r="AP2" s="20">
        <v>1165</v>
      </c>
      <c r="AQ2" s="45">
        <v>5597</v>
      </c>
      <c r="AR2" s="49">
        <f>AP2+AQ2</f>
        <v>6762</v>
      </c>
      <c r="AS2" s="29" t="str">
        <f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f>
        <v>PLAI</v>
      </c>
      <c r="AT2" s="63">
        <v>828</v>
      </c>
      <c r="AU2" s="46">
        <v>0</v>
      </c>
      <c r="AV2" s="63">
        <v>972</v>
      </c>
      <c r="AW2" s="46">
        <v>0</v>
      </c>
      <c r="AX2" s="49">
        <f>AT2+AU2+AV2+AW2</f>
        <v>1800</v>
      </c>
      <c r="AY2" s="30">
        <f>(AT2+AU2)/AX2</f>
        <v>0.46</v>
      </c>
      <c r="AZ2" s="22" t="s">
        <v>63</v>
      </c>
      <c r="BA2" s="41"/>
      <c r="BB2" s="20">
        <v>744</v>
      </c>
      <c r="BC2" s="20">
        <v>437</v>
      </c>
      <c r="BD2" s="57">
        <f>BB2-BC2</f>
        <v>307</v>
      </c>
      <c r="BE2" s="30">
        <f>BD2/AX2</f>
        <v>0.17055555555555554</v>
      </c>
      <c r="BF2" s="14" t="s">
        <v>68</v>
      </c>
      <c r="BG2" s="14" t="s">
        <v>74</v>
      </c>
      <c r="BH2" s="14" t="s">
        <v>79</v>
      </c>
      <c r="BI2" s="14" t="s">
        <v>85</v>
      </c>
      <c r="BJ2" s="14" t="s">
        <v>92</v>
      </c>
      <c r="BK2" s="14" t="s">
        <v>67</v>
      </c>
      <c r="BL2" s="14" t="s">
        <v>74</v>
      </c>
      <c r="BM2" s="14" t="s">
        <v>60</v>
      </c>
      <c r="BN2" s="14" t="s">
        <v>61</v>
      </c>
      <c r="BO2" s="45">
        <v>600</v>
      </c>
      <c r="BP2" s="46">
        <v>0</v>
      </c>
      <c r="BQ2" s="30">
        <f>(BO2-BP2)/AX2</f>
        <v>0.33333333333333331</v>
      </c>
      <c r="BU2" s="14" t="s">
        <v>61</v>
      </c>
      <c r="BV2" s="41"/>
      <c r="BW2" s="41"/>
      <c r="BX2" s="10"/>
      <c r="BY2" s="53"/>
    </row>
    <row r="3" spans="1:77" ht="15">
      <c r="A3" s="10">
        <v>2</v>
      </c>
      <c r="B3" s="24" t="s">
        <v>153</v>
      </c>
      <c r="C3" s="43" t="s">
        <v>141</v>
      </c>
      <c r="D3" s="25" t="s">
        <v>141</v>
      </c>
      <c r="E3" s="10" t="s">
        <v>141</v>
      </c>
      <c r="F3" s="10" t="s">
        <v>141</v>
      </c>
      <c r="G3" s="10" t="s">
        <v>141</v>
      </c>
      <c r="H3" s="25" t="s">
        <v>141</v>
      </c>
      <c r="I3" s="10" t="s">
        <v>141</v>
      </c>
      <c r="J3" s="10" t="s">
        <v>141</v>
      </c>
      <c r="K3" s="26" t="s">
        <v>141</v>
      </c>
      <c r="L3" s="27" t="s">
        <v>141</v>
      </c>
      <c r="M3" s="10" t="s">
        <v>141</v>
      </c>
      <c r="N3" s="10" t="s">
        <v>141</v>
      </c>
      <c r="O3" s="27" t="s">
        <v>141</v>
      </c>
      <c r="P3" s="10" t="s">
        <v>141</v>
      </c>
      <c r="Q3" s="10" t="s">
        <v>141</v>
      </c>
      <c r="R3" s="10" t="s">
        <v>141</v>
      </c>
      <c r="S3" s="10" t="s">
        <v>141</v>
      </c>
      <c r="T3" s="53" t="s">
        <v>141</v>
      </c>
      <c r="U3" s="10" t="s">
        <v>141</v>
      </c>
      <c r="V3" s="10" t="s">
        <v>141</v>
      </c>
      <c r="W3" s="26" t="s">
        <v>141</v>
      </c>
      <c r="X3" s="53" t="s">
        <v>159</v>
      </c>
      <c r="Y3" s="53" t="s">
        <v>141</v>
      </c>
      <c r="Z3" s="53" t="s">
        <v>141</v>
      </c>
      <c r="AA3" s="53" t="s">
        <v>141</v>
      </c>
      <c r="AB3" s="53" t="s">
        <v>141</v>
      </c>
      <c r="AC3" s="53" t="s">
        <v>141</v>
      </c>
      <c r="AD3" s="53" t="s">
        <v>141</v>
      </c>
      <c r="AE3" s="53" t="s">
        <v>141</v>
      </c>
      <c r="AF3" s="65">
        <f>COUNTA(Tsource[[#This Row],[Date de N enfant 1]:[Date de N enfant 8]])</f>
        <v>8</v>
      </c>
      <c r="AG3" s="10" t="s">
        <v>160</v>
      </c>
      <c r="AH3" s="19" t="s">
        <v>160</v>
      </c>
      <c r="AI3" s="19"/>
      <c r="AJ3" s="19" t="s">
        <v>141</v>
      </c>
      <c r="AK3" s="23" t="s">
        <v>141</v>
      </c>
      <c r="AL3" s="47" t="s">
        <v>160</v>
      </c>
      <c r="AM3" s="47" t="s">
        <v>160</v>
      </c>
      <c r="AN3" s="58"/>
      <c r="AO3" s="55" t="b">
        <f>IF(AND(AK3&lt;1,AL3&lt;1),"INVALIDE",IF(AND(AK3=1,AN3&lt;=LISTES!$M$2),"PLAI",IF(AND(AK3=1,AN3&gt;LISTES!$M$2,AN3&lt;=LISTES!$N$2),"PLUS",IF(AND(AK3=1,AN3&gt;LISTES!$N$2,AN3&lt;=LISTES!$O$2),"PLS",IF(AND(AK3=2,AN3&lt;=LISTES!$M$3),"PLAI",IF(AND(AK3=2,AN3&gt;LISTES!$M$3,AN3&lt;=LISTES!$N$3),"PLUS",IF(AND(AK3=2,AN3&gt;LISTES!$N$3,AN3&lt;=LISTES!$O$3),"PLS",IF(AND(AK3=3,AN3&lt;=LISTES!$M$4),"PLAI",IF(AND(AK3=3,AN3&gt;LISTES!$M$4,AN3&lt;=LISTES!$N$4),"PLUS",IF(AND(AK3=3,AN3&gt;LISTES!$N$4,AN3&lt;=LISTES!$O$4),"PLS",IF(AND(AK3=4,AN3&lt;=LISTES!$M$5),"PLAI",IF(AND(AK3=4,AN3&gt;LISTES!$M$5,AN3&lt;=LISTES!$N$5),"PLUS",IF(AND(AK3=4,AN3&gt;LISTES!$N$5,AN3&lt;=LISTES!$O$5),"PLS",IF(AND(AK3=5,AN3&lt;=LISTES!$M$6),"PLAI",IF(AND(AK3=5,AN3&gt;LISTES!$M$6,AN3&lt;=LISTES!$N$6),"PLUS",IF(AND(AK3=5,AN3&gt;LISTES!$N$6,AN3&lt;=LISTES!$O$6),"PLS",IF(AND(AK3=6,AN3&lt;=LISTES!$M$7),"PLAI",IF(AND(AK3=6,AN3&gt;LISTES!$M$7,AN3&lt;=LISTES!$N$7),"PLUS",IF(AND(AK3=6,AN3&gt;LISTES!$N$7,AN3&lt;=LISTES!$O$7),"PLS",IF(AND(AK3=7,AN3&lt;=LISTES!$M$8),"PLAI",IF(AND(AK3=7,AN3&gt;LISTES!$M$8,AN3&lt;=LISTES!$N$8),"PLUS",IF(AND(AK3=7,AN3&gt;LISTES!$N$8,AN3&lt;=LISTES!$O$8),"PLS"))))))))))))))))))))))</f>
        <v>0</v>
      </c>
      <c r="AP3" s="55" t="s">
        <v>160</v>
      </c>
      <c r="AQ3" s="47" t="s">
        <v>160</v>
      </c>
      <c r="AR3" s="50"/>
      <c r="AS3" s="55" t="b">
        <f>IF(AND(AK3&lt;1,AL3&lt;1),"INVALIDE",IF(AND(AK3=1,AR3&lt;=LISTES!$M$2),"PLAI",IF(AND(AK3=1,AR3&gt;LISTES!$M$2,AR3&lt;=LISTES!$N$2),"PLUS",IF(AND(AK3=1,AR3&gt;LISTES!$N$2,AR3&lt;=LISTES!$O$2),"PLS",IF(AND(AK3=2,AR3&lt;=LISTES!$M$3),"PLAI",IF(AND(AK3=2,AR3&gt;LISTES!$M$3,AR3&lt;=LISTES!$N$3),"PLUS",IF(AND(AK3=2,AR3&gt;LISTES!$N$3,AR3&lt;=LISTES!$O$3),"PLS",IF(AND(AK3=3,AR3&lt;=LISTES!$M$4),"PLAI",IF(AND(AK3=3,AR3&gt;LISTES!$M$4,AR3&lt;=LISTES!$N$4),"PLUS",IF(AND(AK3=3,AR3&gt;LISTES!$N$4,AR3&lt;=LISTES!$O$4),"PLS",IF(AND(AK3=4,AR3&lt;=LISTES!$M$5),"PLAI",IF(AND(AK3=4,AR3&gt;LISTES!$M$5,AR3&lt;=LISTES!$N$5),"PLUS",IF(AND(AK3=4,AR3&gt;LISTES!$N$5,AR3&lt;=LISTES!$O$5),"PLS",IF(AND(AK3=5,AR3&lt;=LISTES!$M$6),"PLAI",IF(AND(AK3=5,AR3&gt;LISTES!$M$6,AR3&lt;=LISTES!$N$6),"PLUS",IF(AND(AK3=5,AR3&gt;LISTES!$N$6,AR3&lt;=LISTES!$O$6),"PLS",IF(AND(AK3=6,AR3&lt;=LISTES!$M$7),"PLAI",IF(AND(AK3=6,AR3&gt;LISTES!$M$7,AR3&lt;=LISTES!$N$7),"PLUS",IF(AND(AK3=6,AR3&gt;LISTES!$N$7,AR3&lt;=LISTES!$O$7),"PLS",IF(AND(AK3=7,AR3&lt;=LISTES!$M$8),"PLAI",IF(AND(AK3=7,AR3&gt;LISTES!$M$8,AR3&lt;=LISTES!$N$8),"PLUS",IF(AND(AK3=7,AR3&gt;LISTES!$N$8,AR3&lt;=LISTES!$O$8),"PLS"))))))))))))))))))))))</f>
        <v>0</v>
      </c>
      <c r="AT3" s="47" t="s">
        <v>160</v>
      </c>
      <c r="AU3" s="47" t="s">
        <v>160</v>
      </c>
      <c r="AV3" s="47" t="s">
        <v>160</v>
      </c>
      <c r="AW3" s="47" t="s">
        <v>160</v>
      </c>
      <c r="AX3" s="50"/>
      <c r="AY3" s="21"/>
      <c r="AZ3" s="64" t="s">
        <v>141</v>
      </c>
      <c r="BA3" s="10" t="s">
        <v>141</v>
      </c>
      <c r="BB3" s="55" t="s">
        <v>160</v>
      </c>
      <c r="BC3" s="55" t="s">
        <v>160</v>
      </c>
      <c r="BD3" s="58"/>
      <c r="BE3" s="21"/>
      <c r="BF3" s="10" t="s">
        <v>141</v>
      </c>
      <c r="BG3" s="10" t="s">
        <v>141</v>
      </c>
      <c r="BH3" s="10" t="s">
        <v>141</v>
      </c>
      <c r="BI3" s="10" t="s">
        <v>141</v>
      </c>
      <c r="BJ3" s="10" t="s">
        <v>141</v>
      </c>
      <c r="BK3" s="10" t="s">
        <v>141</v>
      </c>
      <c r="BL3" s="10" t="s">
        <v>141</v>
      </c>
      <c r="BM3" s="10" t="s">
        <v>141</v>
      </c>
      <c r="BN3" s="10" t="s">
        <v>141</v>
      </c>
      <c r="BO3" s="47" t="s">
        <v>160</v>
      </c>
      <c r="BP3" s="47" t="s">
        <v>160</v>
      </c>
      <c r="BQ3" s="21"/>
      <c r="BR3" s="10" t="s">
        <v>141</v>
      </c>
      <c r="BS3" s="10" t="s">
        <v>141</v>
      </c>
      <c r="BT3" s="10" t="s">
        <v>141</v>
      </c>
      <c r="BU3" s="10" t="s">
        <v>141</v>
      </c>
      <c r="BV3" s="10" t="s">
        <v>141</v>
      </c>
      <c r="BW3" s="10" t="s">
        <v>141</v>
      </c>
      <c r="BX3" s="10" t="s">
        <v>61</v>
      </c>
      <c r="BY3" s="53" t="s">
        <v>141</v>
      </c>
    </row>
    <row r="4" spans="1:77" ht="15">
      <c r="A4" s="10">
        <v>3</v>
      </c>
      <c r="B4" s="24"/>
      <c r="C4" s="43"/>
      <c r="D4" s="25"/>
      <c r="E4" s="10"/>
      <c r="F4" s="10"/>
      <c r="G4" s="10"/>
      <c r="H4" s="25"/>
      <c r="I4" s="10"/>
      <c r="J4" s="10"/>
      <c r="K4" s="26"/>
      <c r="L4" s="27"/>
      <c r="M4" s="10"/>
      <c r="N4" s="10"/>
      <c r="O4" s="27"/>
      <c r="P4" s="10"/>
      <c r="Q4" s="10"/>
      <c r="R4" s="10"/>
      <c r="S4" s="10"/>
      <c r="T4" s="53"/>
      <c r="U4" s="10"/>
      <c r="V4" s="10"/>
      <c r="W4" s="26"/>
      <c r="X4" s="53"/>
      <c r="Y4" s="53"/>
      <c r="Z4" s="53"/>
      <c r="AA4" s="53"/>
      <c r="AB4" s="53"/>
      <c r="AC4" s="53"/>
      <c r="AD4" s="53"/>
      <c r="AE4" s="53"/>
      <c r="AF4" s="65">
        <f>COUNTA(Tsource[[#This Row],[Date de N enfant 1]:[Date de N enfant 8]])</f>
        <v>0</v>
      </c>
      <c r="AG4" s="10"/>
      <c r="AH4" s="19"/>
      <c r="AI4" s="19"/>
      <c r="AJ4" s="19"/>
      <c r="AK4" s="23"/>
      <c r="AL4" s="47"/>
      <c r="AM4" s="47"/>
      <c r="AN4" s="58"/>
      <c r="AO4" s="55" t="str">
        <f>IF(AND(AK4&lt;1,AL4&lt;1),"INVALIDE",IF(AND(AK4=1,AN4&lt;=LISTES!$M$2),"PLAI",IF(AND(AK4=1,AN4&gt;LISTES!$M$2,AN4&lt;=LISTES!$N$2),"PLUS",IF(AND(AK4=1,AN4&gt;LISTES!$N$2,AN4&lt;=LISTES!$O$2),"PLS",IF(AND(AK4=2,AN4&lt;=LISTES!$M$3),"PLAI",IF(AND(AK4=2,AN4&gt;LISTES!$M$3,AN4&lt;=LISTES!$N$3),"PLUS",IF(AND(AK4=2,AN4&gt;LISTES!$N$3,AN4&lt;=LISTES!$O$3),"PLS",IF(AND(AK4=3,AN4&lt;=LISTES!$M$4),"PLAI",IF(AND(AK4=3,AN4&gt;LISTES!$M$4,AN4&lt;=LISTES!$N$4),"PLUS",IF(AND(AK4=3,AN4&gt;LISTES!$N$4,AN4&lt;=LISTES!$O$4),"PLS",IF(AND(AK4=4,AN4&lt;=LISTES!$M$5),"PLAI",IF(AND(AK4=4,AN4&gt;LISTES!$M$5,AN4&lt;=LISTES!$N$5),"PLUS",IF(AND(AK4=4,AN4&gt;LISTES!$N$5,AN4&lt;=LISTES!$O$5),"PLS",IF(AND(AK4=5,AN4&lt;=LISTES!$M$6),"PLAI",IF(AND(AK4=5,AN4&gt;LISTES!$M$6,AN4&lt;=LISTES!$N$6),"PLUS",IF(AND(AK4=5,AN4&gt;LISTES!$N$6,AN4&lt;=LISTES!$O$6),"PLS",IF(AND(AK4=6,AN4&lt;=LISTES!$M$7),"PLAI",IF(AND(AK4=6,AN4&gt;LISTES!$M$7,AN4&lt;=LISTES!$N$7),"PLUS",IF(AND(AK4=6,AN4&gt;LISTES!$N$7,AN4&lt;=LISTES!$O$7),"PLS",IF(AND(AK4=7,AN4&lt;=LISTES!$M$8),"PLAI",IF(AND(AK4=7,AN4&gt;LISTES!$M$8,AN4&lt;=LISTES!$N$8),"PLUS",IF(AND(AK4=7,AN4&gt;LISTES!$N$8,AN4&lt;=LISTES!$O$8),"PLS"))))))))))))))))))))))</f>
        <v>INVALIDE</v>
      </c>
      <c r="AP4" s="55"/>
      <c r="AQ4" s="47"/>
      <c r="AR4" s="50"/>
      <c r="AS4" s="55" t="str">
        <f>IF(AND(AK4&lt;1,AL4&lt;1),"INVALIDE",IF(AND(AK4=1,AR4&lt;=LISTES!$M$2),"PLAI",IF(AND(AK4=1,AR4&gt;LISTES!$M$2,AR4&lt;=LISTES!$N$2),"PLUS",IF(AND(AK4=1,AR4&gt;LISTES!$N$2,AR4&lt;=LISTES!$O$2),"PLS",IF(AND(AK4=2,AR4&lt;=LISTES!$M$3),"PLAI",IF(AND(AK4=2,AR4&gt;LISTES!$M$3,AR4&lt;=LISTES!$N$3),"PLUS",IF(AND(AK4=2,AR4&gt;LISTES!$N$3,AR4&lt;=LISTES!$O$3),"PLS",IF(AND(AK4=3,AR4&lt;=LISTES!$M$4),"PLAI",IF(AND(AK4=3,AR4&gt;LISTES!$M$4,AR4&lt;=LISTES!$N$4),"PLUS",IF(AND(AK4=3,AR4&gt;LISTES!$N$4,AR4&lt;=LISTES!$O$4),"PLS",IF(AND(AK4=4,AR4&lt;=LISTES!$M$5),"PLAI",IF(AND(AK4=4,AR4&gt;LISTES!$M$5,AR4&lt;=LISTES!$N$5),"PLUS",IF(AND(AK4=4,AR4&gt;LISTES!$N$5,AR4&lt;=LISTES!$O$5),"PLS",IF(AND(AK4=5,AR4&lt;=LISTES!$M$6),"PLAI",IF(AND(AK4=5,AR4&gt;LISTES!$M$6,AR4&lt;=LISTES!$N$6),"PLUS",IF(AND(AK4=5,AR4&gt;LISTES!$N$6,AR4&lt;=LISTES!$O$6),"PLS",IF(AND(AK4=6,AR4&lt;=LISTES!$M$7),"PLAI",IF(AND(AK4=6,AR4&gt;LISTES!$M$7,AR4&lt;=LISTES!$N$7),"PLUS",IF(AND(AK4=6,AR4&gt;LISTES!$N$7,AR4&lt;=LISTES!$O$7),"PLS",IF(AND(AK4=7,AR4&lt;=LISTES!$M$8),"PLAI",IF(AND(AK4=7,AR4&gt;LISTES!$M$8,AR4&lt;=LISTES!$N$8),"PLUS",IF(AND(AK4=7,AR4&gt;LISTES!$N$8,AR4&lt;=LISTES!$O$8),"PLS"))))))))))))))))))))))</f>
        <v>INVALIDE</v>
      </c>
      <c r="AT4" s="47"/>
      <c r="AU4" s="47"/>
      <c r="AV4" s="47"/>
      <c r="AW4" s="47"/>
      <c r="AX4" s="50"/>
      <c r="AY4" s="21"/>
      <c r="AZ4" s="64"/>
      <c r="BA4" s="10"/>
      <c r="BB4" s="55"/>
      <c r="BC4" s="55"/>
      <c r="BD4" s="58"/>
      <c r="BE4" s="21"/>
      <c r="BF4" s="10"/>
      <c r="BG4" s="10"/>
      <c r="BH4" s="10"/>
      <c r="BI4" s="10"/>
      <c r="BJ4" s="10"/>
      <c r="BK4" s="10"/>
      <c r="BL4" s="10"/>
      <c r="BM4" s="10"/>
      <c r="BN4" s="10"/>
      <c r="BO4" s="47"/>
      <c r="BP4" s="47"/>
      <c r="BQ4" s="21"/>
      <c r="BR4" s="10"/>
      <c r="BS4" s="10"/>
      <c r="BT4" s="10"/>
      <c r="BU4" s="10"/>
      <c r="BV4" s="10"/>
      <c r="BW4" s="10"/>
      <c r="BX4" s="10"/>
      <c r="BY4" s="53"/>
    </row>
    <row r="5" spans="1:77" ht="15">
      <c r="A5" s="10">
        <v>4</v>
      </c>
      <c r="B5" s="24"/>
      <c r="C5" s="43"/>
      <c r="D5" s="25"/>
      <c r="E5" s="10"/>
      <c r="F5" s="10"/>
      <c r="G5" s="10"/>
      <c r="H5" s="25"/>
      <c r="I5" s="10"/>
      <c r="J5" s="10"/>
      <c r="K5" s="26"/>
      <c r="L5" s="27"/>
      <c r="M5" s="10"/>
      <c r="N5" s="10"/>
      <c r="O5" s="27"/>
      <c r="P5" s="10"/>
      <c r="Q5" s="10"/>
      <c r="R5" s="10"/>
      <c r="S5" s="10"/>
      <c r="T5" s="53"/>
      <c r="U5" s="10"/>
      <c r="V5" s="10"/>
      <c r="W5" s="26"/>
      <c r="X5" s="53"/>
      <c r="Y5" s="53"/>
      <c r="Z5" s="53"/>
      <c r="AA5" s="53"/>
      <c r="AB5" s="53"/>
      <c r="AC5" s="53"/>
      <c r="AD5" s="53"/>
      <c r="AE5" s="53"/>
      <c r="AF5" s="65">
        <f>COUNTA(Tsource[[#This Row],[Date de N enfant 1]:[Date de N enfant 8]])</f>
        <v>0</v>
      </c>
      <c r="AG5" s="10"/>
      <c r="AH5" s="19"/>
      <c r="AI5" s="19"/>
      <c r="AJ5" s="19"/>
      <c r="AK5" s="23"/>
      <c r="AL5" s="47"/>
      <c r="AM5" s="47"/>
      <c r="AN5" s="58"/>
      <c r="AO5" s="55" t="str">
        <f>IF(AND(AK5&lt;1,AL5&lt;1),"INVALIDE",IF(AND(AK5=1,AN5&lt;=LISTES!$M$2),"PLAI",IF(AND(AK5=1,AN5&gt;LISTES!$M$2,AN5&lt;=LISTES!$N$2),"PLUS",IF(AND(AK5=1,AN5&gt;LISTES!$N$2,AN5&lt;=LISTES!$O$2),"PLS",IF(AND(AK5=2,AN5&lt;=LISTES!$M$3),"PLAI",IF(AND(AK5=2,AN5&gt;LISTES!$M$3,AN5&lt;=LISTES!$N$3),"PLUS",IF(AND(AK5=2,AN5&gt;LISTES!$N$3,AN5&lt;=LISTES!$O$3),"PLS",IF(AND(AK5=3,AN5&lt;=LISTES!$M$4),"PLAI",IF(AND(AK5=3,AN5&gt;LISTES!$M$4,AN5&lt;=LISTES!$N$4),"PLUS",IF(AND(AK5=3,AN5&gt;LISTES!$N$4,AN5&lt;=LISTES!$O$4),"PLS",IF(AND(AK5=4,AN5&lt;=LISTES!$M$5),"PLAI",IF(AND(AK5=4,AN5&gt;LISTES!$M$5,AN5&lt;=LISTES!$N$5),"PLUS",IF(AND(AK5=4,AN5&gt;LISTES!$N$5,AN5&lt;=LISTES!$O$5),"PLS",IF(AND(AK5=5,AN5&lt;=LISTES!$M$6),"PLAI",IF(AND(AK5=5,AN5&gt;LISTES!$M$6,AN5&lt;=LISTES!$N$6),"PLUS",IF(AND(AK5=5,AN5&gt;LISTES!$N$6,AN5&lt;=LISTES!$O$6),"PLS",IF(AND(AK5=6,AN5&lt;=LISTES!$M$7),"PLAI",IF(AND(AK5=6,AN5&gt;LISTES!$M$7,AN5&lt;=LISTES!$N$7),"PLUS",IF(AND(AK5=6,AN5&gt;LISTES!$N$7,AN5&lt;=LISTES!$O$7),"PLS",IF(AND(AK5=7,AN5&lt;=LISTES!$M$8),"PLAI",IF(AND(AK5=7,AN5&gt;LISTES!$M$8,AN5&lt;=LISTES!$N$8),"PLUS",IF(AND(AK5=7,AN5&gt;LISTES!$N$8,AN5&lt;=LISTES!$O$8),"PLS"))))))))))))))))))))))</f>
        <v>INVALIDE</v>
      </c>
      <c r="AP5" s="55"/>
      <c r="AQ5" s="47"/>
      <c r="AR5" s="50"/>
      <c r="AS5" s="55" t="str">
        <f>IF(AND(AK5&lt;1,AL5&lt;1),"INVALIDE",IF(AND(AK5=1,AR5&lt;=LISTES!$M$2),"PLAI",IF(AND(AK5=1,AR5&gt;LISTES!$M$2,AR5&lt;=LISTES!$N$2),"PLUS",IF(AND(AK5=1,AR5&gt;LISTES!$N$2,AR5&lt;=LISTES!$O$2),"PLS",IF(AND(AK5=2,AR5&lt;=LISTES!$M$3),"PLAI",IF(AND(AK5=2,AR5&gt;LISTES!$M$3,AR5&lt;=LISTES!$N$3),"PLUS",IF(AND(AK5=2,AR5&gt;LISTES!$N$3,AR5&lt;=LISTES!$O$3),"PLS",IF(AND(AK5=3,AR5&lt;=LISTES!$M$4),"PLAI",IF(AND(AK5=3,AR5&gt;LISTES!$M$4,AR5&lt;=LISTES!$N$4),"PLUS",IF(AND(AK5=3,AR5&gt;LISTES!$N$4,AR5&lt;=LISTES!$O$4),"PLS",IF(AND(AK5=4,AR5&lt;=LISTES!$M$5),"PLAI",IF(AND(AK5=4,AR5&gt;LISTES!$M$5,AR5&lt;=LISTES!$N$5),"PLUS",IF(AND(AK5=4,AR5&gt;LISTES!$N$5,AR5&lt;=LISTES!$O$5),"PLS",IF(AND(AK5=5,AR5&lt;=LISTES!$M$6),"PLAI",IF(AND(AK5=5,AR5&gt;LISTES!$M$6,AR5&lt;=LISTES!$N$6),"PLUS",IF(AND(AK5=5,AR5&gt;LISTES!$N$6,AR5&lt;=LISTES!$O$6),"PLS",IF(AND(AK5=6,AR5&lt;=LISTES!$M$7),"PLAI",IF(AND(AK5=6,AR5&gt;LISTES!$M$7,AR5&lt;=LISTES!$N$7),"PLUS",IF(AND(AK5=6,AR5&gt;LISTES!$N$7,AR5&lt;=LISTES!$O$7),"PLS",IF(AND(AK5=7,AR5&lt;=LISTES!$M$8),"PLAI",IF(AND(AK5=7,AR5&gt;LISTES!$M$8,AR5&lt;=LISTES!$N$8),"PLUS",IF(AND(AK5=7,AR5&gt;LISTES!$N$8,AR5&lt;=LISTES!$O$8),"PLS"))))))))))))))))))))))</f>
        <v>INVALIDE</v>
      </c>
      <c r="AT5" s="47"/>
      <c r="AU5" s="47"/>
      <c r="AV5" s="47"/>
      <c r="AW5" s="47"/>
      <c r="AX5" s="50"/>
      <c r="AY5" s="21"/>
      <c r="AZ5" s="64"/>
      <c r="BA5" s="10"/>
      <c r="BB5" s="55"/>
      <c r="BC5" s="55"/>
      <c r="BD5" s="58"/>
      <c r="BE5" s="21"/>
      <c r="BF5" s="10"/>
      <c r="BG5" s="10"/>
      <c r="BH5" s="10"/>
      <c r="BI5" s="10"/>
      <c r="BJ5" s="10"/>
      <c r="BK5" s="10"/>
      <c r="BL5" s="10"/>
      <c r="BM5" s="10"/>
      <c r="BN5" s="10"/>
      <c r="BO5" s="47"/>
      <c r="BP5" s="47"/>
      <c r="BQ5" s="21"/>
      <c r="BR5" s="10"/>
      <c r="BS5" s="10"/>
      <c r="BT5" s="10"/>
      <c r="BU5" s="10"/>
      <c r="BV5" s="10"/>
      <c r="BW5" s="10"/>
      <c r="BX5" s="10"/>
      <c r="BY5" s="53"/>
    </row>
    <row r="6" spans="1:77" ht="15">
      <c r="A6" s="10"/>
      <c r="B6" s="24"/>
      <c r="C6" s="43" t="s">
        <v>141</v>
      </c>
      <c r="D6" s="25" t="s">
        <v>141</v>
      </c>
      <c r="E6" s="10" t="s">
        <v>141</v>
      </c>
      <c r="F6" s="10" t="s">
        <v>141</v>
      </c>
      <c r="G6" s="10" t="s">
        <v>141</v>
      </c>
      <c r="H6" s="25" t="s">
        <v>141</v>
      </c>
      <c r="I6" s="10" t="s">
        <v>141</v>
      </c>
      <c r="J6" s="10" t="s">
        <v>141</v>
      </c>
      <c r="K6" s="26" t="s">
        <v>141</v>
      </c>
      <c r="L6" s="27" t="s">
        <v>141</v>
      </c>
      <c r="M6" s="10" t="s">
        <v>141</v>
      </c>
      <c r="N6" s="10" t="s">
        <v>141</v>
      </c>
      <c r="O6" s="27" t="s">
        <v>141</v>
      </c>
      <c r="P6" s="10" t="s">
        <v>141</v>
      </c>
      <c r="Q6" s="10" t="s">
        <v>141</v>
      </c>
      <c r="R6" s="10" t="s">
        <v>141</v>
      </c>
      <c r="S6" s="10" t="s">
        <v>141</v>
      </c>
      <c r="T6" s="53" t="s">
        <v>141</v>
      </c>
      <c r="U6" s="10" t="s">
        <v>141</v>
      </c>
      <c r="V6" s="10" t="s">
        <v>141</v>
      </c>
      <c r="W6" s="26" t="s">
        <v>141</v>
      </c>
      <c r="X6" s="53" t="s">
        <v>141</v>
      </c>
      <c r="Y6" s="53" t="s">
        <v>141</v>
      </c>
      <c r="Z6" s="53" t="s">
        <v>141</v>
      </c>
      <c r="AA6" s="53" t="s">
        <v>141</v>
      </c>
      <c r="AB6" s="53" t="s">
        <v>141</v>
      </c>
      <c r="AC6" s="53" t="s">
        <v>141</v>
      </c>
      <c r="AD6" s="53" t="s">
        <v>141</v>
      </c>
      <c r="AE6" s="53" t="s">
        <v>141</v>
      </c>
      <c r="AF6" s="65">
        <f>COUNTA(Tsource[[#This Row],[Date de N enfant 1]:[Date de N enfant 8]])</f>
        <v>8</v>
      </c>
      <c r="AG6" s="10" t="s">
        <v>141</v>
      </c>
      <c r="AH6" s="19" t="s">
        <v>141</v>
      </c>
      <c r="AI6" s="19"/>
      <c r="AJ6" s="19" t="s">
        <v>141</v>
      </c>
      <c r="AK6" s="23" t="s">
        <v>141</v>
      </c>
      <c r="AL6" s="47" t="s">
        <v>141</v>
      </c>
      <c r="AM6" s="47" t="s">
        <v>141</v>
      </c>
      <c r="AN6" s="58"/>
      <c r="AO6" s="55" t="b">
        <f>IF(AND(AK6&lt;1,AL6&lt;1),"INVALIDE",IF(AND(AK6=1,AN6&lt;=LISTES!$M$2),"PLAI",IF(AND(AK6=1,AN6&gt;LISTES!$M$2,AN6&lt;=LISTES!$N$2),"PLUS",IF(AND(AK6=1,AN6&gt;LISTES!$N$2,AN6&lt;=LISTES!$O$2),"PLS",IF(AND(AK6=2,AN6&lt;=LISTES!$M$3),"PLAI",IF(AND(AK6=2,AN6&gt;LISTES!$M$3,AN6&lt;=LISTES!$N$3),"PLUS",IF(AND(AK6=2,AN6&gt;LISTES!$N$3,AN6&lt;=LISTES!$O$3),"PLS",IF(AND(AK6=3,AN6&lt;=LISTES!$M$4),"PLAI",IF(AND(AK6=3,AN6&gt;LISTES!$M$4,AN6&lt;=LISTES!$N$4),"PLUS",IF(AND(AK6=3,AN6&gt;LISTES!$N$4,AN6&lt;=LISTES!$O$4),"PLS",IF(AND(AK6=4,AN6&lt;=LISTES!$M$5),"PLAI",IF(AND(AK6=4,AN6&gt;LISTES!$M$5,AN6&lt;=LISTES!$N$5),"PLUS",IF(AND(AK6=4,AN6&gt;LISTES!$N$5,AN6&lt;=LISTES!$O$5),"PLS",IF(AND(AK6=5,AN6&lt;=LISTES!$M$6),"PLAI",IF(AND(AK6=5,AN6&gt;LISTES!$M$6,AN6&lt;=LISTES!$N$6),"PLUS",IF(AND(AK6=5,AN6&gt;LISTES!$N$6,AN6&lt;=LISTES!$O$6),"PLS",IF(AND(AK6=6,AN6&lt;=LISTES!$M$7),"PLAI",IF(AND(AK6=6,AN6&gt;LISTES!$M$7,AN6&lt;=LISTES!$N$7),"PLUS",IF(AND(AK6=6,AN6&gt;LISTES!$N$7,AN6&lt;=LISTES!$O$7),"PLS",IF(AND(AK6=7,AN6&lt;=LISTES!$M$8),"PLAI",IF(AND(AK6=7,AN6&gt;LISTES!$M$8,AN6&lt;=LISTES!$N$8),"PLUS",IF(AND(AK6=7,AN6&gt;LISTES!$N$8,AN6&lt;=LISTES!$O$8),"PLS"))))))))))))))))))))))</f>
        <v>0</v>
      </c>
      <c r="AP6" s="55" t="s">
        <v>141</v>
      </c>
      <c r="AQ6" s="47" t="s">
        <v>141</v>
      </c>
      <c r="AR6" s="50"/>
      <c r="AS6" s="55" t="b">
        <f>IF(AND(AK6&lt;1,AL6&lt;1),"INVALIDE",IF(AND(AK6=1,AR6&lt;=LISTES!$M$2),"PLAI",IF(AND(AK6=1,AR6&gt;LISTES!$M$2,AR6&lt;=LISTES!$N$2),"PLUS",IF(AND(AK6=1,AR6&gt;LISTES!$N$2,AR6&lt;=LISTES!$O$2),"PLS",IF(AND(AK6=2,AR6&lt;=LISTES!$M$3),"PLAI",IF(AND(AK6=2,AR6&gt;LISTES!$M$3,AR6&lt;=LISTES!$N$3),"PLUS",IF(AND(AK6=2,AR6&gt;LISTES!$N$3,AR6&lt;=LISTES!$O$3),"PLS",IF(AND(AK6=3,AR6&lt;=LISTES!$M$4),"PLAI",IF(AND(AK6=3,AR6&gt;LISTES!$M$4,AR6&lt;=LISTES!$N$4),"PLUS",IF(AND(AK6=3,AR6&gt;LISTES!$N$4,AR6&lt;=LISTES!$O$4),"PLS",IF(AND(AK6=4,AR6&lt;=LISTES!$M$5),"PLAI",IF(AND(AK6=4,AR6&gt;LISTES!$M$5,AR6&lt;=LISTES!$N$5),"PLUS",IF(AND(AK6=4,AR6&gt;LISTES!$N$5,AR6&lt;=LISTES!$O$5),"PLS",IF(AND(AK6=5,AR6&lt;=LISTES!$M$6),"PLAI",IF(AND(AK6=5,AR6&gt;LISTES!$M$6,AR6&lt;=LISTES!$N$6),"PLUS",IF(AND(AK6=5,AR6&gt;LISTES!$N$6,AR6&lt;=LISTES!$O$6),"PLS",IF(AND(AK6=6,AR6&lt;=LISTES!$M$7),"PLAI",IF(AND(AK6=6,AR6&gt;LISTES!$M$7,AR6&lt;=LISTES!$N$7),"PLUS",IF(AND(AK6=6,AR6&gt;LISTES!$N$7,AR6&lt;=LISTES!$O$7),"PLS",IF(AND(AK6=7,AR6&lt;=LISTES!$M$8),"PLAI",IF(AND(AK6=7,AR6&gt;LISTES!$M$8,AR6&lt;=LISTES!$N$8),"PLUS",IF(AND(AK6=7,AR6&gt;LISTES!$N$8,AR6&lt;=LISTES!$O$8),"PLS"))))))))))))))))))))))</f>
        <v>0</v>
      </c>
      <c r="AT6" s="47" t="s">
        <v>141</v>
      </c>
      <c r="AU6" s="47" t="s">
        <v>141</v>
      </c>
      <c r="AV6" s="47" t="s">
        <v>141</v>
      </c>
      <c r="AW6" s="47" t="s">
        <v>141</v>
      </c>
      <c r="AX6" s="50"/>
      <c r="AY6" s="21"/>
      <c r="AZ6" s="64" t="s">
        <v>141</v>
      </c>
      <c r="BA6" s="10" t="s">
        <v>141</v>
      </c>
      <c r="BB6" s="55" t="s">
        <v>141</v>
      </c>
      <c r="BC6" s="55" t="s">
        <v>141</v>
      </c>
      <c r="BD6" s="58"/>
      <c r="BE6" s="21"/>
      <c r="BF6" s="10" t="s">
        <v>141</v>
      </c>
      <c r="BG6" s="10" t="s">
        <v>141</v>
      </c>
      <c r="BH6" s="10" t="s">
        <v>141</v>
      </c>
      <c r="BI6" s="10" t="s">
        <v>141</v>
      </c>
      <c r="BJ6" s="10" t="s">
        <v>141</v>
      </c>
      <c r="BK6" s="10" t="s">
        <v>141</v>
      </c>
      <c r="BL6" s="10" t="s">
        <v>141</v>
      </c>
      <c r="BM6" s="10" t="s">
        <v>141</v>
      </c>
      <c r="BN6" s="10" t="s">
        <v>141</v>
      </c>
      <c r="BO6" s="47" t="s">
        <v>141</v>
      </c>
      <c r="BP6" s="47" t="s">
        <v>141</v>
      </c>
      <c r="BQ6" s="21"/>
      <c r="BR6" s="10" t="s">
        <v>141</v>
      </c>
      <c r="BS6" s="10" t="s">
        <v>141</v>
      </c>
      <c r="BT6" s="10" t="s">
        <v>141</v>
      </c>
      <c r="BU6" s="10" t="s">
        <v>141</v>
      </c>
      <c r="BV6" s="10" t="s">
        <v>141</v>
      </c>
      <c r="BW6" s="10" t="s">
        <v>141</v>
      </c>
      <c r="BX6" s="10" t="s">
        <v>141</v>
      </c>
      <c r="BY6" s="53" t="s">
        <v>141</v>
      </c>
    </row>
  </sheetData>
  <sheetProtection formatCells="0" formatColumns="0" formatRows="0" insertColumns="0" insertRows="0" insertHyperlinks="0" deleteColumns="0" deleteRows="0" pivotTables="0"/>
  <conditionalFormatting sqref="D2:D6">
    <cfRule type="expression" dxfId="118" priority="1">
      <formula>$D2+400&lt;TODAY()</formula>
    </cfRule>
  </conditionalFormatting>
  <dataValidations count="8">
    <dataValidation type="list" allowBlank="1" showInputMessage="1" showErrorMessage="1" sqref="AZ2:AZ6">
      <formula1>Liste_Bailleurs</formula1>
    </dataValidation>
    <dataValidation type="list" allowBlank="1" showInputMessage="1" showErrorMessage="1" sqref="U2:U6 I2:I6">
      <formula1>ListeNationalite</formula1>
    </dataValidation>
    <dataValidation type="list" allowBlank="1" showInputMessage="1" showErrorMessage="1" sqref="J2:J6">
      <formula1>Liste_Situation</formula1>
    </dataValidation>
    <dataValidation type="list" allowBlank="1" showInputMessage="1" showErrorMessage="1" sqref="BF2:BF6">
      <formula1>Liste_genre1</formula1>
    </dataValidation>
    <dataValidation type="list" allowBlank="1" showInputMessage="1" showErrorMessage="1" sqref="BL2:BL6 BG2:BG6">
      <formula1>Liste_type</formula1>
    </dataValidation>
    <dataValidation type="list" allowBlank="1" showInputMessage="1" showErrorMessage="1" sqref="BH2:BJ6">
      <formula1>Liste_Raisons</formula1>
    </dataValidation>
    <dataValidation type="list" allowBlank="1" showInputMessage="1" showErrorMessage="1" sqref="BK2:BK6">
      <formula1>liste_genre2</formula1>
    </dataValidation>
    <dataValidation type="list" allowBlank="1" showInputMessage="1" showErrorMessage="1" sqref="BU2:BU6 BM2:BN6">
      <formula1>Liste_oui_non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4"/>
  <sheetViews>
    <sheetView topLeftCell="B1" workbookViewId="0">
      <selection activeCell="D2" sqref="D2:D3"/>
    </sheetView>
  </sheetViews>
  <sheetFormatPr baseColWidth="10" defaultColWidth="11" defaultRowHeight="12"/>
  <cols>
    <col min="1" max="1" width="15.7109375" style="1" bestFit="1" customWidth="1"/>
    <col min="2" max="2" width="11.85546875" style="1" customWidth="1"/>
    <col min="3" max="3" width="17" style="1" customWidth="1"/>
    <col min="4" max="4" width="9.5703125" style="1" customWidth="1"/>
    <col min="5" max="5" width="18.7109375" style="1" customWidth="1"/>
    <col min="6" max="7" width="11.140625" style="1" bestFit="1" customWidth="1"/>
    <col min="8" max="8" width="11.85546875" style="1" bestFit="1" customWidth="1"/>
    <col min="9" max="9" width="29.42578125" style="1" bestFit="1" customWidth="1"/>
    <col min="10" max="16384" width="11" style="1"/>
  </cols>
  <sheetData>
    <row r="1" spans="1:15">
      <c r="A1" s="1" t="s">
        <v>127</v>
      </c>
      <c r="B1" s="1" t="s">
        <v>128</v>
      </c>
      <c r="C1" s="1" t="s">
        <v>130</v>
      </c>
      <c r="D1" s="1" t="s">
        <v>131</v>
      </c>
      <c r="E1" s="1" t="s">
        <v>132</v>
      </c>
      <c r="F1" s="1" t="s">
        <v>133</v>
      </c>
      <c r="G1" s="1" t="s">
        <v>134</v>
      </c>
      <c r="H1" s="1" t="s">
        <v>129</v>
      </c>
      <c r="I1" s="1" t="s">
        <v>135</v>
      </c>
      <c r="L1" s="1" t="s">
        <v>152</v>
      </c>
      <c r="M1" s="1" t="s">
        <v>142</v>
      </c>
      <c r="N1" s="1" t="s">
        <v>143</v>
      </c>
      <c r="O1" s="1" t="s">
        <v>144</v>
      </c>
    </row>
    <row r="2" spans="1:15">
      <c r="A2" s="1" t="s">
        <v>48</v>
      </c>
      <c r="B2" s="1" t="s">
        <v>51</v>
      </c>
      <c r="C2" s="1" t="s">
        <v>58</v>
      </c>
      <c r="D2" s="1" t="s">
        <v>60</v>
      </c>
      <c r="E2" s="1" t="s">
        <v>62</v>
      </c>
      <c r="F2" s="1" t="s">
        <v>67</v>
      </c>
      <c r="G2" s="1" t="s">
        <v>67</v>
      </c>
      <c r="H2" s="1" t="s">
        <v>70</v>
      </c>
      <c r="I2" s="1" t="s">
        <v>77</v>
      </c>
      <c r="L2" s="1" t="s">
        <v>145</v>
      </c>
      <c r="M2" s="2">
        <v>11060</v>
      </c>
      <c r="N2" s="2">
        <v>20111</v>
      </c>
      <c r="O2" s="2">
        <v>26144</v>
      </c>
    </row>
    <row r="3" spans="1:15">
      <c r="A3" s="1" t="s">
        <v>49</v>
      </c>
      <c r="B3" s="1" t="s">
        <v>52</v>
      </c>
      <c r="C3" s="1" t="s">
        <v>55</v>
      </c>
      <c r="D3" s="1" t="s">
        <v>61</v>
      </c>
      <c r="E3" s="1" t="s">
        <v>63</v>
      </c>
      <c r="F3" s="1" t="s">
        <v>68</v>
      </c>
      <c r="G3" s="1" t="s">
        <v>68</v>
      </c>
      <c r="H3" s="1" t="s">
        <v>71</v>
      </c>
      <c r="I3" s="1" t="s">
        <v>78</v>
      </c>
      <c r="L3" s="1" t="s">
        <v>146</v>
      </c>
      <c r="M3" s="2">
        <v>16115</v>
      </c>
      <c r="N3" s="2">
        <v>26856</v>
      </c>
      <c r="O3" s="2">
        <v>34913</v>
      </c>
    </row>
    <row r="4" spans="1:15">
      <c r="A4" s="1" t="s">
        <v>50</v>
      </c>
      <c r="B4" s="1" t="s">
        <v>53</v>
      </c>
      <c r="C4" s="1" t="s">
        <v>56</v>
      </c>
      <c r="E4" s="1" t="s">
        <v>64</v>
      </c>
      <c r="G4" s="1" t="s">
        <v>69</v>
      </c>
      <c r="H4" s="1" t="s">
        <v>72</v>
      </c>
      <c r="I4" s="1" t="s">
        <v>79</v>
      </c>
      <c r="L4" s="1" t="s">
        <v>147</v>
      </c>
      <c r="M4" s="2">
        <v>19378</v>
      </c>
      <c r="N4" s="2">
        <v>32297</v>
      </c>
      <c r="O4" s="2">
        <v>41986</v>
      </c>
    </row>
    <row r="5" spans="1:15">
      <c r="A5" s="3"/>
      <c r="B5" s="1" t="s">
        <v>54</v>
      </c>
      <c r="C5" s="1" t="s">
        <v>59</v>
      </c>
      <c r="E5" s="1" t="s">
        <v>65</v>
      </c>
      <c r="H5" s="1" t="s">
        <v>73</v>
      </c>
      <c r="I5" s="1" t="s">
        <v>80</v>
      </c>
      <c r="L5" s="1" t="s">
        <v>148</v>
      </c>
      <c r="M5" s="2">
        <v>21562</v>
      </c>
      <c r="N5" s="2">
        <v>38990</v>
      </c>
      <c r="O5" s="2">
        <v>50687</v>
      </c>
    </row>
    <row r="6" spans="1:15">
      <c r="B6" s="1" t="s">
        <v>55</v>
      </c>
      <c r="E6" s="1" t="s">
        <v>66</v>
      </c>
      <c r="H6" s="1" t="s">
        <v>74</v>
      </c>
      <c r="I6" s="1" t="s">
        <v>81</v>
      </c>
      <c r="L6" s="1" t="s">
        <v>149</v>
      </c>
      <c r="M6" s="2">
        <v>25228</v>
      </c>
      <c r="N6" s="2">
        <v>45867</v>
      </c>
      <c r="O6" s="2">
        <v>59627</v>
      </c>
    </row>
    <row r="7" spans="1:15">
      <c r="B7" s="1" t="s">
        <v>56</v>
      </c>
      <c r="E7" s="1" t="s">
        <v>119</v>
      </c>
      <c r="H7" s="1" t="s">
        <v>75</v>
      </c>
      <c r="I7" s="1" t="s">
        <v>82</v>
      </c>
      <c r="L7" s="1" t="s">
        <v>150</v>
      </c>
      <c r="M7" s="2">
        <v>28431</v>
      </c>
      <c r="N7" s="2">
        <v>51692</v>
      </c>
      <c r="O7" s="2">
        <v>67200</v>
      </c>
    </row>
    <row r="8" spans="1:15">
      <c r="B8" s="1" t="s">
        <v>57</v>
      </c>
      <c r="E8" s="1" t="s">
        <v>120</v>
      </c>
      <c r="H8" s="1" t="s">
        <v>76</v>
      </c>
      <c r="I8" s="1" t="s">
        <v>83</v>
      </c>
      <c r="L8" s="1" t="s">
        <v>151</v>
      </c>
      <c r="M8" s="2">
        <f>M7+3171</f>
        <v>31602</v>
      </c>
      <c r="N8" s="2">
        <f>N7+5767</f>
        <v>57459</v>
      </c>
      <c r="O8" s="2">
        <f>O7+7496</f>
        <v>74696</v>
      </c>
    </row>
    <row r="9" spans="1:15">
      <c r="E9" s="1" t="s">
        <v>121</v>
      </c>
      <c r="I9" s="1" t="s">
        <v>84</v>
      </c>
    </row>
    <row r="10" spans="1:15">
      <c r="E10" s="1" t="s">
        <v>122</v>
      </c>
      <c r="I10" s="1" t="s">
        <v>85</v>
      </c>
    </row>
    <row r="11" spans="1:15">
      <c r="E11" s="1" t="s">
        <v>123</v>
      </c>
      <c r="I11" s="1" t="s">
        <v>86</v>
      </c>
    </row>
    <row r="12" spans="1:15">
      <c r="E12" s="1" t="s">
        <v>124</v>
      </c>
      <c r="I12" s="1" t="s">
        <v>87</v>
      </c>
    </row>
    <row r="13" spans="1:15">
      <c r="E13" s="1" t="s">
        <v>125</v>
      </c>
      <c r="I13" s="1" t="s">
        <v>88</v>
      </c>
    </row>
    <row r="14" spans="1:15">
      <c r="E14" s="1" t="s">
        <v>126</v>
      </c>
      <c r="I14" s="1" t="s">
        <v>89</v>
      </c>
    </row>
    <row r="15" spans="1:15">
      <c r="E15" s="1" t="s">
        <v>98</v>
      </c>
      <c r="I15" s="1" t="s">
        <v>90</v>
      </c>
    </row>
    <row r="16" spans="1:15">
      <c r="I16" s="1" t="s">
        <v>91</v>
      </c>
    </row>
    <row r="17" spans="9:9">
      <c r="I17" s="1" t="s">
        <v>92</v>
      </c>
    </row>
    <row r="18" spans="9:9">
      <c r="I18" s="1" t="s">
        <v>93</v>
      </c>
    </row>
    <row r="19" spans="9:9">
      <c r="I19" s="1" t="s">
        <v>94</v>
      </c>
    </row>
    <row r="20" spans="9:9">
      <c r="I20" s="1" t="s">
        <v>95</v>
      </c>
    </row>
    <row r="21" spans="9:9">
      <c r="I21" s="1" t="s">
        <v>96</v>
      </c>
    </row>
    <row r="22" spans="9:9">
      <c r="I22" s="1" t="s">
        <v>97</v>
      </c>
    </row>
    <row r="23" spans="9:9">
      <c r="I23" s="1" t="s">
        <v>99</v>
      </c>
    </row>
    <row r="24" spans="9:9">
      <c r="I24" s="1" t="s">
        <v>98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B30" sqref="A30:B30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SOURCES</vt:lpstr>
      <vt:lpstr>LISTES</vt:lpstr>
      <vt:lpstr>TABLEAU DE BORD</vt:lpstr>
      <vt:lpstr>Liste_Bailleurs</vt:lpstr>
      <vt:lpstr>Liste_genre1</vt:lpstr>
      <vt:lpstr>liste_genre2</vt:lpstr>
      <vt:lpstr>Liste_oui_non</vt:lpstr>
      <vt:lpstr>Liste_Raisons</vt:lpstr>
      <vt:lpstr>Liste_Situation</vt:lpstr>
      <vt:lpstr>Liste_Situationconjoint</vt:lpstr>
      <vt:lpstr>Liste_type</vt:lpstr>
      <vt:lpstr>ListeNationalite</vt:lpstr>
      <vt:lpstr>logt_actuel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stephane.pailhous</dc:creator>
  <cp:lastModifiedBy>SZ</cp:lastModifiedBy>
  <cp:lastPrinted>2016-08-19T07:44:38Z</cp:lastPrinted>
  <dcterms:created xsi:type="dcterms:W3CDTF">2016-08-16T12:11:47Z</dcterms:created>
  <dcterms:modified xsi:type="dcterms:W3CDTF">2016-10-23T16:14:40Z</dcterms:modified>
</cp:coreProperties>
</file>