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3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enj\Desktop\"/>
    </mc:Choice>
  </mc:AlternateContent>
  <bookViews>
    <workbookView xWindow="0" yWindow="0" windowWidth="22260" windowHeight="12645" activeTab="2"/>
  </bookViews>
  <sheets>
    <sheet name="Stats annuelles" sheetId="4" r:id="rId1"/>
    <sheet name="Octobre" sheetId="1" r:id="rId2"/>
    <sheet name="Novembre" sheetId="9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4" i="4" l="1"/>
  <c r="H23" i="4"/>
  <c r="H22" i="4"/>
  <c r="H21" i="4"/>
  <c r="H20" i="4"/>
  <c r="H19" i="4"/>
  <c r="H18" i="4"/>
  <c r="H16" i="4"/>
  <c r="H15" i="4"/>
  <c r="H14" i="4"/>
  <c r="E24" i="4"/>
  <c r="F24" i="4" s="1"/>
  <c r="E21" i="4"/>
  <c r="F21" i="4" s="1"/>
  <c r="E16" i="4"/>
  <c r="G24" i="4"/>
  <c r="G23" i="4"/>
  <c r="E23" i="4" s="1"/>
  <c r="F23" i="4" s="1"/>
  <c r="G22" i="4"/>
  <c r="E22" i="4" s="1"/>
  <c r="F22" i="4" s="1"/>
  <c r="G21" i="4"/>
  <c r="G20" i="4"/>
  <c r="E20" i="4" s="1"/>
  <c r="F20" i="4" s="1"/>
  <c r="G19" i="4"/>
  <c r="E19" i="4" s="1"/>
  <c r="F19" i="4" s="1"/>
  <c r="G18" i="4"/>
  <c r="E18" i="4" s="1"/>
  <c r="F18" i="4" s="1"/>
  <c r="G16" i="4"/>
  <c r="G15" i="4"/>
  <c r="E15" i="4" s="1"/>
  <c r="G14" i="4"/>
  <c r="E14" i="4" l="1"/>
  <c r="F14" i="4" s="1"/>
  <c r="Q13" i="1"/>
  <c r="Q12" i="1"/>
  <c r="L20" i="9"/>
  <c r="L31" i="9"/>
  <c r="L32" i="9"/>
  <c r="L33" i="9"/>
  <c r="L34" i="9"/>
  <c r="L35" i="9"/>
  <c r="L24" i="1"/>
  <c r="L33" i="1"/>
  <c r="L34" i="1"/>
  <c r="L35" i="1"/>
  <c r="Q28" i="1"/>
  <c r="L15" i="1"/>
  <c r="Q19" i="1"/>
  <c r="Q18" i="1"/>
  <c r="Q20" i="1" s="1"/>
  <c r="Q17" i="1"/>
  <c r="Q16" i="1"/>
  <c r="Q15" i="1" s="1"/>
  <c r="L14" i="9"/>
  <c r="Q19" i="9"/>
  <c r="M19" i="4" s="1"/>
  <c r="Q16" i="9"/>
  <c r="Q15" i="9" s="1"/>
  <c r="Q17" i="9"/>
  <c r="Q27" i="1" l="1"/>
  <c r="Q29" i="1" s="1"/>
  <c r="F15" i="4"/>
  <c r="L18" i="1"/>
  <c r="L11" i="9"/>
  <c r="L11" i="1"/>
  <c r="L32" i="1"/>
  <c r="L17" i="1"/>
  <c r="L26" i="1"/>
  <c r="L25" i="9"/>
  <c r="L29" i="1"/>
  <c r="L22" i="1"/>
  <c r="L14" i="1"/>
  <c r="L28" i="1"/>
  <c r="L21" i="1"/>
  <c r="L28" i="9"/>
  <c r="L12" i="9"/>
  <c r="L17" i="9"/>
  <c r="I22" i="4"/>
  <c r="L30" i="1"/>
  <c r="L25" i="1"/>
  <c r="L20" i="1"/>
  <c r="L13" i="1"/>
  <c r="L24" i="9"/>
  <c r="L16" i="9"/>
  <c r="I19" i="4"/>
  <c r="I23" i="4"/>
  <c r="I18" i="4"/>
  <c r="L29" i="9"/>
  <c r="L21" i="9"/>
  <c r="L13" i="9"/>
  <c r="I20" i="4"/>
  <c r="I21" i="4"/>
  <c r="I24" i="4"/>
  <c r="L16" i="1"/>
  <c r="L12" i="1"/>
  <c r="L27" i="9"/>
  <c r="L23" i="9"/>
  <c r="L19" i="9"/>
  <c r="L15" i="9"/>
  <c r="L31" i="1"/>
  <c r="L27" i="1"/>
  <c r="L23" i="1"/>
  <c r="L19" i="1"/>
  <c r="I14" i="4"/>
  <c r="L30" i="9"/>
  <c r="L26" i="9"/>
  <c r="L22" i="9"/>
  <c r="L18" i="9"/>
  <c r="Q14" i="1"/>
  <c r="M22" i="4"/>
  <c r="Q27" i="9" l="1"/>
  <c r="F16" i="4"/>
  <c r="Q25" i="9"/>
  <c r="I17" i="4" s="1"/>
  <c r="I15" i="4"/>
  <c r="Q25" i="1"/>
  <c r="I16" i="4" s="1"/>
  <c r="E86" i="4"/>
  <c r="M23" i="4" l="1"/>
  <c r="D11" i="1" l="1"/>
  <c r="D11" i="9"/>
  <c r="C7" i="9" l="1"/>
  <c r="D33" i="1" l="1"/>
  <c r="D34" i="1"/>
  <c r="D35" i="1" s="1"/>
  <c r="F35" i="9"/>
  <c r="F34" i="9"/>
  <c r="F33" i="9"/>
  <c r="F32" i="9"/>
  <c r="E33" i="9"/>
  <c r="J33" i="9"/>
  <c r="K33" i="9" s="1"/>
  <c r="E32" i="9"/>
  <c r="J32" i="9"/>
  <c r="K32" i="9" s="1"/>
  <c r="J32" i="1"/>
  <c r="J33" i="1"/>
  <c r="K33" i="1" s="1"/>
  <c r="J34" i="1"/>
  <c r="K34" i="1" s="1"/>
  <c r="J35" i="1"/>
  <c r="F35" i="1"/>
  <c r="F34" i="1"/>
  <c r="E34" i="1"/>
  <c r="F33" i="1"/>
  <c r="E33" i="1"/>
  <c r="J35" i="9"/>
  <c r="J34" i="9"/>
  <c r="E34" i="9"/>
  <c r="J27" i="9"/>
  <c r="F27" i="9"/>
  <c r="E27" i="9"/>
  <c r="F26" i="9"/>
  <c r="E26" i="9"/>
  <c r="J24" i="9"/>
  <c r="K24" i="9" s="1"/>
  <c r="F24" i="9"/>
  <c r="E24" i="9"/>
  <c r="J23" i="9"/>
  <c r="J22" i="9"/>
  <c r="F22" i="9"/>
  <c r="E22" i="9"/>
  <c r="J21" i="9"/>
  <c r="F21" i="9"/>
  <c r="J20" i="9"/>
  <c r="K20" i="9" s="1"/>
  <c r="F20" i="9"/>
  <c r="E20" i="9"/>
  <c r="F18" i="9"/>
  <c r="E18" i="9"/>
  <c r="J17" i="9"/>
  <c r="F17" i="9"/>
  <c r="J16" i="9"/>
  <c r="K16" i="9" s="1"/>
  <c r="F16" i="9"/>
  <c r="E16" i="9"/>
  <c r="F14" i="9"/>
  <c r="E14" i="9"/>
  <c r="J13" i="9"/>
  <c r="F13" i="9"/>
  <c r="J12" i="9"/>
  <c r="F12" i="9"/>
  <c r="E12" i="9"/>
  <c r="J11" i="9"/>
  <c r="F11" i="9"/>
  <c r="E35" i="9" l="1"/>
  <c r="D12" i="9"/>
  <c r="E15" i="9"/>
  <c r="E19" i="9"/>
  <c r="E11" i="9"/>
  <c r="K11" i="9"/>
  <c r="E13" i="9"/>
  <c r="K13" i="9"/>
  <c r="E17" i="9"/>
  <c r="K17" i="9"/>
  <c r="E21" i="9"/>
  <c r="K21" i="9"/>
  <c r="K22" i="9"/>
  <c r="J26" i="9"/>
  <c r="J31" i="9"/>
  <c r="K31" i="9" s="1"/>
  <c r="F31" i="9"/>
  <c r="Q12" i="9" s="1"/>
  <c r="E31" i="9"/>
  <c r="K12" i="9"/>
  <c r="J14" i="9"/>
  <c r="F15" i="9"/>
  <c r="J15" i="9"/>
  <c r="K15" i="9" s="1"/>
  <c r="J18" i="9"/>
  <c r="K18" i="9" s="1"/>
  <c r="F19" i="9"/>
  <c r="J19" i="9"/>
  <c r="K19" i="9" s="1"/>
  <c r="J25" i="9"/>
  <c r="K25" i="9" s="1"/>
  <c r="F25" i="9"/>
  <c r="E25" i="9"/>
  <c r="F23" i="9"/>
  <c r="E23" i="9"/>
  <c r="K23" i="9"/>
  <c r="J29" i="9"/>
  <c r="F29" i="9"/>
  <c r="E29" i="9"/>
  <c r="K27" i="9"/>
  <c r="E28" i="9"/>
  <c r="E30" i="9"/>
  <c r="K34" i="9"/>
  <c r="F28" i="9"/>
  <c r="J28" i="9"/>
  <c r="K28" i="9" s="1"/>
  <c r="F30" i="9"/>
  <c r="J30" i="9"/>
  <c r="K30" i="9" s="1"/>
  <c r="J22" i="1"/>
  <c r="M12" i="4" l="1"/>
  <c r="G17" i="4"/>
  <c r="E84" i="4"/>
  <c r="D13" i="9"/>
  <c r="D14" i="9" s="1"/>
  <c r="D15" i="9" s="1"/>
  <c r="D16" i="9" s="1"/>
  <c r="D17" i="9" s="1"/>
  <c r="D18" i="9" s="1"/>
  <c r="D19" i="9" s="1"/>
  <c r="D20" i="9" s="1"/>
  <c r="D21" i="9" s="1"/>
  <c r="D22" i="9" s="1"/>
  <c r="D23" i="9" s="1"/>
  <c r="D24" i="9" s="1"/>
  <c r="D25" i="9" s="1"/>
  <c r="D26" i="9" s="1"/>
  <c r="D27" i="9" s="1"/>
  <c r="D28" i="9" s="1"/>
  <c r="D29" i="9" s="1"/>
  <c r="D30" i="9" s="1"/>
  <c r="K26" i="9"/>
  <c r="K29" i="9"/>
  <c r="K14" i="9"/>
  <c r="Q18" i="9" s="1"/>
  <c r="M18" i="4" l="1"/>
  <c r="E17" i="4"/>
  <c r="Q28" i="9"/>
  <c r="Q29" i="9" s="1"/>
  <c r="Q20" i="9"/>
  <c r="H17" i="4" s="1"/>
  <c r="D31" i="9"/>
  <c r="F17" i="4" l="1"/>
  <c r="M25" i="4"/>
  <c r="D32" i="9"/>
  <c r="D33" i="9" s="1"/>
  <c r="D34" i="9" s="1"/>
  <c r="D35" i="9" s="1"/>
  <c r="E85" i="4"/>
  <c r="Q13" i="9" l="1"/>
  <c r="M13" i="4" s="1"/>
  <c r="M14" i="4" s="1"/>
  <c r="M17" i="4"/>
  <c r="M16" i="4"/>
  <c r="M15" i="4" s="1"/>
  <c r="K35" i="9"/>
  <c r="Q14" i="9" l="1"/>
  <c r="J29" i="1"/>
  <c r="J30" i="1"/>
  <c r="K30" i="1" s="1"/>
  <c r="J31" i="1"/>
  <c r="K31" i="1" s="1"/>
  <c r="K32" i="1"/>
  <c r="F32" i="1"/>
  <c r="F31" i="1"/>
  <c r="F30" i="1"/>
  <c r="E35" i="1"/>
  <c r="E32" i="1"/>
  <c r="E31" i="1"/>
  <c r="E30" i="1"/>
  <c r="M20" i="4" l="1"/>
  <c r="F29" i="1"/>
  <c r="F28" i="1"/>
  <c r="F27" i="1"/>
  <c r="E27" i="1"/>
  <c r="E28" i="1"/>
  <c r="E29" i="1"/>
  <c r="J27" i="1"/>
  <c r="K27" i="1" s="1"/>
  <c r="J28" i="1"/>
  <c r="K28" i="1" s="1"/>
  <c r="K29" i="1"/>
  <c r="J26" i="1" l="1"/>
  <c r="K26" i="1" s="1"/>
  <c r="E25" i="1"/>
  <c r="E26" i="1"/>
  <c r="D12" i="1" l="1"/>
  <c r="D13" i="1" l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J21" i="1"/>
  <c r="K21" i="1" l="1"/>
  <c r="F26" i="1" l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J25" i="1" l="1"/>
  <c r="J24" i="1"/>
  <c r="K24" i="1" s="1"/>
  <c r="E24" i="1"/>
  <c r="J23" i="1"/>
  <c r="E23" i="1"/>
  <c r="E22" i="1"/>
  <c r="E21" i="1"/>
  <c r="J20" i="1"/>
  <c r="E20" i="1"/>
  <c r="J19" i="1"/>
  <c r="E19" i="1"/>
  <c r="J18" i="1"/>
  <c r="E18" i="1"/>
  <c r="J17" i="1"/>
  <c r="E17" i="1"/>
  <c r="J16" i="1"/>
  <c r="E16" i="1"/>
  <c r="J15" i="1"/>
  <c r="E15" i="1"/>
  <c r="J14" i="1"/>
  <c r="E14" i="1"/>
  <c r="J13" i="1"/>
  <c r="E13" i="1"/>
  <c r="J12" i="1"/>
  <c r="E12" i="1"/>
  <c r="J11" i="1"/>
  <c r="E11" i="1"/>
  <c r="C7" i="1"/>
  <c r="K25" i="1" l="1"/>
  <c r="K23" i="1"/>
  <c r="K14" i="1"/>
  <c r="K18" i="1"/>
  <c r="K13" i="1"/>
  <c r="K15" i="1"/>
  <c r="K17" i="1"/>
  <c r="K19" i="1"/>
  <c r="K16" i="1"/>
  <c r="K11" i="1"/>
  <c r="K22" i="1"/>
  <c r="K20" i="1"/>
  <c r="K12" i="1"/>
  <c r="Q7" i="1" l="1"/>
  <c r="E87" i="4" l="1"/>
  <c r="Q7" i="9" l="1"/>
  <c r="E88" i="4" l="1"/>
  <c r="E89" i="4" l="1"/>
  <c r="E90" i="4" l="1"/>
  <c r="E91" i="4" l="1"/>
  <c r="E92" i="4" l="1"/>
  <c r="E93" i="4" l="1"/>
  <c r="E94" i="4" l="1"/>
  <c r="E96" i="4" s="1"/>
</calcChain>
</file>

<file path=xl/sharedStrings.xml><?xml version="1.0" encoding="utf-8"?>
<sst xmlns="http://schemas.openxmlformats.org/spreadsheetml/2006/main" count="141" uniqueCount="50">
  <si>
    <t>Mes paris</t>
  </si>
  <si>
    <t>Mise réelle</t>
  </si>
  <si>
    <t>Cote</t>
  </si>
  <si>
    <t>Gain réel</t>
  </si>
  <si>
    <t>Bénéfice</t>
  </si>
  <si>
    <t>Bénéfice fictif</t>
  </si>
  <si>
    <t>Gagné</t>
  </si>
  <si>
    <t>Mise moyenne</t>
  </si>
  <si>
    <t>Cote moyenne</t>
  </si>
  <si>
    <t>Seuil de rentabilité</t>
  </si>
  <si>
    <t>Taux de réussite</t>
  </si>
  <si>
    <t>Nombre de paris</t>
  </si>
  <si>
    <t>Paris réussis</t>
  </si>
  <si>
    <t>Bénéfice mensuel</t>
  </si>
  <si>
    <t>Perdu</t>
  </si>
  <si>
    <t>Total</t>
  </si>
  <si>
    <t>Total mise</t>
  </si>
  <si>
    <t>Simulation</t>
  </si>
  <si>
    <t>Saison 2016-2017</t>
  </si>
  <si>
    <t>Septembre</t>
  </si>
  <si>
    <t>Octobre</t>
  </si>
  <si>
    <t>Mois</t>
  </si>
  <si>
    <t>Novembre</t>
  </si>
  <si>
    <t>Décembre</t>
  </si>
  <si>
    <t>Janvier</t>
  </si>
  <si>
    <t>ROI</t>
  </si>
  <si>
    <t>Statut</t>
  </si>
  <si>
    <t>Aout</t>
  </si>
  <si>
    <t>Février</t>
  </si>
  <si>
    <t>Mars</t>
  </si>
  <si>
    <t>Avril</t>
  </si>
  <si>
    <t>Mai</t>
  </si>
  <si>
    <t>Juin</t>
  </si>
  <si>
    <t>Solde fin de mois</t>
  </si>
  <si>
    <t>Nb de paris</t>
  </si>
  <si>
    <t>Solde en cours</t>
  </si>
  <si>
    <t>Equipe la + rentable</t>
  </si>
  <si>
    <t>Equipe la - rentable</t>
  </si>
  <si>
    <t>Mois le + rentable</t>
  </si>
  <si>
    <t>Mois le - rentable</t>
  </si>
  <si>
    <t>Compétition la - rentable</t>
  </si>
  <si>
    <t>Compétition la + rentable</t>
  </si>
  <si>
    <t>Bilan annuel</t>
  </si>
  <si>
    <t>Bénéfice réel</t>
  </si>
  <si>
    <t>Solde avant</t>
  </si>
  <si>
    <t>Bénéfice virtuel</t>
  </si>
  <si>
    <t>Statistiques mensuelles</t>
  </si>
  <si>
    <t>En cours</t>
  </si>
  <si>
    <t>Bilan virtuel</t>
  </si>
  <si>
    <t>Afficher tous les onglets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</si>
</sst>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#,##0.00\ &quot;€&quot;"/>
    <numFmt numFmtId="165" formatCode="0.0%"/>
    <numFmt numFmtId="166" formatCode="[$-40C]d\ mmmm\ yyyy;@"/>
    <numFmt numFmtId="167" formatCode="#,##0.00\ [$EUR]"/>
    <numFmt numFmtId="168" formatCode="[&gt;0]* \+0%;[&lt;0]\-0%;General"/>
    <numFmt numFmtId="169" formatCode="[&gt;0]\+\ 0%;[&lt;0]\-\ 0%;General"/>
    <numFmt numFmtId="170" formatCode="[&gt;0]0.00%;[&lt;0]\-\ 0.00%;General"/>
  </numFmts>
  <fonts count="5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C000"/>
      <name val="Arial"/>
      <family val="2"/>
    </font>
    <font>
      <sz val="11"/>
      <color theme="9" tint="-0.499984740745262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theme="0"/>
      <name val="Arial"/>
      <family val="2"/>
    </font>
    <font>
      <sz val="10"/>
      <color theme="0"/>
      <name val="Arial"/>
      <family val="2"/>
    </font>
    <font>
      <sz val="10"/>
      <color rgb="FFFFC000"/>
      <name val="Arial"/>
      <family val="2"/>
    </font>
    <font>
      <sz val="9"/>
      <color rgb="FFFFC000"/>
      <name val="Arial"/>
      <family val="2"/>
    </font>
    <font>
      <sz val="11"/>
      <color rgb="FFFF0000"/>
      <name val="Arial"/>
      <family val="2"/>
    </font>
    <font>
      <sz val="10"/>
      <color theme="2" tint="-0.749992370372631"/>
      <name val="Arial"/>
      <family val="2"/>
    </font>
    <font>
      <sz val="9"/>
      <color theme="2" tint="-0.749992370372631"/>
      <name val="Arial"/>
      <family val="2"/>
    </font>
    <font>
      <i/>
      <sz val="11"/>
      <color theme="0"/>
      <name val="Arial"/>
      <family val="2"/>
    </font>
    <font>
      <sz val="11"/>
      <name val="Calibri"/>
      <family val="2"/>
      <scheme val="minor"/>
    </font>
    <font>
      <sz val="11"/>
      <color theme="2" tint="-0.749992370372631"/>
      <name val="Arial"/>
      <family val="2"/>
    </font>
    <font>
      <sz val="14"/>
      <color theme="0"/>
      <name val="Arial"/>
      <family val="2"/>
    </font>
    <font>
      <sz val="10"/>
      <color theme="2" tint="-0.499984740745262"/>
      <name val="Arial"/>
      <family val="2"/>
    </font>
    <font>
      <sz val="10"/>
      <color theme="0" tint="-0.14999847407452621"/>
      <name val="Arial"/>
      <family val="2"/>
    </font>
    <font>
      <sz val="11"/>
      <color theme="5" tint="-0.249977111117893"/>
      <name val="Calibri"/>
      <family val="2"/>
      <scheme val="minor"/>
    </font>
    <font>
      <sz val="9"/>
      <color theme="1" tint="0.499984740745262"/>
      <name val="Arial"/>
      <family val="2"/>
    </font>
    <font>
      <sz val="10"/>
      <color theme="1" tint="0.499984740745262"/>
      <name val="Arial"/>
      <family val="2"/>
    </font>
    <font>
      <sz val="11"/>
      <color theme="1" tint="0.249977111117893"/>
      <name val="Calibri"/>
      <family val="2"/>
      <scheme val="minor"/>
    </font>
    <font>
      <sz val="22"/>
      <color theme="1"/>
      <name val="Arial"/>
      <family val="2"/>
    </font>
    <font>
      <sz val="20"/>
      <color theme="0"/>
      <name val="Arial"/>
      <family val="2"/>
    </font>
    <font>
      <sz val="11"/>
      <color theme="1" tint="0.34998626667073579"/>
      <name val="Calibri"/>
      <family val="2"/>
      <scheme val="minor"/>
    </font>
    <font>
      <sz val="10"/>
      <color theme="1" tint="0.34998626667073579"/>
      <name val="Arial"/>
      <family val="2"/>
    </font>
    <font>
      <sz val="11"/>
      <color theme="1" tint="0.249977111117893"/>
      <name val="Arial"/>
      <family val="2"/>
    </font>
    <font>
      <sz val="10"/>
      <color rgb="FFFF0000"/>
      <name val="Arial"/>
      <family val="2"/>
    </font>
    <font>
      <sz val="11"/>
      <color theme="1"/>
      <name val="Arial"/>
      <family val="2"/>
    </font>
    <font>
      <sz val="11"/>
      <color theme="9" tint="-0.499984740745262"/>
      <name val="Arial"/>
      <family val="2"/>
    </font>
    <font>
      <b/>
      <sz val="12"/>
      <color rgb="FFFFC000"/>
      <name val="Arial"/>
      <family val="2"/>
    </font>
    <font>
      <sz val="10"/>
      <color theme="0" tint="-4.9989318521683403E-2"/>
      <name val="Arial"/>
      <family val="2"/>
    </font>
    <font>
      <sz val="11"/>
      <color theme="0" tint="-4.9989318521683403E-2"/>
      <name val="Arial"/>
      <family val="2"/>
    </font>
    <font>
      <sz val="10"/>
      <color theme="0" tint="-0.499984740745262"/>
      <name val="Arial"/>
      <family val="2"/>
    </font>
    <font>
      <sz val="11"/>
      <color theme="0" tint="-0.499984740745262"/>
      <name val="Calibri"/>
      <family val="2"/>
      <scheme val="minor"/>
    </font>
    <font>
      <sz val="12"/>
      <color theme="0" tint="-0.499984740745262"/>
      <name val="Calibri"/>
      <family val="2"/>
      <scheme val="minor"/>
    </font>
    <font>
      <sz val="11"/>
      <color theme="0" tint="-0.499984740745262"/>
      <name val="Arial"/>
      <family val="2"/>
    </font>
    <font>
      <sz val="11"/>
      <color theme="0" tint="-0.249977111117893"/>
      <name val="Arial"/>
      <family val="2"/>
    </font>
    <font>
      <sz val="11"/>
      <color theme="0" tint="-0.249977111117893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11"/>
      <color theme="2" tint="-0.499984740745262"/>
      <name val="Arial"/>
      <family val="2"/>
    </font>
    <font>
      <sz val="10"/>
      <color theme="0" tint="-0.249977111117893"/>
      <name val="Arial"/>
      <family val="2"/>
    </font>
    <font>
      <sz val="20"/>
      <color rgb="FFFF0000"/>
      <name val="Arial"/>
      <family val="2"/>
    </font>
    <font>
      <sz val="9"/>
      <color rgb="FFFF0000"/>
      <name val="Arial"/>
      <family val="2"/>
    </font>
    <font>
      <sz val="10"/>
      <color theme="0" tint="-0.249977111117893"/>
      <name val="Calibri"/>
      <family val="2"/>
      <scheme val="minor"/>
    </font>
    <font>
      <sz val="11"/>
      <color rgb="FFFFC000"/>
      <name val="Calibri"/>
      <family val="2"/>
      <scheme val="minor"/>
    </font>
    <font>
      <sz val="10"/>
      <color theme="1"/>
      <name val="Arial"/>
      <family val="2"/>
    </font>
    <font>
      <sz val="9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n">
        <color theme="2" tint="-0.749992370372631"/>
      </bottom>
      <diagonal/>
    </border>
    <border>
      <left/>
      <right/>
      <top/>
      <bottom style="thin">
        <color theme="1" tint="0.14999847407452621"/>
      </bottom>
      <diagonal/>
    </border>
    <border>
      <left/>
      <right/>
      <top style="thin">
        <color theme="2" tint="-0.749992370372631"/>
      </top>
      <bottom/>
      <diagonal/>
    </border>
    <border>
      <left style="thin">
        <color theme="2" tint="-0.749992370372631"/>
      </left>
      <right/>
      <top style="thin">
        <color theme="2" tint="-0.749992370372631"/>
      </top>
      <bottom/>
      <diagonal/>
    </border>
    <border>
      <left/>
      <right style="thin">
        <color theme="2" tint="-0.749992370372631"/>
      </right>
      <top style="thin">
        <color theme="2" tint="-0.749992370372631"/>
      </top>
      <bottom/>
      <diagonal/>
    </border>
    <border>
      <left style="thin">
        <color theme="2" tint="-0.749992370372631"/>
      </left>
      <right/>
      <top/>
      <bottom/>
      <diagonal/>
    </border>
    <border>
      <left/>
      <right style="thin">
        <color theme="2" tint="-0.749992370372631"/>
      </right>
      <top/>
      <bottom/>
      <diagonal/>
    </border>
    <border>
      <left style="thin">
        <color theme="2" tint="-0.749992370372631"/>
      </left>
      <right/>
      <top/>
      <bottom style="thin">
        <color theme="2" tint="-0.749992370372631"/>
      </bottom>
      <diagonal/>
    </border>
    <border>
      <left/>
      <right style="thin">
        <color theme="2" tint="-0.749992370372631"/>
      </right>
      <top/>
      <bottom style="thin">
        <color theme="2" tint="-0.749992370372631"/>
      </bottom>
      <diagonal/>
    </border>
    <border>
      <left/>
      <right/>
      <top/>
      <bottom style="thin">
        <color rgb="FF7030A0"/>
      </bottom>
      <diagonal/>
    </border>
    <border>
      <left style="thin">
        <color rgb="FF7030A0"/>
      </left>
      <right/>
      <top style="thin">
        <color rgb="FF7030A0"/>
      </top>
      <bottom/>
      <diagonal/>
    </border>
    <border>
      <left/>
      <right/>
      <top style="thin">
        <color rgb="FF7030A0"/>
      </top>
      <bottom/>
      <diagonal/>
    </border>
    <border>
      <left/>
      <right style="thin">
        <color rgb="FF7030A0"/>
      </right>
      <top style="thin">
        <color rgb="FF7030A0"/>
      </top>
      <bottom/>
      <diagonal/>
    </border>
    <border>
      <left style="thin">
        <color rgb="FF7030A0"/>
      </left>
      <right/>
      <top/>
      <bottom/>
      <diagonal/>
    </border>
    <border>
      <left/>
      <right style="thin">
        <color rgb="FF7030A0"/>
      </right>
      <top/>
      <bottom/>
      <diagonal/>
    </border>
    <border>
      <left style="thin">
        <color rgb="FF7030A0"/>
      </left>
      <right/>
      <top/>
      <bottom style="thin">
        <color rgb="FF7030A0"/>
      </bottom>
      <diagonal/>
    </border>
    <border>
      <left/>
      <right style="thin">
        <color rgb="FF7030A0"/>
      </right>
      <top/>
      <bottom style="thin">
        <color rgb="FF7030A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94">
    <xf numFmtId="0" fontId="0" fillId="0" borderId="0" xfId="0"/>
    <xf numFmtId="0" fontId="0" fillId="2" borderId="0" xfId="0" applyFill="1" applyBorder="1"/>
    <xf numFmtId="0" fontId="0" fillId="2" borderId="1" xfId="0" applyFill="1" applyBorder="1"/>
    <xf numFmtId="0" fontId="3" fillId="0" borderId="0" xfId="0" applyFont="1" applyFill="1"/>
    <xf numFmtId="0" fontId="2" fillId="0" borderId="0" xfId="0" applyFont="1" applyFill="1"/>
    <xf numFmtId="0" fontId="0" fillId="0" borderId="0" xfId="0" applyFill="1"/>
    <xf numFmtId="0" fontId="4" fillId="0" borderId="0" xfId="0" applyFont="1" applyFill="1"/>
    <xf numFmtId="0" fontId="2" fillId="0" borderId="0" xfId="0" applyFont="1" applyFill="1" applyBorder="1"/>
    <xf numFmtId="164" fontId="6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6" fillId="0" borderId="0" xfId="0" applyFont="1" applyFill="1" applyBorder="1" applyAlignment="1"/>
    <xf numFmtId="0" fontId="0" fillId="0" borderId="0" xfId="0" applyBorder="1"/>
    <xf numFmtId="14" fontId="5" fillId="0" borderId="1" xfId="0" applyNumberFormat="1" applyFont="1" applyFill="1" applyBorder="1"/>
    <xf numFmtId="0" fontId="2" fillId="0" borderId="1" xfId="0" applyFont="1" applyFill="1" applyBorder="1"/>
    <xf numFmtId="0" fontId="0" fillId="0" borderId="1" xfId="0" applyFill="1" applyBorder="1"/>
    <xf numFmtId="0" fontId="4" fillId="0" borderId="1" xfId="0" applyFont="1" applyFill="1" applyBorder="1"/>
    <xf numFmtId="2" fontId="6" fillId="0" borderId="0" xfId="0" applyNumberFormat="1" applyFont="1" applyFill="1" applyBorder="1"/>
    <xf numFmtId="0" fontId="1" fillId="0" borderId="0" xfId="0" applyFont="1" applyFill="1" applyAlignment="1">
      <alignment horizontal="left" indent="4"/>
    </xf>
    <xf numFmtId="164" fontId="3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/>
    <xf numFmtId="0" fontId="14" fillId="0" borderId="0" xfId="0" applyFont="1" applyFill="1" applyBorder="1" applyAlignment="1">
      <alignment horizontal="left" indent="4"/>
    </xf>
    <xf numFmtId="0" fontId="1" fillId="0" borderId="0" xfId="0" applyFont="1" applyFill="1" applyBorder="1" applyAlignment="1">
      <alignment horizontal="left" indent="4"/>
    </xf>
    <xf numFmtId="0" fontId="4" fillId="0" borderId="0" xfId="0" applyFont="1" applyFill="1" applyBorder="1" applyAlignment="1">
      <alignment horizontal="left" indent="4"/>
    </xf>
    <xf numFmtId="164" fontId="6" fillId="0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Protection="1"/>
    <xf numFmtId="0" fontId="0" fillId="0" borderId="0" xfId="0" applyProtection="1"/>
    <xf numFmtId="0" fontId="7" fillId="0" borderId="0" xfId="0" applyFont="1" applyBorder="1" applyAlignment="1" applyProtection="1">
      <alignment horizontal="left" vertical="center"/>
    </xf>
    <xf numFmtId="2" fontId="6" fillId="0" borderId="0" xfId="0" applyNumberFormat="1" applyFont="1" applyFill="1" applyBorder="1" applyAlignment="1" applyProtection="1">
      <alignment horizontal="center" vertical="center"/>
    </xf>
    <xf numFmtId="2" fontId="6" fillId="0" borderId="0" xfId="0" applyNumberFormat="1" applyFont="1" applyFill="1" applyBorder="1" applyProtection="1"/>
    <xf numFmtId="0" fontId="6" fillId="0" borderId="0" xfId="0" applyFont="1" applyFill="1" applyBorder="1" applyAlignment="1" applyProtection="1"/>
    <xf numFmtId="0" fontId="11" fillId="0" borderId="0" xfId="0" applyNumberFormat="1" applyFont="1" applyFill="1" applyAlignment="1" applyProtection="1">
      <alignment horizontal="center" vertical="center"/>
    </xf>
    <xf numFmtId="0" fontId="11" fillId="0" borderId="0" xfId="0" applyFont="1" applyFill="1" applyAlignment="1" applyProtection="1">
      <alignment horizontal="center" vertical="center"/>
    </xf>
    <xf numFmtId="0" fontId="0" fillId="2" borderId="0" xfId="0" applyFill="1" applyBorder="1" applyProtection="1"/>
    <xf numFmtId="0" fontId="0" fillId="2" borderId="0" xfId="0" applyFill="1" applyBorder="1" applyAlignment="1" applyProtection="1">
      <alignment horizontal="center" vertical="center"/>
    </xf>
    <xf numFmtId="0" fontId="0" fillId="2" borderId="1" xfId="0" applyFill="1" applyBorder="1" applyProtection="1"/>
    <xf numFmtId="0" fontId="0" fillId="2" borderId="1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2" fillId="0" borderId="0" xfId="0" applyFont="1" applyFill="1" applyProtection="1"/>
    <xf numFmtId="0" fontId="0" fillId="0" borderId="0" xfId="0" applyFill="1" applyProtection="1"/>
    <xf numFmtId="0" fontId="4" fillId="0" borderId="0" xfId="0" applyFont="1" applyFill="1" applyProtection="1"/>
    <xf numFmtId="0" fontId="1" fillId="0" borderId="0" xfId="0" applyFont="1" applyFill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1" fillId="0" borderId="0" xfId="0" applyFont="1" applyProtection="1"/>
    <xf numFmtId="0" fontId="7" fillId="0" borderId="0" xfId="0" applyFont="1" applyFill="1" applyBorder="1" applyAlignment="1" applyProtection="1">
      <alignment horizontal="center" vertical="center"/>
    </xf>
    <xf numFmtId="0" fontId="10" fillId="0" borderId="0" xfId="0" applyNumberFormat="1" applyFont="1" applyFill="1" applyAlignment="1" applyProtection="1">
      <alignment horizontal="left" vertical="center"/>
    </xf>
    <xf numFmtId="0" fontId="1" fillId="0" borderId="0" xfId="0" applyFont="1" applyFill="1" applyAlignment="1" applyProtection="1">
      <alignment horizontal="left" indent="4"/>
    </xf>
    <xf numFmtId="0" fontId="1" fillId="0" borderId="0" xfId="0" applyFont="1" applyFill="1" applyProtection="1"/>
    <xf numFmtId="0" fontId="0" fillId="0" borderId="0" xfId="0" applyBorder="1" applyProtection="1"/>
    <xf numFmtId="0" fontId="1" fillId="0" borderId="0" xfId="0" applyFont="1" applyBorder="1" applyProtection="1"/>
    <xf numFmtId="0" fontId="24" fillId="0" borderId="0" xfId="0" applyFont="1" applyBorder="1" applyAlignment="1" applyProtection="1">
      <alignment vertical="top"/>
    </xf>
    <xf numFmtId="0" fontId="23" fillId="0" borderId="0" xfId="0" applyFont="1" applyProtection="1"/>
    <xf numFmtId="0" fontId="24" fillId="0" borderId="0" xfId="0" applyFont="1" applyBorder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0" xfId="0" applyBorder="1" applyAlignment="1" applyProtection="1">
      <alignment horizontal="center" vertical="center"/>
    </xf>
    <xf numFmtId="0" fontId="2" fillId="0" borderId="0" xfId="0" applyFont="1" applyBorder="1" applyProtection="1"/>
    <xf numFmtId="0" fontId="2" fillId="0" borderId="0" xfId="0" applyFont="1" applyProtection="1"/>
    <xf numFmtId="0" fontId="2" fillId="0" borderId="1" xfId="0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29" fillId="0" borderId="1" xfId="0" applyFont="1" applyFill="1" applyBorder="1" applyAlignment="1" applyProtection="1">
      <alignment horizontal="center" vertical="center"/>
    </xf>
    <xf numFmtId="0" fontId="3" fillId="0" borderId="0" xfId="0" applyFont="1" applyFill="1" applyProtection="1"/>
    <xf numFmtId="0" fontId="2" fillId="0" borderId="0" xfId="0" applyFont="1" applyFill="1" applyAlignment="1" applyProtection="1">
      <alignment horizontal="center" vertical="center"/>
    </xf>
    <xf numFmtId="0" fontId="1" fillId="0" borderId="0" xfId="0" applyFont="1" applyFill="1" applyAlignment="1" applyProtection="1">
      <alignment horizontal="right"/>
    </xf>
    <xf numFmtId="166" fontId="17" fillId="0" borderId="0" xfId="0" applyNumberFormat="1" applyFont="1" applyFill="1" applyAlignment="1" applyProtection="1">
      <alignment horizontal="center" vertical="center"/>
    </xf>
    <xf numFmtId="166" fontId="17" fillId="0" borderId="0" xfId="0" applyNumberFormat="1" applyFont="1" applyFill="1" applyProtection="1"/>
    <xf numFmtId="0" fontId="0" fillId="0" borderId="0" xfId="0" applyFill="1" applyAlignment="1" applyProtection="1">
      <alignment horizontal="center" vertical="center"/>
    </xf>
    <xf numFmtId="0" fontId="6" fillId="3" borderId="0" xfId="0" applyFont="1" applyFill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0" fontId="12" fillId="0" borderId="0" xfId="0" applyFont="1" applyFill="1" applyAlignment="1" applyProtection="1">
      <alignment horizontal="center" vertical="center"/>
    </xf>
    <xf numFmtId="0" fontId="15" fillId="0" borderId="0" xfId="0" applyNumberFormat="1" applyFont="1" applyFill="1" applyAlignment="1" applyProtection="1">
      <alignment horizontal="center" vertical="center"/>
    </xf>
    <xf numFmtId="0" fontId="10" fillId="0" borderId="0" xfId="0" applyNumberFormat="1" applyFont="1" applyFill="1" applyAlignment="1" applyProtection="1">
      <alignment horizontal="center" vertical="center"/>
    </xf>
    <xf numFmtId="1" fontId="10" fillId="0" borderId="0" xfId="0" applyNumberFormat="1" applyFont="1" applyFill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left" vertical="center"/>
    </xf>
    <xf numFmtId="0" fontId="11" fillId="0" borderId="0" xfId="0" applyNumberFormat="1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164" fontId="3" fillId="0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0" fillId="0" borderId="1" xfId="0" applyBorder="1" applyProtection="1"/>
    <xf numFmtId="0" fontId="1" fillId="0" borderId="0" xfId="0" applyFont="1" applyBorder="1" applyAlignment="1" applyProtection="1">
      <alignment horizontal="center" vertical="center"/>
    </xf>
    <xf numFmtId="0" fontId="1" fillId="0" borderId="0" xfId="0" applyFont="1" applyAlignment="1" applyProtection="1">
      <alignment vertical="center"/>
    </xf>
    <xf numFmtId="0" fontId="15" fillId="0" borderId="0" xfId="0" applyFont="1" applyBorder="1" applyAlignment="1" applyProtection="1">
      <alignment horizontal="left" indent="1"/>
    </xf>
    <xf numFmtId="0" fontId="0" fillId="0" borderId="0" xfId="0" applyBorder="1" applyAlignment="1" applyProtection="1">
      <alignment horizontal="center"/>
    </xf>
    <xf numFmtId="0" fontId="0" fillId="2" borderId="0" xfId="0" applyFill="1" applyBorder="1" applyAlignment="1" applyProtection="1">
      <alignment vertical="center"/>
    </xf>
    <xf numFmtId="0" fontId="0" fillId="2" borderId="1" xfId="0" applyFill="1" applyBorder="1" applyAlignment="1" applyProtection="1">
      <alignment vertical="center"/>
    </xf>
    <xf numFmtId="0" fontId="2" fillId="0" borderId="0" xfId="0" applyFont="1" applyFill="1" applyAlignment="1" applyProtection="1">
      <alignment vertical="center"/>
    </xf>
    <xf numFmtId="0" fontId="2" fillId="0" borderId="1" xfId="0" applyFont="1" applyFill="1" applyBorder="1" applyAlignment="1" applyProtection="1">
      <alignment vertical="center"/>
    </xf>
    <xf numFmtId="0" fontId="0" fillId="0" borderId="0" xfId="0" applyBorder="1" applyAlignment="1" applyProtection="1">
      <alignment vertical="center"/>
    </xf>
    <xf numFmtId="0" fontId="22" fillId="0" borderId="0" xfId="0" applyFont="1" applyBorder="1" applyAlignment="1" applyProtection="1">
      <alignment vertical="center"/>
    </xf>
    <xf numFmtId="0" fontId="22" fillId="0" borderId="0" xfId="0" applyFont="1" applyBorder="1" applyAlignment="1" applyProtection="1">
      <alignment horizontal="center" vertical="center"/>
    </xf>
    <xf numFmtId="0" fontId="6" fillId="0" borderId="0" xfId="0" applyNumberFormat="1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vertical="center"/>
    </xf>
    <xf numFmtId="0" fontId="16" fillId="0" borderId="0" xfId="0" applyFont="1" applyBorder="1" applyAlignment="1" applyProtection="1">
      <alignment horizontal="left" vertical="center"/>
    </xf>
    <xf numFmtId="0" fontId="21" fillId="0" borderId="0" xfId="0" applyFont="1" applyBorder="1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2" fontId="6" fillId="0" borderId="0" xfId="1" applyNumberFormat="1" applyFont="1" applyFill="1" applyBorder="1" applyAlignment="1" applyProtection="1">
      <alignment horizontal="center" vertical="center"/>
    </xf>
    <xf numFmtId="2" fontId="13" fillId="0" borderId="0" xfId="1" applyNumberFormat="1" applyFont="1" applyFill="1" applyBorder="1" applyAlignment="1" applyProtection="1">
      <alignment horizontal="center" vertical="center"/>
    </xf>
    <xf numFmtId="0" fontId="29" fillId="0" borderId="0" xfId="0" applyFont="1"/>
    <xf numFmtId="0" fontId="29" fillId="0" borderId="0" xfId="0" applyFont="1" applyFill="1" applyBorder="1"/>
    <xf numFmtId="0" fontId="30" fillId="0" borderId="0" xfId="0" applyFont="1" applyFill="1"/>
    <xf numFmtId="0" fontId="0" fillId="2" borderId="0" xfId="0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Fill="1" applyAlignment="1">
      <alignment horizontal="left"/>
    </xf>
    <xf numFmtId="0" fontId="2" fillId="0" borderId="1" xfId="0" applyFont="1" applyFill="1" applyBorder="1" applyAlignment="1">
      <alignment horizontal="left"/>
    </xf>
    <xf numFmtId="0" fontId="1" fillId="0" borderId="0" xfId="0" applyFont="1" applyBorder="1" applyAlignment="1" applyProtection="1">
      <alignment horizontal="center"/>
    </xf>
    <xf numFmtId="0" fontId="7" fillId="0" borderId="0" xfId="0" applyFont="1" applyBorder="1" applyAlignment="1" applyProtection="1">
      <alignment horizontal="center" vertical="center"/>
    </xf>
    <xf numFmtId="165" fontId="7" fillId="0" borderId="0" xfId="0" applyNumberFormat="1" applyFont="1" applyBorder="1" applyAlignment="1" applyProtection="1">
      <alignment horizontal="center" vertical="center"/>
    </xf>
    <xf numFmtId="0" fontId="27" fillId="0" borderId="0" xfId="0" applyFont="1" applyBorder="1" applyAlignment="1" applyProtection="1">
      <alignment horizontal="center" vertical="center"/>
    </xf>
    <xf numFmtId="0" fontId="21" fillId="0" borderId="0" xfId="0" applyFont="1" applyBorder="1" applyAlignment="1" applyProtection="1">
      <alignment horizontal="center" vertical="center"/>
    </xf>
    <xf numFmtId="0" fontId="20" fillId="0" borderId="0" xfId="0" applyFont="1" applyFill="1" applyBorder="1" applyAlignment="1" applyProtection="1">
      <alignment horizontal="left" vertical="center"/>
    </xf>
    <xf numFmtId="0" fontId="20" fillId="0" borderId="0" xfId="0" applyFont="1" applyFill="1" applyBorder="1" applyAlignment="1" applyProtection="1">
      <alignment horizontal="center" vertical="center"/>
    </xf>
    <xf numFmtId="0" fontId="20" fillId="0" borderId="0" xfId="0" applyFont="1" applyBorder="1" applyAlignment="1" applyProtection="1">
      <alignment horizontal="left" vertical="center"/>
    </xf>
    <xf numFmtId="0" fontId="20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vertical="center"/>
    </xf>
    <xf numFmtId="0" fontId="23" fillId="0" borderId="0" xfId="0" applyFont="1" applyBorder="1" applyProtection="1"/>
    <xf numFmtId="0" fontId="19" fillId="0" borderId="0" xfId="0" applyFont="1" applyBorder="1" applyAlignment="1" applyProtection="1">
      <alignment horizontal="center" vertical="center"/>
    </xf>
    <xf numFmtId="0" fontId="25" fillId="0" borderId="0" xfId="0" applyFont="1" applyBorder="1" applyAlignment="1" applyProtection="1">
      <alignment horizontal="center" vertical="center"/>
    </xf>
    <xf numFmtId="9" fontId="26" fillId="0" borderId="0" xfId="0" applyNumberFormat="1" applyFont="1" applyBorder="1" applyAlignment="1" applyProtection="1">
      <alignment horizontal="center" vertical="center"/>
    </xf>
    <xf numFmtId="0" fontId="25" fillId="0" borderId="0" xfId="0" applyFont="1" applyFill="1" applyBorder="1" applyAlignment="1" applyProtection="1">
      <alignment horizontal="center" vertical="center"/>
    </xf>
    <xf numFmtId="9" fontId="27" fillId="0" borderId="0" xfId="0" applyNumberFormat="1" applyFont="1" applyBorder="1" applyAlignment="1" applyProtection="1">
      <alignment horizontal="center" vertical="center"/>
    </xf>
    <xf numFmtId="10" fontId="7" fillId="0" borderId="0" xfId="0" applyNumberFormat="1" applyFont="1" applyBorder="1" applyAlignment="1" applyProtection="1">
      <alignment horizontal="center" vertical="center"/>
    </xf>
    <xf numFmtId="1" fontId="0" fillId="0" borderId="0" xfId="0" applyNumberFormat="1" applyBorder="1" applyAlignment="1" applyProtection="1">
      <alignment vertical="center"/>
    </xf>
    <xf numFmtId="164" fontId="32" fillId="0" borderId="0" xfId="0" applyNumberFormat="1" applyFont="1" applyBorder="1" applyAlignment="1">
      <alignment horizontal="center" vertical="center"/>
    </xf>
    <xf numFmtId="164" fontId="11" fillId="0" borderId="0" xfId="0" applyNumberFormat="1" applyFont="1" applyBorder="1" applyAlignment="1">
      <alignment horizontal="center" vertical="center"/>
    </xf>
    <xf numFmtId="164" fontId="34" fillId="0" borderId="0" xfId="0" applyNumberFormat="1" applyFont="1" applyBorder="1" applyAlignment="1">
      <alignment horizontal="center" vertical="center"/>
    </xf>
    <xf numFmtId="0" fontId="27" fillId="0" borderId="0" xfId="0" applyFont="1" applyBorder="1" applyAlignment="1">
      <alignment horizontal="center" vertical="center"/>
    </xf>
    <xf numFmtId="14" fontId="5" fillId="0" borderId="0" xfId="0" applyNumberFormat="1" applyFont="1" applyFill="1" applyBorder="1"/>
    <xf numFmtId="0" fontId="2" fillId="0" borderId="0" xfId="0" applyFont="1" applyFill="1" applyBorder="1" applyAlignment="1">
      <alignment horizontal="left"/>
    </xf>
    <xf numFmtId="164" fontId="7" fillId="0" borderId="0" xfId="0" applyNumberFormat="1" applyFont="1" applyFill="1" applyBorder="1" applyAlignment="1" applyProtection="1">
      <alignment horizontal="left" vertical="center"/>
    </xf>
    <xf numFmtId="0" fontId="38" fillId="0" borderId="0" xfId="0" applyFont="1" applyBorder="1" applyAlignment="1" applyProtection="1">
      <alignment horizontal="left" vertical="center" indent="2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27" fillId="0" borderId="14" xfId="0" applyFont="1" applyBorder="1" applyAlignment="1">
      <alignment horizontal="left" vertical="center" indent="2"/>
    </xf>
    <xf numFmtId="0" fontId="27" fillId="0" borderId="15" xfId="0" applyFont="1" applyBorder="1" applyAlignment="1">
      <alignment horizontal="center" vertical="center"/>
    </xf>
    <xf numFmtId="0" fontId="0" fillId="0" borderId="14" xfId="0" applyBorder="1" applyAlignment="1">
      <alignment horizontal="left" indent="1"/>
    </xf>
    <xf numFmtId="0" fontId="0" fillId="0" borderId="15" xfId="0" applyBorder="1"/>
    <xf numFmtId="0" fontId="34" fillId="0" borderId="14" xfId="0" applyNumberFormat="1" applyFont="1" applyFill="1" applyBorder="1" applyAlignment="1">
      <alignment horizontal="left" vertical="center" indent="2"/>
    </xf>
    <xf numFmtId="0" fontId="35" fillId="0" borderId="15" xfId="0" applyFont="1" applyBorder="1"/>
    <xf numFmtId="0" fontId="35" fillId="0" borderId="15" xfId="0" applyFont="1" applyFill="1" applyBorder="1"/>
    <xf numFmtId="0" fontId="36" fillId="0" borderId="15" xfId="0" applyFont="1" applyFill="1" applyBorder="1" applyAlignment="1">
      <alignment horizontal="left" vertical="center"/>
    </xf>
    <xf numFmtId="0" fontId="36" fillId="0" borderId="15" xfId="0" applyFont="1" applyFill="1" applyBorder="1"/>
    <xf numFmtId="0" fontId="36" fillId="0" borderId="15" xfId="0" applyFont="1" applyFill="1" applyBorder="1" applyAlignment="1">
      <alignment horizontal="left" vertical="center" indent="1"/>
    </xf>
    <xf numFmtId="0" fontId="37" fillId="0" borderId="15" xfId="0" applyFont="1" applyFill="1" applyBorder="1" applyAlignment="1">
      <alignment horizontal="left" vertical="center" indent="1"/>
    </xf>
    <xf numFmtId="0" fontId="37" fillId="0" borderId="15" xfId="0" applyFont="1" applyFill="1" applyBorder="1" applyAlignment="1"/>
    <xf numFmtId="0" fontId="37" fillId="0" borderId="15" xfId="0" applyFont="1" applyFill="1" applyBorder="1" applyAlignment="1">
      <alignment horizontal="left" indent="2"/>
    </xf>
    <xf numFmtId="0" fontId="37" fillId="0" borderId="15" xfId="0" applyFont="1" applyFill="1" applyBorder="1" applyAlignment="1">
      <alignment horizontal="left" vertical="center" indent="2"/>
    </xf>
    <xf numFmtId="0" fontId="34" fillId="0" borderId="14" xfId="0" applyFont="1" applyFill="1" applyBorder="1" applyAlignment="1">
      <alignment horizontal="left" vertical="center" indent="2"/>
    </xf>
    <xf numFmtId="0" fontId="21" fillId="0" borderId="14" xfId="0" applyFont="1" applyFill="1" applyBorder="1" applyAlignment="1">
      <alignment horizontal="left" vertical="center" indent="2"/>
    </xf>
    <xf numFmtId="0" fontId="33" fillId="0" borderId="15" xfId="0" applyFont="1" applyFill="1" applyBorder="1" applyAlignment="1">
      <alignment horizontal="left" vertical="center" indent="2"/>
    </xf>
    <xf numFmtId="0" fontId="11" fillId="0" borderId="14" xfId="0" applyFont="1" applyFill="1" applyBorder="1" applyAlignment="1">
      <alignment horizontal="left" vertical="center" indent="2"/>
    </xf>
    <xf numFmtId="0" fontId="15" fillId="0" borderId="15" xfId="0" applyFont="1" applyFill="1" applyBorder="1" applyAlignment="1">
      <alignment horizontal="left" vertical="center" indent="2"/>
    </xf>
    <xf numFmtId="0" fontId="7" fillId="0" borderId="16" xfId="0" applyFont="1" applyFill="1" applyBorder="1"/>
    <xf numFmtId="0" fontId="6" fillId="0" borderId="10" xfId="0" applyFont="1" applyFill="1" applyBorder="1"/>
    <xf numFmtId="0" fontId="7" fillId="0" borderId="17" xfId="0" applyFont="1" applyFill="1" applyBorder="1" applyAlignment="1">
      <alignment horizontal="left" vertical="center" indent="2"/>
    </xf>
    <xf numFmtId="0" fontId="7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/>
    </xf>
    <xf numFmtId="0" fontId="25" fillId="0" borderId="0" xfId="0" applyFont="1" applyBorder="1" applyAlignment="1" applyProtection="1">
      <alignment horizontal="center" vertical="center"/>
    </xf>
    <xf numFmtId="0" fontId="27" fillId="0" borderId="0" xfId="0" applyFont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center"/>
    </xf>
    <xf numFmtId="0" fontId="25" fillId="0" borderId="0" xfId="0" applyFont="1" applyBorder="1" applyAlignment="1" applyProtection="1">
      <alignment horizontal="center" vertical="center"/>
    </xf>
    <xf numFmtId="0" fontId="27" fillId="0" borderId="0" xfId="0" applyFont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43" fillId="0" borderId="0" xfId="0" applyFont="1" applyBorder="1" applyAlignment="1" applyProtection="1">
      <alignment vertical="top"/>
    </xf>
    <xf numFmtId="0" fontId="28" fillId="0" borderId="0" xfId="0" applyFont="1" applyBorder="1" applyAlignment="1" applyProtection="1">
      <alignment vertical="center"/>
    </xf>
    <xf numFmtId="0" fontId="28" fillId="0" borderId="0" xfId="0" applyFont="1" applyBorder="1" applyAlignment="1" applyProtection="1">
      <alignment horizontal="center" vertical="center"/>
    </xf>
    <xf numFmtId="0" fontId="44" fillId="0" borderId="0" xfId="0" applyFont="1" applyFill="1" applyBorder="1" applyAlignment="1" applyProtection="1">
      <alignment horizontal="left" vertical="center"/>
    </xf>
    <xf numFmtId="0" fontId="44" fillId="0" borderId="0" xfId="0" applyFont="1" applyFill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left" indent="1"/>
    </xf>
    <xf numFmtId="0" fontId="15" fillId="0" borderId="0" xfId="0" applyNumberFormat="1" applyFont="1" applyFill="1" applyBorder="1" applyAlignment="1" applyProtection="1">
      <alignment horizontal="center" vertical="center"/>
    </xf>
    <xf numFmtId="0" fontId="10" fillId="0" borderId="0" xfId="0" applyNumberFormat="1" applyFont="1" applyFill="1" applyBorder="1" applyAlignment="1" applyProtection="1">
      <alignment horizontal="center" vertical="center"/>
    </xf>
    <xf numFmtId="10" fontId="10" fillId="0" borderId="0" xfId="0" applyNumberFormat="1" applyFont="1" applyFill="1" applyBorder="1" applyAlignment="1" applyProtection="1">
      <alignment horizontal="center" vertical="center"/>
    </xf>
    <xf numFmtId="168" fontId="9" fillId="0" borderId="0" xfId="0" applyNumberFormat="1" applyFont="1" applyFill="1" applyBorder="1" applyAlignment="1" applyProtection="1">
      <alignment vertical="center"/>
    </xf>
    <xf numFmtId="1" fontId="0" fillId="0" borderId="0" xfId="0" applyNumberFormat="1" applyBorder="1" applyAlignment="1" applyProtection="1">
      <alignment horizontal="center" vertical="center"/>
    </xf>
    <xf numFmtId="0" fontId="42" fillId="0" borderId="0" xfId="0" applyFont="1" applyBorder="1" applyAlignment="1" applyProtection="1">
      <alignment horizontal="left" vertical="center" indent="1"/>
    </xf>
    <xf numFmtId="0" fontId="42" fillId="0" borderId="0" xfId="0" applyFont="1" applyFill="1" applyBorder="1" applyAlignment="1" applyProtection="1">
      <alignment horizontal="left" vertical="center"/>
    </xf>
    <xf numFmtId="164" fontId="38" fillId="0" borderId="0" xfId="0" applyNumberFormat="1" applyFont="1" applyFill="1" applyBorder="1" applyAlignment="1" applyProtection="1">
      <alignment horizontal="center" vertical="center"/>
    </xf>
    <xf numFmtId="164" fontId="42" fillId="0" borderId="0" xfId="0" applyNumberFormat="1" applyFont="1" applyFill="1" applyBorder="1" applyAlignment="1" applyProtection="1">
      <alignment horizontal="left" vertical="center"/>
    </xf>
    <xf numFmtId="0" fontId="45" fillId="0" borderId="0" xfId="0" applyFont="1" applyFill="1" applyBorder="1" applyAlignment="1" applyProtection="1">
      <alignment vertical="center"/>
    </xf>
    <xf numFmtId="0" fontId="38" fillId="0" borderId="0" xfId="0" applyFont="1" applyFill="1" applyBorder="1" applyAlignment="1" applyProtection="1">
      <alignment horizontal="left" vertical="center" indent="1"/>
    </xf>
    <xf numFmtId="0" fontId="40" fillId="0" borderId="0" xfId="0" applyFont="1" applyBorder="1" applyAlignment="1" applyProtection="1">
      <alignment horizontal="center" vertical="center"/>
    </xf>
    <xf numFmtId="164" fontId="41" fillId="0" borderId="0" xfId="0" applyNumberFormat="1" applyFont="1" applyFill="1" applyBorder="1" applyAlignment="1" applyProtection="1">
      <alignment horizontal="center" vertical="center"/>
    </xf>
    <xf numFmtId="164" fontId="8" fillId="0" borderId="0" xfId="0" applyNumberFormat="1" applyFont="1" applyFill="1" applyBorder="1" applyAlignment="1" applyProtection="1">
      <alignment horizontal="left" vertical="center" indent="2"/>
    </xf>
    <xf numFmtId="0" fontId="39" fillId="0" borderId="0" xfId="0" applyFont="1" applyBorder="1"/>
    <xf numFmtId="0" fontId="0" fillId="0" borderId="0" xfId="0" applyBorder="1" applyAlignment="1">
      <alignment horizontal="left"/>
    </xf>
    <xf numFmtId="0" fontId="38" fillId="0" borderId="0" xfId="0" applyFont="1" applyBorder="1" applyAlignment="1" applyProtection="1">
      <alignment horizontal="left" vertical="center" indent="1"/>
    </xf>
    <xf numFmtId="0" fontId="8" fillId="0" borderId="0" xfId="0" applyFont="1" applyBorder="1" applyAlignment="1" applyProtection="1">
      <alignment horizontal="left" vertical="center"/>
    </xf>
    <xf numFmtId="0" fontId="46" fillId="0" borderId="0" xfId="0" applyFont="1" applyBorder="1" applyAlignment="1" applyProtection="1">
      <alignment vertical="center"/>
    </xf>
    <xf numFmtId="0" fontId="7" fillId="0" borderId="0" xfId="0" applyFont="1" applyBorder="1" applyAlignment="1" applyProtection="1">
      <alignment horizontal="center" vertical="center"/>
    </xf>
    <xf numFmtId="0" fontId="25" fillId="0" borderId="0" xfId="0" applyFont="1" applyBorder="1" applyAlignment="1" applyProtection="1">
      <alignment horizontal="center" vertical="center"/>
    </xf>
    <xf numFmtId="0" fontId="27" fillId="0" borderId="0" xfId="0" applyFont="1" applyBorder="1" applyAlignment="1" applyProtection="1">
      <alignment horizontal="center" vertical="center"/>
    </xf>
    <xf numFmtId="0" fontId="21" fillId="0" borderId="0" xfId="0" applyFont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center" vertical="center"/>
    </xf>
    <xf numFmtId="0" fontId="12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29" fillId="0" borderId="0" xfId="0" applyFont="1" applyFill="1" applyBorder="1" applyAlignment="1" applyProtection="1">
      <alignment horizontal="center" vertical="center"/>
    </xf>
    <xf numFmtId="0" fontId="39" fillId="0" borderId="0" xfId="0" applyFont="1" applyBorder="1" applyAlignment="1" applyProtection="1">
      <alignment vertical="center"/>
    </xf>
    <xf numFmtId="2" fontId="38" fillId="0" borderId="0" xfId="0" applyNumberFormat="1" applyFont="1" applyFill="1" applyBorder="1" applyProtection="1"/>
    <xf numFmtId="0" fontId="39" fillId="0" borderId="0" xfId="0" applyFont="1" applyBorder="1" applyProtection="1"/>
    <xf numFmtId="164" fontId="38" fillId="0" borderId="0" xfId="0" applyNumberFormat="1" applyFont="1" applyFill="1" applyBorder="1" applyAlignment="1" applyProtection="1">
      <alignment horizontal="left" vertical="center" indent="1"/>
    </xf>
    <xf numFmtId="0" fontId="3" fillId="0" borderId="0" xfId="0" applyFont="1" applyFill="1" applyBorder="1" applyAlignment="1" applyProtection="1">
      <alignment horizontal="left" vertical="center" indent="1"/>
    </xf>
    <xf numFmtId="0" fontId="39" fillId="0" borderId="0" xfId="0" applyFont="1" applyBorder="1" applyAlignment="1" applyProtection="1">
      <alignment horizontal="center" vertical="center"/>
    </xf>
    <xf numFmtId="0" fontId="39" fillId="0" borderId="0" xfId="0" applyFont="1" applyFill="1" applyBorder="1" applyAlignment="1" applyProtection="1">
      <alignment horizontal="center" vertical="center"/>
    </xf>
    <xf numFmtId="164" fontId="42" fillId="0" borderId="0" xfId="1" applyNumberFormat="1" applyFont="1" applyFill="1" applyBorder="1" applyAlignment="1" applyProtection="1">
      <alignment horizontal="left" vertical="center"/>
    </xf>
    <xf numFmtId="0" fontId="38" fillId="0" borderId="0" xfId="0" applyFont="1" applyBorder="1" applyAlignment="1" applyProtection="1">
      <alignment horizontal="left" vertical="center" indent="3"/>
    </xf>
    <xf numFmtId="164" fontId="38" fillId="0" borderId="0" xfId="0" applyNumberFormat="1" applyFont="1" applyFill="1" applyBorder="1" applyAlignment="1" applyProtection="1">
      <alignment horizontal="left" vertical="center" indent="3"/>
    </xf>
    <xf numFmtId="164" fontId="42" fillId="0" borderId="0" xfId="0" applyNumberFormat="1" applyFont="1" applyBorder="1" applyAlignment="1" applyProtection="1">
      <alignment horizontal="left" vertical="center"/>
    </xf>
    <xf numFmtId="0" fontId="39" fillId="0" borderId="0" xfId="0" applyFont="1" applyBorder="1" applyAlignment="1" applyProtection="1">
      <alignment horizontal="left" indent="2"/>
    </xf>
    <xf numFmtId="0" fontId="38" fillId="0" borderId="0" xfId="0" applyFont="1" applyFill="1" applyBorder="1" applyAlignment="1" applyProtection="1">
      <alignment horizontal="left" vertical="center" indent="3"/>
    </xf>
    <xf numFmtId="170" fontId="42" fillId="0" borderId="0" xfId="0" applyNumberFormat="1" applyFont="1" applyFill="1" applyBorder="1" applyAlignment="1" applyProtection="1">
      <alignment horizontal="left" vertical="center"/>
    </xf>
    <xf numFmtId="170" fontId="8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 indent="3"/>
    </xf>
    <xf numFmtId="0" fontId="28" fillId="0" borderId="0" xfId="0" applyFont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center" vertical="center"/>
    </xf>
    <xf numFmtId="0" fontId="25" fillId="0" borderId="0" xfId="0" applyFont="1" applyBorder="1" applyAlignment="1" applyProtection="1">
      <alignment horizontal="center" vertical="center"/>
    </xf>
    <xf numFmtId="0" fontId="27" fillId="0" borderId="0" xfId="0" applyFont="1" applyBorder="1" applyAlignment="1" applyProtection="1">
      <alignment horizontal="center" vertical="center"/>
    </xf>
    <xf numFmtId="0" fontId="28" fillId="0" borderId="0" xfId="0" applyFont="1" applyBorder="1" applyAlignment="1" applyProtection="1">
      <alignment horizontal="center" vertical="center"/>
    </xf>
    <xf numFmtId="164" fontId="42" fillId="0" borderId="0" xfId="1" applyNumberFormat="1" applyFont="1" applyFill="1" applyBorder="1" applyAlignment="1" applyProtection="1">
      <alignment horizontal="center" vertical="center"/>
    </xf>
    <xf numFmtId="2" fontId="42" fillId="0" borderId="0" xfId="0" applyNumberFormat="1" applyFont="1" applyFill="1" applyBorder="1" applyAlignment="1" applyProtection="1">
      <alignment horizontal="left" vertical="center" indent="1"/>
    </xf>
    <xf numFmtId="164" fontId="6" fillId="0" borderId="0" xfId="1" applyNumberFormat="1" applyFont="1" applyFill="1" applyBorder="1" applyAlignment="1" applyProtection="1">
      <alignment horizontal="center" vertical="center"/>
    </xf>
    <xf numFmtId="164" fontId="42" fillId="0" borderId="0" xfId="0" applyNumberFormat="1" applyFont="1" applyBorder="1" applyAlignment="1" applyProtection="1">
      <alignment horizontal="center" vertical="center"/>
    </xf>
    <xf numFmtId="10" fontId="42" fillId="0" borderId="0" xfId="0" applyNumberFormat="1" applyFont="1" applyFill="1" applyBorder="1" applyAlignment="1" applyProtection="1">
      <alignment horizontal="center" vertical="center"/>
    </xf>
    <xf numFmtId="170" fontId="18" fillId="0" borderId="0" xfId="0" applyNumberFormat="1" applyFont="1" applyFill="1" applyBorder="1" applyAlignment="1" applyProtection="1">
      <alignment horizontal="center" vertical="center"/>
    </xf>
    <xf numFmtId="170" fontId="8" fillId="0" borderId="0" xfId="0" applyNumberFormat="1" applyFont="1" applyFill="1" applyBorder="1" applyAlignment="1" applyProtection="1">
      <alignment horizontal="center" vertical="center"/>
    </xf>
    <xf numFmtId="0" fontId="42" fillId="0" borderId="0" xfId="0" applyFont="1" applyBorder="1" applyAlignment="1" applyProtection="1">
      <alignment horizontal="right" vertical="center"/>
    </xf>
    <xf numFmtId="165" fontId="42" fillId="0" borderId="0" xfId="0" applyNumberFormat="1" applyFont="1" applyFill="1" applyBorder="1" applyAlignment="1" applyProtection="1">
      <alignment horizontal="right" vertical="center"/>
    </xf>
    <xf numFmtId="165" fontId="42" fillId="0" borderId="0" xfId="0" applyNumberFormat="1" applyFont="1" applyBorder="1" applyAlignment="1" applyProtection="1">
      <alignment horizontal="right" vertical="center"/>
    </xf>
    <xf numFmtId="2" fontId="42" fillId="0" borderId="0" xfId="0" applyNumberFormat="1" applyFont="1" applyBorder="1" applyAlignment="1" applyProtection="1">
      <alignment horizontal="right" vertical="center"/>
    </xf>
    <xf numFmtId="2" fontId="42" fillId="0" borderId="0" xfId="0" applyNumberFormat="1" applyFont="1" applyFill="1" applyBorder="1" applyAlignment="1" applyProtection="1">
      <alignment horizontal="right" vertical="center"/>
    </xf>
    <xf numFmtId="0" fontId="42" fillId="0" borderId="0" xfId="0" applyFont="1" applyFill="1" applyBorder="1" applyAlignment="1" applyProtection="1">
      <alignment horizontal="left" vertical="center" indent="9"/>
    </xf>
    <xf numFmtId="0" fontId="42" fillId="0" borderId="0" xfId="0" applyFont="1" applyBorder="1" applyAlignment="1" applyProtection="1">
      <alignment horizontal="left" vertical="center" indent="9"/>
    </xf>
    <xf numFmtId="164" fontId="42" fillId="0" borderId="0" xfId="0" applyNumberFormat="1" applyFont="1" applyFill="1" applyBorder="1" applyAlignment="1" applyProtection="1">
      <alignment horizontal="left" vertical="center" indent="9"/>
    </xf>
    <xf numFmtId="0" fontId="8" fillId="0" borderId="0" xfId="0" applyFont="1" applyBorder="1" applyAlignment="1" applyProtection="1">
      <alignment horizontal="left" vertical="center" indent="9"/>
    </xf>
    <xf numFmtId="0" fontId="46" fillId="0" borderId="0" xfId="0" applyFont="1" applyAlignment="1" applyProtection="1">
      <alignment horizontal="center" vertical="center"/>
    </xf>
    <xf numFmtId="164" fontId="8" fillId="0" borderId="0" xfId="0" applyNumberFormat="1" applyFont="1" applyFill="1" applyBorder="1" applyAlignment="1" applyProtection="1">
      <alignment horizontal="center" vertical="center"/>
    </xf>
    <xf numFmtId="164" fontId="3" fillId="0" borderId="0" xfId="0" applyNumberFormat="1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/>
    </xf>
    <xf numFmtId="0" fontId="25" fillId="0" borderId="0" xfId="0" applyFont="1" applyBorder="1" applyAlignment="1" applyProtection="1">
      <alignment horizontal="center" vertical="center"/>
    </xf>
    <xf numFmtId="0" fontId="27" fillId="0" borderId="0" xfId="0" applyFont="1" applyBorder="1" applyAlignment="1" applyProtection="1">
      <alignment horizontal="center" vertical="center"/>
    </xf>
    <xf numFmtId="0" fontId="28" fillId="0" borderId="0" xfId="0" applyFont="1" applyBorder="1" applyAlignment="1" applyProtection="1">
      <alignment horizontal="center" vertical="center"/>
    </xf>
    <xf numFmtId="166" fontId="17" fillId="0" borderId="0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29" fillId="0" borderId="0" xfId="0" applyFont="1" applyFill="1" applyBorder="1" applyAlignment="1">
      <alignment horizontal="right" vertical="center"/>
    </xf>
    <xf numFmtId="0" fontId="29" fillId="0" borderId="0" xfId="0" applyFont="1" applyFill="1" applyBorder="1" applyAlignment="1">
      <alignment horizontal="left" vertical="center"/>
    </xf>
    <xf numFmtId="0" fontId="2" fillId="0" borderId="0" xfId="0" applyFont="1" applyBorder="1" applyAlignment="1" applyProtection="1">
      <alignment horizontal="center" vertical="center"/>
    </xf>
    <xf numFmtId="0" fontId="42" fillId="0" borderId="0" xfId="0" applyFont="1" applyBorder="1" applyAlignment="1" applyProtection="1">
      <alignment horizontal="left" vertical="center"/>
    </xf>
    <xf numFmtId="2" fontId="2" fillId="0" borderId="0" xfId="0" applyNumberFormat="1" applyFont="1" applyBorder="1" applyAlignment="1" applyProtection="1">
      <alignment vertical="center"/>
    </xf>
    <xf numFmtId="0" fontId="41" fillId="0" borderId="0" xfId="0" applyFont="1" applyBorder="1" applyAlignment="1" applyProtection="1">
      <alignment horizontal="left" vertical="center"/>
    </xf>
    <xf numFmtId="0" fontId="0" fillId="0" borderId="3" xfId="0" applyBorder="1" applyAlignment="1" applyProtection="1">
      <alignment vertical="center"/>
    </xf>
    <xf numFmtId="0" fontId="0" fillId="2" borderId="0" xfId="0" applyFill="1" applyBorder="1" applyAlignment="1" applyProtection="1">
      <alignment horizontal="center"/>
    </xf>
    <xf numFmtId="0" fontId="0" fillId="2" borderId="1" xfId="0" applyFill="1" applyBorder="1" applyAlignment="1" applyProtection="1">
      <alignment horizontal="center"/>
    </xf>
    <xf numFmtId="167" fontId="31" fillId="0" borderId="1" xfId="0" applyNumberFormat="1" applyFont="1" applyFill="1" applyBorder="1" applyAlignment="1" applyProtection="1">
      <alignment horizontal="center" vertical="center"/>
    </xf>
    <xf numFmtId="9" fontId="15" fillId="0" borderId="0" xfId="0" applyNumberFormat="1" applyFont="1" applyBorder="1" applyAlignment="1" applyProtection="1">
      <alignment horizontal="center"/>
    </xf>
    <xf numFmtId="9" fontId="10" fillId="0" borderId="0" xfId="0" applyNumberFormat="1" applyFont="1" applyBorder="1" applyAlignment="1" applyProtection="1">
      <alignment horizontal="center" vertical="center"/>
    </xf>
    <xf numFmtId="0" fontId="6" fillId="0" borderId="0" xfId="0" applyNumberFormat="1" applyFont="1" applyFill="1" applyAlignment="1" applyProtection="1">
      <alignment horizontal="center" vertical="center"/>
    </xf>
    <xf numFmtId="0" fontId="2" fillId="0" borderId="0" xfId="0" applyFont="1" applyFill="1" applyAlignment="1" applyProtection="1">
      <alignment horizontal="left" indent="4"/>
    </xf>
    <xf numFmtId="1" fontId="6" fillId="0" borderId="0" xfId="0" applyNumberFormat="1" applyFont="1" applyFill="1" applyAlignment="1" applyProtection="1">
      <alignment horizontal="center" vertical="center"/>
    </xf>
    <xf numFmtId="0" fontId="6" fillId="0" borderId="18" xfId="0" applyFont="1" applyFill="1" applyBorder="1" applyAlignment="1">
      <alignment horizontal="center" vertical="center"/>
    </xf>
    <xf numFmtId="0" fontId="6" fillId="0" borderId="19" xfId="0" applyFont="1" applyFill="1" applyBorder="1" applyAlignment="1">
      <alignment horizontal="center" vertical="center"/>
    </xf>
    <xf numFmtId="0" fontId="7" fillId="0" borderId="0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27" fillId="0" borderId="0" xfId="0" applyFont="1" applyBorder="1" applyAlignment="1" applyProtection="1">
      <alignment horizontal="center" vertical="center"/>
    </xf>
    <xf numFmtId="0" fontId="15" fillId="0" borderId="0" xfId="0" applyFont="1" applyBorder="1" applyAlignment="1" applyProtection="1">
      <alignment horizontal="center" vertical="center"/>
    </xf>
    <xf numFmtId="0" fontId="43" fillId="0" borderId="0" xfId="0" applyFont="1" applyBorder="1" applyAlignment="1" applyProtection="1">
      <alignment horizontal="center" vertical="center"/>
    </xf>
    <xf numFmtId="0" fontId="24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/>
    </xf>
    <xf numFmtId="0" fontId="28" fillId="0" borderId="0" xfId="0" applyFont="1" applyBorder="1" applyAlignment="1" applyProtection="1">
      <alignment horizontal="center" vertical="center"/>
    </xf>
    <xf numFmtId="0" fontId="25" fillId="0" borderId="0" xfId="0" applyFont="1" applyBorder="1" applyAlignment="1" applyProtection="1">
      <alignment horizontal="center" vertical="center"/>
    </xf>
    <xf numFmtId="0" fontId="21" fillId="0" borderId="0" xfId="0" applyFont="1" applyBorder="1" applyAlignment="1" applyProtection="1">
      <alignment horizontal="center" vertical="center"/>
    </xf>
    <xf numFmtId="2" fontId="42" fillId="0" borderId="0" xfId="0" applyNumberFormat="1" applyFont="1" applyFill="1" applyBorder="1" applyAlignment="1" applyProtection="1">
      <alignment horizontal="left" vertical="center"/>
    </xf>
    <xf numFmtId="165" fontId="42" fillId="0" borderId="0" xfId="0" applyNumberFormat="1" applyFont="1" applyFill="1" applyBorder="1" applyAlignment="1" applyProtection="1">
      <alignment horizontal="left" vertical="center"/>
    </xf>
    <xf numFmtId="165" fontId="42" fillId="0" borderId="0" xfId="0" applyNumberFormat="1" applyFont="1" applyBorder="1" applyAlignment="1" applyProtection="1">
      <alignment horizontal="left" vertical="center"/>
    </xf>
    <xf numFmtId="0" fontId="42" fillId="0" borderId="0" xfId="0" applyFont="1" applyBorder="1" applyAlignment="1" applyProtection="1">
      <alignment horizontal="left" vertical="center"/>
    </xf>
    <xf numFmtId="2" fontId="42" fillId="0" borderId="0" xfId="0" applyNumberFormat="1" applyFont="1" applyBorder="1" applyAlignment="1" applyProtection="1">
      <alignment horizontal="left" vertical="center"/>
    </xf>
    <xf numFmtId="0" fontId="0" fillId="0" borderId="0" xfId="0" applyFont="1"/>
    <xf numFmtId="0" fontId="0" fillId="0" borderId="0" xfId="0" applyFont="1" applyFill="1" applyBorder="1"/>
    <xf numFmtId="0" fontId="47" fillId="0" borderId="0" xfId="0" applyNumberFormat="1" applyFont="1" applyFill="1" applyBorder="1" applyAlignment="1">
      <alignment horizontal="right" vertical="center"/>
    </xf>
    <xf numFmtId="0" fontId="47" fillId="0" borderId="0" xfId="0" applyFont="1" applyFill="1" applyBorder="1" applyAlignment="1">
      <alignment horizontal="center" vertical="center"/>
    </xf>
    <xf numFmtId="0" fontId="48" fillId="0" borderId="0" xfId="0" applyFont="1" applyFill="1" applyBorder="1" applyAlignment="1">
      <alignment vertical="center"/>
    </xf>
    <xf numFmtId="0" fontId="48" fillId="0" borderId="0" xfId="0" applyFont="1" applyFill="1" applyBorder="1" applyAlignment="1">
      <alignment horizontal="left" vertical="center"/>
    </xf>
    <xf numFmtId="0" fontId="49" fillId="0" borderId="0" xfId="0" applyFont="1" applyFill="1" applyBorder="1" applyAlignment="1">
      <alignment horizontal="center" vertical="center"/>
    </xf>
    <xf numFmtId="0" fontId="0" fillId="0" borderId="0" xfId="0" applyFont="1" applyBorder="1"/>
    <xf numFmtId="164" fontId="47" fillId="0" borderId="0" xfId="0" applyNumberFormat="1" applyFont="1" applyFill="1" applyBorder="1" applyAlignment="1">
      <alignment horizontal="left" vertical="center"/>
    </xf>
    <xf numFmtId="164" fontId="29" fillId="0" borderId="0" xfId="0" applyNumberFormat="1" applyFont="1" applyFill="1" applyBorder="1" applyAlignment="1">
      <alignment horizontal="center" vertical="center"/>
    </xf>
    <xf numFmtId="0" fontId="29" fillId="0" borderId="0" xfId="0" applyNumberFormat="1" applyFont="1" applyFill="1" applyBorder="1" applyAlignment="1">
      <alignment horizontal="left" vertical="center" indent="3"/>
    </xf>
    <xf numFmtId="0" fontId="29" fillId="0" borderId="0" xfId="0" applyFont="1" applyFill="1" applyBorder="1" applyAlignment="1">
      <alignment horizontal="center" vertical="center"/>
    </xf>
    <xf numFmtId="0" fontId="47" fillId="0" borderId="0" xfId="0" applyFont="1" applyBorder="1" applyAlignment="1" applyProtection="1">
      <alignment horizontal="left" vertical="center" indent="2"/>
    </xf>
    <xf numFmtId="0" fontId="29" fillId="0" borderId="0" xfId="0" applyFont="1" applyBorder="1" applyAlignment="1" applyProtection="1">
      <alignment horizontal="center" vertical="center"/>
    </xf>
    <xf numFmtId="0" fontId="47" fillId="0" borderId="0" xfId="0" applyNumberFormat="1" applyFont="1" applyFill="1" applyBorder="1" applyAlignment="1">
      <alignment horizontal="left" vertical="center" indent="2"/>
    </xf>
    <xf numFmtId="0" fontId="47" fillId="0" borderId="0" xfId="0" applyNumberFormat="1" applyFont="1" applyFill="1" applyBorder="1" applyAlignment="1">
      <alignment horizontal="left" vertical="center" indent="3"/>
    </xf>
    <xf numFmtId="2" fontId="47" fillId="0" borderId="0" xfId="0" applyNumberFormat="1" applyFont="1" applyFill="1" applyBorder="1" applyAlignment="1">
      <alignment horizontal="center" vertical="center"/>
    </xf>
    <xf numFmtId="10" fontId="47" fillId="0" borderId="0" xfId="0" applyNumberFormat="1" applyFont="1" applyFill="1" applyBorder="1" applyAlignment="1">
      <alignment horizontal="center" vertical="center"/>
    </xf>
    <xf numFmtId="2" fontId="29" fillId="0" borderId="0" xfId="0" applyNumberFormat="1" applyFont="1" applyBorder="1" applyAlignment="1">
      <alignment horizontal="center" vertical="center"/>
    </xf>
    <xf numFmtId="165" fontId="29" fillId="0" borderId="0" xfId="0" applyNumberFormat="1" applyFont="1" applyBorder="1" applyAlignment="1" applyProtection="1">
      <alignment horizontal="center" vertical="center"/>
    </xf>
    <xf numFmtId="2" fontId="47" fillId="0" borderId="0" xfId="0" applyNumberFormat="1" applyFont="1" applyFill="1" applyBorder="1" applyAlignment="1" applyProtection="1">
      <alignment horizontal="left" vertical="center" indent="2"/>
    </xf>
    <xf numFmtId="2" fontId="29" fillId="0" borderId="0" xfId="0" applyNumberFormat="1" applyFont="1" applyBorder="1" applyAlignment="1" applyProtection="1">
      <alignment horizontal="center" vertical="center"/>
    </xf>
    <xf numFmtId="0" fontId="47" fillId="0" borderId="0" xfId="0" applyFont="1" applyFill="1" applyBorder="1" applyAlignment="1" applyProtection="1">
      <alignment horizontal="left" vertical="center" indent="2"/>
    </xf>
    <xf numFmtId="164" fontId="29" fillId="0" borderId="0" xfId="1" applyNumberFormat="1" applyFont="1" applyFill="1" applyBorder="1" applyAlignment="1" applyProtection="1">
      <alignment horizontal="center" vertical="center"/>
    </xf>
    <xf numFmtId="10" fontId="29" fillId="0" borderId="0" xfId="0" applyNumberFormat="1" applyFont="1" applyFill="1" applyBorder="1" applyAlignment="1" applyProtection="1">
      <alignment horizontal="center" vertical="center"/>
    </xf>
    <xf numFmtId="0" fontId="29" fillId="0" borderId="0" xfId="0" applyFont="1" applyBorder="1" applyAlignment="1" applyProtection="1">
      <alignment horizontal="left" vertical="center" indent="2"/>
    </xf>
    <xf numFmtId="164" fontId="29" fillId="0" borderId="0" xfId="0" applyNumberFormat="1" applyFont="1" applyFill="1" applyBorder="1" applyAlignment="1" applyProtection="1">
      <alignment horizontal="center" vertical="center"/>
    </xf>
    <xf numFmtId="164" fontId="29" fillId="0" borderId="0" xfId="0" applyNumberFormat="1" applyFont="1" applyFill="1" applyBorder="1" applyAlignment="1" applyProtection="1">
      <alignment horizontal="left" vertical="center" indent="2"/>
    </xf>
    <xf numFmtId="0" fontId="47" fillId="0" borderId="0" xfId="0" applyFont="1" applyFill="1" applyBorder="1" applyAlignment="1">
      <alignment horizontal="left" vertical="center" indent="3"/>
    </xf>
    <xf numFmtId="0" fontId="29" fillId="0" borderId="0" xfId="0" applyFont="1" applyFill="1" applyBorder="1" applyAlignment="1" applyProtection="1">
      <alignment horizontal="left" vertical="center" indent="2"/>
    </xf>
    <xf numFmtId="1" fontId="47" fillId="0" borderId="0" xfId="0" applyNumberFormat="1" applyFont="1" applyFill="1" applyBorder="1" applyAlignment="1">
      <alignment horizontal="center" vertical="center"/>
    </xf>
    <xf numFmtId="0" fontId="29" fillId="0" borderId="0" xfId="0" applyFont="1" applyBorder="1" applyAlignment="1">
      <alignment horizontal="center" vertical="center"/>
    </xf>
    <xf numFmtId="164" fontId="29" fillId="4" borderId="0" xfId="0" applyNumberFormat="1" applyFont="1" applyFill="1" applyBorder="1" applyAlignment="1" applyProtection="1">
      <alignment horizontal="center" vertical="center"/>
    </xf>
    <xf numFmtId="0" fontId="29" fillId="0" borderId="0" xfId="0" applyFont="1" applyFill="1" applyBorder="1" applyAlignment="1" applyProtection="1">
      <alignment horizontal="left" vertical="center" indent="1"/>
    </xf>
    <xf numFmtId="0" fontId="29" fillId="0" borderId="0" xfId="0" applyNumberFormat="1" applyFont="1" applyFill="1" applyBorder="1" applyAlignment="1" applyProtection="1">
      <alignment horizontal="center" vertical="center"/>
    </xf>
    <xf numFmtId="0" fontId="0" fillId="0" borderId="0" xfId="0" applyFont="1" applyFill="1" applyProtection="1"/>
    <xf numFmtId="0" fontId="0" fillId="0" borderId="0" xfId="0" applyFont="1" applyFill="1" applyAlignment="1" applyProtection="1">
      <alignment horizontal="center" vertical="center"/>
    </xf>
    <xf numFmtId="0" fontId="0" fillId="0" borderId="0" xfId="0" applyFont="1" applyFill="1" applyAlignment="1" applyProtection="1">
      <alignment vertical="center"/>
    </xf>
    <xf numFmtId="0" fontId="50" fillId="0" borderId="0" xfId="0" applyFont="1" applyFill="1" applyBorder="1" applyAlignment="1" applyProtection="1">
      <alignment horizontal="center" vertical="center"/>
    </xf>
    <xf numFmtId="0" fontId="0" fillId="0" borderId="0" xfId="0" applyFont="1" applyFill="1" applyBorder="1" applyProtection="1"/>
    <xf numFmtId="0" fontId="0" fillId="0" borderId="0" xfId="0" applyFont="1" applyFill="1" applyBorder="1" applyAlignment="1" applyProtection="1">
      <alignment horizontal="center" vertical="center"/>
    </xf>
    <xf numFmtId="0" fontId="47" fillId="0" borderId="0" xfId="0" applyNumberFormat="1" applyFont="1" applyFill="1" applyAlignment="1" applyProtection="1">
      <alignment horizontal="center" vertical="center"/>
    </xf>
    <xf numFmtId="0" fontId="47" fillId="0" borderId="0" xfId="0" applyFont="1" applyFill="1" applyAlignment="1" applyProtection="1">
      <alignment horizontal="center" vertical="center"/>
    </xf>
    <xf numFmtId="0" fontId="48" fillId="0" borderId="0" xfId="0" applyFont="1" applyFill="1" applyAlignment="1" applyProtection="1">
      <alignment horizontal="center" vertical="center"/>
    </xf>
    <xf numFmtId="2" fontId="29" fillId="0" borderId="0" xfId="0" applyNumberFormat="1" applyFont="1" applyFill="1" applyBorder="1" applyAlignment="1" applyProtection="1">
      <alignment horizontal="center" vertical="center"/>
    </xf>
    <xf numFmtId="2" fontId="29" fillId="0" borderId="0" xfId="1" applyNumberFormat="1" applyFont="1" applyFill="1" applyBorder="1" applyAlignment="1" applyProtection="1">
      <alignment horizontal="center" vertical="center"/>
    </xf>
    <xf numFmtId="2" fontId="29" fillId="0" borderId="4" xfId="0" applyNumberFormat="1" applyFont="1" applyFill="1" applyBorder="1" applyAlignment="1" applyProtection="1">
      <alignment horizontal="center" vertical="center"/>
    </xf>
    <xf numFmtId="0" fontId="47" fillId="0" borderId="3" xfId="0" applyFont="1" applyBorder="1" applyAlignment="1" applyProtection="1">
      <alignment horizontal="left" vertical="center"/>
    </xf>
    <xf numFmtId="0" fontId="47" fillId="0" borderId="3" xfId="0" applyFont="1" applyBorder="1" applyAlignment="1" applyProtection="1">
      <alignment horizontal="left" vertical="center" indent="2"/>
    </xf>
    <xf numFmtId="0" fontId="47" fillId="0" borderId="3" xfId="0" applyFont="1" applyBorder="1" applyAlignment="1" applyProtection="1">
      <alignment horizontal="center" vertical="center"/>
    </xf>
    <xf numFmtId="0" fontId="0" fillId="0" borderId="5" xfId="0" applyFont="1" applyFill="1" applyBorder="1" applyProtection="1"/>
    <xf numFmtId="0" fontId="29" fillId="0" borderId="0" xfId="0" applyNumberFormat="1" applyFont="1" applyFill="1" applyAlignment="1" applyProtection="1">
      <alignment horizontal="left" vertical="center"/>
    </xf>
    <xf numFmtId="2" fontId="29" fillId="0" borderId="6" xfId="0" applyNumberFormat="1" applyFont="1" applyFill="1" applyBorder="1" applyAlignment="1" applyProtection="1">
      <alignment horizontal="center" vertical="center"/>
    </xf>
    <xf numFmtId="0" fontId="47" fillId="0" borderId="0" xfId="0" applyFont="1" applyBorder="1" applyAlignment="1" applyProtection="1">
      <alignment horizontal="left" vertical="center"/>
    </xf>
    <xf numFmtId="0" fontId="47" fillId="0" borderId="0" xfId="0" applyFont="1" applyBorder="1" applyAlignment="1" applyProtection="1">
      <alignment horizontal="center" vertical="center"/>
    </xf>
    <xf numFmtId="0" fontId="0" fillId="0" borderId="7" xfId="0" applyFont="1" applyFill="1" applyBorder="1" applyProtection="1"/>
    <xf numFmtId="0" fontId="29" fillId="0" borderId="0" xfId="0" applyNumberFormat="1" applyFont="1" applyFill="1" applyAlignment="1" applyProtection="1">
      <alignment horizontal="center" vertical="center"/>
    </xf>
    <xf numFmtId="0" fontId="47" fillId="0" borderId="0" xfId="0" applyFont="1" applyBorder="1" applyAlignment="1" applyProtection="1">
      <alignment horizontal="left" vertical="center" indent="1"/>
    </xf>
    <xf numFmtId="0" fontId="0" fillId="0" borderId="7" xfId="0" applyFont="1" applyBorder="1" applyAlignment="1" applyProtection="1">
      <alignment horizontal="center" vertical="center"/>
    </xf>
    <xf numFmtId="165" fontId="47" fillId="0" borderId="0" xfId="0" applyNumberFormat="1" applyFont="1" applyFill="1" applyBorder="1" applyAlignment="1" applyProtection="1">
      <alignment horizontal="center" vertical="center"/>
    </xf>
    <xf numFmtId="165" fontId="47" fillId="0" borderId="0" xfId="0" applyNumberFormat="1" applyFont="1" applyBorder="1" applyAlignment="1" applyProtection="1">
      <alignment horizontal="center" vertical="center"/>
    </xf>
    <xf numFmtId="2" fontId="47" fillId="0" borderId="0" xfId="0" applyNumberFormat="1" applyFont="1" applyFill="1" applyBorder="1" applyAlignment="1" applyProtection="1">
      <alignment horizontal="left" vertical="center"/>
    </xf>
    <xf numFmtId="2" fontId="47" fillId="0" borderId="0" xfId="0" applyNumberFormat="1" applyFont="1" applyFill="1" applyBorder="1" applyAlignment="1" applyProtection="1">
      <alignment horizontal="left" vertical="center" indent="1"/>
    </xf>
    <xf numFmtId="2" fontId="47" fillId="0" borderId="0" xfId="0" applyNumberFormat="1" applyFont="1" applyBorder="1" applyAlignment="1" applyProtection="1">
      <alignment horizontal="center" vertical="center"/>
    </xf>
    <xf numFmtId="164" fontId="47" fillId="0" borderId="0" xfId="0" applyNumberFormat="1" applyFont="1" applyFill="1" applyBorder="1" applyAlignment="1" applyProtection="1">
      <alignment horizontal="center" vertical="center"/>
    </xf>
    <xf numFmtId="0" fontId="47" fillId="0" borderId="0" xfId="0" applyFont="1" applyFill="1" applyBorder="1" applyAlignment="1" applyProtection="1">
      <alignment horizontal="left" vertical="center"/>
    </xf>
    <xf numFmtId="1" fontId="29" fillId="0" borderId="0" xfId="0" applyNumberFormat="1" applyFont="1" applyFill="1" applyBorder="1" applyAlignment="1" applyProtection="1">
      <alignment horizontal="left" vertical="center" indent="1"/>
    </xf>
    <xf numFmtId="164" fontId="47" fillId="0" borderId="0" xfId="1" applyNumberFormat="1" applyFont="1" applyFill="1" applyBorder="1" applyAlignment="1" applyProtection="1">
      <alignment horizontal="center" vertical="center"/>
    </xf>
    <xf numFmtId="1" fontId="29" fillId="0" borderId="0" xfId="0" applyNumberFormat="1" applyFont="1" applyFill="1" applyAlignment="1" applyProtection="1">
      <alignment horizontal="center" vertical="center"/>
    </xf>
    <xf numFmtId="2" fontId="29" fillId="0" borderId="8" xfId="0" applyNumberFormat="1" applyFont="1" applyFill="1" applyBorder="1" applyAlignment="1" applyProtection="1">
      <alignment horizontal="center" vertical="center"/>
    </xf>
    <xf numFmtId="164" fontId="47" fillId="0" borderId="1" xfId="0" applyNumberFormat="1" applyFont="1" applyFill="1" applyBorder="1" applyAlignment="1" applyProtection="1">
      <alignment horizontal="left" vertical="center" indent="1"/>
    </xf>
    <xf numFmtId="0" fontId="29" fillId="0" borderId="1" xfId="0" applyNumberFormat="1" applyFont="1" applyFill="1" applyBorder="1" applyAlignment="1" applyProtection="1">
      <alignment horizontal="left" vertical="center" indent="1"/>
    </xf>
    <xf numFmtId="10" fontId="29" fillId="0" borderId="1" xfId="0" applyNumberFormat="1" applyFont="1" applyFill="1" applyBorder="1" applyAlignment="1" applyProtection="1">
      <alignment horizontal="center" vertical="center"/>
    </xf>
    <xf numFmtId="0" fontId="0" fillId="0" borderId="9" xfId="0" applyFont="1" applyBorder="1" applyAlignment="1" applyProtection="1">
      <alignment horizontal="center" vertical="center"/>
    </xf>
    <xf numFmtId="0" fontId="0" fillId="0" borderId="0" xfId="0" applyFont="1" applyBorder="1" applyProtection="1"/>
    <xf numFmtId="10" fontId="0" fillId="0" borderId="0" xfId="0" applyNumberFormat="1" applyFont="1" applyBorder="1" applyAlignment="1" applyProtection="1">
      <alignment horizontal="center" vertical="center"/>
    </xf>
    <xf numFmtId="0" fontId="0" fillId="0" borderId="3" xfId="0" applyFont="1" applyBorder="1" applyProtection="1"/>
    <xf numFmtId="0" fontId="0" fillId="0" borderId="3" xfId="0" applyFont="1" applyBorder="1" applyAlignment="1" applyProtection="1">
      <alignment horizontal="center" vertical="center"/>
    </xf>
    <xf numFmtId="0" fontId="0" fillId="0" borderId="5" xfId="0" applyFont="1" applyBorder="1" applyAlignment="1" applyProtection="1">
      <alignment horizontal="center" vertical="center"/>
    </xf>
    <xf numFmtId="0" fontId="29" fillId="0" borderId="0" xfId="0" applyFont="1" applyBorder="1" applyAlignment="1" applyProtection="1">
      <alignment horizontal="left" vertical="center"/>
    </xf>
    <xf numFmtId="169" fontId="29" fillId="0" borderId="0" xfId="0" applyNumberFormat="1" applyFont="1" applyFill="1" applyBorder="1" applyAlignment="1" applyProtection="1">
      <alignment horizontal="left" vertical="center" indent="1"/>
    </xf>
    <xf numFmtId="164" fontId="29" fillId="0" borderId="0" xfId="0" applyNumberFormat="1" applyFont="1" applyFill="1" applyBorder="1" applyAlignment="1" applyProtection="1">
      <alignment horizontal="left" vertical="center"/>
    </xf>
    <xf numFmtId="0" fontId="0" fillId="0" borderId="0" xfId="0" applyFont="1" applyBorder="1" applyAlignment="1" applyProtection="1">
      <alignment horizontal="left" indent="1"/>
    </xf>
    <xf numFmtId="0" fontId="29" fillId="0" borderId="0" xfId="0" applyFont="1" applyFill="1" applyBorder="1" applyAlignment="1" applyProtection="1">
      <alignment horizontal="left" vertical="center"/>
    </xf>
    <xf numFmtId="0" fontId="29" fillId="0" borderId="7" xfId="0" applyNumberFormat="1" applyFont="1" applyFill="1" applyBorder="1" applyAlignment="1" applyProtection="1">
      <alignment horizontal="center" vertical="center"/>
    </xf>
    <xf numFmtId="0" fontId="29" fillId="0" borderId="1" xfId="0" applyFont="1" applyFill="1" applyBorder="1" applyAlignment="1" applyProtection="1">
      <alignment horizontal="left" vertical="center"/>
    </xf>
    <xf numFmtId="0" fontId="29" fillId="0" borderId="1" xfId="0" applyNumberFormat="1" applyFont="1" applyFill="1" applyBorder="1" applyAlignment="1" applyProtection="1">
      <alignment horizontal="center" vertical="center"/>
    </xf>
    <xf numFmtId="164" fontId="29" fillId="0" borderId="1" xfId="0" applyNumberFormat="1" applyFont="1" applyFill="1" applyBorder="1" applyAlignment="1" applyProtection="1">
      <alignment horizontal="center" vertical="center"/>
    </xf>
    <xf numFmtId="0" fontId="29" fillId="0" borderId="9" xfId="0" applyNumberFormat="1" applyFont="1" applyFill="1" applyBorder="1" applyAlignment="1" applyProtection="1">
      <alignment horizontal="center" vertical="center"/>
    </xf>
    <xf numFmtId="0" fontId="0" fillId="0" borderId="0" xfId="0" applyFont="1" applyProtection="1"/>
    <xf numFmtId="0" fontId="0" fillId="0" borderId="0" xfId="0" applyFont="1" applyAlignment="1" applyProtection="1">
      <alignment horizontal="center" vertical="center"/>
    </xf>
    <xf numFmtId="14" fontId="51" fillId="0" borderId="0" xfId="0" applyNumberFormat="1" applyFont="1" applyFill="1" applyBorder="1" applyProtection="1"/>
    <xf numFmtId="0" fontId="0" fillId="0" borderId="0" xfId="0" applyFont="1" applyFill="1" applyBorder="1" applyAlignment="1" applyProtection="1">
      <alignment vertical="center"/>
    </xf>
    <xf numFmtId="167" fontId="50" fillId="0" borderId="0" xfId="0" applyNumberFormat="1" applyFont="1" applyFill="1" applyBorder="1" applyAlignment="1" applyProtection="1">
      <alignment horizontal="right" vertical="center"/>
    </xf>
    <xf numFmtId="0" fontId="0" fillId="0" borderId="0" xfId="0" applyFont="1" applyAlignment="1" applyProtection="1">
      <alignment horizontal="center"/>
    </xf>
    <xf numFmtId="0" fontId="47" fillId="0" borderId="0" xfId="0" applyNumberFormat="1" applyFont="1" applyFill="1" applyBorder="1" applyAlignment="1" applyProtection="1">
      <alignment horizontal="center" vertical="center"/>
    </xf>
    <xf numFmtId="0" fontId="47" fillId="0" borderId="0" xfId="0" applyFont="1" applyFill="1" applyBorder="1" applyAlignment="1" applyProtection="1">
      <alignment horizontal="center" vertical="center"/>
    </xf>
    <xf numFmtId="0" fontId="48" fillId="0" borderId="0" xfId="0" applyFont="1" applyFill="1" applyBorder="1" applyAlignment="1" applyProtection="1">
      <alignment horizontal="center" vertical="center"/>
    </xf>
    <xf numFmtId="164" fontId="47" fillId="0" borderId="0" xfId="0" applyNumberFormat="1" applyFont="1" applyFill="1" applyBorder="1" applyAlignment="1" applyProtection="1">
      <alignment horizontal="left" vertical="center" indent="3"/>
    </xf>
    <xf numFmtId="0" fontId="29" fillId="0" borderId="0" xfId="0" applyNumberFormat="1" applyFont="1" applyFill="1" applyBorder="1" applyAlignment="1" applyProtection="1">
      <alignment horizontal="left" vertical="center" indent="1"/>
    </xf>
    <xf numFmtId="0" fontId="0" fillId="0" borderId="0" xfId="0" applyFont="1" applyBorder="1" applyAlignment="1" applyProtection="1">
      <alignment horizontal="left" indent="2"/>
    </xf>
    <xf numFmtId="10" fontId="0" fillId="0" borderId="0" xfId="0" applyNumberFormat="1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left" indent="3"/>
    </xf>
    <xf numFmtId="0" fontId="29" fillId="0" borderId="2" xfId="0" applyFont="1" applyFill="1" applyBorder="1" applyAlignment="1" applyProtection="1">
      <alignment horizontal="left" vertical="center" indent="2"/>
    </xf>
    <xf numFmtId="0" fontId="29" fillId="0" borderId="2" xfId="0" applyNumberFormat="1" applyFont="1" applyFill="1" applyBorder="1" applyAlignment="1" applyProtection="1">
      <alignment horizontal="center" vertical="center"/>
    </xf>
    <xf numFmtId="164" fontId="29" fillId="0" borderId="2" xfId="0" applyNumberFormat="1" applyFont="1" applyFill="1" applyBorder="1" applyAlignment="1" applyProtection="1">
      <alignment horizontal="center" vertical="center"/>
    </xf>
    <xf numFmtId="0" fontId="29" fillId="0" borderId="0" xfId="0" applyFont="1" applyFill="1" applyBorder="1" applyAlignment="1" applyProtection="1"/>
    <xf numFmtId="0" fontId="6" fillId="2" borderId="0" xfId="0" applyFont="1" applyFill="1" applyBorder="1" applyAlignment="1" applyProtection="1">
      <alignment horizontal="center" vertical="center"/>
    </xf>
    <xf numFmtId="14" fontId="51" fillId="0" borderId="1" xfId="0" applyNumberFormat="1" applyFont="1" applyFill="1" applyBorder="1" applyProtection="1"/>
  </cellXfs>
  <cellStyles count="2">
    <cellStyle name="Avertissement" xfId="1" builtinId="11"/>
    <cellStyle name="Normal" xfId="0" builtinId="0"/>
  </cellStyles>
  <dxfs count="32">
    <dxf>
      <font>
        <b val="0"/>
        <i val="0"/>
        <color rgb="FF00B050"/>
      </font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 val="0"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 val="0"/>
        <i val="0"/>
        <color theme="4"/>
      </font>
    </dxf>
    <dxf>
      <font>
        <b val="0"/>
        <i val="0"/>
        <color theme="4"/>
      </font>
    </dxf>
    <dxf>
      <font>
        <b/>
        <i val="0"/>
        <color rgb="FFFF0000"/>
      </font>
    </dxf>
    <dxf>
      <font>
        <b val="0"/>
        <i val="0"/>
        <color rgb="FF00B050"/>
      </font>
    </dxf>
    <dxf>
      <font>
        <b val="0"/>
        <i val="0"/>
        <color rgb="FFFF0000"/>
      </font>
    </dxf>
    <dxf>
      <font>
        <b val="0"/>
        <i val="0"/>
        <color rgb="FF00B050"/>
      </font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 val="0"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 val="0"/>
        <i val="0"/>
        <color theme="4"/>
      </font>
    </dxf>
    <dxf>
      <font>
        <b val="0"/>
        <i val="0"/>
        <color theme="4"/>
      </font>
    </dxf>
    <dxf>
      <font>
        <b/>
        <i val="0"/>
        <color rgb="FFFF0000"/>
      </font>
    </dxf>
    <dxf>
      <font>
        <b val="0"/>
        <i val="0"/>
        <color rgb="FF00B050"/>
      </font>
    </dxf>
    <dxf>
      <font>
        <b val="0"/>
        <i val="0"/>
        <color rgb="FFFF0000"/>
      </font>
    </dxf>
    <dxf>
      <font>
        <color rgb="FF00B050"/>
      </font>
    </dxf>
    <dxf>
      <font>
        <color rgb="FF9C0006"/>
      </font>
    </dxf>
    <dxf>
      <font>
        <b/>
        <i val="0"/>
        <color rgb="FFFF0000"/>
      </font>
    </dxf>
    <dxf>
      <font>
        <b val="0"/>
        <i val="0"/>
        <color rgb="FF00B050"/>
      </font>
    </dxf>
    <dxf>
      <font>
        <b val="0"/>
        <i val="0"/>
        <color rgb="FFFF0000"/>
      </font>
    </dxf>
    <dxf>
      <font>
        <color rgb="FF00B05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000000"/>
      <color rgb="FFF46868"/>
      <color rgb="FFFABCBC"/>
      <color rgb="FFE27100"/>
      <color rgb="FF666633"/>
      <color rgb="FF7F966A"/>
      <color rgb="FF76B54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3"/>
          <c:order val="0"/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Octobre!$H$102:$H$117</c:f>
              <c:numCache>
                <c:formatCode>General</c:formatCode>
                <c:ptCount val="16"/>
              </c:numCache>
            </c:num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2CD0-4588-967A-A05D576674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7"/>
        <c:axId val="1176639552"/>
        <c:axId val="1176640384"/>
        <c:extLst/>
      </c:barChart>
      <c:lineChart>
        <c:grouping val="standard"/>
        <c:varyColors val="0"/>
        <c:ser>
          <c:idx val="4"/>
          <c:order val="1"/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1-2CD0-4588-967A-A05D576674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76639552"/>
        <c:axId val="1176640384"/>
      </c:lineChart>
      <c:catAx>
        <c:axId val="1176639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6640384"/>
        <c:crosses val="autoZero"/>
        <c:auto val="1"/>
        <c:lblAlgn val="ctr"/>
        <c:lblOffset val="100"/>
        <c:noMultiLvlLbl val="0"/>
      </c:catAx>
      <c:valAx>
        <c:axId val="1176640384"/>
        <c:scaling>
          <c:orientation val="minMax"/>
          <c:max val="1"/>
          <c:min val="-0.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85000"/>
                  <a:lumOff val="1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66395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>
        <c:manualLayout>
          <c:layoutTarget val="inner"/>
          <c:xMode val="edge"/>
          <c:yMode val="edge"/>
          <c:x val="6.7807550672135564E-2"/>
          <c:y val="0.13044263775971093"/>
          <c:w val="0.83586798798439155"/>
          <c:h val="0.7527547674426875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hade val="76000"/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hade val="76000"/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shade val="7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bg1">
                        <a:lumMod val="95000"/>
                      </a:schemeClr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CDC2-4C4B-B44E-F409CAD10830}"/>
            </c:ext>
          </c:extLst>
        </c:ser>
        <c:ser>
          <c:idx val="1"/>
          <c:order val="1"/>
          <c:tx>
            <c:v>Nombre</c:v>
          </c:tx>
          <c:spPr>
            <a:gradFill rotWithShape="1">
              <a:gsLst>
                <a:gs pos="0">
                  <a:schemeClr val="accent4">
                    <a:tint val="77000"/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tint val="77000"/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tint val="77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bg1">
                        <a:lumMod val="9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Octobre!$R$62:$R$64</c:f>
              <c:numCache>
                <c:formatCode>General</c:formatCode>
                <c:ptCount val="3"/>
              </c:numCache>
              <c:extLst xmlns:c15="http://schemas.microsoft.com/office/drawing/2012/chart"/>
            </c:numRef>
          </c:val>
          <c:extLst xmlns:c15="http://schemas.microsoft.com/office/drawing/2012/chart"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CDC2-4C4B-B44E-F409CAD10830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1082207199"/>
        <c:axId val="1171137039"/>
        <c:extLst/>
      </c:barChart>
      <c:catAx>
        <c:axId val="108220719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>
                    <a:lumMod val="9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1137039"/>
        <c:crosses val="autoZero"/>
        <c:auto val="1"/>
        <c:lblAlgn val="ctr"/>
        <c:lblOffset val="100"/>
        <c:noMultiLvlLbl val="0"/>
      </c:catAx>
      <c:valAx>
        <c:axId val="1171137039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bg2">
                  <a:lumMod val="2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bg1">
                    <a:lumMod val="95000"/>
                  </a:schemeClr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108220719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>
          <a:solidFill>
            <a:schemeClr val="bg1">
              <a:lumMod val="95000"/>
            </a:schemeClr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7807550672135564E-2"/>
          <c:y val="0.13044263775971093"/>
          <c:w val="0.83586798798439155"/>
          <c:h val="0.75275476744268754"/>
        </c:manualLayout>
      </c:layout>
      <c:barChart>
        <c:barDir val="col"/>
        <c:grouping val="clustered"/>
        <c:varyColors val="0"/>
        <c:ser>
          <c:idx val="0"/>
          <c:order val="0"/>
          <c:spPr>
            <a:noFill/>
            <a:ln w="9525" cap="flat" cmpd="sng" algn="ctr">
              <a:solidFill>
                <a:schemeClr val="accent2"/>
              </a:solidFill>
              <a:miter lim="800000"/>
            </a:ln>
            <a:effectLst>
              <a:glow rad="63500">
                <a:schemeClr val="accent2">
                  <a:satMod val="175000"/>
                  <a:alpha val="25000"/>
                </a:schemeClr>
              </a:glo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E27100"/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Octobre!$J$84:$J$89</c:f>
              <c:numCache>
                <c:formatCode>General</c:formatCode>
                <c:ptCount val="6"/>
              </c:numCache>
            </c:numRef>
          </c:cat>
          <c:val>
            <c:numRef>
              <c:f>Octobre!$L$84:$L$89</c:f>
              <c:numCache>
                <c:formatCode>0%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0-F111-43AB-8DA0-3796F245AD52}"/>
            </c:ext>
          </c:extLst>
        </c:ser>
        <c:ser>
          <c:idx val="1"/>
          <c:order val="1"/>
          <c:tx>
            <c:v>Nombre</c:v>
          </c:tx>
          <c:spPr>
            <a:noFill/>
            <a:ln w="9525" cap="flat" cmpd="sng" algn="ctr">
              <a:solidFill>
                <a:schemeClr val="accent4"/>
              </a:solidFill>
              <a:miter lim="800000"/>
            </a:ln>
            <a:effectLst>
              <a:glow rad="63500">
                <a:schemeClr val="accent4">
                  <a:satMod val="175000"/>
                  <a:alpha val="25000"/>
                </a:schemeClr>
              </a:glo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Octobre!$J$84:$J$89</c:f>
              <c:numCache>
                <c:formatCode>General</c:formatCode>
                <c:ptCount val="6"/>
              </c:numCache>
            </c:numRef>
          </c:cat>
          <c:val>
            <c:numRef>
              <c:f>Octobre!$R$62:$R$64</c:f>
              <c:numCache>
                <c:formatCode>General</c:formatCode>
                <c:ptCount val="3"/>
              </c:numCache>
              <c:extLst xmlns:c15="http://schemas.microsoft.com/office/drawing/2012/chart"/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1-F111-43AB-8DA0-3796F245AD52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315"/>
        <c:overlap val="-40"/>
        <c:axId val="1082207199"/>
        <c:axId val="1171137039"/>
        <c:extLst/>
      </c:barChart>
      <c:catAx>
        <c:axId val="1082207199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1171137039"/>
        <c:crosses val="autoZero"/>
        <c:auto val="1"/>
        <c:lblAlgn val="ctr"/>
        <c:lblOffset val="100"/>
        <c:noMultiLvlLbl val="0"/>
      </c:catAx>
      <c:valAx>
        <c:axId val="1171137039"/>
        <c:scaling>
          <c:orientation val="minMax"/>
          <c:max val="1"/>
        </c:scaling>
        <c:delete val="1"/>
        <c:axPos val="l"/>
        <c:numFmt formatCode="0%" sourceLinked="1"/>
        <c:majorTickMark val="out"/>
        <c:minorTickMark val="none"/>
        <c:tickLblPos val="nextTo"/>
        <c:crossAx val="108220719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7807550672135564E-2"/>
          <c:y val="0.13044263775971093"/>
          <c:w val="0.83586798798439155"/>
          <c:h val="0.75275476744268754"/>
        </c:manualLayout>
      </c:layout>
      <c:barChart>
        <c:barDir val="col"/>
        <c:grouping val="clustered"/>
        <c:varyColors val="0"/>
        <c:ser>
          <c:idx val="0"/>
          <c:order val="0"/>
          <c:spPr>
            <a:noFill/>
            <a:ln w="9525" cap="flat" cmpd="sng" algn="ctr">
              <a:solidFill>
                <a:schemeClr val="accent1"/>
              </a:solidFill>
              <a:miter lim="800000"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>
                        <a:lumMod val="50000"/>
                      </a:schemeClr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Octobre!$J$93:$J$96</c:f>
              <c:numCache>
                <c:formatCode>0%</c:formatCode>
                <c:ptCount val="4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Octobre!$H$93:$I$96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98CB-49C2-B037-CFB067CAC09B}"/>
            </c:ext>
          </c:extLst>
        </c:ser>
        <c:ser>
          <c:idx val="1"/>
          <c:order val="1"/>
          <c:spPr>
            <a:noFill/>
            <a:ln w="9525" cap="flat" cmpd="sng" algn="ctr">
              <a:solidFill>
                <a:schemeClr val="accent3"/>
              </a:solidFill>
              <a:miter lim="800000"/>
            </a:ln>
            <a:effectLst>
              <a:glow rad="63500">
                <a:schemeClr val="accent3">
                  <a:satMod val="175000"/>
                  <a:alpha val="25000"/>
                </a:schemeClr>
              </a:glo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Octobre!$R$64</c:f>
              <c:numCache>
                <c:formatCode>General</c:formatCode>
                <c:ptCount val="1"/>
              </c:numCache>
            </c:numRef>
          </c:val>
          <c:extLst xmlns:c15="http://schemas.microsoft.com/office/drawing/2012/chart"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Octobre!$H$93:$I$96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98CB-49C2-B037-CFB067CAC09B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315"/>
        <c:overlap val="-40"/>
        <c:axId val="1082207199"/>
        <c:axId val="1171137039"/>
        <c:extLst/>
      </c:barChart>
      <c:catAx>
        <c:axId val="1082207199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1171137039"/>
        <c:crosses val="autoZero"/>
        <c:auto val="1"/>
        <c:lblAlgn val="ctr"/>
        <c:lblOffset val="100"/>
        <c:noMultiLvlLbl val="0"/>
      </c:catAx>
      <c:valAx>
        <c:axId val="1171137039"/>
        <c:scaling>
          <c:orientation val="minMax"/>
          <c:max val="1"/>
        </c:scaling>
        <c:delete val="1"/>
        <c:axPos val="l"/>
        <c:numFmt formatCode="0%" sourceLinked="1"/>
        <c:majorTickMark val="out"/>
        <c:minorTickMark val="none"/>
        <c:tickLblPos val="nextTo"/>
        <c:crossAx val="108220719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3"/>
          <c:order val="2"/>
          <c:tx>
            <c:strRef>
              <c:f>Octobre!$L$101</c:f>
              <c:strCache>
                <c:ptCount val="1"/>
              </c:strCache>
            </c:strRef>
          </c:tx>
          <c:spPr>
            <a:noFill/>
            <a:ln w="12700" cap="flat" cmpd="sng" algn="ctr">
              <a:solidFill>
                <a:schemeClr val="accent1"/>
              </a:solidFill>
              <a:prstDash val="solid"/>
              <a:miter lim="800000"/>
            </a:ln>
            <a:effectLst>
              <a:glow rad="50800">
                <a:schemeClr val="accent1">
                  <a:satMod val="175000"/>
                  <a:alpha val="40000"/>
                </a:schemeClr>
              </a:glow>
            </a:effectLst>
          </c:spPr>
          <c:invertIfNegative val="0"/>
          <c:cat>
            <c:numRef>
              <c:f>Octobre!$H$102:$H$117</c:f>
              <c:numCache>
                <c:formatCode>General</c:formatCode>
                <c:ptCount val="16"/>
              </c:numCache>
            </c:numRef>
          </c:cat>
          <c:val>
            <c:numRef>
              <c:f>Octobre!$L$102:$L$117</c:f>
              <c:numCache>
                <c:formatCode>0.00%</c:formatCode>
                <c:ptCount val="16"/>
              </c:numCache>
            </c:numRef>
          </c:val>
          <c:extLst>
            <c:ext xmlns:c16="http://schemas.microsoft.com/office/drawing/2014/chart" uri="{C3380CC4-5D6E-409C-BE32-E72D297353CC}">
              <c16:uniqueId val="{00000003-274D-4087-A8DC-318202FD10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76639552"/>
        <c:axId val="1176640384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Octobre!$I$101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uri="{02D57815-91ED-43cb-92C2-25804820EDAC}">
                        <c15:formulaRef>
                          <c15:sqref>Octobre!$H$102:$H$117</c15:sqref>
                        </c15:formulaRef>
                      </c:ext>
                    </c:extLst>
                    <c:numCache>
                      <c:formatCode>General</c:formatCode>
                      <c:ptCount val="16"/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Octobre!$I$102:$I$117</c15:sqref>
                        </c15:formulaRef>
                      </c:ext>
                    </c:extLst>
                    <c:numCache>
                      <c:formatCode>General</c:formatCode>
                      <c:ptCount val="16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274D-4087-A8DC-318202FD1036}"/>
                  </c:ext>
                </c:extLst>
              </c15:ser>
            </c15:filteredBarSeries>
            <c15:filteredBarSeries>
              <c15:ser>
                <c:idx val="2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Octobre!$K$101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solidFill>
                    <a:schemeClr val="accent3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Octobre!$H$102:$H$117</c15:sqref>
                        </c15:formulaRef>
                      </c:ext>
                    </c:extLst>
                    <c:numCache>
                      <c:formatCode>General</c:formatCode>
                      <c:ptCount val="16"/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Octobre!$K$102:$K$117</c15:sqref>
                        </c15:formulaRef>
                      </c:ext>
                    </c:extLst>
                    <c:numCache>
                      <c:formatCode>General</c:formatCode>
                      <c:ptCount val="16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2-274D-4087-A8DC-318202FD1036}"/>
                  </c:ext>
                </c:extLst>
              </c15:ser>
            </c15:filteredBarSeries>
          </c:ext>
        </c:extLst>
      </c:barChart>
      <c:lineChart>
        <c:grouping val="standard"/>
        <c:varyColors val="0"/>
        <c:ser>
          <c:idx val="4"/>
          <c:order val="3"/>
          <c:tx>
            <c:strRef>
              <c:f>Octobre!#REF!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Octobre!$H$102:$H$117</c:f>
              <c:numCache>
                <c:formatCode>General</c:formatCode>
                <c:ptCount val="16"/>
              </c:numCache>
            </c:numRef>
          </c:cat>
          <c:val>
            <c:numRef>
              <c:f>Octobre!#REF!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274D-4087-A8DC-318202FD10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76639552"/>
        <c:axId val="1176640384"/>
      </c:lineChart>
      <c:catAx>
        <c:axId val="1176639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6640384"/>
        <c:crosses val="autoZero"/>
        <c:auto val="1"/>
        <c:lblAlgn val="ctr"/>
        <c:lblOffset val="100"/>
        <c:noMultiLvlLbl val="0"/>
      </c:catAx>
      <c:valAx>
        <c:axId val="1176640384"/>
        <c:scaling>
          <c:orientation val="minMax"/>
          <c:max val="1"/>
          <c:min val="-0.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85000"/>
                  <a:lumOff val="1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66395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7807550672135564E-2"/>
          <c:y val="0.13044263775971093"/>
          <c:w val="0.83586798798439155"/>
          <c:h val="0.75275476744268754"/>
        </c:manualLayout>
      </c:layout>
      <c:barChart>
        <c:barDir val="col"/>
        <c:grouping val="clustered"/>
        <c:varyColors val="0"/>
        <c:ser>
          <c:idx val="0"/>
          <c:order val="0"/>
          <c:spPr>
            <a:noFill/>
            <a:ln w="9525" cap="flat" cmpd="sng" algn="ctr">
              <a:solidFill>
                <a:schemeClr val="accent2"/>
              </a:solidFill>
              <a:miter lim="800000"/>
            </a:ln>
            <a:effectLst>
              <a:glow rad="63500">
                <a:schemeClr val="accent2">
                  <a:satMod val="175000"/>
                  <a:alpha val="25000"/>
                </a:schemeClr>
              </a:glo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E27100"/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Novembre!$J$82:$J$87</c:f>
              <c:numCache>
                <c:formatCode>General</c:formatCode>
                <c:ptCount val="6"/>
              </c:numCache>
            </c:numRef>
          </c:cat>
          <c:val>
            <c:numRef>
              <c:f>Novembre!$L$82:$L$87</c:f>
              <c:numCache>
                <c:formatCode>0%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0-6F88-4434-8DAB-CAFBC9E6B3C5}"/>
            </c:ext>
          </c:extLst>
        </c:ser>
        <c:ser>
          <c:idx val="1"/>
          <c:order val="1"/>
          <c:tx>
            <c:v>Nombre</c:v>
          </c:tx>
          <c:spPr>
            <a:noFill/>
            <a:ln w="9525" cap="flat" cmpd="sng" algn="ctr">
              <a:solidFill>
                <a:schemeClr val="accent4"/>
              </a:solidFill>
              <a:miter lim="800000"/>
            </a:ln>
            <a:effectLst>
              <a:glow rad="63500">
                <a:schemeClr val="accent4">
                  <a:satMod val="175000"/>
                  <a:alpha val="25000"/>
                </a:schemeClr>
              </a:glo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Novembre!$J$82:$J$87</c:f>
              <c:numCache>
                <c:formatCode>General</c:formatCode>
                <c:ptCount val="6"/>
              </c:numCache>
            </c:numRef>
          </c:cat>
          <c:val>
            <c:numRef>
              <c:f>Novembre!$R$60:$R$62</c:f>
              <c:numCache>
                <c:formatCode>General</c:formatCode>
                <c:ptCount val="3"/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1-6F88-4434-8DAB-CAFBC9E6B3C5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315"/>
        <c:overlap val="-40"/>
        <c:axId val="1082207199"/>
        <c:axId val="1171137039"/>
        <c:extLst/>
      </c:barChart>
      <c:catAx>
        <c:axId val="1082207199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1171137039"/>
        <c:crosses val="autoZero"/>
        <c:auto val="1"/>
        <c:lblAlgn val="ctr"/>
        <c:lblOffset val="100"/>
        <c:noMultiLvlLbl val="0"/>
      </c:catAx>
      <c:valAx>
        <c:axId val="1171137039"/>
        <c:scaling>
          <c:orientation val="minMax"/>
          <c:max val="1"/>
        </c:scaling>
        <c:delete val="1"/>
        <c:axPos val="l"/>
        <c:numFmt formatCode="0%" sourceLinked="1"/>
        <c:majorTickMark val="out"/>
        <c:minorTickMark val="none"/>
        <c:tickLblPos val="nextTo"/>
        <c:crossAx val="108220719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7807550672135564E-2"/>
          <c:y val="0.13044263775971093"/>
          <c:w val="0.83586798798439155"/>
          <c:h val="0.75275476744268754"/>
        </c:manualLayout>
      </c:layout>
      <c:barChart>
        <c:barDir val="col"/>
        <c:grouping val="clustered"/>
        <c:varyColors val="0"/>
        <c:ser>
          <c:idx val="0"/>
          <c:order val="0"/>
          <c:spPr>
            <a:noFill/>
            <a:ln w="9525" cap="flat" cmpd="sng" algn="ctr">
              <a:solidFill>
                <a:schemeClr val="accent1"/>
              </a:solidFill>
              <a:miter lim="800000"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>
                        <a:lumMod val="50000"/>
                      </a:schemeClr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Novembre!$J$91:$J$94</c:f>
              <c:numCache>
                <c:formatCode>0%</c:formatCode>
                <c:ptCount val="4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Novembre!$H$91:$I$94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4C20-414E-8C67-F23A30BA1B34}"/>
            </c:ext>
          </c:extLst>
        </c:ser>
        <c:ser>
          <c:idx val="1"/>
          <c:order val="1"/>
          <c:spPr>
            <a:noFill/>
            <a:ln w="9525" cap="flat" cmpd="sng" algn="ctr">
              <a:solidFill>
                <a:schemeClr val="accent3"/>
              </a:solidFill>
              <a:miter lim="800000"/>
            </a:ln>
            <a:effectLst>
              <a:glow rad="63500">
                <a:schemeClr val="accent3">
                  <a:satMod val="175000"/>
                  <a:alpha val="25000"/>
                </a:schemeClr>
              </a:glo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Novembre!$R$62</c:f>
              <c:numCache>
                <c:formatCode>General</c:formatCode>
                <c:ptCount val="1"/>
              </c:numCache>
            </c:numRef>
          </c:val>
          <c:extLst xmlns:c15="http://schemas.microsoft.com/office/drawing/2012/chart"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Novembre!$H$91:$I$94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4C20-414E-8C67-F23A30BA1B34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315"/>
        <c:overlap val="-40"/>
        <c:axId val="1082207199"/>
        <c:axId val="1171137039"/>
        <c:extLst/>
      </c:barChart>
      <c:catAx>
        <c:axId val="1082207199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1171137039"/>
        <c:crosses val="autoZero"/>
        <c:auto val="1"/>
        <c:lblAlgn val="ctr"/>
        <c:lblOffset val="100"/>
        <c:noMultiLvlLbl val="0"/>
      </c:catAx>
      <c:valAx>
        <c:axId val="1171137039"/>
        <c:scaling>
          <c:orientation val="minMax"/>
          <c:max val="1"/>
        </c:scaling>
        <c:delete val="1"/>
        <c:axPos val="l"/>
        <c:numFmt formatCode="0%" sourceLinked="1"/>
        <c:majorTickMark val="out"/>
        <c:minorTickMark val="none"/>
        <c:tickLblPos val="nextTo"/>
        <c:crossAx val="108220719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3"/>
          <c:order val="2"/>
          <c:tx>
            <c:strRef>
              <c:f>Novembre!$L$99</c:f>
              <c:strCache>
                <c:ptCount val="1"/>
              </c:strCache>
            </c:strRef>
          </c:tx>
          <c:spPr>
            <a:noFill/>
            <a:ln w="12700" cap="flat" cmpd="sng" algn="ctr">
              <a:solidFill>
                <a:schemeClr val="accent1"/>
              </a:solidFill>
              <a:prstDash val="solid"/>
              <a:miter lim="800000"/>
            </a:ln>
            <a:effectLst>
              <a:glow rad="50800">
                <a:schemeClr val="accent1">
                  <a:satMod val="175000"/>
                  <a:alpha val="40000"/>
                </a:schemeClr>
              </a:glow>
            </a:effectLst>
          </c:spPr>
          <c:invertIfNegative val="0"/>
          <c:cat>
            <c:numRef>
              <c:f>Novembre!$H$100:$H$115</c:f>
              <c:numCache>
                <c:formatCode>General</c:formatCode>
                <c:ptCount val="16"/>
              </c:numCache>
            </c:numRef>
          </c:cat>
          <c:val>
            <c:numRef>
              <c:f>Novembre!$L$100:$L$115</c:f>
              <c:numCache>
                <c:formatCode>0.00%</c:formatCode>
                <c:ptCount val="16"/>
              </c:numCache>
            </c:numRef>
          </c:val>
          <c:extLst>
            <c:ext xmlns:c16="http://schemas.microsoft.com/office/drawing/2014/chart" uri="{C3380CC4-5D6E-409C-BE32-E72D297353CC}">
              <c16:uniqueId val="{00000000-A168-4131-AD40-ABBBFE68C8D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76639552"/>
        <c:axId val="1176640384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Novembre!$I$99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uri="{02D57815-91ED-43cb-92C2-25804820EDAC}">
                        <c15:formulaRef>
                          <c15:sqref>Novembre!$H$100:$H$115</c15:sqref>
                        </c15:formulaRef>
                      </c:ext>
                    </c:extLst>
                    <c:numCache>
                      <c:formatCode>General</c:formatCode>
                      <c:ptCount val="16"/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Novembre!$I$100:$I$115</c15:sqref>
                        </c15:formulaRef>
                      </c:ext>
                    </c:extLst>
                    <c:numCache>
                      <c:formatCode>General</c:formatCode>
                      <c:ptCount val="16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A168-4131-AD40-ABBBFE68C8DE}"/>
                  </c:ext>
                </c:extLst>
              </c15:ser>
            </c15:filteredBarSeries>
            <c15:filteredBarSeries>
              <c15:ser>
                <c:idx val="2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Novembre!$K$99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solidFill>
                    <a:schemeClr val="accent3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Novembre!$H$100:$H$115</c15:sqref>
                        </c15:formulaRef>
                      </c:ext>
                    </c:extLst>
                    <c:numCache>
                      <c:formatCode>General</c:formatCode>
                      <c:ptCount val="16"/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Novembre!$K$100:$K$115</c15:sqref>
                        </c15:formulaRef>
                      </c:ext>
                    </c:extLst>
                    <c:numCache>
                      <c:formatCode>General</c:formatCode>
                      <c:ptCount val="16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A168-4131-AD40-ABBBFE68C8DE}"/>
                  </c:ext>
                </c:extLst>
              </c15:ser>
            </c15:filteredBarSeries>
          </c:ext>
        </c:extLst>
      </c:barChart>
      <c:lineChart>
        <c:grouping val="standard"/>
        <c:varyColors val="0"/>
        <c:ser>
          <c:idx val="4"/>
          <c:order val="3"/>
          <c:tx>
            <c:strRef>
              <c:f>Novembre!#REF!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Novembre!$H$100:$H$115</c:f>
              <c:numCache>
                <c:formatCode>General</c:formatCode>
                <c:ptCount val="16"/>
              </c:numCache>
            </c:numRef>
          </c:cat>
          <c:val>
            <c:numRef>
              <c:f>Novembre!#REF!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168-4131-AD40-ABBBFE68C8D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76639552"/>
        <c:axId val="1176640384"/>
      </c:lineChart>
      <c:catAx>
        <c:axId val="1176639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6640384"/>
        <c:crosses val="autoZero"/>
        <c:auto val="1"/>
        <c:lblAlgn val="ctr"/>
        <c:lblOffset val="100"/>
        <c:noMultiLvlLbl val="0"/>
      </c:catAx>
      <c:valAx>
        <c:axId val="1176640384"/>
        <c:scaling>
          <c:orientation val="minMax"/>
          <c:max val="1"/>
          <c:min val="-0.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85000"/>
                  <a:lumOff val="1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66395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3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.xml"/><Relationship Id="rId2" Type="http://schemas.openxmlformats.org/officeDocument/2006/relationships/chart" Target="../charts/chart3.xml"/><Relationship Id="rId1" Type="http://schemas.openxmlformats.org/officeDocument/2006/relationships/image" Target="../media/image1.jpeg"/><Relationship Id="rId4" Type="http://schemas.openxmlformats.org/officeDocument/2006/relationships/chart" Target="../charts/chart5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image" Target="../media/image1.jpeg"/><Relationship Id="rId4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691092</xdr:colOff>
      <xdr:row>1</xdr:row>
      <xdr:rowOff>59266</xdr:rowOff>
    </xdr:from>
    <xdr:to>
      <xdr:col>3</xdr:col>
      <xdr:colOff>22225</xdr:colOff>
      <xdr:row>2</xdr:row>
      <xdr:rowOff>342104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21316"/>
        <a:stretch/>
      </xdr:blipFill>
      <xdr:spPr>
        <a:xfrm>
          <a:off x="691092" y="249766"/>
          <a:ext cx="1089025" cy="56858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81</xdr:row>
      <xdr:rowOff>137584</xdr:rowOff>
    </xdr:from>
    <xdr:to>
      <xdr:col>9</xdr:col>
      <xdr:colOff>1137710</xdr:colOff>
      <xdr:row>98</xdr:row>
      <xdr:rowOff>105835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4</xdr:col>
      <xdr:colOff>0</xdr:colOff>
      <xdr:row>58</xdr:row>
      <xdr:rowOff>105833</xdr:rowOff>
    </xdr:from>
    <xdr:to>
      <xdr:col>10</xdr:col>
      <xdr:colOff>423333</xdr:colOff>
      <xdr:row>74</xdr:row>
      <xdr:rowOff>21167</xdr:rowOff>
    </xdr:to>
    <xdr:graphicFrame macro="">
      <xdr:nvGraphicFramePr>
        <xdr:cNvPr id="4" name="Graphique 3"/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691092</xdr:colOff>
      <xdr:row>1</xdr:row>
      <xdr:rowOff>59266</xdr:rowOff>
    </xdr:from>
    <xdr:to>
      <xdr:col>2</xdr:col>
      <xdr:colOff>11642</xdr:colOff>
      <xdr:row>2</xdr:row>
      <xdr:rowOff>342104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21316"/>
        <a:stretch/>
      </xdr:blipFill>
      <xdr:spPr>
        <a:xfrm>
          <a:off x="691092" y="249766"/>
          <a:ext cx="1096433" cy="568588"/>
        </a:xfrm>
        <a:prstGeom prst="rect">
          <a:avLst/>
        </a:prstGeom>
      </xdr:spPr>
    </xdr:pic>
    <xdr:clientData/>
  </xdr:twoCellAnchor>
  <xdr:twoCellAnchor editAs="oneCell">
    <xdr:from>
      <xdr:col>14</xdr:col>
      <xdr:colOff>0</xdr:colOff>
      <xdr:row>69</xdr:row>
      <xdr:rowOff>52915</xdr:rowOff>
    </xdr:from>
    <xdr:to>
      <xdr:col>18</xdr:col>
      <xdr:colOff>941915</xdr:colOff>
      <xdr:row>79</xdr:row>
      <xdr:rowOff>169333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14</xdr:col>
      <xdr:colOff>0</xdr:colOff>
      <xdr:row>90</xdr:row>
      <xdr:rowOff>21166</xdr:rowOff>
    </xdr:from>
    <xdr:to>
      <xdr:col>18</xdr:col>
      <xdr:colOff>978959</xdr:colOff>
      <xdr:row>96</xdr:row>
      <xdr:rowOff>656166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0</xdr:colOff>
      <xdr:row>100</xdr:row>
      <xdr:rowOff>63499</xdr:rowOff>
    </xdr:from>
    <xdr:to>
      <xdr:col>19</xdr:col>
      <xdr:colOff>1725083</xdr:colOff>
      <xdr:row>117</xdr:row>
      <xdr:rowOff>122765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690827</xdr:colOff>
      <xdr:row>1</xdr:row>
      <xdr:rowOff>60590</xdr:rowOff>
    </xdr:from>
    <xdr:to>
      <xdr:col>2</xdr:col>
      <xdr:colOff>11377</xdr:colOff>
      <xdr:row>2</xdr:row>
      <xdr:rowOff>343428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21316"/>
        <a:stretch/>
      </xdr:blipFill>
      <xdr:spPr>
        <a:xfrm>
          <a:off x="690827" y="251090"/>
          <a:ext cx="1016000" cy="568588"/>
        </a:xfrm>
        <a:prstGeom prst="rect">
          <a:avLst/>
        </a:prstGeom>
      </xdr:spPr>
    </xdr:pic>
    <xdr:clientData/>
  </xdr:twoCellAnchor>
  <xdr:twoCellAnchor editAs="oneCell">
    <xdr:from>
      <xdr:col>13</xdr:col>
      <xdr:colOff>0</xdr:colOff>
      <xdr:row>67</xdr:row>
      <xdr:rowOff>52915</xdr:rowOff>
    </xdr:from>
    <xdr:to>
      <xdr:col>17</xdr:col>
      <xdr:colOff>222249</xdr:colOff>
      <xdr:row>77</xdr:row>
      <xdr:rowOff>169333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13</xdr:col>
      <xdr:colOff>10583</xdr:colOff>
      <xdr:row>88</xdr:row>
      <xdr:rowOff>21166</xdr:rowOff>
    </xdr:from>
    <xdr:to>
      <xdr:col>17</xdr:col>
      <xdr:colOff>269876</xdr:colOff>
      <xdr:row>94</xdr:row>
      <xdr:rowOff>656166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232833</xdr:colOff>
      <xdr:row>98</xdr:row>
      <xdr:rowOff>63499</xdr:rowOff>
    </xdr:from>
    <xdr:to>
      <xdr:col>19</xdr:col>
      <xdr:colOff>1725083</xdr:colOff>
      <xdr:row>115</xdr:row>
      <xdr:rowOff>122765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 tint="0.39997558519241921"/>
  </sheetPr>
  <dimension ref="A1:XEX100"/>
  <sheetViews>
    <sheetView showGridLines="0" showZeros="0" defaultGridColor="0" colorId="63" zoomScale="90" zoomScaleNormal="90" workbookViewId="0">
      <selection activeCell="G9" sqref="G9"/>
    </sheetView>
  </sheetViews>
  <sheetFormatPr baseColWidth="10" defaultColWidth="0" defaultRowHeight="0" customHeight="1" zeroHeight="1" x14ac:dyDescent="0.25"/>
  <cols>
    <col min="1" max="2" width="10.7109375" customWidth="1"/>
    <col min="3" max="3" width="3.7109375" customWidth="1"/>
    <col min="4" max="4" width="18.7109375" customWidth="1"/>
    <col min="5" max="6" width="17.7109375" customWidth="1"/>
    <col min="7" max="7" width="17.7109375" style="103" customWidth="1"/>
    <col min="8" max="9" width="17.7109375" customWidth="1"/>
    <col min="10" max="11" width="14.7109375" customWidth="1"/>
    <col min="12" max="12" width="29.42578125" customWidth="1"/>
    <col min="13" max="15" width="20.7109375" customWidth="1"/>
    <col min="16" max="16378" width="15.5703125" hidden="1"/>
    <col min="16379" max="16380" width="2.42578125" hidden="1" customWidth="1"/>
    <col min="16381" max="16384" width="2.42578125" hidden="1"/>
  </cols>
  <sheetData>
    <row r="1" spans="2:14" s="1" customFormat="1" ht="15" customHeight="1" x14ac:dyDescent="0.25">
      <c r="G1" s="101"/>
    </row>
    <row r="2" spans="2:14" s="1" customFormat="1" ht="22.5" customHeight="1" x14ac:dyDescent="0.25">
      <c r="G2" s="101"/>
    </row>
    <row r="3" spans="2:14" s="2" customFormat="1" ht="32.25" customHeight="1" x14ac:dyDescent="0.25">
      <c r="G3" s="102"/>
    </row>
    <row r="4" spans="2:14" ht="15" x14ac:dyDescent="0.25"/>
    <row r="5" spans="2:14" ht="15" x14ac:dyDescent="0.25">
      <c r="C5" s="3" t="s">
        <v>0</v>
      </c>
      <c r="D5" s="4"/>
      <c r="E5" s="4"/>
      <c r="F5" s="4"/>
      <c r="G5" s="104"/>
      <c r="H5" s="4"/>
      <c r="I5" s="4"/>
      <c r="J5" s="5"/>
      <c r="K5" s="6"/>
      <c r="L5" s="6"/>
    </row>
    <row r="6" spans="2:14" ht="15" x14ac:dyDescent="0.25">
      <c r="C6" s="4"/>
      <c r="D6" s="4"/>
      <c r="E6" s="4"/>
      <c r="F6" s="4"/>
      <c r="G6" s="104"/>
      <c r="H6" s="4"/>
      <c r="I6" s="4"/>
      <c r="J6" s="5"/>
      <c r="K6" s="6"/>
      <c r="L6" s="6"/>
    </row>
    <row r="7" spans="2:14" ht="26.25" x14ac:dyDescent="0.4">
      <c r="C7" s="12" t="s">
        <v>18</v>
      </c>
      <c r="D7" s="13"/>
      <c r="E7" s="13"/>
      <c r="F7" s="13"/>
      <c r="G7" s="105"/>
      <c r="H7" s="13"/>
      <c r="I7" s="13"/>
      <c r="J7" s="14"/>
      <c r="K7" s="15"/>
      <c r="L7" s="15"/>
    </row>
    <row r="8" spans="2:14" ht="42.75" customHeight="1" x14ac:dyDescent="0.4">
      <c r="C8" s="128"/>
      <c r="D8" s="7"/>
      <c r="E8" s="7"/>
      <c r="F8" s="7"/>
      <c r="G8" s="129"/>
      <c r="H8" s="7"/>
      <c r="I8" s="7"/>
      <c r="J8" s="9"/>
      <c r="K8" s="19"/>
      <c r="L8" s="19"/>
    </row>
    <row r="9" spans="2:14" ht="20.100000000000001" customHeight="1" x14ac:dyDescent="0.4">
      <c r="C9" s="128"/>
      <c r="D9" s="267" t="s">
        <v>49</v>
      </c>
      <c r="E9" s="268"/>
      <c r="F9" s="7"/>
      <c r="G9" s="129"/>
      <c r="H9" s="7"/>
      <c r="I9" s="7"/>
      <c r="J9" s="9"/>
      <c r="K9" s="19"/>
      <c r="L9" s="19"/>
    </row>
    <row r="10" spans="2:14" ht="9.9499999999999993" customHeight="1" x14ac:dyDescent="0.25">
      <c r="C10" s="7"/>
      <c r="D10" s="4"/>
      <c r="E10" s="4"/>
      <c r="F10" s="4"/>
      <c r="G10" s="104"/>
      <c r="H10" s="4"/>
      <c r="I10" s="4"/>
      <c r="J10" s="5"/>
      <c r="K10" s="19"/>
      <c r="L10" s="19"/>
    </row>
    <row r="11" spans="2:14" ht="39.950000000000003" customHeight="1" x14ac:dyDescent="0.25">
      <c r="B11" s="284"/>
      <c r="C11" s="285"/>
      <c r="D11" s="286"/>
      <c r="E11" s="287"/>
      <c r="F11" s="287"/>
      <c r="G11" s="288"/>
      <c r="H11" s="289"/>
      <c r="I11" s="290"/>
      <c r="J11" s="285"/>
      <c r="K11" s="291"/>
      <c r="L11" s="292"/>
      <c r="M11" s="293"/>
      <c r="N11" s="18"/>
    </row>
    <row r="12" spans="2:14" ht="20.100000000000001" customHeight="1" x14ac:dyDescent="0.25">
      <c r="B12" s="284"/>
      <c r="C12" s="285"/>
      <c r="D12" s="294" t="s">
        <v>21</v>
      </c>
      <c r="E12" s="295" t="s">
        <v>43</v>
      </c>
      <c r="F12" s="295" t="s">
        <v>33</v>
      </c>
      <c r="G12" s="295" t="s">
        <v>34</v>
      </c>
      <c r="H12" s="295" t="s">
        <v>25</v>
      </c>
      <c r="I12" s="295" t="s">
        <v>5</v>
      </c>
      <c r="J12" s="295"/>
      <c r="K12" s="291"/>
      <c r="L12" s="296" t="s">
        <v>11</v>
      </c>
      <c r="M12" s="297" t="e">
        <f>(#REF!)+(#REF!)+(Octobre!Q12)+(Novembre!Q12)+(#REF!)+(#REF!)+(#REF!)+(#REF!)+(#REF!)+(#REF!)+(#REF!)</f>
        <v>#REF!</v>
      </c>
      <c r="N12" s="18"/>
    </row>
    <row r="13" spans="2:14" ht="20.100000000000001" customHeight="1" x14ac:dyDescent="0.25">
      <c r="B13" s="284"/>
      <c r="C13" s="285"/>
      <c r="D13" s="298"/>
      <c r="E13" s="287"/>
      <c r="F13" s="287"/>
      <c r="G13" s="287"/>
      <c r="H13" s="287"/>
      <c r="I13" s="291"/>
      <c r="J13" s="291"/>
      <c r="K13" s="291"/>
      <c r="L13" s="296" t="s">
        <v>12</v>
      </c>
      <c r="M13" s="297" t="e">
        <f>(#REF!)+(#REF!)+(Octobre!Q13)+(Novembre!Q13)+(#REF!)+(#REF!)+(#REF!)+(#REF!)+(#REF!)+(#REF!)+(#REF!)</f>
        <v>#REF!</v>
      </c>
      <c r="N13" s="18"/>
    </row>
    <row r="14" spans="2:14" ht="20.100000000000001" customHeight="1" x14ac:dyDescent="0.25">
      <c r="B14" s="284"/>
      <c r="C14" s="285"/>
      <c r="D14" s="299" t="s">
        <v>27</v>
      </c>
      <c r="E14" s="300" t="e">
        <f>IF(G14&gt;0,#REF!,0)</f>
        <v>#REF!</v>
      </c>
      <c r="F14" s="300" t="e">
        <f>IF(E14=0,0,#REF!)</f>
        <v>#REF!</v>
      </c>
      <c r="G14" s="287" t="e">
        <f>#REF!</f>
        <v>#REF!</v>
      </c>
      <c r="H14" s="301" t="e">
        <f>#REF!</f>
        <v>#REF!</v>
      </c>
      <c r="I14" s="302" t="e">
        <f>#REF!</f>
        <v>#REF!</v>
      </c>
      <c r="J14" s="302"/>
      <c r="K14" s="291"/>
      <c r="L14" s="296" t="s">
        <v>10</v>
      </c>
      <c r="M14" s="303" t="e">
        <f>M13/M12</f>
        <v>#REF!</v>
      </c>
      <c r="N14" s="18"/>
    </row>
    <row r="15" spans="2:14" ht="20.100000000000001" customHeight="1" x14ac:dyDescent="0.25">
      <c r="B15" s="284"/>
      <c r="C15" s="285"/>
      <c r="D15" s="299" t="s">
        <v>19</v>
      </c>
      <c r="E15" s="300" t="e">
        <f>IF(G15&gt;0,#REF!,0)</f>
        <v>#REF!</v>
      </c>
      <c r="F15" s="300" t="e">
        <f>IF(E15=0,0,#REF!)</f>
        <v>#REF!</v>
      </c>
      <c r="G15" s="287" t="e">
        <f>#REF!</f>
        <v>#REF!</v>
      </c>
      <c r="H15" s="301" t="e">
        <f>#REF!</f>
        <v>#REF!</v>
      </c>
      <c r="I15" s="302" t="e">
        <f>#REF!</f>
        <v>#REF!</v>
      </c>
      <c r="J15" s="302"/>
      <c r="K15" s="291"/>
      <c r="L15" s="296" t="s">
        <v>9</v>
      </c>
      <c r="M15" s="303" t="e">
        <f>1/M16</f>
        <v>#REF!</v>
      </c>
      <c r="N15" s="18"/>
    </row>
    <row r="16" spans="2:14" ht="20.100000000000001" customHeight="1" x14ac:dyDescent="0.25">
      <c r="B16" s="284"/>
      <c r="C16" s="285"/>
      <c r="D16" s="299" t="s">
        <v>20</v>
      </c>
      <c r="E16" s="300">
        <f>IF(G16&gt;0,Octobre!$Q$18,0)</f>
        <v>117.12390000000001</v>
      </c>
      <c r="F16" s="300" t="e">
        <f>IF(E16=0,0,Octobre!Q$29)</f>
        <v>#REF!</v>
      </c>
      <c r="G16" s="287">
        <f>Octobre!Q$12</f>
        <v>22</v>
      </c>
      <c r="H16" s="301">
        <f>Octobre!Q$20</f>
        <v>0.28089960667689945</v>
      </c>
      <c r="I16" s="302">
        <f>Octobre!Q$25</f>
        <v>363</v>
      </c>
      <c r="J16" s="302"/>
      <c r="K16" s="291"/>
      <c r="L16" s="304" t="s">
        <v>8</v>
      </c>
      <c r="M16" s="305" t="e">
        <f>AVERAGEIFS((#REF!),(#REF!),"&gt;0")</f>
        <v>#REF!</v>
      </c>
      <c r="N16" s="11"/>
    </row>
    <row r="17" spans="1:14" ht="20.100000000000001" customHeight="1" x14ac:dyDescent="0.25">
      <c r="B17" s="284"/>
      <c r="C17" s="285"/>
      <c r="D17" s="299" t="s">
        <v>22</v>
      </c>
      <c r="E17" s="300">
        <f>IF(G17&gt;0,Novembre!$Q$18,0)</f>
        <v>-57.319000000000038</v>
      </c>
      <c r="F17" s="300" t="e">
        <f>IF(E17=0,0,Novembre!Q$29)</f>
        <v>#REF!</v>
      </c>
      <c r="G17" s="287">
        <f>Novembre!Q$12</f>
        <v>22</v>
      </c>
      <c r="H17" s="301">
        <f>Novembre!Q$20</f>
        <v>-0.17183499715202216</v>
      </c>
      <c r="I17" s="302">
        <f>Novembre!Q$25</f>
        <v>-64.400000000000006</v>
      </c>
      <c r="J17" s="302"/>
      <c r="K17" s="291"/>
      <c r="L17" s="304" t="s">
        <v>7</v>
      </c>
      <c r="M17" s="305" t="e">
        <f>AVERAGEIFS((#REF!),(#REF!),"&gt;0")</f>
        <v>#REF!</v>
      </c>
      <c r="N17" s="11"/>
    </row>
    <row r="18" spans="1:14" ht="20.100000000000001" customHeight="1" x14ac:dyDescent="0.25">
      <c r="A18" s="11"/>
      <c r="B18" s="291"/>
      <c r="C18" s="285"/>
      <c r="D18" s="299" t="s">
        <v>23</v>
      </c>
      <c r="E18" s="300" t="e">
        <f>IF(G18&gt;0,#REF!,0)</f>
        <v>#REF!</v>
      </c>
      <c r="F18" s="300" t="e">
        <f>IF(E18=0,0,#REF!)</f>
        <v>#REF!</v>
      </c>
      <c r="G18" s="287" t="e">
        <f>#REF!</f>
        <v>#REF!</v>
      </c>
      <c r="H18" s="301" t="e">
        <f>#REF!</f>
        <v>#REF!</v>
      </c>
      <c r="I18" s="302" t="e">
        <f>#REF!</f>
        <v>#REF!</v>
      </c>
      <c r="J18" s="302"/>
      <c r="K18" s="291"/>
      <c r="L18" s="306" t="s">
        <v>42</v>
      </c>
      <c r="M18" s="307" t="e">
        <f>#REF!+#REF!+Octobre!Q18+Novembre!Q18+#REF!+#REF!+#REF!+#REF!+#REF!+#REF!+#REF!</f>
        <v>#REF!</v>
      </c>
      <c r="N18" s="11"/>
    </row>
    <row r="19" spans="1:14" ht="20.100000000000001" customHeight="1" x14ac:dyDescent="0.25">
      <c r="B19" s="291"/>
      <c r="C19" s="285"/>
      <c r="D19" s="299" t="s">
        <v>24</v>
      </c>
      <c r="E19" s="300" t="e">
        <f>IF(G19&gt;0,#REF!,0)</f>
        <v>#REF!</v>
      </c>
      <c r="F19" s="300" t="e">
        <f>IF(E19=0,0,#REF!)</f>
        <v>#REF!</v>
      </c>
      <c r="G19" s="287" t="e">
        <f>#REF!</f>
        <v>#REF!</v>
      </c>
      <c r="H19" s="301" t="e">
        <f>#REF!</f>
        <v>#REF!</v>
      </c>
      <c r="I19" s="302" t="e">
        <f>#REF!</f>
        <v>#REF!</v>
      </c>
      <c r="J19" s="302"/>
      <c r="K19" s="291"/>
      <c r="L19" s="296" t="s">
        <v>16</v>
      </c>
      <c r="M19" s="307" t="e">
        <f>#REF!+#REF!+Octobre!Q19+Novembre!Q19+#REF!+#REF!+#REF!+#REF!+#REF!+#REF!+#REF!</f>
        <v>#REF!</v>
      </c>
      <c r="N19" s="8"/>
    </row>
    <row r="20" spans="1:14" ht="20.100000000000001" customHeight="1" x14ac:dyDescent="0.25">
      <c r="B20" s="291"/>
      <c r="C20" s="285"/>
      <c r="D20" s="299" t="s">
        <v>28</v>
      </c>
      <c r="E20" s="300" t="e">
        <f>IF(G20&gt;0,#REF!,0)</f>
        <v>#REF!</v>
      </c>
      <c r="F20" s="300" t="e">
        <f>IF(E20=0,0,#REF!)</f>
        <v>#REF!</v>
      </c>
      <c r="G20" s="287" t="e">
        <f>#REF!</f>
        <v>#REF!</v>
      </c>
      <c r="H20" s="301" t="e">
        <f>#REF!</f>
        <v>#REF!</v>
      </c>
      <c r="I20" s="302" t="e">
        <f>#REF!</f>
        <v>#REF!</v>
      </c>
      <c r="J20" s="302"/>
      <c r="K20" s="291"/>
      <c r="L20" s="296" t="s">
        <v>25</v>
      </c>
      <c r="M20" s="308" t="e">
        <f>M18/M19</f>
        <v>#REF!</v>
      </c>
      <c r="N20" s="11"/>
    </row>
    <row r="21" spans="1:14" ht="20.100000000000001" customHeight="1" x14ac:dyDescent="0.25">
      <c r="B21" s="291">
        <v>5</v>
      </c>
      <c r="C21" s="285"/>
      <c r="D21" s="299" t="s">
        <v>29</v>
      </c>
      <c r="E21" s="300" t="e">
        <f>IF(G21&gt;0,#REF!,0)</f>
        <v>#REF!</v>
      </c>
      <c r="F21" s="300" t="e">
        <f>IF(E21=0,0,#REF!)</f>
        <v>#REF!</v>
      </c>
      <c r="G21" s="287" t="e">
        <f>#REF!</f>
        <v>#REF!</v>
      </c>
      <c r="H21" s="301" t="e">
        <f>#REF!</f>
        <v>#REF!</v>
      </c>
      <c r="I21" s="302" t="e">
        <f>#REF!</f>
        <v>#REF!</v>
      </c>
      <c r="J21" s="302"/>
      <c r="K21" s="291"/>
      <c r="L21" s="291"/>
      <c r="M21" s="284"/>
      <c r="N21" s="11"/>
    </row>
    <row r="22" spans="1:14" ht="20.100000000000001" customHeight="1" x14ac:dyDescent="0.25">
      <c r="B22" s="291"/>
      <c r="C22" s="285"/>
      <c r="D22" s="299" t="s">
        <v>30</v>
      </c>
      <c r="E22" s="300" t="e">
        <f>IF(G22&gt;0,#REF!,0)</f>
        <v>#REF!</v>
      </c>
      <c r="F22" s="300" t="e">
        <f>IF(E22=0,0,#REF!)</f>
        <v>#REF!</v>
      </c>
      <c r="G22" s="287" t="e">
        <f>#REF!</f>
        <v>#REF!</v>
      </c>
      <c r="H22" s="301" t="e">
        <f>#REF!</f>
        <v>#REF!</v>
      </c>
      <c r="I22" s="302" t="e">
        <f>#REF!</f>
        <v>#REF!</v>
      </c>
      <c r="J22" s="302"/>
      <c r="K22" s="291"/>
      <c r="L22" s="309" t="s">
        <v>17</v>
      </c>
      <c r="M22" s="310">
        <f>I26</f>
        <v>100</v>
      </c>
    </row>
    <row r="23" spans="1:14" ht="20.100000000000001" customHeight="1" x14ac:dyDescent="0.25">
      <c r="B23" s="291"/>
      <c r="C23" s="285"/>
      <c r="D23" s="299" t="s">
        <v>31</v>
      </c>
      <c r="E23" s="300" t="e">
        <f>IF(G23&gt;0,#REF!,0)</f>
        <v>#REF!</v>
      </c>
      <c r="F23" s="300" t="e">
        <f>IF(E23=0,0,#REF!)</f>
        <v>#REF!</v>
      </c>
      <c r="G23" s="287" t="e">
        <f>#REF!</f>
        <v>#REF!</v>
      </c>
      <c r="H23" s="301" t="e">
        <f>#REF!</f>
        <v>#REF!</v>
      </c>
      <c r="I23" s="302" t="e">
        <f>#REF!</f>
        <v>#REF!</v>
      </c>
      <c r="J23" s="302"/>
      <c r="K23" s="291"/>
      <c r="L23" s="311" t="s">
        <v>48</v>
      </c>
      <c r="M23" s="310" t="e">
        <f>SUM(I14:I24)</f>
        <v>#REF!</v>
      </c>
      <c r="N23" s="242"/>
    </row>
    <row r="24" spans="1:14" ht="20.100000000000001" customHeight="1" x14ac:dyDescent="0.25">
      <c r="B24" s="291"/>
      <c r="C24" s="285"/>
      <c r="D24" s="312" t="s">
        <v>32</v>
      </c>
      <c r="E24" s="300" t="e">
        <f>IF(G24&gt;0,#REF!,0)</f>
        <v>#REF!</v>
      </c>
      <c r="F24" s="300" t="e">
        <f>IF(E24=0,0,#REF!)</f>
        <v>#REF!</v>
      </c>
      <c r="G24" s="287" t="e">
        <f>#REF!</f>
        <v>#REF!</v>
      </c>
      <c r="H24" s="301" t="e">
        <f>#REF!</f>
        <v>#REF!</v>
      </c>
      <c r="I24" s="302" t="e">
        <f>#REF!</f>
        <v>#REF!</v>
      </c>
      <c r="J24" s="302"/>
      <c r="K24" s="291"/>
      <c r="L24" s="313"/>
      <c r="M24" s="251"/>
      <c r="N24" s="11"/>
    </row>
    <row r="25" spans="1:14" ht="20.100000000000001" customHeight="1" x14ac:dyDescent="0.25">
      <c r="B25" s="291"/>
      <c r="C25" s="285"/>
      <c r="D25" s="312"/>
      <c r="E25" s="300"/>
      <c r="F25" s="314"/>
      <c r="G25" s="287"/>
      <c r="H25" s="301"/>
      <c r="I25" s="315"/>
      <c r="J25" s="251"/>
      <c r="K25" s="291"/>
      <c r="L25" s="313" t="s">
        <v>35</v>
      </c>
      <c r="M25" s="310" t="e">
        <f>#REF!</f>
        <v>#REF!</v>
      </c>
      <c r="N25" s="11"/>
    </row>
    <row r="26" spans="1:14" ht="20.100000000000001" customHeight="1" x14ac:dyDescent="0.25">
      <c r="B26" s="291"/>
      <c r="C26" s="285"/>
      <c r="D26" s="312"/>
      <c r="E26" s="300"/>
      <c r="F26" s="314"/>
      <c r="G26" s="287"/>
      <c r="H26" s="301"/>
      <c r="I26" s="316">
        <v>100</v>
      </c>
      <c r="J26" s="284"/>
      <c r="K26" s="291"/>
      <c r="L26" s="284"/>
      <c r="M26" s="284"/>
    </row>
    <row r="27" spans="1:14" ht="20.100000000000001" customHeight="1" x14ac:dyDescent="0.25">
      <c r="B27" s="291"/>
      <c r="C27" s="285"/>
      <c r="D27" s="252"/>
      <c r="E27" s="99"/>
      <c r="F27" s="253"/>
      <c r="G27" s="288"/>
      <c r="H27" s="289"/>
      <c r="I27" s="291"/>
      <c r="J27" s="291"/>
      <c r="K27" s="291"/>
      <c r="L27" s="317"/>
      <c r="M27" s="318"/>
    </row>
    <row r="28" spans="1:14" ht="20.100000000000001" customHeight="1" x14ac:dyDescent="0.25">
      <c r="B28" s="11"/>
      <c r="C28" s="11"/>
      <c r="D28" s="11"/>
      <c r="E28" s="11"/>
      <c r="F28" s="11"/>
      <c r="G28" s="189"/>
      <c r="H28" s="11"/>
      <c r="I28" s="11"/>
      <c r="J28" s="11"/>
      <c r="K28" s="11"/>
      <c r="L28" s="207"/>
      <c r="M28" s="243"/>
    </row>
    <row r="29" spans="1:14" ht="20.100000000000001" customHeight="1" x14ac:dyDescent="0.25">
      <c r="B29" s="11"/>
      <c r="C29" s="11"/>
      <c r="D29" s="11"/>
      <c r="E29" s="11"/>
      <c r="F29" s="11"/>
      <c r="G29" s="189"/>
      <c r="H29" s="11"/>
      <c r="I29" s="11"/>
      <c r="J29" s="11"/>
      <c r="K29" s="11"/>
    </row>
    <row r="30" spans="1:14" ht="20.100000000000001" customHeight="1" x14ac:dyDescent="0.25">
      <c r="B30" s="11"/>
      <c r="C30" s="11"/>
      <c r="D30" s="11"/>
      <c r="E30" s="11"/>
      <c r="F30" s="11"/>
      <c r="G30" s="189"/>
      <c r="H30" s="11"/>
      <c r="I30" s="11"/>
      <c r="J30" s="11"/>
      <c r="K30" s="16"/>
      <c r="L30" s="6"/>
    </row>
    <row r="31" spans="1:14" ht="20.100000000000001" customHeight="1" x14ac:dyDescent="0.25">
      <c r="K31" s="16"/>
      <c r="L31" s="6"/>
    </row>
    <row r="32" spans="1:14" s="98" customFormat="1" ht="20.100000000000001" customHeight="1" x14ac:dyDescent="0.2">
      <c r="K32" s="8"/>
      <c r="L32" s="100"/>
    </row>
    <row r="33" spans="11:11" s="98" customFormat="1" ht="20.100000000000001" customHeight="1" x14ac:dyDescent="0.2">
      <c r="K33" s="99"/>
    </row>
    <row r="34" spans="11:11" s="98" customFormat="1" ht="20.100000000000001" customHeight="1" x14ac:dyDescent="0.2"/>
    <row r="35" spans="11:11" s="98" customFormat="1" ht="20.100000000000001" customHeight="1" x14ac:dyDescent="0.2"/>
    <row r="36" spans="11:11" ht="20.100000000000001" customHeight="1" x14ac:dyDescent="0.25"/>
    <row r="37" spans="11:11" ht="20.100000000000001" customHeight="1" x14ac:dyDescent="0.25"/>
    <row r="38" spans="11:11" ht="20.100000000000001" customHeight="1" x14ac:dyDescent="0.25"/>
    <row r="39" spans="11:11" ht="20.100000000000001" customHeight="1" x14ac:dyDescent="0.25"/>
    <row r="40" spans="11:11" ht="20.100000000000001" customHeight="1" x14ac:dyDescent="0.25"/>
    <row r="41" spans="11:11" ht="20.100000000000001" customHeight="1" x14ac:dyDescent="0.25"/>
    <row r="42" spans="11:11" ht="15" x14ac:dyDescent="0.25"/>
    <row r="43" spans="11:11" ht="15" x14ac:dyDescent="0.25"/>
    <row r="44" spans="11:11" ht="15" x14ac:dyDescent="0.25"/>
    <row r="45" spans="11:11" ht="15" customHeight="1" x14ac:dyDescent="0.25"/>
    <row r="46" spans="11:11" ht="15" customHeight="1" x14ac:dyDescent="0.25"/>
    <row r="47" spans="11:11" ht="15" customHeight="1" x14ac:dyDescent="0.25"/>
    <row r="48" spans="11:11" ht="20.100000000000001" customHeight="1" x14ac:dyDescent="0.25"/>
    <row r="49" spans="4:8" ht="20.100000000000001" customHeight="1" x14ac:dyDescent="0.25"/>
    <row r="50" spans="4:8" ht="20.100000000000001" customHeight="1" x14ac:dyDescent="0.25"/>
    <row r="51" spans="4:8" ht="20.100000000000001" customHeight="1" x14ac:dyDescent="0.25"/>
    <row r="52" spans="4:8" ht="20.100000000000001" customHeight="1" x14ac:dyDescent="0.25"/>
    <row r="53" spans="4:8" ht="20.100000000000001" customHeight="1" x14ac:dyDescent="0.25"/>
    <row r="54" spans="4:8" ht="20.100000000000001" customHeight="1" x14ac:dyDescent="0.25"/>
    <row r="55" spans="4:8" ht="20.100000000000001" customHeight="1" x14ac:dyDescent="0.25"/>
    <row r="56" spans="4:8" ht="20.100000000000001" customHeight="1" x14ac:dyDescent="0.25"/>
    <row r="57" spans="4:8" ht="20.100000000000001" customHeight="1" x14ac:dyDescent="0.25">
      <c r="D57" s="113"/>
      <c r="E57" s="114"/>
      <c r="F57" s="114"/>
      <c r="G57" s="114"/>
      <c r="H57" s="114"/>
    </row>
    <row r="58" spans="4:8" ht="20.100000000000001" customHeight="1" x14ac:dyDescent="0.25">
      <c r="D58" s="113"/>
      <c r="E58" s="114"/>
      <c r="F58" s="114"/>
      <c r="G58" s="114"/>
      <c r="H58" s="114"/>
    </row>
    <row r="59" spans="4:8" ht="20.100000000000001" customHeight="1" x14ac:dyDescent="0.25">
      <c r="D59" s="113"/>
      <c r="E59" s="114"/>
      <c r="F59" s="114"/>
      <c r="G59" s="114"/>
      <c r="H59" s="114"/>
    </row>
    <row r="60" spans="4:8" ht="20.100000000000001" customHeight="1" x14ac:dyDescent="0.25">
      <c r="D60" s="113"/>
      <c r="E60" s="114"/>
      <c r="F60" s="114"/>
      <c r="G60" s="114"/>
      <c r="H60" s="114"/>
    </row>
    <row r="61" spans="4:8" ht="20.100000000000001" customHeight="1" x14ac:dyDescent="0.25"/>
    <row r="62" spans="4:8" ht="20.100000000000001" customHeight="1" x14ac:dyDescent="0.25"/>
    <row r="63" spans="4:8" ht="20.100000000000001" customHeight="1" x14ac:dyDescent="0.25"/>
    <row r="64" spans="4:8" ht="20.100000000000001" customHeight="1" x14ac:dyDescent="0.25"/>
    <row r="65" spans="4:10" ht="20.100000000000001" customHeight="1" x14ac:dyDescent="0.25"/>
    <row r="66" spans="4:10" ht="20.100000000000001" customHeight="1" x14ac:dyDescent="0.25"/>
    <row r="67" spans="4:10" ht="20.100000000000001" customHeight="1" x14ac:dyDescent="0.25"/>
    <row r="68" spans="4:10" ht="20.100000000000001" customHeight="1" x14ac:dyDescent="0.25"/>
    <row r="69" spans="4:10" ht="20.100000000000001" customHeight="1" x14ac:dyDescent="0.25"/>
    <row r="70" spans="4:10" ht="20.100000000000001" customHeight="1" x14ac:dyDescent="0.25"/>
    <row r="71" spans="4:10" ht="20.100000000000001" customHeight="1" x14ac:dyDescent="0.25"/>
    <row r="72" spans="4:10" ht="20.100000000000001" customHeight="1" x14ac:dyDescent="0.25"/>
    <row r="73" spans="4:10" ht="20.100000000000001" customHeight="1" x14ac:dyDescent="0.25"/>
    <row r="74" spans="4:10" ht="20.100000000000001" customHeight="1" x14ac:dyDescent="0.25"/>
    <row r="75" spans="4:10" ht="20.100000000000001" customHeight="1" x14ac:dyDescent="0.25"/>
    <row r="76" spans="4:10" ht="20.100000000000001" customHeight="1" x14ac:dyDescent="0.25"/>
    <row r="77" spans="4:10" ht="20.100000000000001" customHeight="1" x14ac:dyDescent="0.25"/>
    <row r="78" spans="4:10" ht="20.100000000000001" customHeight="1" x14ac:dyDescent="0.25"/>
    <row r="79" spans="4:10" ht="20.100000000000001" customHeight="1" x14ac:dyDescent="0.25"/>
    <row r="80" spans="4:10" ht="20.100000000000001" customHeight="1" x14ac:dyDescent="0.25">
      <c r="D80" s="132"/>
      <c r="E80" s="133"/>
      <c r="F80" s="134"/>
      <c r="I80" s="11"/>
      <c r="J80" s="11"/>
    </row>
    <row r="81" spans="4:10" ht="20.100000000000001" customHeight="1" x14ac:dyDescent="0.25">
      <c r="D81" s="135" t="s">
        <v>21</v>
      </c>
      <c r="E81" s="127" t="s">
        <v>13</v>
      </c>
      <c r="F81" s="136" t="s">
        <v>33</v>
      </c>
      <c r="G81" s="108"/>
      <c r="H81" s="108"/>
      <c r="I81" s="11"/>
      <c r="J81" s="11"/>
    </row>
    <row r="82" spans="4:10" ht="20.100000000000001" customHeight="1" x14ac:dyDescent="0.25">
      <c r="D82" s="135"/>
      <c r="E82" s="127"/>
      <c r="F82" s="136"/>
    </row>
    <row r="83" spans="4:10" ht="20.100000000000001" customHeight="1" x14ac:dyDescent="0.25">
      <c r="D83" s="137"/>
      <c r="E83" s="11"/>
      <c r="F83" s="138"/>
    </row>
    <row r="84" spans="4:10" ht="20.100000000000001" customHeight="1" x14ac:dyDescent="0.25">
      <c r="D84" s="139" t="s">
        <v>27</v>
      </c>
      <c r="E84" s="126" t="e">
        <f>#REF!</f>
        <v>#REF!</v>
      </c>
      <c r="F84" s="140"/>
    </row>
    <row r="85" spans="4:10" ht="20.100000000000001" customHeight="1" x14ac:dyDescent="0.25">
      <c r="D85" s="139" t="s">
        <v>19</v>
      </c>
      <c r="E85" s="126" t="e">
        <f>#REF!</f>
        <v>#REF!</v>
      </c>
      <c r="F85" s="141"/>
      <c r="H85" s="187" t="s">
        <v>35</v>
      </c>
      <c r="I85" s="20"/>
      <c r="J85" s="22"/>
    </row>
    <row r="86" spans="4:10" ht="20.100000000000001" customHeight="1" x14ac:dyDescent="0.25">
      <c r="D86" s="139" t="s">
        <v>20</v>
      </c>
      <c r="E86" s="126">
        <f>Octobre!Q$52</f>
        <v>0</v>
      </c>
      <c r="F86" s="142"/>
      <c r="H86" s="131" t="s">
        <v>38</v>
      </c>
      <c r="I86" s="20"/>
      <c r="J86" s="21"/>
    </row>
    <row r="87" spans="4:10" ht="20.100000000000001" customHeight="1" x14ac:dyDescent="0.25">
      <c r="D87" s="139" t="s">
        <v>22</v>
      </c>
      <c r="E87" s="126">
        <f>Novembre!N$42</f>
        <v>0</v>
      </c>
      <c r="F87" s="143"/>
      <c r="H87" s="131" t="s">
        <v>39</v>
      </c>
      <c r="I87" s="20"/>
      <c r="J87" s="17"/>
    </row>
    <row r="88" spans="4:10" ht="20.100000000000001" customHeight="1" x14ac:dyDescent="0.25">
      <c r="D88" s="139" t="s">
        <v>23</v>
      </c>
      <c r="E88" s="126" t="e">
        <f>#REF!</f>
        <v>#REF!</v>
      </c>
      <c r="F88" s="144"/>
      <c r="H88" s="188"/>
      <c r="I88" s="20"/>
      <c r="J88" s="17"/>
    </row>
    <row r="89" spans="4:10" ht="20.100000000000001" customHeight="1" x14ac:dyDescent="0.25">
      <c r="D89" s="139" t="s">
        <v>24</v>
      </c>
      <c r="E89" s="126" t="e">
        <f>#REF!</f>
        <v>#REF!</v>
      </c>
      <c r="F89" s="144"/>
      <c r="H89" s="131" t="s">
        <v>36</v>
      </c>
      <c r="I89" s="20"/>
      <c r="J89" s="17"/>
    </row>
    <row r="90" spans="4:10" ht="20.100000000000001" customHeight="1" x14ac:dyDescent="0.25">
      <c r="D90" s="139" t="s">
        <v>28</v>
      </c>
      <c r="E90" s="126" t="e">
        <f>#REF!</f>
        <v>#REF!</v>
      </c>
      <c r="F90" s="145"/>
      <c r="H90" s="131" t="s">
        <v>37</v>
      </c>
      <c r="I90" s="8"/>
      <c r="J90" s="6"/>
    </row>
    <row r="91" spans="4:10" ht="20.100000000000001" customHeight="1" x14ac:dyDescent="0.25">
      <c r="D91" s="139" t="s">
        <v>29</v>
      </c>
      <c r="E91" s="126" t="e">
        <f>#REF!</f>
        <v>#REF!</v>
      </c>
      <c r="F91" s="146"/>
      <c r="H91" s="11"/>
      <c r="I91" s="10"/>
      <c r="J91" s="6"/>
    </row>
    <row r="92" spans="4:10" ht="20.100000000000001" customHeight="1" x14ac:dyDescent="0.25">
      <c r="D92" s="139" t="s">
        <v>30</v>
      </c>
      <c r="E92" s="126" t="e">
        <f>#REF!</f>
        <v>#REF!</v>
      </c>
      <c r="F92" s="147"/>
      <c r="H92" s="11"/>
      <c r="I92" s="8"/>
      <c r="J92" s="6"/>
    </row>
    <row r="93" spans="4:10" ht="20.100000000000001" customHeight="1" x14ac:dyDescent="0.25">
      <c r="D93" s="139" t="s">
        <v>31</v>
      </c>
      <c r="E93" s="126" t="e">
        <f>#REF!</f>
        <v>#REF!</v>
      </c>
      <c r="F93" s="148"/>
      <c r="H93" s="131" t="s">
        <v>41</v>
      </c>
      <c r="I93" s="16"/>
      <c r="J93" s="6"/>
    </row>
    <row r="94" spans="4:10" ht="20.100000000000001" customHeight="1" x14ac:dyDescent="0.25">
      <c r="D94" s="149" t="s">
        <v>32</v>
      </c>
      <c r="E94" s="126" t="e">
        <f>#REF!</f>
        <v>#REF!</v>
      </c>
      <c r="F94" s="148"/>
      <c r="H94" s="131" t="s">
        <v>40</v>
      </c>
      <c r="I94" s="16"/>
      <c r="J94" s="6"/>
    </row>
    <row r="95" spans="4:10" ht="20.100000000000001" customHeight="1" x14ac:dyDescent="0.25">
      <c r="D95" s="150"/>
      <c r="E95" s="124"/>
      <c r="F95" s="151"/>
    </row>
    <row r="96" spans="4:10" ht="20.100000000000001" customHeight="1" x14ac:dyDescent="0.25">
      <c r="D96" s="152" t="s">
        <v>15</v>
      </c>
      <c r="E96" s="125" t="e">
        <f>SUM(E84:E95)</f>
        <v>#REF!</v>
      </c>
      <c r="F96" s="153"/>
    </row>
    <row r="97" spans="4:6" ht="20.100000000000001" customHeight="1" x14ac:dyDescent="0.25">
      <c r="D97" s="154"/>
      <c r="E97" s="155"/>
      <c r="F97" s="156"/>
    </row>
    <row r="98" spans="4:6" ht="20.100000000000001" customHeight="1" x14ac:dyDescent="0.25">
      <c r="D98" s="113"/>
      <c r="E98" s="114"/>
      <c r="F98" s="114"/>
    </row>
    <row r="99" spans="4:6" ht="0" hidden="1" customHeight="1" x14ac:dyDescent="0.25">
      <c r="D99" s="113"/>
      <c r="E99" s="114"/>
      <c r="F99" s="114"/>
    </row>
    <row r="100" spans="4:6" ht="0" hidden="1" customHeight="1" x14ac:dyDescent="0.25"/>
  </sheetData>
  <mergeCells count="1">
    <mergeCell ref="D9:E9"/>
  </mergeCells>
  <conditionalFormatting sqref="L11">
    <cfRule type="cellIs" dxfId="31" priority="25" operator="lessThan">
      <formula>0</formula>
    </cfRule>
  </conditionalFormatting>
  <conditionalFormatting sqref="H85">
    <cfRule type="cellIs" dxfId="30" priority="10" operator="lessThan">
      <formula>0</formula>
    </cfRule>
  </conditionalFormatting>
  <conditionalFormatting sqref="E14:E25">
    <cfRule type="cellIs" dxfId="29" priority="7" operator="lessThan">
      <formula>0</formula>
    </cfRule>
    <cfRule type="cellIs" dxfId="28" priority="8" operator="greaterThan">
      <formula>0</formula>
    </cfRule>
  </conditionalFormatting>
  <conditionalFormatting sqref="M18">
    <cfRule type="cellIs" dxfId="27" priority="3" operator="lessThan">
      <formula>0</formula>
    </cfRule>
  </conditionalFormatting>
  <conditionalFormatting sqref="M18">
    <cfRule type="cellIs" dxfId="26" priority="2" operator="greaterThan">
      <formula>0</formula>
    </cfRule>
  </conditionalFormatting>
  <conditionalFormatting sqref="L23">
    <cfRule type="cellIs" dxfId="25" priority="1" operator="lessThan">
      <formula>0</formula>
    </cfRule>
  </conditionalFormatting>
  <conditionalFormatting sqref="H81">
    <cfRule type="cellIs" dxfId="24" priority="61" operator="lessThan">
      <formula>0.6</formula>
    </cfRule>
    <cfRule type="top10" dxfId="23" priority="62" rank="10"/>
  </conditionalFormatting>
  <dataValidations count="5">
    <dataValidation type="list" allowBlank="1" showInputMessage="1" showErrorMessage="1" sqref="I90">
      <formula1>"0,20,40,50,100"</formula1>
    </dataValidation>
    <dataValidation type="list" allowBlank="1" showInputMessage="1" showErrorMessage="1" sqref="N19 I26">
      <formula1>"0,20,40,50,100,200"</formula1>
    </dataValidation>
    <dataValidation type="list" allowBlank="1" showInputMessage="1" showErrorMessage="1" sqref="D9">
      <formula1>"Afficher tous les onglets,Afficher Aout,Afficher Septembre,Afficher Octobre,Afficher Novembre,Afficher Décembre,Afficher Janvier,Afficher Février,Afficher Mars,Afficher Avril,Afficher Mai,Afficher Juin"</formula1>
    </dataValidation>
    <dataValidation type="list" allowBlank="1" showInputMessage="1" showErrorMessage="1" sqref="E12">
      <formula1>"Bénéfice réel,Bénéfice fictif"</formula1>
    </dataValidation>
    <dataValidation type="list" allowBlank="1" showInputMessage="1" showErrorMessage="1" sqref="F12">
      <formula1>"Solde réel:Solde fictif"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121"/>
  <sheetViews>
    <sheetView showGridLines="0" showRowColHeaders="0" showZeros="0" zoomScale="90" zoomScaleNormal="90" workbookViewId="0">
      <selection activeCell="I7" sqref="I7"/>
    </sheetView>
  </sheetViews>
  <sheetFormatPr baseColWidth="10" defaultColWidth="0" defaultRowHeight="75.75" customHeight="1" x14ac:dyDescent="0.25"/>
  <cols>
    <col min="1" max="3" width="12.7109375" style="25" customWidth="1"/>
    <col min="4" max="4" width="3.7109375" style="36" customWidth="1"/>
    <col min="5" max="5" width="1.7109375" style="55" customWidth="1"/>
    <col min="6" max="6" width="3.7109375" style="36" customWidth="1"/>
    <col min="7" max="7" width="11.42578125" style="55" customWidth="1"/>
    <col min="8" max="9" width="16.7109375" style="55" customWidth="1"/>
    <col min="10" max="11" width="16.7109375" style="36" customWidth="1"/>
    <col min="12" max="12" width="16.7109375" style="55" customWidth="1"/>
    <col min="13" max="13" width="32.7109375" style="55" customWidth="1"/>
    <col min="14" max="14" width="5.7109375" style="88" customWidth="1"/>
    <col min="15" max="15" width="20.7109375" style="25" customWidth="1"/>
    <col min="16" max="16" width="17.7109375" style="36" customWidth="1"/>
    <col min="17" max="17" width="14.7109375" style="36" customWidth="1"/>
    <col min="18" max="18" width="5.7109375" style="56" customWidth="1"/>
    <col min="19" max="19" width="17.7109375" style="36" customWidth="1"/>
    <col min="20" max="20" width="17.7109375" style="25" customWidth="1"/>
    <col min="21" max="22" width="20.5703125" style="25" hidden="1" customWidth="1"/>
    <col min="23" max="16383" width="15.5703125" style="25" hidden="1"/>
    <col min="16384" max="16384" width="15.5703125" style="25" hidden="1" customWidth="1"/>
  </cols>
  <sheetData>
    <row r="1" spans="2:21" s="32" customFormat="1" ht="15" customHeight="1" x14ac:dyDescent="0.25">
      <c r="D1" s="33"/>
      <c r="E1" s="84"/>
      <c r="F1" s="33"/>
      <c r="G1" s="84"/>
      <c r="H1" s="84"/>
      <c r="I1" s="84"/>
      <c r="J1" s="33"/>
      <c r="K1" s="33"/>
      <c r="L1" s="84"/>
      <c r="M1" s="84"/>
      <c r="N1" s="84"/>
      <c r="P1" s="33"/>
      <c r="Q1" s="33"/>
      <c r="R1" s="33"/>
      <c r="S1" s="33"/>
    </row>
    <row r="2" spans="2:21" s="32" customFormat="1" ht="22.5" customHeight="1" x14ac:dyDescent="0.25">
      <c r="D2" s="33"/>
      <c r="E2" s="84"/>
      <c r="F2" s="33"/>
      <c r="G2" s="84"/>
      <c r="H2" s="84"/>
      <c r="I2" s="84"/>
      <c r="J2" s="33"/>
      <c r="K2" s="33"/>
      <c r="L2" s="84"/>
      <c r="M2" s="84"/>
      <c r="N2" s="84"/>
      <c r="P2" s="33"/>
      <c r="Q2" s="33"/>
      <c r="R2" s="33"/>
      <c r="S2" s="33"/>
    </row>
    <row r="3" spans="2:21" s="34" customFormat="1" ht="32.25" customHeight="1" x14ac:dyDescent="0.25">
      <c r="D3" s="35"/>
      <c r="E3" s="85"/>
      <c r="F3" s="35"/>
      <c r="G3" s="85"/>
      <c r="H3" s="85"/>
      <c r="I3" s="85"/>
      <c r="J3" s="35"/>
      <c r="K3" s="35"/>
      <c r="L3" s="85"/>
      <c r="M3" s="85"/>
      <c r="N3" s="84"/>
      <c r="P3" s="35"/>
      <c r="Q3" s="35"/>
      <c r="R3" s="33"/>
      <c r="S3" s="35"/>
    </row>
    <row r="4" spans="2:21" ht="15" x14ac:dyDescent="0.25">
      <c r="N4" s="258"/>
    </row>
    <row r="5" spans="2:21" ht="15" x14ac:dyDescent="0.25">
      <c r="B5" s="62" t="s">
        <v>0</v>
      </c>
      <c r="C5" s="62"/>
      <c r="D5" s="63"/>
      <c r="E5" s="86"/>
      <c r="F5" s="63"/>
      <c r="G5" s="86"/>
      <c r="H5" s="86"/>
      <c r="I5" s="86"/>
      <c r="J5" s="63"/>
      <c r="K5" s="63"/>
      <c r="L5" s="86"/>
      <c r="M5" s="86"/>
      <c r="N5" s="199"/>
      <c r="O5" s="64"/>
      <c r="P5" s="65"/>
      <c r="Q5" s="65"/>
      <c r="R5" s="249"/>
      <c r="S5" s="65"/>
    </row>
    <row r="6" spans="2:21" ht="15" x14ac:dyDescent="0.25">
      <c r="C6" s="37"/>
      <c r="D6" s="63"/>
      <c r="E6" s="86"/>
      <c r="F6" s="63"/>
      <c r="G6" s="86"/>
      <c r="H6" s="86"/>
      <c r="I6" s="86"/>
      <c r="J6" s="63"/>
      <c r="K6" s="63"/>
      <c r="L6" s="86"/>
      <c r="M6" s="86"/>
      <c r="N6" s="199"/>
      <c r="O6" s="39"/>
      <c r="P6" s="41"/>
      <c r="Q6" s="41"/>
      <c r="R6" s="43"/>
      <c r="S6" s="41"/>
    </row>
    <row r="7" spans="2:21" ht="26.25" x14ac:dyDescent="0.4">
      <c r="C7" s="393" t="str">
        <f>"Octobre 2016"</f>
        <v>Octobre 2016</v>
      </c>
      <c r="D7" s="59"/>
      <c r="E7" s="87"/>
      <c r="F7" s="59"/>
      <c r="G7" s="87"/>
      <c r="H7" s="87"/>
      <c r="I7" s="87"/>
      <c r="J7" s="59"/>
      <c r="K7" s="60"/>
      <c r="L7" s="61"/>
      <c r="M7" s="61"/>
      <c r="N7" s="61"/>
      <c r="O7" s="79"/>
      <c r="P7" s="42"/>
      <c r="Q7" s="261">
        <f>Q31</f>
        <v>0</v>
      </c>
      <c r="R7" s="43"/>
      <c r="S7" s="43"/>
    </row>
    <row r="8" spans="2:21" ht="39.950000000000003" customHeight="1" x14ac:dyDescent="0.25">
      <c r="C8" s="24"/>
      <c r="D8" s="63"/>
      <c r="E8" s="86"/>
      <c r="F8" s="63"/>
      <c r="G8" s="86"/>
      <c r="H8" s="86"/>
      <c r="I8" s="86"/>
      <c r="J8" s="63"/>
      <c r="K8" s="63"/>
      <c r="L8" s="86"/>
      <c r="M8" s="86"/>
      <c r="N8" s="199"/>
      <c r="O8" s="39"/>
      <c r="P8" s="41"/>
      <c r="Q8" s="41"/>
      <c r="R8" s="43"/>
      <c r="S8" s="41"/>
    </row>
    <row r="9" spans="2:21" ht="21" customHeight="1" x14ac:dyDescent="0.25">
      <c r="C9" s="38"/>
      <c r="D9" s="67"/>
      <c r="E9" s="92"/>
      <c r="F9" s="67"/>
      <c r="G9" s="68" t="s">
        <v>26</v>
      </c>
      <c r="H9" s="69" t="s">
        <v>1</v>
      </c>
      <c r="I9" s="69" t="s">
        <v>2</v>
      </c>
      <c r="J9" s="69" t="s">
        <v>3</v>
      </c>
      <c r="K9" s="69" t="s">
        <v>4</v>
      </c>
      <c r="L9" s="69" t="s">
        <v>5</v>
      </c>
      <c r="M9" s="201"/>
      <c r="N9" s="201"/>
      <c r="O9" s="38"/>
      <c r="P9" s="41"/>
      <c r="Q9" s="40"/>
      <c r="R9" s="250"/>
      <c r="S9" s="40"/>
      <c r="T9" s="45"/>
      <c r="U9" s="45"/>
    </row>
    <row r="10" spans="2:21" ht="20.100000000000001" customHeight="1" x14ac:dyDescent="0.25">
      <c r="C10" s="319"/>
      <c r="D10" s="320"/>
      <c r="E10" s="321"/>
      <c r="F10" s="320"/>
      <c r="G10" s="321"/>
      <c r="H10" s="322"/>
      <c r="I10" s="322"/>
      <c r="J10" s="322"/>
      <c r="K10" s="322"/>
      <c r="L10" s="322"/>
      <c r="M10" s="322"/>
      <c r="N10" s="322"/>
      <c r="O10" s="323"/>
      <c r="P10" s="324"/>
      <c r="Q10" s="324"/>
      <c r="R10" s="324"/>
      <c r="S10" s="320"/>
      <c r="T10" s="45"/>
      <c r="U10" s="45"/>
    </row>
    <row r="11" spans="2:21" s="38" customFormat="1" ht="21" customHeight="1" x14ac:dyDescent="0.25">
      <c r="C11" s="319"/>
      <c r="D11" s="325">
        <f>IF(G11="Gagné",(1),IF(G11=0,0,"0"))</f>
        <v>1</v>
      </c>
      <c r="E11" s="326" t="str">
        <f>IF(G11=0,0,"/")</f>
        <v>/</v>
      </c>
      <c r="F11" s="326">
        <f>IF(G11=0,0,1)</f>
        <v>1</v>
      </c>
      <c r="G11" s="327" t="s">
        <v>6</v>
      </c>
      <c r="H11" s="328">
        <v>12</v>
      </c>
      <c r="I11" s="328">
        <v>2.13</v>
      </c>
      <c r="J11" s="328">
        <f t="shared" ref="J11:J35" si="0">IF(G11="Gagné",(H11*I11),0)</f>
        <v>25.56</v>
      </c>
      <c r="K11" s="329">
        <f t="shared" ref="K11:K20" si="1">IF(G11=0,(-H11),(J11-H11))</f>
        <v>13.559999999999999</v>
      </c>
      <c r="L11" s="328">
        <f>IF(G11="0",0,IF(G11="Gagné",((I11*Q$24)-Q$24),IF(G11="Perdu",(-Q$24),0)))</f>
        <v>56.5</v>
      </c>
      <c r="M11" s="328"/>
      <c r="N11" s="330"/>
      <c r="O11" s="331"/>
      <c r="P11" s="332"/>
      <c r="Q11" s="333"/>
      <c r="R11" s="334"/>
      <c r="S11" s="335"/>
      <c r="T11" s="47"/>
      <c r="U11" s="47"/>
    </row>
    <row r="12" spans="2:21" s="38" customFormat="1" ht="21" customHeight="1" x14ac:dyDescent="0.25">
      <c r="C12" s="319"/>
      <c r="D12" s="325">
        <f>IF(G12=0,(0),IF(G12="Gagné",(1+D11),IF(G12="Perdu",D11,0)))</f>
        <v>2</v>
      </c>
      <c r="E12" s="326" t="str">
        <f t="shared" ref="E12:E35" si="2">IF(G12=0,0,"/")</f>
        <v>/</v>
      </c>
      <c r="F12" s="326">
        <f>IF(G12=0,0,2)</f>
        <v>2</v>
      </c>
      <c r="G12" s="327" t="s">
        <v>6</v>
      </c>
      <c r="H12" s="328">
        <v>23</v>
      </c>
      <c r="I12" s="328">
        <v>1.48</v>
      </c>
      <c r="J12" s="328">
        <f t="shared" si="0"/>
        <v>34.04</v>
      </c>
      <c r="K12" s="329">
        <f t="shared" si="1"/>
        <v>11.04</v>
      </c>
      <c r="L12" s="328">
        <f t="shared" ref="L12:L35" si="3">IF(G12="0",0,IF(G12="Gagné",((I12*Q$24)-Q$24),IF(G12="Perdu",(-Q$24),0)))</f>
        <v>24</v>
      </c>
      <c r="M12" s="328"/>
      <c r="N12" s="336"/>
      <c r="O12" s="337" t="s">
        <v>11</v>
      </c>
      <c r="P12" s="296"/>
      <c r="Q12" s="338">
        <f>LARGE(F11:F35,1)</f>
        <v>22</v>
      </c>
      <c r="R12" s="339"/>
      <c r="S12" s="340"/>
      <c r="T12" s="48"/>
      <c r="U12" s="49"/>
    </row>
    <row r="13" spans="2:21" ht="21" customHeight="1" x14ac:dyDescent="0.25">
      <c r="C13" s="319"/>
      <c r="D13" s="325">
        <f>IF(G13=0,(0),IF(G13="Gagné",(1+D12),IF(G13="Perdu",D12,0)))</f>
        <v>3</v>
      </c>
      <c r="E13" s="326" t="str">
        <f t="shared" si="2"/>
        <v>/</v>
      </c>
      <c r="F13" s="326">
        <f>IF(G13=0,0,3)</f>
        <v>3</v>
      </c>
      <c r="G13" s="327" t="s">
        <v>6</v>
      </c>
      <c r="H13" s="328">
        <v>10</v>
      </c>
      <c r="I13" s="328">
        <v>1.74</v>
      </c>
      <c r="J13" s="328">
        <f t="shared" si="0"/>
        <v>17.399999999999999</v>
      </c>
      <c r="K13" s="329">
        <f t="shared" si="1"/>
        <v>7.3999999999999986</v>
      </c>
      <c r="L13" s="328">
        <f t="shared" si="3"/>
        <v>37</v>
      </c>
      <c r="M13" s="328"/>
      <c r="N13" s="336"/>
      <c r="O13" s="337" t="s">
        <v>12</v>
      </c>
      <c r="P13" s="341"/>
      <c r="Q13" s="338">
        <f>LARGE(D11:D35,1)</f>
        <v>16</v>
      </c>
      <c r="R13" s="342"/>
      <c r="S13" s="340"/>
      <c r="T13" s="48"/>
      <c r="U13" s="45"/>
    </row>
    <row r="14" spans="2:21" ht="21" customHeight="1" x14ac:dyDescent="0.25">
      <c r="C14" s="319"/>
      <c r="D14" s="325">
        <f t="shared" ref="D14:D35" si="4">IF(G14=0,(0),IF(G14="Gagné",(1+D13),IF(G14="Perdu",D13,0)))</f>
        <v>4</v>
      </c>
      <c r="E14" s="326" t="str">
        <f t="shared" si="2"/>
        <v>/</v>
      </c>
      <c r="F14" s="326">
        <f>IF(G14=0,0,4)</f>
        <v>4</v>
      </c>
      <c r="G14" s="327" t="s">
        <v>6</v>
      </c>
      <c r="H14" s="328">
        <v>6.51</v>
      </c>
      <c r="I14" s="328">
        <v>2.15</v>
      </c>
      <c r="J14" s="328">
        <f t="shared" si="0"/>
        <v>13.996499999999999</v>
      </c>
      <c r="K14" s="329">
        <f t="shared" si="1"/>
        <v>7.4864999999999995</v>
      </c>
      <c r="L14" s="328">
        <f t="shared" si="3"/>
        <v>57.5</v>
      </c>
      <c r="M14" s="328"/>
      <c r="N14" s="336"/>
      <c r="O14" s="337" t="s">
        <v>10</v>
      </c>
      <c r="P14" s="341"/>
      <c r="Q14" s="343">
        <f>IF(G13=0,0,(Q13/Q12))</f>
        <v>0.72727272727272729</v>
      </c>
      <c r="R14" s="342"/>
      <c r="S14" s="340"/>
      <c r="T14" s="48"/>
      <c r="U14" s="45"/>
    </row>
    <row r="15" spans="2:21" ht="21" customHeight="1" x14ac:dyDescent="0.25">
      <c r="C15" s="319"/>
      <c r="D15" s="325">
        <f t="shared" si="4"/>
        <v>5</v>
      </c>
      <c r="E15" s="326" t="str">
        <f t="shared" si="2"/>
        <v>/</v>
      </c>
      <c r="F15" s="326">
        <f>IF(G15=0,0,5)</f>
        <v>5</v>
      </c>
      <c r="G15" s="327" t="s">
        <v>6</v>
      </c>
      <c r="H15" s="328">
        <v>12.9</v>
      </c>
      <c r="I15" s="328">
        <v>1.82</v>
      </c>
      <c r="J15" s="328">
        <f t="shared" si="0"/>
        <v>23.478000000000002</v>
      </c>
      <c r="K15" s="329">
        <f t="shared" si="1"/>
        <v>10.578000000000001</v>
      </c>
      <c r="L15" s="328">
        <f t="shared" si="3"/>
        <v>41</v>
      </c>
      <c r="M15" s="328"/>
      <c r="N15" s="336"/>
      <c r="O15" s="337" t="s">
        <v>9</v>
      </c>
      <c r="P15" s="341"/>
      <c r="Q15" s="344">
        <f>1/Q16</f>
        <v>0.53372149442018435</v>
      </c>
      <c r="R15" s="342"/>
      <c r="S15" s="340"/>
      <c r="T15" s="48"/>
      <c r="U15" s="45"/>
    </row>
    <row r="16" spans="2:21" ht="21" customHeight="1" x14ac:dyDescent="0.25">
      <c r="C16" s="319"/>
      <c r="D16" s="325">
        <f t="shared" si="4"/>
        <v>6</v>
      </c>
      <c r="E16" s="326" t="str">
        <f t="shared" si="2"/>
        <v>/</v>
      </c>
      <c r="F16" s="326">
        <f>IF(G16=0,0,6)</f>
        <v>6</v>
      </c>
      <c r="G16" s="327" t="s">
        <v>6</v>
      </c>
      <c r="H16" s="328">
        <v>13.95</v>
      </c>
      <c r="I16" s="328">
        <v>1.73</v>
      </c>
      <c r="J16" s="328">
        <f t="shared" si="0"/>
        <v>24.133499999999998</v>
      </c>
      <c r="K16" s="329">
        <f t="shared" si="1"/>
        <v>10.183499999999999</v>
      </c>
      <c r="L16" s="328">
        <f t="shared" si="3"/>
        <v>36.5</v>
      </c>
      <c r="M16" s="328"/>
      <c r="N16" s="336"/>
      <c r="O16" s="345" t="s">
        <v>8</v>
      </c>
      <c r="P16" s="346"/>
      <c r="Q16" s="347">
        <f>IF(G13=0,0,(AVERAGE(I11:I35)))</f>
        <v>1.8736363636363635</v>
      </c>
      <c r="R16" s="342"/>
      <c r="S16" s="340"/>
      <c r="T16" s="48"/>
      <c r="U16" s="45"/>
    </row>
    <row r="17" spans="3:21" ht="21" customHeight="1" x14ac:dyDescent="0.25">
      <c r="C17" s="319"/>
      <c r="D17" s="325">
        <f t="shared" si="4"/>
        <v>7</v>
      </c>
      <c r="E17" s="326" t="str">
        <f t="shared" si="2"/>
        <v>/</v>
      </c>
      <c r="F17" s="326">
        <f>IF(G17=0,0,7)</f>
        <v>7</v>
      </c>
      <c r="G17" s="327" t="s">
        <v>6</v>
      </c>
      <c r="H17" s="328">
        <v>12</v>
      </c>
      <c r="I17" s="328">
        <v>1.84</v>
      </c>
      <c r="J17" s="328">
        <f t="shared" si="0"/>
        <v>22.080000000000002</v>
      </c>
      <c r="K17" s="329">
        <f t="shared" si="1"/>
        <v>10.080000000000002</v>
      </c>
      <c r="L17" s="328">
        <f t="shared" si="3"/>
        <v>42</v>
      </c>
      <c r="M17" s="328"/>
      <c r="N17" s="336"/>
      <c r="O17" s="345" t="s">
        <v>7</v>
      </c>
      <c r="P17" s="346"/>
      <c r="Q17" s="348">
        <f>IF(G13=0,0,(AVERAGE(H11:H35)))</f>
        <v>18.952727272727273</v>
      </c>
      <c r="R17" s="342"/>
      <c r="S17" s="340"/>
      <c r="T17" s="48"/>
      <c r="U17" s="45"/>
    </row>
    <row r="18" spans="3:21" ht="21" customHeight="1" x14ac:dyDescent="0.25">
      <c r="C18" s="319"/>
      <c r="D18" s="325">
        <f t="shared" si="4"/>
        <v>8</v>
      </c>
      <c r="E18" s="326" t="str">
        <f t="shared" si="2"/>
        <v>/</v>
      </c>
      <c r="F18" s="326">
        <f>IF(G18=0,0,8)</f>
        <v>8</v>
      </c>
      <c r="G18" s="327" t="s">
        <v>6</v>
      </c>
      <c r="H18" s="328">
        <v>20</v>
      </c>
      <c r="I18" s="328">
        <v>1.83</v>
      </c>
      <c r="J18" s="328">
        <f t="shared" si="0"/>
        <v>36.6</v>
      </c>
      <c r="K18" s="329">
        <f t="shared" si="1"/>
        <v>16.600000000000001</v>
      </c>
      <c r="L18" s="328">
        <f t="shared" si="3"/>
        <v>41.5</v>
      </c>
      <c r="M18" s="328"/>
      <c r="N18" s="336"/>
      <c r="O18" s="349" t="s">
        <v>13</v>
      </c>
      <c r="P18" s="350"/>
      <c r="Q18" s="351">
        <f>SUM(K11:K35)</f>
        <v>117.12390000000001</v>
      </c>
      <c r="R18" s="342"/>
      <c r="S18" s="352"/>
      <c r="T18" s="48"/>
      <c r="U18" s="45"/>
    </row>
    <row r="19" spans="3:21" ht="21" customHeight="1" x14ac:dyDescent="0.25">
      <c r="C19" s="319"/>
      <c r="D19" s="325">
        <f t="shared" si="4"/>
        <v>9</v>
      </c>
      <c r="E19" s="326" t="str">
        <f t="shared" si="2"/>
        <v>/</v>
      </c>
      <c r="F19" s="326">
        <f>IF(G19=0,0,9)</f>
        <v>9</v>
      </c>
      <c r="G19" s="327" t="s">
        <v>6</v>
      </c>
      <c r="H19" s="328">
        <v>17.63</v>
      </c>
      <c r="I19" s="328">
        <v>2.2000000000000002</v>
      </c>
      <c r="J19" s="328">
        <f t="shared" si="0"/>
        <v>38.786000000000001</v>
      </c>
      <c r="K19" s="329">
        <f t="shared" si="1"/>
        <v>21.156000000000002</v>
      </c>
      <c r="L19" s="328">
        <f t="shared" si="3"/>
        <v>60.000000000000014</v>
      </c>
      <c r="M19" s="328"/>
      <c r="N19" s="336"/>
      <c r="O19" s="337" t="s">
        <v>16</v>
      </c>
      <c r="P19" s="350"/>
      <c r="Q19" s="310">
        <f>SUM(H11:H35)</f>
        <v>416.96000000000004</v>
      </c>
      <c r="R19" s="342"/>
      <c r="S19" s="352"/>
      <c r="T19" s="48"/>
      <c r="U19" s="45"/>
    </row>
    <row r="20" spans="3:21" ht="21" customHeight="1" x14ac:dyDescent="0.25">
      <c r="C20" s="319"/>
      <c r="D20" s="325">
        <f t="shared" si="4"/>
        <v>10</v>
      </c>
      <c r="E20" s="326" t="str">
        <f t="shared" si="2"/>
        <v>/</v>
      </c>
      <c r="F20" s="326">
        <f>IF(G20=0,0,10)</f>
        <v>10</v>
      </c>
      <c r="G20" s="327" t="s">
        <v>6</v>
      </c>
      <c r="H20" s="328">
        <v>40</v>
      </c>
      <c r="I20" s="328">
        <v>1.26</v>
      </c>
      <c r="J20" s="328">
        <f t="shared" si="0"/>
        <v>50.4</v>
      </c>
      <c r="K20" s="329">
        <f t="shared" si="1"/>
        <v>10.399999999999999</v>
      </c>
      <c r="L20" s="328">
        <f t="shared" si="3"/>
        <v>13</v>
      </c>
      <c r="M20" s="328"/>
      <c r="N20" s="336"/>
      <c r="O20" s="337" t="s">
        <v>25</v>
      </c>
      <c r="P20" s="350"/>
      <c r="Q20" s="308">
        <f>IF(G13=0,0,Q18/Q19)</f>
        <v>0.28089960667689945</v>
      </c>
      <c r="R20" s="342"/>
      <c r="S20" s="352"/>
      <c r="T20" s="48"/>
      <c r="U20" s="45"/>
    </row>
    <row r="21" spans="3:21" ht="21" customHeight="1" x14ac:dyDescent="0.25">
      <c r="C21" s="319"/>
      <c r="D21" s="325">
        <f t="shared" si="4"/>
        <v>11</v>
      </c>
      <c r="E21" s="326" t="str">
        <f t="shared" si="2"/>
        <v>/</v>
      </c>
      <c r="F21" s="326">
        <f>IF(G21=0,0,11)</f>
        <v>11</v>
      </c>
      <c r="G21" s="327" t="s">
        <v>6</v>
      </c>
      <c r="H21" s="328">
        <v>40</v>
      </c>
      <c r="I21" s="328">
        <v>1.7</v>
      </c>
      <c r="J21" s="328">
        <f t="shared" si="0"/>
        <v>68</v>
      </c>
      <c r="K21" s="329">
        <f>IF(G21=0,(-H21),(J21-H21))</f>
        <v>28</v>
      </c>
      <c r="L21" s="328">
        <f t="shared" si="3"/>
        <v>35</v>
      </c>
      <c r="M21" s="328"/>
      <c r="N21" s="353"/>
      <c r="O21" s="354"/>
      <c r="P21" s="355"/>
      <c r="Q21" s="356"/>
      <c r="R21" s="357"/>
      <c r="S21" s="352"/>
      <c r="T21" s="48"/>
      <c r="U21" s="45"/>
    </row>
    <row r="22" spans="3:21" ht="21" customHeight="1" x14ac:dyDescent="0.25">
      <c r="C22" s="319"/>
      <c r="D22" s="325">
        <f t="shared" si="4"/>
        <v>11</v>
      </c>
      <c r="E22" s="326" t="str">
        <f t="shared" si="2"/>
        <v>/</v>
      </c>
      <c r="F22" s="326">
        <f>IF(G22=0,0,12)</f>
        <v>12</v>
      </c>
      <c r="G22" s="327" t="s">
        <v>14</v>
      </c>
      <c r="H22" s="328">
        <v>4.99</v>
      </c>
      <c r="I22" s="328">
        <v>2.4500000000000002</v>
      </c>
      <c r="J22" s="328">
        <f>IF(G22="Gagné",(H22*I22),0)</f>
        <v>0</v>
      </c>
      <c r="K22" s="329">
        <f t="shared" ref="K22:K34" si="5">IF(G22=0,(-H22),(J22-H22))</f>
        <v>-4.99</v>
      </c>
      <c r="L22" s="328">
        <f t="shared" si="3"/>
        <v>-50</v>
      </c>
      <c r="M22" s="328"/>
      <c r="N22" s="328"/>
      <c r="O22" s="358"/>
      <c r="P22" s="251"/>
      <c r="Q22" s="359"/>
      <c r="R22" s="251"/>
      <c r="S22" s="352"/>
      <c r="T22" s="48"/>
      <c r="U22" s="45"/>
    </row>
    <row r="23" spans="3:21" ht="21" customHeight="1" x14ac:dyDescent="0.25">
      <c r="C23" s="319"/>
      <c r="D23" s="325">
        <f t="shared" si="4"/>
        <v>12</v>
      </c>
      <c r="E23" s="326" t="str">
        <f t="shared" si="2"/>
        <v>/</v>
      </c>
      <c r="F23" s="326">
        <f>IF(G23=0,0,13)</f>
        <v>13</v>
      </c>
      <c r="G23" s="327" t="s">
        <v>6</v>
      </c>
      <c r="H23" s="328">
        <v>20.8</v>
      </c>
      <c r="I23" s="328">
        <v>1.65</v>
      </c>
      <c r="J23" s="328">
        <f t="shared" si="0"/>
        <v>34.32</v>
      </c>
      <c r="K23" s="329">
        <f t="shared" si="5"/>
        <v>13.52</v>
      </c>
      <c r="L23" s="328">
        <f t="shared" si="3"/>
        <v>32.5</v>
      </c>
      <c r="M23" s="328"/>
      <c r="N23" s="330"/>
      <c r="O23" s="360"/>
      <c r="P23" s="361"/>
      <c r="Q23" s="361"/>
      <c r="R23" s="362"/>
      <c r="S23" s="352"/>
      <c r="T23" s="48"/>
      <c r="U23" s="45"/>
    </row>
    <row r="24" spans="3:21" ht="21" customHeight="1" x14ac:dyDescent="0.25">
      <c r="C24" s="319"/>
      <c r="D24" s="325">
        <f t="shared" si="4"/>
        <v>12</v>
      </c>
      <c r="E24" s="326" t="str">
        <f t="shared" si="2"/>
        <v>/</v>
      </c>
      <c r="F24" s="326">
        <f>IF(G24=0,0,14)</f>
        <v>14</v>
      </c>
      <c r="G24" s="327" t="s">
        <v>14</v>
      </c>
      <c r="H24" s="328">
        <v>30</v>
      </c>
      <c r="I24" s="328">
        <v>1.95</v>
      </c>
      <c r="J24" s="328">
        <f t="shared" si="0"/>
        <v>0</v>
      </c>
      <c r="K24" s="329">
        <f t="shared" si="5"/>
        <v>-30</v>
      </c>
      <c r="L24" s="328">
        <f t="shared" si="3"/>
        <v>-50</v>
      </c>
      <c r="M24" s="328"/>
      <c r="N24" s="336"/>
      <c r="O24" s="363" t="s">
        <v>17</v>
      </c>
      <c r="P24" s="364"/>
      <c r="Q24" s="316">
        <v>50</v>
      </c>
      <c r="R24" s="342"/>
      <c r="S24" s="352"/>
      <c r="T24" s="48"/>
      <c r="U24" s="45"/>
    </row>
    <row r="25" spans="3:21" ht="21" customHeight="1" x14ac:dyDescent="0.25">
      <c r="C25" s="319"/>
      <c r="D25" s="325">
        <f t="shared" si="4"/>
        <v>12</v>
      </c>
      <c r="E25" s="326" t="str">
        <f t="shared" si="2"/>
        <v>/</v>
      </c>
      <c r="F25" s="326">
        <f>IF(G25=0,0,15)</f>
        <v>15</v>
      </c>
      <c r="G25" s="327" t="s">
        <v>14</v>
      </c>
      <c r="H25" s="328">
        <v>30</v>
      </c>
      <c r="I25" s="328">
        <v>1.78</v>
      </c>
      <c r="J25" s="328">
        <f t="shared" si="0"/>
        <v>0</v>
      </c>
      <c r="K25" s="329">
        <f t="shared" si="5"/>
        <v>-30</v>
      </c>
      <c r="L25" s="328">
        <f t="shared" si="3"/>
        <v>-50</v>
      </c>
      <c r="M25" s="328"/>
      <c r="N25" s="336"/>
      <c r="O25" s="365" t="s">
        <v>45</v>
      </c>
      <c r="P25" s="310"/>
      <c r="Q25" s="310">
        <f>SUM(L11:L35)</f>
        <v>363</v>
      </c>
      <c r="R25" s="342"/>
      <c r="S25" s="352"/>
      <c r="T25" s="48"/>
      <c r="U25" s="45"/>
    </row>
    <row r="26" spans="3:21" ht="21" customHeight="1" x14ac:dyDescent="0.25">
      <c r="C26" s="319"/>
      <c r="D26" s="325">
        <f t="shared" si="4"/>
        <v>13</v>
      </c>
      <c r="E26" s="326" t="str">
        <f t="shared" si="2"/>
        <v>/</v>
      </c>
      <c r="F26" s="326">
        <f>IF(G26=0,0,16)</f>
        <v>16</v>
      </c>
      <c r="G26" s="327" t="s">
        <v>6</v>
      </c>
      <c r="H26" s="328">
        <v>20</v>
      </c>
      <c r="I26" s="328">
        <v>1.95</v>
      </c>
      <c r="J26" s="328">
        <f t="shared" si="0"/>
        <v>39</v>
      </c>
      <c r="K26" s="329">
        <f t="shared" si="5"/>
        <v>19</v>
      </c>
      <c r="L26" s="328">
        <f t="shared" si="3"/>
        <v>47.5</v>
      </c>
      <c r="M26" s="328"/>
      <c r="N26" s="336"/>
      <c r="O26" s="366"/>
      <c r="P26" s="251"/>
      <c r="Q26" s="251"/>
      <c r="R26" s="342"/>
      <c r="S26" s="352"/>
      <c r="T26" s="48"/>
      <c r="U26" s="45"/>
    </row>
    <row r="27" spans="3:21" ht="21" customHeight="1" x14ac:dyDescent="0.25">
      <c r="C27" s="319"/>
      <c r="D27" s="325">
        <f t="shared" si="4"/>
        <v>13</v>
      </c>
      <c r="E27" s="326" t="str">
        <f t="shared" si="2"/>
        <v>/</v>
      </c>
      <c r="F27" s="326">
        <f>IF(G27=0,0,17)</f>
        <v>17</v>
      </c>
      <c r="G27" s="327" t="s">
        <v>14</v>
      </c>
      <c r="H27" s="328">
        <v>20.3</v>
      </c>
      <c r="I27" s="328">
        <v>1.78</v>
      </c>
      <c r="J27" s="328">
        <f t="shared" si="0"/>
        <v>0</v>
      </c>
      <c r="K27" s="329">
        <f t="shared" si="5"/>
        <v>-20.3</v>
      </c>
      <c r="L27" s="328">
        <f t="shared" si="3"/>
        <v>-50</v>
      </c>
      <c r="M27" s="328"/>
      <c r="N27" s="336"/>
      <c r="O27" s="367" t="s">
        <v>44</v>
      </c>
      <c r="P27" s="318"/>
      <c r="Q27" s="310" t="e">
        <f>#REF!</f>
        <v>#REF!</v>
      </c>
      <c r="R27" s="342"/>
      <c r="S27" s="352"/>
      <c r="T27" s="48"/>
      <c r="U27" s="45"/>
    </row>
    <row r="28" spans="3:21" ht="21" customHeight="1" x14ac:dyDescent="0.25">
      <c r="C28" s="319"/>
      <c r="D28" s="325">
        <f t="shared" si="4"/>
        <v>14</v>
      </c>
      <c r="E28" s="326" t="str">
        <f t="shared" si="2"/>
        <v>/</v>
      </c>
      <c r="F28" s="326">
        <f>IF(G28=0,0,18)</f>
        <v>18</v>
      </c>
      <c r="G28" s="327" t="s">
        <v>6</v>
      </c>
      <c r="H28" s="328">
        <v>18.3</v>
      </c>
      <c r="I28" s="328">
        <v>1.89</v>
      </c>
      <c r="J28" s="328">
        <f t="shared" si="0"/>
        <v>34.586999999999996</v>
      </c>
      <c r="K28" s="329">
        <f t="shared" si="5"/>
        <v>16.286999999999995</v>
      </c>
      <c r="L28" s="328">
        <f t="shared" si="3"/>
        <v>44.5</v>
      </c>
      <c r="M28" s="328"/>
      <c r="N28" s="336"/>
      <c r="O28" s="367" t="s">
        <v>13</v>
      </c>
      <c r="P28" s="318"/>
      <c r="Q28" s="310">
        <f>Q18</f>
        <v>117.12390000000001</v>
      </c>
      <c r="R28" s="342"/>
      <c r="S28" s="352"/>
      <c r="T28" s="48"/>
      <c r="U28" s="45"/>
    </row>
    <row r="29" spans="3:21" ht="21" customHeight="1" x14ac:dyDescent="0.25">
      <c r="C29" s="319"/>
      <c r="D29" s="325">
        <f t="shared" si="4"/>
        <v>14</v>
      </c>
      <c r="E29" s="326" t="str">
        <f t="shared" si="2"/>
        <v>/</v>
      </c>
      <c r="F29" s="326">
        <f>IF(G29=0,0,19)</f>
        <v>19</v>
      </c>
      <c r="G29" s="327" t="s">
        <v>14</v>
      </c>
      <c r="H29" s="328">
        <v>4.7</v>
      </c>
      <c r="I29" s="328">
        <v>2.2999999999999998</v>
      </c>
      <c r="J29" s="328">
        <f t="shared" si="0"/>
        <v>0</v>
      </c>
      <c r="K29" s="329">
        <f t="shared" si="5"/>
        <v>-4.7</v>
      </c>
      <c r="L29" s="328">
        <f t="shared" si="3"/>
        <v>-50</v>
      </c>
      <c r="M29" s="328"/>
      <c r="N29" s="336"/>
      <c r="O29" s="367" t="s">
        <v>35</v>
      </c>
      <c r="P29" s="318"/>
      <c r="Q29" s="310" t="e">
        <f>Q18+Q27</f>
        <v>#REF!</v>
      </c>
      <c r="R29" s="368"/>
      <c r="S29" s="340"/>
      <c r="T29" s="48"/>
      <c r="U29" s="45"/>
    </row>
    <row r="30" spans="3:21" ht="21" customHeight="1" x14ac:dyDescent="0.25">
      <c r="C30" s="319"/>
      <c r="D30" s="325">
        <f t="shared" si="4"/>
        <v>15</v>
      </c>
      <c r="E30" s="326" t="str">
        <f t="shared" si="2"/>
        <v>/</v>
      </c>
      <c r="F30" s="326">
        <f>IF(G30=0,0,20)</f>
        <v>20</v>
      </c>
      <c r="G30" s="327" t="s">
        <v>6</v>
      </c>
      <c r="H30" s="328">
        <v>19.45</v>
      </c>
      <c r="I30" s="328">
        <v>1.85</v>
      </c>
      <c r="J30" s="328">
        <f t="shared" si="0"/>
        <v>35.982500000000002</v>
      </c>
      <c r="K30" s="329">
        <f t="shared" si="5"/>
        <v>16.532500000000002</v>
      </c>
      <c r="L30" s="328">
        <f t="shared" si="3"/>
        <v>42.5</v>
      </c>
      <c r="M30" s="328"/>
      <c r="N30" s="353"/>
      <c r="O30" s="369"/>
      <c r="P30" s="370"/>
      <c r="Q30" s="371"/>
      <c r="R30" s="372"/>
      <c r="S30" s="340"/>
      <c r="T30" s="48"/>
      <c r="U30" s="45"/>
    </row>
    <row r="31" spans="3:21" ht="21" customHeight="1" x14ac:dyDescent="0.25">
      <c r="C31" s="319"/>
      <c r="D31" s="325">
        <f t="shared" si="4"/>
        <v>16</v>
      </c>
      <c r="E31" s="326" t="str">
        <f t="shared" si="2"/>
        <v>/</v>
      </c>
      <c r="F31" s="326">
        <f>IF(G31=0,0,21)</f>
        <v>21</v>
      </c>
      <c r="G31" s="327" t="s">
        <v>6</v>
      </c>
      <c r="H31" s="328">
        <v>17.510000000000002</v>
      </c>
      <c r="I31" s="328">
        <v>2.04</v>
      </c>
      <c r="J31" s="328">
        <f t="shared" si="0"/>
        <v>35.720400000000005</v>
      </c>
      <c r="K31" s="329">
        <f t="shared" si="5"/>
        <v>18.210400000000003</v>
      </c>
      <c r="L31" s="328">
        <f t="shared" si="3"/>
        <v>52</v>
      </c>
      <c r="M31" s="328"/>
      <c r="N31" s="328"/>
      <c r="O31" s="367"/>
      <c r="P31" s="318"/>
      <c r="Q31" s="310"/>
      <c r="R31" s="318"/>
      <c r="S31" s="340"/>
      <c r="T31" s="48"/>
      <c r="U31" s="45"/>
    </row>
    <row r="32" spans="3:21" ht="21" customHeight="1" x14ac:dyDescent="0.25">
      <c r="C32" s="319"/>
      <c r="D32" s="325">
        <f t="shared" si="4"/>
        <v>16</v>
      </c>
      <c r="E32" s="326" t="str">
        <f t="shared" si="2"/>
        <v>/</v>
      </c>
      <c r="F32" s="326">
        <f>IF(G32=0,0,22)</f>
        <v>22</v>
      </c>
      <c r="G32" s="327" t="s">
        <v>14</v>
      </c>
      <c r="H32" s="328">
        <v>22.92</v>
      </c>
      <c r="I32" s="328">
        <v>1.7</v>
      </c>
      <c r="J32" s="328">
        <f t="shared" si="0"/>
        <v>0</v>
      </c>
      <c r="K32" s="329">
        <f t="shared" si="5"/>
        <v>-22.92</v>
      </c>
      <c r="L32" s="328">
        <f t="shared" si="3"/>
        <v>-50</v>
      </c>
      <c r="M32" s="328"/>
      <c r="N32" s="328"/>
      <c r="O32" s="358"/>
      <c r="P32" s="251"/>
      <c r="Q32" s="251"/>
      <c r="R32" s="318"/>
      <c r="S32" s="340"/>
      <c r="T32" s="48"/>
      <c r="U32" s="45"/>
    </row>
    <row r="33" spans="2:21" ht="21" customHeight="1" x14ac:dyDescent="0.25">
      <c r="C33" s="319"/>
      <c r="D33" s="325">
        <f t="shared" si="4"/>
        <v>0</v>
      </c>
      <c r="E33" s="326">
        <f t="shared" si="2"/>
        <v>0</v>
      </c>
      <c r="F33" s="326">
        <f>IF(G33=0,0,23)</f>
        <v>0</v>
      </c>
      <c r="G33" s="327">
        <v>0</v>
      </c>
      <c r="H33" s="328"/>
      <c r="I33" s="328"/>
      <c r="J33" s="328">
        <f t="shared" si="0"/>
        <v>0</v>
      </c>
      <c r="K33" s="329">
        <f t="shared" si="5"/>
        <v>0</v>
      </c>
      <c r="L33" s="328">
        <f t="shared" si="3"/>
        <v>0</v>
      </c>
      <c r="M33" s="328"/>
      <c r="N33" s="328"/>
      <c r="O33" s="373"/>
      <c r="P33" s="374"/>
      <c r="Q33" s="374"/>
      <c r="R33" s="251"/>
      <c r="S33" s="340"/>
      <c r="T33" s="48"/>
      <c r="U33" s="45"/>
    </row>
    <row r="34" spans="2:21" ht="21" customHeight="1" x14ac:dyDescent="0.25">
      <c r="C34" s="38"/>
      <c r="D34" s="30">
        <f t="shared" si="4"/>
        <v>0</v>
      </c>
      <c r="E34" s="31">
        <f t="shared" si="2"/>
        <v>0</v>
      </c>
      <c r="F34" s="31">
        <f>IF(G34=0,0,24)</f>
        <v>0</v>
      </c>
      <c r="G34" s="70">
        <v>0</v>
      </c>
      <c r="H34" s="27"/>
      <c r="I34" s="27"/>
      <c r="J34" s="27">
        <f t="shared" si="0"/>
        <v>0</v>
      </c>
      <c r="K34" s="96">
        <f t="shared" si="5"/>
        <v>0</v>
      </c>
      <c r="L34" s="27">
        <f t="shared" si="3"/>
        <v>0</v>
      </c>
      <c r="M34" s="27"/>
      <c r="N34" s="27"/>
      <c r="S34" s="72"/>
      <c r="T34" s="48"/>
      <c r="U34" s="45"/>
    </row>
    <row r="35" spans="2:21" ht="21" customHeight="1" x14ac:dyDescent="0.25">
      <c r="C35" s="38"/>
      <c r="D35" s="30">
        <f t="shared" si="4"/>
        <v>0</v>
      </c>
      <c r="E35" s="197">
        <f t="shared" si="2"/>
        <v>0</v>
      </c>
      <c r="F35" s="197">
        <f>IF(G35=0,0,25)</f>
        <v>0</v>
      </c>
      <c r="G35" s="198">
        <v>0</v>
      </c>
      <c r="H35" s="27"/>
      <c r="I35" s="27"/>
      <c r="J35" s="27">
        <f t="shared" si="0"/>
        <v>0</v>
      </c>
      <c r="K35" s="226"/>
      <c r="L35" s="27">
        <f t="shared" si="3"/>
        <v>0</v>
      </c>
      <c r="M35" s="27"/>
      <c r="N35" s="27"/>
      <c r="S35" s="72"/>
      <c r="T35" s="48"/>
      <c r="U35" s="45"/>
    </row>
    <row r="36" spans="2:21" ht="20.100000000000001" customHeight="1" x14ac:dyDescent="0.25">
      <c r="C36" s="49"/>
      <c r="D36" s="75"/>
      <c r="E36" s="95"/>
      <c r="F36" s="76"/>
      <c r="G36" s="93"/>
      <c r="H36" s="27"/>
      <c r="I36" s="91"/>
      <c r="J36" s="56"/>
      <c r="K36" s="97"/>
      <c r="L36" s="46"/>
      <c r="M36" s="46"/>
      <c r="N36" s="46"/>
      <c r="O36" s="74"/>
      <c r="P36" s="174"/>
      <c r="Q36" s="174"/>
      <c r="R36" s="174"/>
      <c r="S36" s="71"/>
      <c r="T36" s="45"/>
      <c r="U36" s="45"/>
    </row>
    <row r="37" spans="2:21" ht="20.100000000000001" customHeight="1" x14ac:dyDescent="0.25">
      <c r="C37" s="49"/>
      <c r="D37" s="75"/>
      <c r="E37" s="95"/>
      <c r="F37" s="76"/>
      <c r="G37" s="88"/>
      <c r="H37" s="88"/>
      <c r="I37" s="88"/>
      <c r="J37" s="56"/>
      <c r="K37" s="56"/>
      <c r="L37" s="23"/>
      <c r="M37" s="23"/>
      <c r="N37" s="23"/>
      <c r="O37" s="28"/>
      <c r="P37" s="43"/>
      <c r="Q37" s="43"/>
      <c r="R37" s="43"/>
      <c r="S37" s="41"/>
    </row>
    <row r="38" spans="2:21" ht="20.100000000000001" customHeight="1" x14ac:dyDescent="0.25">
      <c r="C38" s="49"/>
      <c r="D38" s="76"/>
      <c r="E38" s="95"/>
      <c r="F38" s="76"/>
      <c r="H38" s="179"/>
      <c r="I38" s="231"/>
      <c r="J38" s="236"/>
      <c r="L38" s="224"/>
      <c r="M38" s="181"/>
      <c r="N38" s="181"/>
      <c r="R38" s="175"/>
      <c r="S38" s="77"/>
    </row>
    <row r="39" spans="2:21" ht="20.100000000000001" customHeight="1" x14ac:dyDescent="0.25">
      <c r="C39" s="49"/>
      <c r="D39" s="76"/>
      <c r="E39" s="95"/>
      <c r="F39" s="76"/>
      <c r="H39" s="179"/>
      <c r="I39" s="231"/>
      <c r="J39" s="237"/>
      <c r="L39" s="227"/>
      <c r="M39" s="181"/>
      <c r="N39" s="181"/>
      <c r="R39" s="176"/>
      <c r="S39" s="23"/>
    </row>
    <row r="40" spans="2:21" ht="20.100000000000001" customHeight="1" x14ac:dyDescent="0.25">
      <c r="C40" s="49"/>
      <c r="D40" s="76"/>
      <c r="E40" s="95"/>
      <c r="F40" s="76"/>
      <c r="H40" s="179"/>
      <c r="I40" s="232"/>
      <c r="J40" s="239"/>
      <c r="K40" s="240"/>
      <c r="L40" s="241"/>
      <c r="M40" s="181"/>
      <c r="N40" s="181"/>
      <c r="R40" s="177"/>
      <c r="S40" s="27"/>
    </row>
    <row r="41" spans="2:21" ht="20.100000000000001" customHeight="1" x14ac:dyDescent="0.25">
      <c r="C41" s="49"/>
      <c r="D41" s="76"/>
      <c r="E41" s="95"/>
      <c r="F41" s="76"/>
      <c r="H41" s="179"/>
      <c r="I41" s="233"/>
      <c r="J41" s="237"/>
      <c r="L41" s="228"/>
      <c r="M41" s="181"/>
      <c r="N41" s="181"/>
      <c r="R41" s="27"/>
      <c r="S41" s="27"/>
    </row>
    <row r="42" spans="2:21" ht="20.100000000000001" customHeight="1" x14ac:dyDescent="0.25">
      <c r="C42" s="49"/>
      <c r="D42" s="76"/>
      <c r="E42" s="95"/>
      <c r="F42" s="76"/>
      <c r="H42" s="225"/>
      <c r="I42" s="234"/>
      <c r="J42" s="238"/>
      <c r="L42" s="229"/>
      <c r="M42" s="183"/>
      <c r="N42" s="183"/>
      <c r="R42" s="242"/>
      <c r="S42" s="77"/>
    </row>
    <row r="43" spans="2:21" ht="20.100000000000001" customHeight="1" x14ac:dyDescent="0.25">
      <c r="C43" s="49"/>
      <c r="D43" s="76"/>
      <c r="E43" s="95"/>
      <c r="F43" s="76"/>
      <c r="H43" s="225"/>
      <c r="I43" s="235"/>
      <c r="J43" s="239"/>
      <c r="L43" s="230"/>
      <c r="M43" s="183"/>
      <c r="N43" s="183"/>
      <c r="R43" s="23"/>
      <c r="S43" s="23"/>
    </row>
    <row r="44" spans="2:21" ht="5.0999999999999996" customHeight="1" x14ac:dyDescent="0.25">
      <c r="C44" s="45"/>
      <c r="D44" s="56"/>
      <c r="E44" s="88"/>
      <c r="F44" s="56"/>
      <c r="G44" s="88"/>
      <c r="H44" s="88"/>
      <c r="I44" s="88"/>
      <c r="J44" s="56"/>
      <c r="K44" s="56"/>
      <c r="L44" s="88"/>
      <c r="M44" s="88"/>
      <c r="O44" s="50"/>
      <c r="P44" s="56"/>
      <c r="Q44" s="56"/>
    </row>
    <row r="45" spans="2:21" ht="20.100000000000001" customHeight="1" x14ac:dyDescent="0.25">
      <c r="C45" s="45"/>
    </row>
    <row r="46" spans="2:21" ht="20.100000000000001" customHeight="1" x14ac:dyDescent="0.25">
      <c r="C46" s="45"/>
      <c r="R46" s="23"/>
      <c r="S46" s="23"/>
    </row>
    <row r="47" spans="2:21" ht="20.100000000000001" customHeight="1" x14ac:dyDescent="0.25">
      <c r="C47" s="45"/>
      <c r="G47" s="81"/>
    </row>
    <row r="48" spans="2:21" ht="19.5" customHeight="1" x14ac:dyDescent="0.25">
      <c r="B48" s="45"/>
      <c r="C48" s="45"/>
      <c r="D48" s="167"/>
      <c r="E48" s="81"/>
      <c r="F48" s="167"/>
      <c r="G48" s="81"/>
      <c r="H48" s="81"/>
      <c r="I48" s="81"/>
      <c r="J48" s="167"/>
      <c r="K48" s="167"/>
      <c r="L48" s="81"/>
      <c r="M48" s="81"/>
      <c r="N48" s="115"/>
      <c r="O48" s="58"/>
      <c r="P48" s="78"/>
      <c r="Q48" s="78"/>
      <c r="R48" s="80"/>
      <c r="S48" s="167"/>
    </row>
    <row r="49" spans="1:20" ht="17.25" customHeight="1" x14ac:dyDescent="0.25">
      <c r="B49" s="45"/>
      <c r="C49" s="45"/>
      <c r="D49" s="167"/>
      <c r="E49" s="81"/>
      <c r="F49" s="167"/>
      <c r="G49" s="81"/>
      <c r="H49" s="81"/>
      <c r="I49" s="81"/>
      <c r="J49" s="167"/>
      <c r="K49" s="167"/>
      <c r="L49" s="81"/>
      <c r="M49" s="81"/>
      <c r="N49" s="115"/>
      <c r="O49" s="58"/>
      <c r="P49" s="78"/>
      <c r="Q49" s="78"/>
      <c r="R49" s="80"/>
      <c r="S49" s="167"/>
    </row>
    <row r="50" spans="1:20" ht="19.5" hidden="1" customHeight="1" x14ac:dyDescent="0.25">
      <c r="B50" s="45"/>
      <c r="C50" s="45"/>
      <c r="D50" s="167"/>
      <c r="E50" s="81"/>
      <c r="F50" s="167"/>
      <c r="G50" s="81"/>
      <c r="H50" s="81"/>
      <c r="I50" s="81"/>
      <c r="J50" s="167"/>
      <c r="K50" s="167"/>
      <c r="L50" s="81"/>
      <c r="M50" s="81"/>
      <c r="N50" s="115"/>
      <c r="O50" s="58"/>
      <c r="P50" s="78"/>
      <c r="Q50" s="78"/>
      <c r="R50" s="80"/>
      <c r="S50" s="167"/>
    </row>
    <row r="51" spans="1:20" ht="15" customHeight="1" x14ac:dyDescent="0.25">
      <c r="B51" s="45"/>
      <c r="C51" s="45"/>
      <c r="D51" s="167"/>
      <c r="E51" s="81"/>
      <c r="F51" s="167"/>
      <c r="G51" s="81"/>
      <c r="H51" s="81"/>
      <c r="I51" s="81"/>
      <c r="J51" s="167"/>
      <c r="K51" s="167"/>
      <c r="L51" s="81"/>
      <c r="M51" s="81"/>
      <c r="N51" s="115"/>
      <c r="O51" s="130"/>
      <c r="P51" s="23"/>
      <c r="Q51" s="23"/>
      <c r="R51" s="80"/>
      <c r="S51" s="167"/>
    </row>
    <row r="52" spans="1:20" s="50" customFormat="1" ht="39" hidden="1" customHeight="1" x14ac:dyDescent="0.25">
      <c r="B52" s="51"/>
      <c r="C52" s="51"/>
      <c r="D52" s="80"/>
      <c r="E52" s="115"/>
      <c r="F52" s="80"/>
      <c r="G52" s="115"/>
      <c r="H52" s="115"/>
      <c r="I52" s="115"/>
      <c r="J52" s="80"/>
      <c r="K52" s="80"/>
      <c r="L52" s="115"/>
      <c r="M52" s="115"/>
      <c r="N52" s="115"/>
      <c r="O52" s="26"/>
      <c r="P52" s="23"/>
      <c r="Q52" s="23"/>
      <c r="R52" s="80"/>
      <c r="S52" s="80"/>
    </row>
    <row r="53" spans="1:20" ht="20.100000000000001" customHeight="1" x14ac:dyDescent="0.25">
      <c r="B53" s="45"/>
      <c r="C53" s="45"/>
      <c r="D53" s="167"/>
      <c r="E53" s="81"/>
      <c r="F53" s="167"/>
      <c r="G53" s="81"/>
      <c r="H53" s="81"/>
      <c r="I53" s="81"/>
      <c r="J53" s="167"/>
      <c r="K53" s="167"/>
      <c r="L53" s="81"/>
      <c r="M53" s="81"/>
      <c r="N53" s="115"/>
      <c r="O53" s="57"/>
      <c r="P53" s="166"/>
      <c r="Q53" s="254"/>
      <c r="R53" s="80"/>
      <c r="S53" s="167"/>
    </row>
    <row r="54" spans="1:20" ht="20.100000000000001" customHeight="1" x14ac:dyDescent="0.25">
      <c r="B54" s="45"/>
      <c r="C54" s="45"/>
      <c r="D54" s="167"/>
      <c r="E54" s="81"/>
      <c r="F54" s="167"/>
      <c r="G54" s="81"/>
      <c r="H54" s="81"/>
      <c r="I54" s="81"/>
      <c r="J54" s="167"/>
      <c r="K54" s="167"/>
      <c r="L54" s="81"/>
      <c r="M54" s="81"/>
      <c r="N54" s="115"/>
      <c r="O54" s="57"/>
      <c r="P54" s="166"/>
      <c r="Q54" s="254"/>
      <c r="R54" s="80"/>
      <c r="S54" s="167"/>
    </row>
    <row r="55" spans="1:20" ht="20.100000000000001" customHeight="1" x14ac:dyDescent="0.25">
      <c r="B55" s="45"/>
      <c r="C55" s="45"/>
      <c r="D55" s="167"/>
      <c r="E55" s="81"/>
      <c r="F55" s="167"/>
      <c r="G55" s="81"/>
      <c r="H55" s="81"/>
      <c r="I55" s="81"/>
      <c r="J55" s="167"/>
      <c r="K55" s="167"/>
      <c r="L55" s="81"/>
      <c r="M55" s="81"/>
      <c r="N55" s="115"/>
      <c r="O55" s="161"/>
      <c r="P55" s="166"/>
      <c r="Q55" s="56"/>
      <c r="R55" s="80"/>
      <c r="S55" s="167"/>
    </row>
    <row r="56" spans="1:20" ht="20.100000000000001" customHeight="1" x14ac:dyDescent="0.25">
      <c r="B56" s="45"/>
      <c r="C56" s="45"/>
      <c r="D56" s="167"/>
      <c r="E56" s="81"/>
      <c r="F56" s="167"/>
      <c r="G56" s="81"/>
      <c r="H56" s="81"/>
      <c r="I56" s="81"/>
      <c r="J56" s="167"/>
      <c r="K56" s="167"/>
      <c r="L56" s="81"/>
      <c r="M56" s="81"/>
      <c r="N56" s="115"/>
      <c r="O56" s="57"/>
      <c r="P56" s="166"/>
      <c r="Q56" s="254"/>
      <c r="R56" s="80"/>
      <c r="S56" s="167"/>
    </row>
    <row r="57" spans="1:20" ht="20.100000000000001" customHeight="1" x14ac:dyDescent="0.25">
      <c r="A57" s="50"/>
      <c r="B57" s="51"/>
      <c r="C57" s="51"/>
      <c r="D57" s="80"/>
      <c r="E57" s="115"/>
      <c r="F57" s="80"/>
      <c r="G57" s="115"/>
      <c r="H57" s="115"/>
      <c r="I57" s="115"/>
      <c r="J57" s="80"/>
      <c r="K57" s="80"/>
      <c r="L57" s="115"/>
      <c r="M57" s="115"/>
      <c r="N57" s="115"/>
      <c r="O57" s="57"/>
      <c r="P57" s="166"/>
      <c r="Q57" s="254"/>
      <c r="R57" s="80"/>
      <c r="S57" s="80"/>
    </row>
    <row r="58" spans="1:20" ht="20.100000000000001" customHeight="1" x14ac:dyDescent="0.25">
      <c r="A58" s="50"/>
      <c r="B58" s="51"/>
      <c r="C58" s="51"/>
      <c r="D58" s="80"/>
      <c r="E58" s="115"/>
      <c r="F58" s="80"/>
      <c r="G58" s="115"/>
      <c r="H58" s="115"/>
      <c r="I58" s="115"/>
      <c r="J58" s="80"/>
      <c r="K58" s="80"/>
      <c r="L58" s="115"/>
      <c r="M58" s="115"/>
      <c r="N58" s="115"/>
      <c r="O58" s="51"/>
      <c r="P58" s="80"/>
      <c r="Q58" s="80"/>
      <c r="R58" s="80"/>
      <c r="S58" s="80"/>
    </row>
    <row r="59" spans="1:20" ht="30.75" customHeight="1" x14ac:dyDescent="0.25">
      <c r="A59" s="50"/>
      <c r="B59" s="51"/>
      <c r="C59" s="51"/>
      <c r="D59" s="80"/>
      <c r="E59" s="115"/>
      <c r="F59" s="80"/>
      <c r="G59" s="115"/>
      <c r="H59" s="115"/>
      <c r="I59" s="115"/>
      <c r="J59" s="80"/>
      <c r="K59" s="80"/>
      <c r="L59" s="115"/>
      <c r="M59" s="115"/>
      <c r="N59" s="115"/>
      <c r="O59" s="51"/>
      <c r="P59" s="80"/>
      <c r="Q59" s="80"/>
      <c r="R59" s="80"/>
      <c r="S59" s="80"/>
    </row>
    <row r="60" spans="1:20" s="53" customFormat="1" ht="63.75" customHeight="1" x14ac:dyDescent="0.35">
      <c r="A60" s="116"/>
      <c r="B60" s="273"/>
      <c r="C60" s="273"/>
      <c r="D60" s="273"/>
      <c r="E60" s="273"/>
      <c r="F60" s="273"/>
      <c r="G60" s="273"/>
      <c r="H60" s="273"/>
      <c r="I60" s="273"/>
      <c r="J60" s="273"/>
      <c r="K60" s="273"/>
      <c r="L60" s="273"/>
      <c r="M60" s="273"/>
      <c r="N60" s="273"/>
      <c r="O60" s="273"/>
      <c r="P60" s="273"/>
      <c r="Q60" s="273"/>
      <c r="R60" s="273"/>
      <c r="S60" s="168"/>
      <c r="T60" s="52"/>
    </row>
    <row r="61" spans="1:20" ht="24.95" customHeight="1" x14ac:dyDescent="0.25">
      <c r="A61" s="50"/>
      <c r="B61" s="51"/>
      <c r="C61" s="51"/>
      <c r="D61" s="80"/>
      <c r="E61" s="115"/>
      <c r="F61" s="80"/>
      <c r="G61" s="169"/>
      <c r="H61" s="276"/>
      <c r="I61" s="276"/>
      <c r="J61" s="276"/>
      <c r="K61" s="276"/>
      <c r="L61" s="219"/>
      <c r="M61" s="223"/>
      <c r="N61" s="248"/>
      <c r="O61" s="51"/>
      <c r="P61" s="80"/>
      <c r="Q61" s="80"/>
      <c r="R61" s="80"/>
      <c r="S61" s="80"/>
    </row>
    <row r="62" spans="1:20" ht="24.75" customHeight="1" x14ac:dyDescent="0.25">
      <c r="A62" s="50"/>
      <c r="B62" s="51"/>
      <c r="C62" s="51"/>
      <c r="D62" s="80"/>
      <c r="E62" s="115"/>
      <c r="F62" s="80"/>
      <c r="G62" s="169"/>
      <c r="H62" s="170"/>
      <c r="I62" s="170"/>
      <c r="J62" s="170"/>
      <c r="K62" s="170"/>
      <c r="L62" s="170"/>
      <c r="M62" s="223"/>
      <c r="N62" s="248"/>
      <c r="O62" s="51"/>
      <c r="P62" s="80"/>
      <c r="Q62" s="80"/>
      <c r="R62" s="80"/>
      <c r="S62" s="80"/>
    </row>
    <row r="63" spans="1:20" ht="24.95" customHeight="1" x14ac:dyDescent="0.25">
      <c r="A63" s="50"/>
      <c r="B63" s="51"/>
      <c r="C63" s="51"/>
      <c r="D63" s="80"/>
      <c r="E63" s="115"/>
      <c r="F63" s="80"/>
      <c r="G63" s="171"/>
      <c r="H63" s="172"/>
      <c r="I63" s="172"/>
      <c r="J63" s="172"/>
      <c r="K63" s="172"/>
      <c r="L63" s="172"/>
      <c r="M63" s="172"/>
      <c r="N63" s="172"/>
      <c r="O63" s="51"/>
      <c r="P63" s="80"/>
      <c r="Q63" s="80"/>
      <c r="R63" s="80"/>
      <c r="S63" s="80"/>
    </row>
    <row r="64" spans="1:20" ht="24.95" customHeight="1" x14ac:dyDescent="0.25">
      <c r="A64" s="50"/>
      <c r="B64" s="51"/>
      <c r="C64" s="51"/>
      <c r="D64" s="80"/>
      <c r="E64" s="115"/>
      <c r="F64" s="80"/>
      <c r="G64" s="171"/>
      <c r="H64" s="172"/>
      <c r="I64" s="172"/>
      <c r="J64" s="172"/>
      <c r="K64" s="172"/>
      <c r="L64" s="172"/>
      <c r="M64" s="172"/>
      <c r="N64" s="172"/>
      <c r="O64" s="173"/>
      <c r="P64" s="162"/>
      <c r="Q64" s="263"/>
      <c r="R64" s="245"/>
      <c r="S64" s="162"/>
    </row>
    <row r="65" spans="1:19" ht="24.95" customHeight="1" x14ac:dyDescent="0.25">
      <c r="A65" s="50"/>
      <c r="B65" s="50"/>
      <c r="C65" s="50"/>
      <c r="D65" s="56"/>
      <c r="E65" s="88"/>
      <c r="F65" s="56"/>
      <c r="G65" s="113"/>
      <c r="H65" s="114"/>
      <c r="I65" s="114"/>
      <c r="J65" s="114"/>
      <c r="K65" s="114"/>
      <c r="L65" s="114"/>
      <c r="M65" s="114"/>
      <c r="N65" s="114"/>
      <c r="O65" s="50"/>
      <c r="P65" s="56"/>
      <c r="Q65" s="56"/>
      <c r="S65" s="56"/>
    </row>
    <row r="66" spans="1:19" ht="24.95" customHeight="1" x14ac:dyDescent="0.25">
      <c r="A66" s="275"/>
      <c r="B66" s="275"/>
      <c r="C66" s="275"/>
      <c r="D66" s="275"/>
      <c r="E66" s="275"/>
      <c r="F66" s="275"/>
      <c r="G66" s="113"/>
      <c r="H66" s="114"/>
      <c r="I66" s="114"/>
      <c r="J66" s="114"/>
      <c r="K66" s="114"/>
      <c r="L66" s="114"/>
      <c r="M66" s="114"/>
      <c r="N66" s="114"/>
      <c r="O66" s="50"/>
      <c r="P66" s="56"/>
      <c r="Q66" s="56"/>
      <c r="S66" s="56"/>
    </row>
    <row r="67" spans="1:19" ht="24.95" customHeight="1" x14ac:dyDescent="0.25">
      <c r="A67" s="275"/>
      <c r="B67" s="275"/>
      <c r="C67" s="275"/>
      <c r="D67" s="275"/>
      <c r="E67" s="275"/>
      <c r="F67" s="275"/>
      <c r="G67" s="113"/>
      <c r="H67" s="114"/>
      <c r="I67" s="114"/>
      <c r="J67" s="114"/>
      <c r="K67" s="114"/>
      <c r="L67" s="114"/>
      <c r="M67" s="114"/>
      <c r="N67" s="114"/>
      <c r="O67" s="50"/>
      <c r="P67" s="56"/>
      <c r="Q67" s="56"/>
      <c r="S67" s="56"/>
    </row>
    <row r="68" spans="1:19" ht="24.95" customHeight="1" x14ac:dyDescent="0.25">
      <c r="A68" s="50"/>
      <c r="B68" s="50"/>
      <c r="C68" s="50"/>
      <c r="D68" s="56"/>
      <c r="E68" s="88"/>
      <c r="F68" s="56"/>
      <c r="G68" s="113"/>
      <c r="H68" s="114"/>
      <c r="I68" s="114"/>
      <c r="J68" s="114"/>
      <c r="K68" s="114"/>
      <c r="L68" s="114"/>
      <c r="M68" s="114"/>
      <c r="N68" s="114"/>
      <c r="O68" s="50"/>
      <c r="P68" s="56"/>
      <c r="Q68" s="56"/>
      <c r="S68" s="56"/>
    </row>
    <row r="69" spans="1:19" ht="24.95" customHeight="1" x14ac:dyDescent="0.25">
      <c r="A69" s="50"/>
      <c r="B69" s="50"/>
      <c r="C69" s="50"/>
      <c r="D69" s="56"/>
      <c r="E69" s="88"/>
      <c r="F69" s="56"/>
      <c r="G69" s="113"/>
      <c r="H69" s="114"/>
      <c r="I69" s="114"/>
      <c r="J69" s="114"/>
      <c r="K69" s="114"/>
      <c r="L69" s="114"/>
      <c r="M69" s="114"/>
      <c r="N69" s="114"/>
      <c r="O69" s="50"/>
      <c r="P69" s="56"/>
      <c r="Q69" s="56"/>
      <c r="S69" s="56"/>
    </row>
    <row r="70" spans="1:19" ht="24.95" customHeight="1" x14ac:dyDescent="0.25">
      <c r="A70" s="50"/>
      <c r="B70" s="50"/>
      <c r="C70" s="50"/>
      <c r="D70" s="56"/>
      <c r="E70" s="88"/>
      <c r="F70" s="56"/>
      <c r="G70" s="113"/>
      <c r="H70" s="114"/>
      <c r="I70" s="114"/>
      <c r="J70" s="114"/>
      <c r="K70" s="114"/>
      <c r="L70" s="114"/>
      <c r="M70" s="114"/>
      <c r="N70" s="114"/>
      <c r="O70" s="50"/>
      <c r="P70" s="56"/>
      <c r="Q70" s="56"/>
      <c r="S70" s="56"/>
    </row>
    <row r="71" spans="1:19" ht="24.95" customHeight="1" x14ac:dyDescent="0.25">
      <c r="A71" s="50"/>
      <c r="B71" s="50"/>
      <c r="C71" s="50"/>
      <c r="D71" s="56"/>
      <c r="E71" s="88"/>
      <c r="F71" s="56"/>
      <c r="G71" s="113"/>
      <c r="H71" s="114"/>
      <c r="I71" s="114"/>
      <c r="J71" s="114"/>
      <c r="K71" s="114"/>
      <c r="L71" s="114"/>
      <c r="M71" s="114"/>
      <c r="N71" s="114"/>
      <c r="O71" s="50"/>
      <c r="P71" s="56"/>
      <c r="Q71" s="56"/>
      <c r="S71" s="56"/>
    </row>
    <row r="72" spans="1:19" ht="24.95" customHeight="1" x14ac:dyDescent="0.25">
      <c r="A72" s="50"/>
      <c r="B72" s="50"/>
      <c r="C72" s="50"/>
      <c r="D72" s="56"/>
      <c r="E72" s="88"/>
      <c r="F72" s="56"/>
      <c r="G72" s="113"/>
      <c r="H72" s="114"/>
      <c r="I72" s="114"/>
      <c r="J72" s="114"/>
      <c r="K72" s="114"/>
      <c r="L72" s="114"/>
      <c r="M72" s="114"/>
      <c r="N72" s="114"/>
      <c r="O72" s="50"/>
      <c r="P72" s="56"/>
      <c r="Q72" s="56"/>
      <c r="S72" s="56"/>
    </row>
    <row r="73" spans="1:19" ht="24.95" customHeight="1" x14ac:dyDescent="0.25">
      <c r="A73" s="50"/>
      <c r="B73" s="50"/>
      <c r="C73" s="50"/>
      <c r="D73" s="56"/>
      <c r="E73" s="88"/>
      <c r="F73" s="56"/>
      <c r="G73" s="113"/>
      <c r="H73" s="114"/>
      <c r="I73" s="114"/>
      <c r="J73" s="114"/>
      <c r="K73" s="114"/>
      <c r="L73" s="114"/>
      <c r="M73" s="114"/>
      <c r="N73" s="114"/>
      <c r="O73" s="50"/>
      <c r="P73" s="56"/>
      <c r="Q73" s="56"/>
      <c r="S73" s="56"/>
    </row>
    <row r="74" spans="1:19" ht="24.95" customHeight="1" x14ac:dyDescent="0.25">
      <c r="A74" s="50"/>
      <c r="B74" s="50"/>
      <c r="C74" s="50"/>
      <c r="D74" s="56"/>
      <c r="E74" s="88"/>
      <c r="F74" s="56"/>
      <c r="G74" s="113"/>
      <c r="H74" s="114"/>
      <c r="I74" s="114"/>
      <c r="J74" s="114"/>
      <c r="K74" s="114"/>
      <c r="L74" s="114"/>
      <c r="M74" s="114"/>
      <c r="N74" s="114"/>
      <c r="O74" s="50"/>
      <c r="P74" s="56"/>
      <c r="Q74" s="56"/>
      <c r="S74" s="56"/>
    </row>
    <row r="75" spans="1:19" ht="24.95" customHeight="1" x14ac:dyDescent="0.25">
      <c r="A75" s="50"/>
      <c r="B75" s="50"/>
      <c r="C75" s="50"/>
      <c r="D75" s="56"/>
      <c r="E75" s="88"/>
      <c r="F75" s="56"/>
      <c r="G75" s="113"/>
      <c r="H75" s="114"/>
      <c r="I75" s="114"/>
      <c r="J75" s="114"/>
      <c r="K75" s="114"/>
      <c r="L75" s="114"/>
      <c r="M75" s="114"/>
      <c r="N75" s="114"/>
      <c r="O75" s="50"/>
      <c r="P75" s="56"/>
      <c r="Q75" s="56"/>
      <c r="S75" s="56"/>
    </row>
    <row r="76" spans="1:19" ht="24.95" customHeight="1" x14ac:dyDescent="0.25">
      <c r="A76" s="50"/>
      <c r="B76" s="50"/>
      <c r="C76" s="50"/>
      <c r="D76" s="56"/>
      <c r="E76" s="88"/>
      <c r="F76" s="56"/>
      <c r="G76" s="113"/>
      <c r="H76" s="114"/>
      <c r="I76" s="114"/>
      <c r="J76" s="114"/>
      <c r="K76" s="114"/>
      <c r="L76" s="114"/>
      <c r="M76" s="114"/>
      <c r="N76" s="114"/>
      <c r="O76" s="50"/>
      <c r="P76" s="56"/>
      <c r="Q76" s="56"/>
      <c r="S76" s="56"/>
    </row>
    <row r="77" spans="1:19" ht="24.95" customHeight="1" x14ac:dyDescent="0.25">
      <c r="A77" s="50"/>
      <c r="B77" s="50"/>
      <c r="C77" s="50"/>
      <c r="D77" s="56"/>
      <c r="E77" s="88"/>
      <c r="F77" s="56"/>
      <c r="G77" s="113"/>
      <c r="H77" s="114"/>
      <c r="I77" s="114"/>
      <c r="J77" s="114"/>
      <c r="K77" s="114"/>
      <c r="L77" s="114"/>
      <c r="M77" s="114"/>
      <c r="N77" s="114"/>
      <c r="O77" s="50"/>
      <c r="P77" s="56"/>
      <c r="Q77" s="56"/>
      <c r="S77" s="56"/>
    </row>
    <row r="78" spans="1:19" ht="24.95" customHeight="1" x14ac:dyDescent="0.25">
      <c r="A78" s="50"/>
      <c r="B78" s="50"/>
      <c r="C78" s="50"/>
      <c r="D78" s="56"/>
      <c r="E78" s="88"/>
      <c r="F78" s="56"/>
      <c r="G78" s="113"/>
      <c r="H78" s="114"/>
      <c r="I78" s="114"/>
      <c r="J78" s="114"/>
      <c r="K78" s="114"/>
      <c r="L78" s="114"/>
      <c r="M78" s="114"/>
      <c r="N78" s="114"/>
      <c r="O78" s="50"/>
      <c r="P78" s="56"/>
      <c r="Q78" s="56"/>
      <c r="S78" s="56"/>
    </row>
    <row r="79" spans="1:19" ht="24.95" customHeight="1" x14ac:dyDescent="0.25">
      <c r="A79" s="50"/>
      <c r="B79" s="50"/>
      <c r="C79" s="50"/>
      <c r="D79" s="56"/>
      <c r="E79" s="88"/>
      <c r="F79" s="56"/>
      <c r="G79" s="113"/>
      <c r="H79" s="114"/>
      <c r="I79" s="114"/>
      <c r="J79" s="114"/>
      <c r="K79" s="114"/>
      <c r="L79" s="114"/>
      <c r="M79" s="114"/>
      <c r="N79" s="114"/>
      <c r="O79" s="50"/>
      <c r="P79" s="56"/>
      <c r="Q79" s="56"/>
      <c r="S79" s="56"/>
    </row>
    <row r="80" spans="1:19" ht="36.75" customHeight="1" x14ac:dyDescent="0.25">
      <c r="A80" s="275"/>
      <c r="B80" s="275"/>
      <c r="C80" s="275"/>
      <c r="D80" s="275"/>
      <c r="E80" s="275"/>
      <c r="F80" s="275"/>
      <c r="G80" s="88"/>
      <c r="H80" s="80"/>
      <c r="I80" s="80"/>
      <c r="J80" s="80"/>
      <c r="K80" s="56"/>
      <c r="L80" s="88"/>
      <c r="M80" s="88"/>
      <c r="O80" s="50"/>
      <c r="P80" s="56"/>
      <c r="Q80" s="56"/>
      <c r="S80" s="56"/>
    </row>
    <row r="81" spans="1:20" ht="8.1" customHeight="1" x14ac:dyDescent="0.25">
      <c r="A81" s="158"/>
      <c r="B81" s="158"/>
      <c r="C81" s="158"/>
      <c r="D81" s="80"/>
      <c r="E81" s="80"/>
      <c r="F81" s="80"/>
      <c r="G81" s="88"/>
      <c r="H81" s="277"/>
      <c r="I81" s="277"/>
      <c r="J81" s="277"/>
      <c r="K81" s="277"/>
      <c r="L81" s="277"/>
      <c r="M81" s="221"/>
      <c r="N81" s="246"/>
      <c r="O81" s="50"/>
      <c r="P81" s="56"/>
      <c r="Q81" s="56"/>
      <c r="S81" s="56"/>
    </row>
    <row r="82" spans="1:20" ht="24.95" customHeight="1" x14ac:dyDescent="0.25">
      <c r="A82" s="50"/>
      <c r="B82" s="50"/>
      <c r="C82" s="50"/>
      <c r="D82" s="56"/>
      <c r="E82" s="88"/>
      <c r="F82" s="56"/>
      <c r="G82" s="56"/>
      <c r="H82" s="277"/>
      <c r="I82" s="277"/>
      <c r="J82" s="277"/>
      <c r="K82" s="277"/>
      <c r="L82" s="277"/>
      <c r="M82" s="221"/>
      <c r="N82" s="246"/>
      <c r="O82" s="50"/>
      <c r="P82" s="56"/>
      <c r="Q82" s="56"/>
      <c r="S82" s="56"/>
    </row>
    <row r="83" spans="1:20" ht="8.1" customHeight="1" x14ac:dyDescent="0.25">
      <c r="A83" s="50"/>
      <c r="B83" s="50"/>
      <c r="C83" s="50"/>
      <c r="D83" s="56"/>
      <c r="E83" s="88"/>
      <c r="F83" s="56"/>
      <c r="G83" s="88"/>
      <c r="H83" s="159"/>
      <c r="I83" s="159"/>
      <c r="J83" s="159"/>
      <c r="K83" s="163"/>
      <c r="L83" s="159"/>
      <c r="M83" s="221"/>
      <c r="N83" s="246"/>
      <c r="O83" s="50"/>
      <c r="P83" s="56"/>
      <c r="Q83" s="56"/>
      <c r="S83" s="56"/>
    </row>
    <row r="84" spans="1:20" ht="24.95" customHeight="1" x14ac:dyDescent="0.25">
      <c r="A84" s="50"/>
      <c r="B84" s="50"/>
      <c r="C84" s="50"/>
      <c r="D84" s="56"/>
      <c r="E84" s="88"/>
      <c r="F84" s="56"/>
      <c r="G84" s="88"/>
      <c r="H84" s="159"/>
      <c r="I84" s="159"/>
      <c r="J84" s="159"/>
      <c r="K84" s="163"/>
      <c r="L84" s="119"/>
      <c r="M84" s="119"/>
      <c r="N84" s="119"/>
      <c r="O84" s="50"/>
      <c r="P84" s="56"/>
      <c r="Q84" s="56"/>
      <c r="S84" s="56"/>
    </row>
    <row r="85" spans="1:20" ht="24.95" customHeight="1" x14ac:dyDescent="0.25">
      <c r="A85" s="50"/>
      <c r="B85" s="50"/>
      <c r="C85" s="50"/>
      <c r="D85" s="56"/>
      <c r="E85" s="88"/>
      <c r="F85" s="56"/>
      <c r="G85" s="88"/>
      <c r="H85" s="159"/>
      <c r="I85" s="159"/>
      <c r="J85" s="159"/>
      <c r="K85" s="163"/>
      <c r="L85" s="119"/>
      <c r="M85" s="119"/>
      <c r="N85" s="119"/>
      <c r="O85" s="50"/>
      <c r="P85" s="56"/>
      <c r="Q85" s="56"/>
      <c r="S85" s="56"/>
    </row>
    <row r="86" spans="1:20" ht="24.95" customHeight="1" x14ac:dyDescent="0.25">
      <c r="A86" s="50"/>
      <c r="B86" s="50"/>
      <c r="C86" s="50"/>
      <c r="D86" s="56"/>
      <c r="E86" s="88"/>
      <c r="F86" s="56"/>
      <c r="G86" s="88"/>
      <c r="H86" s="159"/>
      <c r="I86" s="159"/>
      <c r="J86" s="159"/>
      <c r="K86" s="163"/>
      <c r="L86" s="119"/>
      <c r="M86" s="119"/>
      <c r="N86" s="119"/>
      <c r="O86" s="50"/>
      <c r="P86" s="56"/>
      <c r="Q86" s="56"/>
      <c r="S86" s="56"/>
    </row>
    <row r="87" spans="1:20" ht="24.95" customHeight="1" x14ac:dyDescent="0.25">
      <c r="A87" s="275"/>
      <c r="B87" s="275"/>
      <c r="C87" s="275"/>
      <c r="D87" s="275"/>
      <c r="E87" s="275"/>
      <c r="F87" s="275"/>
      <c r="G87" s="88"/>
      <c r="H87" s="159"/>
      <c r="I87" s="159"/>
      <c r="J87" s="159"/>
      <c r="K87" s="163"/>
      <c r="L87" s="119"/>
      <c r="M87" s="119"/>
      <c r="N87" s="119"/>
      <c r="O87" s="50"/>
      <c r="P87" s="56"/>
      <c r="Q87" s="56"/>
      <c r="S87" s="56"/>
    </row>
    <row r="88" spans="1:20" ht="24.95" customHeight="1" x14ac:dyDescent="0.25">
      <c r="A88" s="275"/>
      <c r="B88" s="275"/>
      <c r="C88" s="275"/>
      <c r="D88" s="275"/>
      <c r="E88" s="275"/>
      <c r="F88" s="275"/>
      <c r="G88" s="88"/>
      <c r="H88" s="120"/>
      <c r="I88" s="159"/>
      <c r="J88" s="120"/>
      <c r="K88" s="163"/>
      <c r="L88" s="119"/>
      <c r="M88" s="119"/>
      <c r="N88" s="119"/>
      <c r="O88" s="80"/>
      <c r="P88" s="56"/>
      <c r="Q88" s="56"/>
      <c r="S88" s="56"/>
    </row>
    <row r="89" spans="1:20" ht="24.95" customHeight="1" x14ac:dyDescent="0.25">
      <c r="A89" s="50"/>
      <c r="B89" s="50"/>
      <c r="C89" s="50"/>
      <c r="D89" s="56"/>
      <c r="E89" s="88"/>
      <c r="F89" s="56"/>
      <c r="G89" s="88"/>
      <c r="H89" s="120"/>
      <c r="I89" s="159"/>
      <c r="J89" s="120"/>
      <c r="K89" s="163"/>
      <c r="L89" s="119"/>
      <c r="M89" s="119"/>
      <c r="N89" s="119"/>
      <c r="O89" s="50"/>
      <c r="P89" s="56"/>
      <c r="Q89" s="56"/>
      <c r="S89" s="56"/>
    </row>
    <row r="90" spans="1:20" ht="36.75" customHeight="1" x14ac:dyDescent="0.25">
      <c r="A90" s="50"/>
      <c r="B90" s="50"/>
      <c r="C90" s="50"/>
      <c r="D90" s="56"/>
      <c r="E90" s="88"/>
      <c r="F90" s="56"/>
      <c r="G90" s="88"/>
      <c r="H90" s="88"/>
      <c r="I90" s="115"/>
      <c r="J90" s="56"/>
      <c r="K90" s="56"/>
      <c r="L90" s="88"/>
      <c r="M90" s="88"/>
      <c r="O90" s="50"/>
      <c r="P90" s="56"/>
      <c r="Q90" s="56"/>
      <c r="S90" s="56"/>
    </row>
    <row r="91" spans="1:20" s="55" customFormat="1" ht="69.95" customHeight="1" x14ac:dyDescent="0.25">
      <c r="A91" s="88"/>
      <c r="B91" s="274"/>
      <c r="C91" s="274"/>
      <c r="D91" s="274"/>
      <c r="E91" s="274"/>
      <c r="F91" s="274"/>
      <c r="G91" s="274"/>
      <c r="H91" s="274"/>
      <c r="I91" s="274"/>
      <c r="J91" s="274"/>
      <c r="K91" s="274"/>
      <c r="L91" s="274"/>
      <c r="M91" s="274"/>
      <c r="N91" s="274"/>
      <c r="O91" s="274"/>
      <c r="P91" s="274"/>
      <c r="Q91" s="274"/>
      <c r="R91" s="274"/>
      <c r="S91" s="274"/>
      <c r="T91" s="54"/>
    </row>
    <row r="92" spans="1:20" ht="24.95" customHeight="1" x14ac:dyDescent="0.25">
      <c r="A92" s="50"/>
      <c r="B92" s="50"/>
      <c r="C92" s="50"/>
      <c r="D92" s="56"/>
      <c r="E92" s="88"/>
      <c r="F92" s="56"/>
      <c r="G92" s="88"/>
      <c r="H92" s="89"/>
      <c r="I92" s="90"/>
      <c r="J92" s="160"/>
      <c r="K92" s="164"/>
      <c r="L92" s="160"/>
      <c r="M92" s="222"/>
      <c r="N92" s="247"/>
      <c r="O92" s="50"/>
      <c r="P92" s="56"/>
      <c r="Q92" s="56"/>
      <c r="S92" s="56"/>
    </row>
    <row r="93" spans="1:20" ht="24.95" customHeight="1" x14ac:dyDescent="0.25">
      <c r="A93" s="50"/>
      <c r="B93" s="50"/>
      <c r="C93" s="50"/>
      <c r="D93" s="56"/>
      <c r="E93" s="88"/>
      <c r="F93" s="56"/>
      <c r="G93" s="88"/>
      <c r="H93" s="271"/>
      <c r="I93" s="271"/>
      <c r="J93" s="121"/>
      <c r="K93" s="90"/>
      <c r="L93" s="90"/>
      <c r="M93" s="90"/>
      <c r="N93" s="90"/>
      <c r="O93" s="50"/>
      <c r="P93" s="56"/>
      <c r="Q93" s="56"/>
      <c r="S93" s="56"/>
    </row>
    <row r="94" spans="1:20" ht="24.95" customHeight="1" x14ac:dyDescent="0.25">
      <c r="A94" s="50"/>
      <c r="B94" s="50"/>
      <c r="C94" s="50"/>
      <c r="D94" s="56"/>
      <c r="E94" s="88"/>
      <c r="F94" s="56"/>
      <c r="G94" s="88"/>
      <c r="H94" s="271"/>
      <c r="I94" s="271"/>
      <c r="J94" s="121"/>
      <c r="K94" s="90"/>
      <c r="L94" s="90"/>
      <c r="M94" s="90"/>
      <c r="N94" s="90"/>
      <c r="O94" s="50"/>
      <c r="P94" s="56"/>
      <c r="Q94" s="56"/>
      <c r="S94" s="56"/>
    </row>
    <row r="95" spans="1:20" ht="24.95" customHeight="1" x14ac:dyDescent="0.25">
      <c r="A95" s="50"/>
      <c r="B95" s="50"/>
      <c r="C95" s="50"/>
      <c r="D95" s="56"/>
      <c r="E95" s="88"/>
      <c r="F95" s="56"/>
      <c r="G95" s="88"/>
      <c r="H95" s="272"/>
      <c r="I95" s="272"/>
      <c r="J95" s="121"/>
      <c r="K95" s="56"/>
      <c r="L95" s="88"/>
      <c r="M95" s="88"/>
      <c r="O95" s="50"/>
      <c r="P95" s="56"/>
      <c r="Q95" s="56"/>
      <c r="S95" s="56"/>
    </row>
    <row r="96" spans="1:20" ht="24.95" customHeight="1" x14ac:dyDescent="0.25">
      <c r="A96" s="50"/>
      <c r="B96" s="50"/>
      <c r="C96" s="50"/>
      <c r="D96" s="56"/>
      <c r="E96" s="88"/>
      <c r="F96" s="56"/>
      <c r="G96" s="88"/>
      <c r="H96" s="272"/>
      <c r="I96" s="272"/>
      <c r="J96" s="121"/>
      <c r="K96" s="56"/>
      <c r="L96" s="88"/>
      <c r="M96" s="88"/>
      <c r="O96" s="50"/>
      <c r="P96" s="56"/>
      <c r="Q96" s="56"/>
      <c r="S96" s="56"/>
    </row>
    <row r="97" spans="1:19" ht="75.75" customHeight="1" x14ac:dyDescent="0.25">
      <c r="A97" s="50"/>
      <c r="B97" s="50"/>
      <c r="C97" s="50"/>
      <c r="D97" s="56"/>
      <c r="E97" s="88"/>
      <c r="F97" s="56"/>
      <c r="G97" s="88"/>
      <c r="H97" s="88"/>
      <c r="I97" s="88"/>
      <c r="J97" s="56"/>
      <c r="K97" s="56"/>
      <c r="L97" s="88"/>
      <c r="M97" s="88"/>
      <c r="O97" s="50"/>
      <c r="P97" s="56"/>
      <c r="Q97" s="56"/>
      <c r="S97" s="56"/>
    </row>
    <row r="98" spans="1:19" ht="75.75" customHeight="1" x14ac:dyDescent="0.25">
      <c r="A98" s="50"/>
      <c r="B98" s="50"/>
      <c r="C98" s="50"/>
      <c r="D98" s="56"/>
      <c r="E98" s="88"/>
      <c r="F98" s="56"/>
      <c r="G98" s="88"/>
      <c r="H98" s="88"/>
      <c r="I98" s="88"/>
      <c r="J98" s="56"/>
      <c r="K98" s="56"/>
      <c r="L98" s="88"/>
      <c r="M98" s="88"/>
      <c r="O98" s="50"/>
      <c r="P98" s="56"/>
      <c r="Q98" s="56"/>
      <c r="S98" s="56"/>
    </row>
    <row r="99" spans="1:19" ht="24.95" customHeight="1" x14ac:dyDescent="0.25">
      <c r="A99" s="50"/>
      <c r="B99" s="50"/>
      <c r="C99" s="50"/>
      <c r="D99" s="56"/>
      <c r="E99" s="88"/>
      <c r="F99" s="56"/>
      <c r="G99" s="88"/>
      <c r="H99" s="88"/>
      <c r="I99" s="88"/>
      <c r="J99" s="56"/>
      <c r="K99" s="56"/>
      <c r="L99" s="88"/>
      <c r="M99" s="88"/>
      <c r="O99" s="50"/>
      <c r="P99" s="56"/>
      <c r="Q99" s="56"/>
      <c r="S99" s="56"/>
    </row>
    <row r="100" spans="1:19" ht="103.5" customHeight="1" x14ac:dyDescent="0.25">
      <c r="A100" s="50"/>
      <c r="B100" s="50"/>
      <c r="C100" s="50"/>
      <c r="D100" s="56"/>
      <c r="E100" s="88"/>
      <c r="F100" s="56"/>
      <c r="G100" s="88"/>
      <c r="H100" s="88"/>
      <c r="I100" s="88"/>
      <c r="J100" s="56"/>
      <c r="K100" s="56"/>
      <c r="L100" s="88"/>
      <c r="M100" s="88"/>
      <c r="O100" s="50"/>
      <c r="P100" s="56"/>
      <c r="Q100" s="56"/>
      <c r="S100" s="56"/>
    </row>
    <row r="101" spans="1:19" ht="24.75" customHeight="1" x14ac:dyDescent="0.25">
      <c r="A101" s="50"/>
      <c r="B101" s="50"/>
      <c r="C101" s="50"/>
      <c r="D101" s="56"/>
      <c r="E101" s="88"/>
      <c r="F101" s="56"/>
      <c r="G101" s="88"/>
      <c r="H101" s="270"/>
      <c r="I101" s="270"/>
      <c r="J101" s="157"/>
      <c r="K101" s="165"/>
      <c r="L101" s="157"/>
      <c r="M101" s="220"/>
      <c r="N101" s="244"/>
      <c r="O101" s="50"/>
      <c r="P101" s="56"/>
      <c r="Q101" s="56"/>
      <c r="S101" s="56"/>
    </row>
    <row r="102" spans="1:19" ht="20.100000000000001" customHeight="1" x14ac:dyDescent="0.25">
      <c r="A102" s="50"/>
      <c r="B102" s="50"/>
      <c r="C102" s="50"/>
      <c r="D102" s="56"/>
      <c r="E102" s="88"/>
      <c r="F102" s="56"/>
      <c r="G102" s="88"/>
      <c r="H102" s="269"/>
      <c r="I102" s="269"/>
      <c r="J102" s="157"/>
      <c r="K102" s="165"/>
      <c r="L102" s="122"/>
      <c r="M102" s="122"/>
      <c r="N102" s="122"/>
      <c r="O102" s="50"/>
      <c r="P102" s="56"/>
      <c r="Q102" s="56"/>
      <c r="S102" s="56"/>
    </row>
    <row r="103" spans="1:19" ht="20.100000000000001" customHeight="1" x14ac:dyDescent="0.25">
      <c r="A103" s="50"/>
      <c r="B103" s="50"/>
      <c r="C103" s="50"/>
      <c r="D103" s="56"/>
      <c r="E103" s="88"/>
      <c r="F103" s="56"/>
      <c r="G103" s="88"/>
      <c r="H103" s="269"/>
      <c r="I103" s="269"/>
      <c r="J103" s="157"/>
      <c r="K103" s="165"/>
      <c r="L103" s="122"/>
      <c r="M103" s="122"/>
      <c r="N103" s="122"/>
      <c r="O103" s="50"/>
      <c r="P103" s="56"/>
      <c r="Q103" s="56"/>
      <c r="S103" s="56"/>
    </row>
    <row r="104" spans="1:19" ht="20.100000000000001" customHeight="1" x14ac:dyDescent="0.25">
      <c r="A104" s="50"/>
      <c r="B104" s="50"/>
      <c r="C104" s="50"/>
      <c r="D104" s="56"/>
      <c r="E104" s="88"/>
      <c r="F104" s="56"/>
      <c r="G104" s="88"/>
      <c r="H104" s="269"/>
      <c r="I104" s="269"/>
      <c r="J104" s="157"/>
      <c r="K104" s="165"/>
      <c r="L104" s="122"/>
      <c r="M104" s="122"/>
      <c r="N104" s="122"/>
      <c r="O104" s="50"/>
      <c r="P104" s="56"/>
      <c r="Q104" s="56"/>
      <c r="S104" s="56"/>
    </row>
    <row r="105" spans="1:19" ht="20.100000000000001" customHeight="1" x14ac:dyDescent="0.25">
      <c r="A105" s="50"/>
      <c r="B105" s="50"/>
      <c r="C105" s="50"/>
      <c r="D105" s="56"/>
      <c r="E105" s="88"/>
      <c r="F105" s="56"/>
      <c r="G105" s="88"/>
      <c r="H105" s="269"/>
      <c r="I105" s="269"/>
      <c r="J105" s="157"/>
      <c r="K105" s="165"/>
      <c r="L105" s="122"/>
      <c r="M105" s="122"/>
      <c r="N105" s="122"/>
      <c r="O105" s="50"/>
      <c r="P105" s="56"/>
      <c r="Q105" s="56"/>
      <c r="S105" s="56"/>
    </row>
    <row r="106" spans="1:19" ht="20.100000000000001" customHeight="1" x14ac:dyDescent="0.25">
      <c r="A106" s="50"/>
      <c r="B106" s="50"/>
      <c r="C106" s="50"/>
      <c r="D106" s="56"/>
      <c r="E106" s="88"/>
      <c r="F106" s="56"/>
      <c r="G106" s="88"/>
      <c r="H106" s="269"/>
      <c r="I106" s="269"/>
      <c r="J106" s="157"/>
      <c r="K106" s="165"/>
      <c r="L106" s="122"/>
      <c r="M106" s="122"/>
      <c r="N106" s="122"/>
      <c r="O106" s="50"/>
      <c r="P106" s="56"/>
      <c r="Q106" s="56"/>
      <c r="S106" s="56"/>
    </row>
    <row r="107" spans="1:19" ht="20.100000000000001" customHeight="1" x14ac:dyDescent="0.25">
      <c r="A107" s="50"/>
      <c r="B107" s="50"/>
      <c r="C107" s="50"/>
      <c r="D107" s="56"/>
      <c r="E107" s="88"/>
      <c r="F107" s="56"/>
      <c r="G107" s="88"/>
      <c r="H107" s="269"/>
      <c r="I107" s="269"/>
      <c r="J107" s="157"/>
      <c r="K107" s="165"/>
      <c r="L107" s="122"/>
      <c r="M107" s="122"/>
      <c r="N107" s="122"/>
      <c r="O107" s="50"/>
      <c r="P107" s="56"/>
      <c r="Q107" s="56"/>
      <c r="S107" s="56"/>
    </row>
    <row r="108" spans="1:19" ht="20.100000000000001" customHeight="1" x14ac:dyDescent="0.25">
      <c r="A108" s="50"/>
      <c r="B108" s="50"/>
      <c r="C108" s="50"/>
      <c r="D108" s="56"/>
      <c r="E108" s="88"/>
      <c r="F108" s="56"/>
      <c r="G108" s="88"/>
      <c r="H108" s="269"/>
      <c r="I108" s="269"/>
      <c r="J108" s="157"/>
      <c r="K108" s="165"/>
      <c r="L108" s="122"/>
      <c r="M108" s="122"/>
      <c r="N108" s="122"/>
      <c r="O108" s="50"/>
      <c r="P108" s="56"/>
      <c r="Q108" s="56"/>
      <c r="S108" s="56"/>
    </row>
    <row r="109" spans="1:19" ht="20.100000000000001" customHeight="1" x14ac:dyDescent="0.25">
      <c r="A109" s="50"/>
      <c r="B109" s="50"/>
      <c r="C109" s="50"/>
      <c r="D109" s="56"/>
      <c r="E109" s="88"/>
      <c r="F109" s="56"/>
      <c r="G109" s="88"/>
      <c r="H109" s="269"/>
      <c r="I109" s="269"/>
      <c r="J109" s="157"/>
      <c r="K109" s="165"/>
      <c r="L109" s="122"/>
      <c r="M109" s="122"/>
      <c r="N109" s="122"/>
      <c r="O109" s="50"/>
      <c r="P109" s="56"/>
      <c r="Q109" s="56"/>
      <c r="S109" s="56"/>
    </row>
    <row r="110" spans="1:19" ht="20.100000000000001" customHeight="1" x14ac:dyDescent="0.25">
      <c r="A110" s="50"/>
      <c r="B110" s="50"/>
      <c r="C110" s="50"/>
      <c r="D110" s="56"/>
      <c r="E110" s="88"/>
      <c r="F110" s="56"/>
      <c r="G110" s="88"/>
      <c r="H110" s="269"/>
      <c r="I110" s="269"/>
      <c r="J110" s="157"/>
      <c r="K110" s="165"/>
      <c r="L110" s="122"/>
      <c r="M110" s="122"/>
      <c r="N110" s="122"/>
      <c r="O110" s="50"/>
      <c r="P110" s="56"/>
      <c r="Q110" s="56"/>
      <c r="S110" s="56"/>
    </row>
    <row r="111" spans="1:19" ht="20.100000000000001" customHeight="1" x14ac:dyDescent="0.25">
      <c r="A111" s="50"/>
      <c r="B111" s="50"/>
      <c r="C111" s="50"/>
      <c r="D111" s="56"/>
      <c r="E111" s="88"/>
      <c r="F111" s="56"/>
      <c r="G111" s="88"/>
      <c r="H111" s="269"/>
      <c r="I111" s="269"/>
      <c r="J111" s="157"/>
      <c r="K111" s="165"/>
      <c r="L111" s="122"/>
      <c r="M111" s="122"/>
      <c r="N111" s="122"/>
      <c r="O111" s="50"/>
      <c r="P111" s="56"/>
      <c r="Q111" s="56"/>
      <c r="S111" s="56"/>
    </row>
    <row r="112" spans="1:19" ht="20.100000000000001" customHeight="1" x14ac:dyDescent="0.25">
      <c r="A112" s="50"/>
      <c r="B112" s="50"/>
      <c r="C112" s="50"/>
      <c r="D112" s="56"/>
      <c r="E112" s="88"/>
      <c r="F112" s="56"/>
      <c r="G112" s="88"/>
      <c r="H112" s="269"/>
      <c r="I112" s="269"/>
      <c r="J112" s="157"/>
      <c r="K112" s="165"/>
      <c r="L112" s="122"/>
      <c r="M112" s="122"/>
      <c r="N112" s="122"/>
      <c r="O112" s="50"/>
      <c r="P112" s="56"/>
      <c r="Q112" s="56"/>
      <c r="S112" s="56"/>
    </row>
    <row r="113" spans="1:19" ht="20.100000000000001" customHeight="1" x14ac:dyDescent="0.25">
      <c r="A113" s="50"/>
      <c r="B113" s="50"/>
      <c r="C113" s="50"/>
      <c r="D113" s="56"/>
      <c r="E113" s="88"/>
      <c r="F113" s="56"/>
      <c r="G113" s="88"/>
      <c r="H113" s="269"/>
      <c r="I113" s="269"/>
      <c r="J113" s="157"/>
      <c r="K113" s="165"/>
      <c r="L113" s="122"/>
      <c r="M113" s="122"/>
      <c r="N113" s="122"/>
      <c r="O113" s="50"/>
      <c r="P113" s="56"/>
      <c r="Q113" s="56"/>
      <c r="S113" s="56"/>
    </row>
    <row r="114" spans="1:19" ht="20.100000000000001" customHeight="1" x14ac:dyDescent="0.25">
      <c r="A114" s="50"/>
      <c r="B114" s="50"/>
      <c r="C114" s="50"/>
      <c r="D114" s="56"/>
      <c r="E114" s="88"/>
      <c r="F114" s="56"/>
      <c r="G114" s="88"/>
      <c r="H114" s="269"/>
      <c r="I114" s="269"/>
      <c r="J114" s="157"/>
      <c r="K114" s="165"/>
      <c r="L114" s="122"/>
      <c r="M114" s="122"/>
      <c r="N114" s="122"/>
      <c r="O114" s="50"/>
      <c r="P114" s="56"/>
      <c r="Q114" s="56"/>
      <c r="S114" s="56"/>
    </row>
    <row r="115" spans="1:19" ht="20.100000000000001" customHeight="1" x14ac:dyDescent="0.25">
      <c r="A115" s="50"/>
      <c r="B115" s="50"/>
      <c r="C115" s="50"/>
      <c r="D115" s="56"/>
      <c r="E115" s="88"/>
      <c r="F115" s="56"/>
      <c r="G115" s="88"/>
      <c r="H115" s="269"/>
      <c r="I115" s="269"/>
      <c r="J115" s="157"/>
      <c r="K115" s="165"/>
      <c r="L115" s="122"/>
      <c r="M115" s="122"/>
      <c r="N115" s="122"/>
      <c r="O115" s="50"/>
      <c r="P115" s="56"/>
      <c r="Q115" s="56"/>
      <c r="S115" s="56"/>
    </row>
    <row r="116" spans="1:19" ht="20.100000000000001" customHeight="1" x14ac:dyDescent="0.25">
      <c r="A116" s="50"/>
      <c r="B116" s="50"/>
      <c r="C116" s="50"/>
      <c r="D116" s="56"/>
      <c r="E116" s="88"/>
      <c r="F116" s="56"/>
      <c r="G116" s="88"/>
      <c r="H116" s="269"/>
      <c r="I116" s="269"/>
      <c r="J116" s="157"/>
      <c r="K116" s="165"/>
      <c r="L116" s="122"/>
      <c r="M116" s="122"/>
      <c r="N116" s="122"/>
      <c r="O116" s="50"/>
      <c r="P116" s="56"/>
      <c r="Q116" s="56"/>
      <c r="S116" s="56"/>
    </row>
    <row r="117" spans="1:19" ht="20.100000000000001" customHeight="1" x14ac:dyDescent="0.25">
      <c r="A117" s="50"/>
      <c r="B117" s="50"/>
      <c r="C117" s="50"/>
      <c r="D117" s="56"/>
      <c r="E117" s="88"/>
      <c r="F117" s="56"/>
      <c r="G117" s="88"/>
      <c r="H117" s="88"/>
      <c r="I117" s="88"/>
      <c r="J117" s="56"/>
      <c r="K117" s="178"/>
      <c r="L117" s="88"/>
      <c r="M117" s="88"/>
      <c r="O117" s="50"/>
      <c r="P117" s="56"/>
      <c r="Q117" s="56"/>
      <c r="S117" s="56"/>
    </row>
    <row r="118" spans="1:19" ht="75.75" customHeight="1" x14ac:dyDescent="0.25">
      <c r="A118" s="50"/>
      <c r="B118" s="50"/>
      <c r="C118" s="50"/>
      <c r="D118" s="56"/>
      <c r="E118" s="88"/>
      <c r="F118" s="56"/>
      <c r="G118" s="88"/>
      <c r="H118" s="88"/>
      <c r="I118" s="88"/>
      <c r="J118" s="56"/>
      <c r="K118" s="56"/>
      <c r="L118" s="88"/>
      <c r="M118" s="88"/>
      <c r="O118" s="50"/>
      <c r="P118" s="56"/>
      <c r="Q118" s="56"/>
      <c r="S118" s="56"/>
    </row>
    <row r="119" spans="1:19" ht="75.75" customHeight="1" x14ac:dyDescent="0.25">
      <c r="A119" s="50"/>
      <c r="B119" s="50"/>
      <c r="C119" s="50"/>
      <c r="D119" s="56"/>
      <c r="E119" s="88"/>
      <c r="F119" s="56"/>
      <c r="G119" s="88"/>
      <c r="H119" s="88"/>
      <c r="I119" s="88"/>
      <c r="J119" s="56"/>
      <c r="K119" s="56"/>
      <c r="L119" s="88"/>
      <c r="M119" s="88"/>
      <c r="O119" s="50"/>
      <c r="P119" s="56"/>
      <c r="Q119" s="56"/>
      <c r="S119" s="56"/>
    </row>
    <row r="120" spans="1:19" ht="75.75" customHeight="1" x14ac:dyDescent="0.25">
      <c r="A120" s="50"/>
      <c r="B120" s="50"/>
      <c r="C120" s="50"/>
      <c r="D120" s="56"/>
      <c r="E120" s="88"/>
      <c r="F120" s="56"/>
      <c r="G120" s="88"/>
      <c r="H120" s="88"/>
      <c r="I120" s="88"/>
      <c r="J120" s="56"/>
      <c r="K120" s="56"/>
      <c r="L120" s="88"/>
      <c r="M120" s="88"/>
      <c r="O120" s="50"/>
      <c r="P120" s="56"/>
      <c r="Q120" s="56"/>
      <c r="S120" s="56"/>
    </row>
    <row r="121" spans="1:19" ht="75.75" customHeight="1" x14ac:dyDescent="0.25">
      <c r="A121" s="50"/>
      <c r="B121" s="50"/>
      <c r="C121" s="50"/>
      <c r="D121" s="56"/>
      <c r="E121" s="88"/>
      <c r="F121" s="56"/>
      <c r="G121" s="88"/>
      <c r="H121" s="88"/>
      <c r="I121" s="88"/>
      <c r="J121" s="56"/>
      <c r="K121" s="56"/>
      <c r="L121" s="88"/>
      <c r="M121" s="88"/>
      <c r="O121" s="50"/>
      <c r="P121" s="56"/>
      <c r="Q121" s="56"/>
      <c r="S121" s="56"/>
    </row>
  </sheetData>
  <sheetProtection formatCells="0" formatColumns="0" formatRows="0" insertHyperlinks="0" selectLockedCells="1" sort="0" autoFilter="0" pivotTables="0"/>
  <mergeCells count="32">
    <mergeCell ref="B60:R60"/>
    <mergeCell ref="B91:S91"/>
    <mergeCell ref="A87:F87"/>
    <mergeCell ref="A88:F88"/>
    <mergeCell ref="A67:F67"/>
    <mergeCell ref="H61:I61"/>
    <mergeCell ref="J61:K61"/>
    <mergeCell ref="A80:F80"/>
    <mergeCell ref="H81:I82"/>
    <mergeCell ref="J81:K82"/>
    <mergeCell ref="A66:F66"/>
    <mergeCell ref="L81:L82"/>
    <mergeCell ref="H93:I93"/>
    <mergeCell ref="H94:I94"/>
    <mergeCell ref="H95:I95"/>
    <mergeCell ref="H109:I109"/>
    <mergeCell ref="H102:I102"/>
    <mergeCell ref="H105:I105"/>
    <mergeCell ref="H106:I106"/>
    <mergeCell ref="H107:I107"/>
    <mergeCell ref="H103:I103"/>
    <mergeCell ref="H104:I104"/>
    <mergeCell ref="H96:I96"/>
    <mergeCell ref="H114:I114"/>
    <mergeCell ref="H115:I115"/>
    <mergeCell ref="H116:I116"/>
    <mergeCell ref="H101:I101"/>
    <mergeCell ref="H110:I110"/>
    <mergeCell ref="H108:I108"/>
    <mergeCell ref="H111:I111"/>
    <mergeCell ref="H112:I112"/>
    <mergeCell ref="H113:I113"/>
  </mergeCells>
  <conditionalFormatting sqref="L38 K11:K36">
    <cfRule type="cellIs" dxfId="22" priority="28" operator="lessThan">
      <formula>0</formula>
    </cfRule>
  </conditionalFormatting>
  <conditionalFormatting sqref="L38 K11:K36">
    <cfRule type="cellIs" dxfId="21" priority="27" operator="greaterThan">
      <formula>0</formula>
    </cfRule>
  </conditionalFormatting>
  <conditionalFormatting sqref="J42">
    <cfRule type="cellIs" dxfId="20" priority="25" operator="lessThan">
      <formula>0</formula>
    </cfRule>
  </conditionalFormatting>
  <conditionalFormatting sqref="I11:I36">
    <cfRule type="cellIs" dxfId="19" priority="23" operator="greaterThan">
      <formula>2.11</formula>
    </cfRule>
    <cfRule type="cellIs" dxfId="18" priority="24" operator="lessThan">
      <formula>1.7</formula>
    </cfRule>
  </conditionalFormatting>
  <conditionalFormatting sqref="O51">
    <cfRule type="cellIs" dxfId="17" priority="14" operator="lessThan">
      <formula>0</formula>
    </cfRule>
  </conditionalFormatting>
  <conditionalFormatting sqref="H84">
    <cfRule type="iconSet" priority="13">
      <iconSet iconSet="3Flags">
        <cfvo type="percent" val="0"/>
        <cfvo type="percent" val="33"/>
        <cfvo type="percent" val="67"/>
      </iconSet>
    </cfRule>
  </conditionalFormatting>
  <conditionalFormatting sqref="O21">
    <cfRule type="cellIs" dxfId="16" priority="5" operator="lessThan">
      <formula>0</formula>
    </cfRule>
  </conditionalFormatting>
  <conditionalFormatting sqref="O19">
    <cfRule type="cellIs" dxfId="15" priority="4" operator="lessThan">
      <formula>0</formula>
    </cfRule>
  </conditionalFormatting>
  <conditionalFormatting sqref="O25">
    <cfRule type="cellIs" dxfId="14" priority="3" operator="lessThan">
      <formula>0</formula>
    </cfRule>
  </conditionalFormatting>
  <conditionalFormatting sqref="Q18">
    <cfRule type="cellIs" dxfId="13" priority="2" operator="lessThan">
      <formula>0</formula>
    </cfRule>
  </conditionalFormatting>
  <conditionalFormatting sqref="Q18">
    <cfRule type="cellIs" dxfId="12" priority="1" operator="greaterThan">
      <formula>0</formula>
    </cfRule>
  </conditionalFormatting>
  <dataValidations count="15">
    <dataValidation type="list" allowBlank="1" showInputMessage="1" showErrorMessage="1" sqref="O64 H93:H94">
      <formula1>"0,Championnats,Champions League,Europa League,Matches amicaux (Séléctions),Eliminatoires Coupe du Monde"</formula1>
    </dataValidation>
    <dataValidation type="list" allowBlank="1" showInputMessage="1" showErrorMessage="1" sqref="S46">
      <formula1>"0,20,40,50,100,200"</formula1>
    </dataValidation>
    <dataValidation type="list" allowBlank="1" showInputMessage="1" showErrorMessage="1" sqref="G11:G35">
      <formula1>"0,En cours,Gagné,Perdu"</formula1>
    </dataValidation>
    <dataValidation type="list" allowBlank="1" showInputMessage="1" showErrorMessage="1" sqref="L78:N78 J78 H78 L63:N69 J63:J69 H63:H69">
      <formula1>IF(#REF!="Championnats",($H$83:$H$89),"-")</formula1>
    </dataValidation>
    <dataValidation type="list" allowBlank="1" showInputMessage="1" showErrorMessage="1" sqref="K78 I78 K63:K69 I63:I69">
      <formula1>IF(#REF!="Championnats",($J$83:$J$89),"-")</formula1>
    </dataValidation>
    <dataValidation type="list" allowBlank="1" showInputMessage="1" showErrorMessage="1" sqref="H79">
      <formula1>IF(O22="Championnats",($H$83:$H$89),"-")</formula1>
    </dataValidation>
    <dataValidation type="list" allowBlank="1" showInputMessage="1" showErrorMessage="1" sqref="I79">
      <formula1>IF(O22="Championnats",($J$83:$J$89),"-")</formula1>
    </dataValidation>
    <dataValidation type="list" allowBlank="1" showInputMessage="1" showErrorMessage="1" sqref="J79">
      <formula1>IF(O22="Championnats",($H$83:$H$89),"-")</formula1>
    </dataValidation>
    <dataValidation type="list" allowBlank="1" showInputMessage="1" showErrorMessage="1" sqref="K79">
      <formula1>IF(O22="Championnats",($J$83:$J$89),"-")</formula1>
    </dataValidation>
    <dataValidation type="list" allowBlank="1" showInputMessage="1" showErrorMessage="1" sqref="L79:N79">
      <formula1>IF(O22="Championnats",($H$83:$H$89),"-")</formula1>
    </dataValidation>
    <dataValidation type="list" allowBlank="1" showInputMessage="1" showErrorMessage="1" sqref="H70:H77">
      <formula1>IF(O11="Championnats",($H$83:$H$89),"-")</formula1>
    </dataValidation>
    <dataValidation type="list" allowBlank="1" showInputMessage="1" showErrorMessage="1" sqref="I70:I77">
      <formula1>IF(O11="Championnats",($J$83:$J$89),"-")</formula1>
    </dataValidation>
    <dataValidation type="list" allowBlank="1" showInputMessage="1" showErrorMessage="1" sqref="J70:J77">
      <formula1>IF(O11="Championnats",($H$83:$H$89),"-")</formula1>
    </dataValidation>
    <dataValidation type="list" allowBlank="1" showInputMessage="1" showErrorMessage="1" sqref="K70:K77">
      <formula1>IF(O11="Championnats",($J$83:$J$89),"-")</formula1>
    </dataValidation>
    <dataValidation type="list" allowBlank="1" showInputMessage="1" showErrorMessage="1" sqref="L70:N77">
      <formula1>IF(O11="Championnats",($H$83:$H$89),"-")</formula1>
    </dataValidation>
  </dataValidations>
  <pageMargins left="0.7" right="0.7" top="0.75" bottom="0.75" header="0.3" footer="0.3"/>
  <pageSetup paperSize="9" scale="55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X121"/>
  <sheetViews>
    <sheetView showGridLines="0" showRowColHeaders="0" showZeros="0" tabSelected="1" topLeftCell="A7" zoomScale="90" zoomScaleNormal="90" workbookViewId="0">
      <selection activeCell="J4" sqref="J4"/>
    </sheetView>
  </sheetViews>
  <sheetFormatPr baseColWidth="10" defaultColWidth="0" defaultRowHeight="75.75" customHeight="1" x14ac:dyDescent="0.25"/>
  <cols>
    <col min="1" max="3" width="12.7109375" style="25" customWidth="1"/>
    <col min="4" max="4" width="3.7109375" style="36" customWidth="1"/>
    <col min="5" max="5" width="1.7109375" style="55" customWidth="1"/>
    <col min="6" max="6" width="3.7109375" style="36" customWidth="1"/>
    <col min="7" max="7" width="11.42578125" style="55" customWidth="1"/>
    <col min="8" max="12" width="16.7109375" style="55" customWidth="1"/>
    <col min="13" max="13" width="16.5703125" style="55" customWidth="1"/>
    <col min="14" max="14" width="16.5703125" style="25" customWidth="1"/>
    <col min="15" max="15" width="20.7109375" style="25" customWidth="1"/>
    <col min="16" max="16" width="17.7109375" style="36" customWidth="1"/>
    <col min="17" max="17" width="14.7109375" style="44" customWidth="1"/>
    <col min="18" max="19" width="17.7109375" style="36" customWidth="1"/>
    <col min="20" max="20" width="17.7109375" style="25" customWidth="1"/>
    <col min="21" max="24" width="20.5703125" style="25" hidden="1" customWidth="1"/>
    <col min="25" max="16384" width="15.5703125" style="25" hidden="1"/>
  </cols>
  <sheetData>
    <row r="1" spans="1:21" s="32" customFormat="1" ht="15" customHeight="1" x14ac:dyDescent="0.25">
      <c r="D1" s="33"/>
      <c r="E1" s="84"/>
      <c r="F1" s="33"/>
      <c r="G1" s="84"/>
      <c r="H1" s="84"/>
      <c r="I1" s="84"/>
      <c r="J1" s="84"/>
      <c r="K1" s="84"/>
      <c r="L1" s="84"/>
      <c r="M1" s="84"/>
      <c r="P1" s="33"/>
      <c r="Q1" s="259"/>
      <c r="R1" s="33"/>
      <c r="S1" s="33"/>
    </row>
    <row r="2" spans="1:21" s="32" customFormat="1" ht="22.5" customHeight="1" x14ac:dyDescent="0.25">
      <c r="D2" s="33"/>
      <c r="E2" s="84"/>
      <c r="F2" s="33"/>
      <c r="G2" s="84"/>
      <c r="H2" s="84"/>
      <c r="I2" s="84"/>
      <c r="J2" s="84"/>
      <c r="K2" s="84"/>
      <c r="L2" s="84"/>
      <c r="M2" s="84"/>
      <c r="P2" s="33"/>
      <c r="Q2" s="259"/>
      <c r="R2" s="33"/>
      <c r="S2" s="33"/>
    </row>
    <row r="3" spans="1:21" s="34" customFormat="1" ht="32.25" customHeight="1" x14ac:dyDescent="0.25">
      <c r="D3" s="35"/>
      <c r="E3" s="85"/>
      <c r="F3" s="35"/>
      <c r="G3" s="85"/>
      <c r="H3" s="85"/>
      <c r="I3" s="85"/>
      <c r="J3" s="85"/>
      <c r="K3" s="85"/>
      <c r="L3" s="85"/>
      <c r="M3" s="85"/>
      <c r="P3" s="35"/>
      <c r="Q3" s="260"/>
      <c r="R3" s="35"/>
      <c r="S3" s="35"/>
    </row>
    <row r="4" spans="1:21" ht="15" x14ac:dyDescent="0.25"/>
    <row r="5" spans="1:21" ht="15" x14ac:dyDescent="0.25">
      <c r="B5" s="62" t="s">
        <v>0</v>
      </c>
      <c r="D5" s="86"/>
      <c r="E5" s="63"/>
      <c r="F5" s="86"/>
      <c r="G5" s="86"/>
      <c r="H5" s="86"/>
      <c r="I5" s="86"/>
      <c r="J5" s="86"/>
      <c r="K5" s="86"/>
      <c r="L5" s="38"/>
      <c r="M5" s="38"/>
      <c r="N5" s="64"/>
      <c r="O5" s="65"/>
      <c r="P5" s="66"/>
      <c r="R5" s="65"/>
      <c r="S5" s="65"/>
    </row>
    <row r="6" spans="1:21" ht="15" x14ac:dyDescent="0.25">
      <c r="C6" s="37"/>
      <c r="D6" s="86"/>
      <c r="E6" s="63"/>
      <c r="F6" s="86"/>
      <c r="G6" s="86"/>
      <c r="H6" s="86"/>
      <c r="I6" s="86"/>
      <c r="J6" s="86"/>
      <c r="K6" s="86"/>
      <c r="L6" s="38"/>
      <c r="M6" s="38"/>
      <c r="N6" s="39"/>
      <c r="O6" s="41"/>
      <c r="P6" s="39"/>
      <c r="R6" s="41"/>
      <c r="S6" s="41"/>
    </row>
    <row r="7" spans="1:21" ht="26.25" x14ac:dyDescent="0.4">
      <c r="C7" s="393" t="str">
        <f>"Novembre 2016"</f>
        <v>Novembre 2016</v>
      </c>
      <c r="D7" s="59"/>
      <c r="E7" s="87"/>
      <c r="F7" s="59"/>
      <c r="G7" s="87"/>
      <c r="H7" s="87"/>
      <c r="I7" s="87"/>
      <c r="J7" s="87"/>
      <c r="K7" s="60"/>
      <c r="L7" s="61"/>
      <c r="M7" s="61"/>
      <c r="N7" s="61"/>
      <c r="O7" s="79"/>
      <c r="P7" s="42"/>
      <c r="Q7" s="261">
        <f>N42</f>
        <v>0</v>
      </c>
      <c r="R7" s="43"/>
      <c r="S7" s="43"/>
    </row>
    <row r="8" spans="1:21" ht="39.950000000000003" customHeight="1" x14ac:dyDescent="0.4">
      <c r="A8" s="373"/>
      <c r="B8" s="375"/>
      <c r="C8" s="324"/>
      <c r="D8" s="376"/>
      <c r="E8" s="324"/>
      <c r="F8" s="376"/>
      <c r="G8" s="376"/>
      <c r="H8" s="376"/>
      <c r="I8" s="376"/>
      <c r="J8" s="202"/>
      <c r="K8" s="202"/>
      <c r="L8" s="202"/>
      <c r="M8" s="202"/>
      <c r="N8" s="358"/>
      <c r="O8" s="324"/>
      <c r="P8" s="377"/>
      <c r="Q8" s="378"/>
      <c r="R8" s="324"/>
      <c r="S8" s="43"/>
    </row>
    <row r="9" spans="1:21" ht="21" customHeight="1" x14ac:dyDescent="0.25">
      <c r="A9" s="373"/>
      <c r="B9" s="373"/>
      <c r="C9" s="358"/>
      <c r="D9" s="324"/>
      <c r="E9" s="376"/>
      <c r="F9" s="324"/>
      <c r="G9" s="69" t="s">
        <v>26</v>
      </c>
      <c r="H9" s="69" t="s">
        <v>1</v>
      </c>
      <c r="I9" s="69" t="s">
        <v>2</v>
      </c>
      <c r="J9" s="69" t="s">
        <v>3</v>
      </c>
      <c r="K9" s="69" t="s">
        <v>4</v>
      </c>
      <c r="L9" s="69" t="s">
        <v>5</v>
      </c>
      <c r="M9" s="201"/>
      <c r="N9" s="24"/>
      <c r="O9" s="392" t="s">
        <v>46</v>
      </c>
      <c r="P9" s="392"/>
      <c r="Q9" s="392"/>
      <c r="R9" s="320"/>
      <c r="S9" s="40"/>
      <c r="T9" s="45"/>
      <c r="U9" s="45"/>
    </row>
    <row r="10" spans="1:21" ht="20.100000000000001" customHeight="1" x14ac:dyDescent="0.25">
      <c r="A10" s="373"/>
      <c r="B10" s="373"/>
      <c r="C10" s="358"/>
      <c r="D10" s="324"/>
      <c r="E10" s="376"/>
      <c r="F10" s="324"/>
      <c r="G10" s="376"/>
      <c r="H10" s="322"/>
      <c r="I10" s="322"/>
      <c r="J10" s="322"/>
      <c r="K10" s="322"/>
      <c r="L10" s="322"/>
      <c r="M10" s="322"/>
      <c r="N10" s="373"/>
      <c r="O10" s="337"/>
      <c r="P10" s="296"/>
      <c r="Q10" s="338"/>
      <c r="R10" s="320"/>
      <c r="S10" s="40"/>
      <c r="T10" s="45"/>
      <c r="U10" s="45"/>
    </row>
    <row r="11" spans="1:21" s="38" customFormat="1" ht="21" customHeight="1" x14ac:dyDescent="0.25">
      <c r="A11" s="319"/>
      <c r="B11" s="319"/>
      <c r="C11" s="323"/>
      <c r="D11" s="379" t="str">
        <f>IF(G11="Gagné",(1),IF(G11=0,0,"0"))</f>
        <v>0</v>
      </c>
      <c r="E11" s="380" t="str">
        <f>IF(G11=0,0,"/")</f>
        <v>/</v>
      </c>
      <c r="F11" s="380">
        <f>IF(G11=0,0,1)</f>
        <v>1</v>
      </c>
      <c r="G11" s="381" t="s">
        <v>14</v>
      </c>
      <c r="H11" s="328">
        <v>20.66</v>
      </c>
      <c r="I11" s="328">
        <v>1.84</v>
      </c>
      <c r="J11" s="328">
        <f t="shared" ref="J11:J35" si="0">IF(G11="Gagné",(H11*I11),0)</f>
        <v>0</v>
      </c>
      <c r="K11" s="329">
        <f>IF(G11=0,(-H11),(J11-H11))</f>
        <v>-20.66</v>
      </c>
      <c r="L11" s="328">
        <f>IF(G11="0",0,IF(G11="Gagné",((I11*Q$24)-Q$24),IF(G11="Perdu",(-Q$24),0)))</f>
        <v>-70</v>
      </c>
      <c r="M11" s="328"/>
      <c r="N11" s="319"/>
      <c r="O11" s="337"/>
      <c r="P11" s="341"/>
      <c r="Q11" s="338"/>
      <c r="R11" s="319"/>
      <c r="S11" s="47"/>
      <c r="T11" s="47"/>
      <c r="U11" s="47"/>
    </row>
    <row r="12" spans="1:21" s="38" customFormat="1" ht="21" customHeight="1" x14ac:dyDescent="0.25">
      <c r="A12" s="319"/>
      <c r="B12" s="319"/>
      <c r="C12" s="323"/>
      <c r="D12" s="379" t="str">
        <f>IF(G12=0,(0),IF(G12="Gagné",(1+D11),IF(G12="Perdu",D11,0)))</f>
        <v>0</v>
      </c>
      <c r="E12" s="380" t="str">
        <f t="shared" ref="E12:E35" si="1">IF(G12=0,0,"/")</f>
        <v>/</v>
      </c>
      <c r="F12" s="380">
        <f>IF(G12=0,0,2)</f>
        <v>2</v>
      </c>
      <c r="G12" s="381" t="s">
        <v>14</v>
      </c>
      <c r="H12" s="328">
        <v>18.57</v>
      </c>
      <c r="I12" s="328">
        <v>1.62</v>
      </c>
      <c r="J12" s="328">
        <f t="shared" si="0"/>
        <v>0</v>
      </c>
      <c r="K12" s="329">
        <f>IF(G12=0,(-H12),(J12-H12))</f>
        <v>-18.57</v>
      </c>
      <c r="L12" s="328">
        <f t="shared" ref="L12:L35" si="2">IF(G12="0",0,IF(G12="Gagné",((I12*Q$24)-Q$24),IF(G12="Perdu",(-Q$24),0)))</f>
        <v>-70</v>
      </c>
      <c r="M12" s="328"/>
      <c r="N12" s="319"/>
      <c r="O12" s="296" t="s">
        <v>11</v>
      </c>
      <c r="P12" s="296"/>
      <c r="Q12" s="338">
        <f>LARGE(F11:F35,1)</f>
        <v>22</v>
      </c>
      <c r="R12" s="319"/>
      <c r="S12" s="72"/>
      <c r="T12" s="48"/>
      <c r="U12" s="49"/>
    </row>
    <row r="13" spans="1:21" ht="21" customHeight="1" x14ac:dyDescent="0.25">
      <c r="A13" s="373"/>
      <c r="B13" s="373"/>
      <c r="C13" s="358"/>
      <c r="D13" s="379" t="str">
        <f>IF(G13=0,(0),IF(G13="Gagné",(1+D12),IF(G13="Perdu",D12,0)))</f>
        <v>0</v>
      </c>
      <c r="E13" s="380" t="str">
        <f t="shared" si="1"/>
        <v>/</v>
      </c>
      <c r="F13" s="380">
        <f>IF(G13=0,0,3)</f>
        <v>3</v>
      </c>
      <c r="G13" s="381" t="s">
        <v>14</v>
      </c>
      <c r="H13" s="328">
        <v>16.71</v>
      </c>
      <c r="I13" s="328">
        <v>1.72</v>
      </c>
      <c r="J13" s="328">
        <f t="shared" si="0"/>
        <v>0</v>
      </c>
      <c r="K13" s="329">
        <f>IF(G13=0,(-H13),(J13-H13))</f>
        <v>-16.71</v>
      </c>
      <c r="L13" s="328">
        <f t="shared" si="2"/>
        <v>-70</v>
      </c>
      <c r="M13" s="328"/>
      <c r="N13" s="373"/>
      <c r="O13" s="296" t="s">
        <v>12</v>
      </c>
      <c r="P13" s="341"/>
      <c r="Q13" s="338">
        <f>LARGE(D11:D35,1)</f>
        <v>11</v>
      </c>
      <c r="R13" s="374"/>
      <c r="S13" s="72"/>
      <c r="T13" s="48"/>
      <c r="U13" s="45"/>
    </row>
    <row r="14" spans="1:21" ht="21" customHeight="1" x14ac:dyDescent="0.25">
      <c r="A14" s="373"/>
      <c r="B14" s="373"/>
      <c r="C14" s="358"/>
      <c r="D14" s="379" t="str">
        <f t="shared" ref="D14:D35" si="3">IF(G14=0,(0),IF(G14="Gagné",(1+D13),IF(G14="Perdu",D13,0)))</f>
        <v>0</v>
      </c>
      <c r="E14" s="380" t="str">
        <f t="shared" si="1"/>
        <v>/</v>
      </c>
      <c r="F14" s="380">
        <f>IF(G14=0,0,4)</f>
        <v>4</v>
      </c>
      <c r="G14" s="381" t="s">
        <v>14</v>
      </c>
      <c r="H14" s="328">
        <v>15.04</v>
      </c>
      <c r="I14" s="328">
        <v>1.4</v>
      </c>
      <c r="J14" s="328">
        <f t="shared" si="0"/>
        <v>0</v>
      </c>
      <c r="K14" s="329">
        <f>IF(G14=0,(-H14),(J14-H14))</f>
        <v>-15.04</v>
      </c>
      <c r="L14" s="328">
        <f t="shared" si="2"/>
        <v>-70</v>
      </c>
      <c r="M14" s="328"/>
      <c r="N14" s="373"/>
      <c r="O14" s="296" t="s">
        <v>10</v>
      </c>
      <c r="P14" s="341"/>
      <c r="Q14" s="343">
        <f>IF(G13=0,0,(Q13/Q12))</f>
        <v>0.5</v>
      </c>
      <c r="R14" s="374"/>
      <c r="S14" s="72"/>
      <c r="T14" s="48"/>
      <c r="U14" s="45"/>
    </row>
    <row r="15" spans="1:21" ht="21" customHeight="1" x14ac:dyDescent="0.25">
      <c r="A15" s="373"/>
      <c r="B15" s="373"/>
      <c r="C15" s="358"/>
      <c r="D15" s="379" t="str">
        <f t="shared" si="3"/>
        <v>0</v>
      </c>
      <c r="E15" s="380" t="str">
        <f t="shared" si="1"/>
        <v>/</v>
      </c>
      <c r="F15" s="380">
        <f>IF(G15=0,0,5)</f>
        <v>5</v>
      </c>
      <c r="G15" s="381" t="s">
        <v>14</v>
      </c>
      <c r="H15" s="328">
        <v>13.54</v>
      </c>
      <c r="I15" s="328">
        <v>1.6</v>
      </c>
      <c r="J15" s="328">
        <f t="shared" si="0"/>
        <v>0</v>
      </c>
      <c r="K15" s="329">
        <f t="shared" ref="K15:K20" si="4">IF(G15=0,(-H15),(J15-H15))</f>
        <v>-13.54</v>
      </c>
      <c r="L15" s="328">
        <f t="shared" si="2"/>
        <v>-70</v>
      </c>
      <c r="M15" s="328"/>
      <c r="N15" s="373"/>
      <c r="O15" s="296" t="s">
        <v>9</v>
      </c>
      <c r="P15" s="341"/>
      <c r="Q15" s="344">
        <f>1/Q16</f>
        <v>0.56759545923632604</v>
      </c>
      <c r="R15" s="374"/>
      <c r="S15" s="72"/>
      <c r="T15" s="48"/>
      <c r="U15" s="45"/>
    </row>
    <row r="16" spans="1:21" ht="21" customHeight="1" x14ac:dyDescent="0.25">
      <c r="A16" s="373"/>
      <c r="B16" s="373"/>
      <c r="C16" s="358"/>
      <c r="D16" s="379" t="str">
        <f t="shared" si="3"/>
        <v>0</v>
      </c>
      <c r="E16" s="380" t="str">
        <f t="shared" si="1"/>
        <v>/</v>
      </c>
      <c r="F16" s="380">
        <f>IF(G16=0,0,6)</f>
        <v>6</v>
      </c>
      <c r="G16" s="381" t="s">
        <v>14</v>
      </c>
      <c r="H16" s="328">
        <v>12.18</v>
      </c>
      <c r="I16" s="328">
        <v>1.79</v>
      </c>
      <c r="J16" s="328">
        <f t="shared" si="0"/>
        <v>0</v>
      </c>
      <c r="K16" s="329">
        <f t="shared" si="4"/>
        <v>-12.18</v>
      </c>
      <c r="L16" s="328">
        <f t="shared" si="2"/>
        <v>-70</v>
      </c>
      <c r="M16" s="328"/>
      <c r="N16" s="373"/>
      <c r="O16" s="304" t="s">
        <v>8</v>
      </c>
      <c r="P16" s="346"/>
      <c r="Q16" s="347">
        <f>IF(G13=0,0,(AVERAGE(I11:I35)))</f>
        <v>1.7618181818181819</v>
      </c>
      <c r="R16" s="374"/>
      <c r="S16" s="72"/>
      <c r="T16" s="48"/>
      <c r="U16" s="45"/>
    </row>
    <row r="17" spans="1:21" ht="21" customHeight="1" x14ac:dyDescent="0.25">
      <c r="A17" s="373"/>
      <c r="B17" s="373"/>
      <c r="C17" s="358"/>
      <c r="D17" s="379">
        <f t="shared" si="3"/>
        <v>1</v>
      </c>
      <c r="E17" s="380" t="str">
        <f t="shared" si="1"/>
        <v>/</v>
      </c>
      <c r="F17" s="380">
        <f>IF(G17=0,0,7)</f>
        <v>7</v>
      </c>
      <c r="G17" s="381" t="s">
        <v>6</v>
      </c>
      <c r="H17" s="328">
        <v>10.97</v>
      </c>
      <c r="I17" s="328">
        <v>1.44</v>
      </c>
      <c r="J17" s="328">
        <f t="shared" si="0"/>
        <v>15.796800000000001</v>
      </c>
      <c r="K17" s="329">
        <f t="shared" si="4"/>
        <v>4.8268000000000004</v>
      </c>
      <c r="L17" s="328">
        <f t="shared" si="2"/>
        <v>30.799999999999997</v>
      </c>
      <c r="M17" s="328"/>
      <c r="N17" s="373"/>
      <c r="O17" s="304" t="s">
        <v>7</v>
      </c>
      <c r="P17" s="346"/>
      <c r="Q17" s="348">
        <f>IF(G13=0,0,(AVERAGE(H11:H35)))</f>
        <v>15.162272727272729</v>
      </c>
      <c r="R17" s="374"/>
      <c r="S17" s="72"/>
      <c r="T17" s="48"/>
      <c r="U17" s="45"/>
    </row>
    <row r="18" spans="1:21" ht="21" customHeight="1" x14ac:dyDescent="0.25">
      <c r="A18" s="373"/>
      <c r="B18" s="373"/>
      <c r="C18" s="358"/>
      <c r="D18" s="379">
        <f t="shared" si="3"/>
        <v>2</v>
      </c>
      <c r="E18" s="380" t="str">
        <f t="shared" si="1"/>
        <v>/</v>
      </c>
      <c r="F18" s="380">
        <f>IF(G18=0,0,8)</f>
        <v>8</v>
      </c>
      <c r="G18" s="381" t="s">
        <v>6</v>
      </c>
      <c r="H18" s="328">
        <v>14.53</v>
      </c>
      <c r="I18" s="328">
        <v>1.81</v>
      </c>
      <c r="J18" s="328">
        <f t="shared" si="0"/>
        <v>26.299299999999999</v>
      </c>
      <c r="K18" s="329">
        <f t="shared" si="4"/>
        <v>11.769299999999999</v>
      </c>
      <c r="L18" s="328">
        <f t="shared" si="2"/>
        <v>56.7</v>
      </c>
      <c r="M18" s="328"/>
      <c r="N18" s="373"/>
      <c r="O18" s="306" t="s">
        <v>13</v>
      </c>
      <c r="P18" s="350"/>
      <c r="Q18" s="351">
        <f>SUM(K11:K35)</f>
        <v>-57.319000000000038</v>
      </c>
      <c r="R18" s="374"/>
      <c r="S18" s="73"/>
      <c r="T18" s="48"/>
      <c r="U18" s="45"/>
    </row>
    <row r="19" spans="1:21" ht="21" customHeight="1" x14ac:dyDescent="0.25">
      <c r="A19" s="373"/>
      <c r="B19" s="373"/>
      <c r="C19" s="358"/>
      <c r="D19" s="379">
        <f t="shared" si="3"/>
        <v>3</v>
      </c>
      <c r="E19" s="380" t="str">
        <f t="shared" si="1"/>
        <v>/</v>
      </c>
      <c r="F19" s="380">
        <f>IF(G19=0,0,9)</f>
        <v>9</v>
      </c>
      <c r="G19" s="381" t="s">
        <v>6</v>
      </c>
      <c r="H19" s="328">
        <v>12.64</v>
      </c>
      <c r="I19" s="328">
        <v>1.61</v>
      </c>
      <c r="J19" s="328">
        <f t="shared" si="0"/>
        <v>20.3504</v>
      </c>
      <c r="K19" s="329">
        <f t="shared" si="4"/>
        <v>7.7103999999999999</v>
      </c>
      <c r="L19" s="328">
        <f t="shared" si="2"/>
        <v>42.7</v>
      </c>
      <c r="M19" s="328"/>
      <c r="N19" s="373"/>
      <c r="O19" s="296" t="s">
        <v>16</v>
      </c>
      <c r="P19" s="350"/>
      <c r="Q19" s="310">
        <f>SUM(H11:H35)</f>
        <v>333.57000000000005</v>
      </c>
      <c r="R19" s="374"/>
      <c r="S19" s="266"/>
      <c r="T19" s="265"/>
      <c r="U19" s="45"/>
    </row>
    <row r="20" spans="1:21" ht="21" customHeight="1" x14ac:dyDescent="0.25">
      <c r="A20" s="373"/>
      <c r="B20" s="373"/>
      <c r="C20" s="358"/>
      <c r="D20" s="379">
        <f t="shared" si="3"/>
        <v>4</v>
      </c>
      <c r="E20" s="380" t="str">
        <f t="shared" si="1"/>
        <v>/</v>
      </c>
      <c r="F20" s="380">
        <f>IF(G20=0,0,10)</f>
        <v>10</v>
      </c>
      <c r="G20" s="381" t="s">
        <v>6</v>
      </c>
      <c r="H20" s="328">
        <v>13.4</v>
      </c>
      <c r="I20" s="328">
        <v>2.0299999999999998</v>
      </c>
      <c r="J20" s="328">
        <f t="shared" si="0"/>
        <v>27.201999999999998</v>
      </c>
      <c r="K20" s="329">
        <f t="shared" si="4"/>
        <v>13.801999999999998</v>
      </c>
      <c r="L20" s="328">
        <f t="shared" si="2"/>
        <v>72.099999999999994</v>
      </c>
      <c r="M20" s="328"/>
      <c r="N20" s="373"/>
      <c r="O20" s="296" t="s">
        <v>25</v>
      </c>
      <c r="P20" s="350"/>
      <c r="Q20" s="308">
        <f>IF(G13=0,0,Q18/Q19)</f>
        <v>-0.17183499715202216</v>
      </c>
      <c r="R20" s="374"/>
      <c r="S20" s="266"/>
      <c r="T20" s="265"/>
      <c r="U20" s="45"/>
    </row>
    <row r="21" spans="1:21" ht="21" customHeight="1" x14ac:dyDescent="0.25">
      <c r="A21" s="373"/>
      <c r="B21" s="373"/>
      <c r="C21" s="358"/>
      <c r="D21" s="379">
        <f t="shared" si="3"/>
        <v>5</v>
      </c>
      <c r="E21" s="380" t="str">
        <f t="shared" si="1"/>
        <v>/</v>
      </c>
      <c r="F21" s="380">
        <f>IF(G21=0,0,11)</f>
        <v>11</v>
      </c>
      <c r="G21" s="381" t="s">
        <v>6</v>
      </c>
      <c r="H21" s="328">
        <v>14.78</v>
      </c>
      <c r="I21" s="328">
        <v>1.59</v>
      </c>
      <c r="J21" s="328">
        <f t="shared" si="0"/>
        <v>23.5002</v>
      </c>
      <c r="K21" s="329">
        <f>IF(G21=0,(-H21),(J21-H21))</f>
        <v>8.7202000000000002</v>
      </c>
      <c r="L21" s="328">
        <f t="shared" si="2"/>
        <v>41.300000000000011</v>
      </c>
      <c r="M21" s="328"/>
      <c r="N21" s="373"/>
      <c r="O21" s="382"/>
      <c r="P21" s="383"/>
      <c r="Q21" s="308"/>
      <c r="R21" s="374"/>
      <c r="S21" s="266"/>
      <c r="T21" s="265"/>
      <c r="U21" s="45"/>
    </row>
    <row r="22" spans="1:21" ht="21" customHeight="1" x14ac:dyDescent="0.25">
      <c r="A22" s="373"/>
      <c r="B22" s="373"/>
      <c r="C22" s="358"/>
      <c r="D22" s="379">
        <f t="shared" si="3"/>
        <v>6</v>
      </c>
      <c r="E22" s="380" t="str">
        <f t="shared" si="1"/>
        <v>/</v>
      </c>
      <c r="F22" s="380">
        <f>IF(G22=0,0,12)</f>
        <v>12</v>
      </c>
      <c r="G22" s="381" t="s">
        <v>6</v>
      </c>
      <c r="H22" s="328">
        <v>15.66</v>
      </c>
      <c r="I22" s="328">
        <v>1.9</v>
      </c>
      <c r="J22" s="328">
        <f>IF(G22="Gagné",(H22*I22),0)</f>
        <v>29.753999999999998</v>
      </c>
      <c r="K22" s="329">
        <f t="shared" ref="K22:K35" si="5">IF(G22=0,(-H22),(J22-H22))</f>
        <v>14.093999999999998</v>
      </c>
      <c r="L22" s="328">
        <f t="shared" si="2"/>
        <v>63</v>
      </c>
      <c r="M22" s="328"/>
      <c r="N22" s="373"/>
      <c r="O22" s="384"/>
      <c r="P22" s="251"/>
      <c r="Q22" s="385"/>
      <c r="R22" s="374"/>
      <c r="S22" s="266"/>
      <c r="T22" s="265"/>
      <c r="U22" s="45"/>
    </row>
    <row r="23" spans="1:21" ht="21" customHeight="1" x14ac:dyDescent="0.25">
      <c r="A23" s="373"/>
      <c r="B23" s="373"/>
      <c r="C23" s="358"/>
      <c r="D23" s="379">
        <f t="shared" si="3"/>
        <v>6</v>
      </c>
      <c r="E23" s="380" t="str">
        <f t="shared" si="1"/>
        <v>/</v>
      </c>
      <c r="F23" s="380">
        <f>IF(G23=0,0,13)</f>
        <v>13</v>
      </c>
      <c r="G23" s="381" t="s">
        <v>14</v>
      </c>
      <c r="H23" s="328">
        <v>14.09</v>
      </c>
      <c r="I23" s="328">
        <v>1.91</v>
      </c>
      <c r="J23" s="328">
        <f t="shared" si="0"/>
        <v>0</v>
      </c>
      <c r="K23" s="329">
        <f t="shared" si="5"/>
        <v>-14.09</v>
      </c>
      <c r="L23" s="328">
        <f t="shared" si="2"/>
        <v>-70</v>
      </c>
      <c r="M23" s="328"/>
      <c r="N23" s="373"/>
      <c r="O23" s="384"/>
      <c r="P23" s="251"/>
      <c r="Q23" s="386"/>
      <c r="R23" s="374"/>
      <c r="S23" s="266"/>
      <c r="T23" s="265"/>
      <c r="U23" s="45"/>
    </row>
    <row r="24" spans="1:21" ht="21" customHeight="1" x14ac:dyDescent="0.25">
      <c r="A24" s="373"/>
      <c r="B24" s="373"/>
      <c r="C24" s="358"/>
      <c r="D24" s="379">
        <f t="shared" si="3"/>
        <v>7</v>
      </c>
      <c r="E24" s="380" t="str">
        <f t="shared" si="1"/>
        <v>/</v>
      </c>
      <c r="F24" s="380">
        <f>IF(G24=0,0,14)</f>
        <v>14</v>
      </c>
      <c r="G24" s="381" t="s">
        <v>6</v>
      </c>
      <c r="H24" s="328">
        <v>15.66</v>
      </c>
      <c r="I24" s="328">
        <v>1.78</v>
      </c>
      <c r="J24" s="328">
        <f t="shared" si="0"/>
        <v>27.8748</v>
      </c>
      <c r="K24" s="329">
        <f t="shared" si="5"/>
        <v>12.2148</v>
      </c>
      <c r="L24" s="328">
        <f t="shared" si="2"/>
        <v>54.600000000000009</v>
      </c>
      <c r="M24" s="328"/>
      <c r="N24" s="373"/>
      <c r="O24" s="309" t="s">
        <v>17</v>
      </c>
      <c r="P24" s="364"/>
      <c r="Q24" s="316">
        <v>70</v>
      </c>
      <c r="R24" s="374"/>
      <c r="S24" s="266"/>
      <c r="T24" s="265"/>
      <c r="U24" s="45"/>
    </row>
    <row r="25" spans="1:21" ht="21" customHeight="1" x14ac:dyDescent="0.25">
      <c r="A25" s="373"/>
      <c r="B25" s="373"/>
      <c r="C25" s="358"/>
      <c r="D25" s="379">
        <f t="shared" si="3"/>
        <v>7</v>
      </c>
      <c r="E25" s="380" t="str">
        <f t="shared" si="1"/>
        <v>/</v>
      </c>
      <c r="F25" s="380">
        <f>IF(G25=0,0,15)</f>
        <v>15</v>
      </c>
      <c r="G25" s="381" t="s">
        <v>14</v>
      </c>
      <c r="H25" s="328">
        <v>16.89</v>
      </c>
      <c r="I25" s="328">
        <v>2.0099999999999998</v>
      </c>
      <c r="J25" s="328">
        <f t="shared" si="0"/>
        <v>0</v>
      </c>
      <c r="K25" s="329">
        <f t="shared" si="5"/>
        <v>-16.89</v>
      </c>
      <c r="L25" s="328">
        <f t="shared" si="2"/>
        <v>-70</v>
      </c>
      <c r="M25" s="328"/>
      <c r="N25" s="373"/>
      <c r="O25" s="311" t="s">
        <v>45</v>
      </c>
      <c r="P25" s="310"/>
      <c r="Q25" s="310">
        <f>SUM(L11:L35)</f>
        <v>-64.400000000000006</v>
      </c>
      <c r="R25" s="374"/>
      <c r="S25" s="266"/>
      <c r="T25" s="265"/>
      <c r="U25" s="45"/>
    </row>
    <row r="26" spans="1:21" ht="21" customHeight="1" x14ac:dyDescent="0.25">
      <c r="A26" s="373"/>
      <c r="B26" s="358"/>
      <c r="C26" s="358"/>
      <c r="D26" s="379">
        <f t="shared" si="3"/>
        <v>8</v>
      </c>
      <c r="E26" s="380" t="str">
        <f t="shared" si="1"/>
        <v>/</v>
      </c>
      <c r="F26" s="380">
        <f>IF(G26=0,0,16)</f>
        <v>16</v>
      </c>
      <c r="G26" s="381" t="s">
        <v>6</v>
      </c>
      <c r="H26" s="328">
        <v>15.2</v>
      </c>
      <c r="I26" s="328">
        <v>1.48</v>
      </c>
      <c r="J26" s="328">
        <f t="shared" si="0"/>
        <v>22.495999999999999</v>
      </c>
      <c r="K26" s="329">
        <f t="shared" si="5"/>
        <v>7.2959999999999994</v>
      </c>
      <c r="L26" s="328">
        <f t="shared" si="2"/>
        <v>33.599999999999994</v>
      </c>
      <c r="M26" s="328"/>
      <c r="N26" s="373"/>
      <c r="O26" s="387"/>
      <c r="P26" s="251"/>
      <c r="Q26" s="386"/>
      <c r="R26" s="374"/>
      <c r="S26" s="266"/>
      <c r="T26" s="265"/>
      <c r="U26" s="45"/>
    </row>
    <row r="27" spans="1:21" ht="21" customHeight="1" x14ac:dyDescent="0.25">
      <c r="A27" s="373"/>
      <c r="B27" s="358"/>
      <c r="C27" s="358"/>
      <c r="D27" s="379">
        <f t="shared" si="3"/>
        <v>9</v>
      </c>
      <c r="E27" s="380" t="str">
        <f t="shared" si="1"/>
        <v>/</v>
      </c>
      <c r="F27" s="380">
        <f>IF(G27=0,0,17)</f>
        <v>17</v>
      </c>
      <c r="G27" s="381" t="s">
        <v>6</v>
      </c>
      <c r="H27" s="328">
        <v>15.93</v>
      </c>
      <c r="I27" s="328">
        <v>1.75</v>
      </c>
      <c r="J27" s="328">
        <f t="shared" si="0"/>
        <v>27.877499999999998</v>
      </c>
      <c r="K27" s="329">
        <f t="shared" si="5"/>
        <v>11.947499999999998</v>
      </c>
      <c r="L27" s="328">
        <f t="shared" si="2"/>
        <v>52.5</v>
      </c>
      <c r="M27" s="328"/>
      <c r="N27" s="373"/>
      <c r="O27" s="313" t="s">
        <v>44</v>
      </c>
      <c r="P27" s="318"/>
      <c r="Q27" s="310" t="e">
        <f>Octobre!Q29</f>
        <v>#REF!</v>
      </c>
      <c r="R27" s="374"/>
      <c r="S27" s="266"/>
      <c r="T27" s="265"/>
      <c r="U27" s="45"/>
    </row>
    <row r="28" spans="1:21" ht="21" customHeight="1" x14ac:dyDescent="0.25">
      <c r="A28" s="373"/>
      <c r="B28" s="358"/>
      <c r="C28" s="358"/>
      <c r="D28" s="379">
        <f t="shared" si="3"/>
        <v>9</v>
      </c>
      <c r="E28" s="380" t="str">
        <f t="shared" si="1"/>
        <v>/</v>
      </c>
      <c r="F28" s="380">
        <f>IF(G28=0,0,18)</f>
        <v>18</v>
      </c>
      <c r="G28" s="381" t="s">
        <v>14</v>
      </c>
      <c r="H28" s="328">
        <v>17.12</v>
      </c>
      <c r="I28" s="328">
        <v>1.71</v>
      </c>
      <c r="J28" s="328">
        <f t="shared" si="0"/>
        <v>0</v>
      </c>
      <c r="K28" s="329">
        <f t="shared" si="5"/>
        <v>-17.12</v>
      </c>
      <c r="L28" s="328">
        <f t="shared" si="2"/>
        <v>-70</v>
      </c>
      <c r="M28" s="328"/>
      <c r="N28" s="373"/>
      <c r="O28" s="388" t="s">
        <v>13</v>
      </c>
      <c r="P28" s="389"/>
      <c r="Q28" s="390">
        <f>Q18</f>
        <v>-57.319000000000038</v>
      </c>
      <c r="R28" s="374"/>
      <c r="S28" s="266"/>
      <c r="T28" s="265"/>
      <c r="U28" s="45"/>
    </row>
    <row r="29" spans="1:21" ht="21" customHeight="1" x14ac:dyDescent="0.25">
      <c r="A29" s="373"/>
      <c r="B29" s="358"/>
      <c r="C29" s="358"/>
      <c r="D29" s="379">
        <f t="shared" si="3"/>
        <v>10</v>
      </c>
      <c r="E29" s="380" t="str">
        <f t="shared" si="1"/>
        <v>/</v>
      </c>
      <c r="F29" s="380">
        <f>IF(G29=0,0,19)</f>
        <v>19</v>
      </c>
      <c r="G29" s="381" t="s">
        <v>6</v>
      </c>
      <c r="H29" s="328">
        <v>10</v>
      </c>
      <c r="I29" s="328">
        <v>1.87</v>
      </c>
      <c r="J29" s="328">
        <f t="shared" si="0"/>
        <v>18.700000000000003</v>
      </c>
      <c r="K29" s="329">
        <f t="shared" si="5"/>
        <v>8.7000000000000028</v>
      </c>
      <c r="L29" s="328">
        <f t="shared" si="2"/>
        <v>60.900000000000006</v>
      </c>
      <c r="M29" s="328"/>
      <c r="N29" s="373"/>
      <c r="O29" s="313" t="s">
        <v>35</v>
      </c>
      <c r="P29" s="318"/>
      <c r="Q29" s="310" t="e">
        <f>Q27+Q28</f>
        <v>#REF!</v>
      </c>
      <c r="R29" s="340"/>
      <c r="S29" s="264"/>
      <c r="T29" s="265"/>
      <c r="U29" s="45"/>
    </row>
    <row r="30" spans="1:21" ht="21" customHeight="1" x14ac:dyDescent="0.25">
      <c r="A30" s="373"/>
      <c r="B30" s="358"/>
      <c r="C30" s="358"/>
      <c r="D30" s="379">
        <f t="shared" si="3"/>
        <v>11</v>
      </c>
      <c r="E30" s="380" t="str">
        <f t="shared" si="1"/>
        <v>/</v>
      </c>
      <c r="F30" s="380">
        <f>IF(G30=0,0,20)</f>
        <v>20</v>
      </c>
      <c r="G30" s="381" t="s">
        <v>6</v>
      </c>
      <c r="H30" s="328">
        <v>20</v>
      </c>
      <c r="I30" s="328">
        <v>1.82</v>
      </c>
      <c r="J30" s="328">
        <f t="shared" si="0"/>
        <v>36.4</v>
      </c>
      <c r="K30" s="329">
        <f t="shared" si="5"/>
        <v>16.399999999999999</v>
      </c>
      <c r="L30" s="328">
        <f t="shared" si="2"/>
        <v>57.400000000000006</v>
      </c>
      <c r="M30" s="328"/>
      <c r="N30" s="373"/>
      <c r="O30" s="367"/>
      <c r="P30" s="318"/>
      <c r="Q30" s="310"/>
      <c r="R30" s="340"/>
      <c r="S30" s="264"/>
      <c r="T30" s="265"/>
      <c r="U30" s="45"/>
    </row>
    <row r="31" spans="1:21" ht="21" customHeight="1" x14ac:dyDescent="0.25">
      <c r="A31" s="373"/>
      <c r="B31" s="358"/>
      <c r="C31" s="358"/>
      <c r="D31" s="379">
        <f t="shared" si="3"/>
        <v>0</v>
      </c>
      <c r="E31" s="380" t="str">
        <f t="shared" si="1"/>
        <v>/</v>
      </c>
      <c r="F31" s="380">
        <f>IF(G31=0,0,21)</f>
        <v>21</v>
      </c>
      <c r="G31" s="381" t="s">
        <v>47</v>
      </c>
      <c r="H31" s="328">
        <v>20</v>
      </c>
      <c r="I31" s="328">
        <v>1.92</v>
      </c>
      <c r="J31" s="328">
        <f t="shared" si="0"/>
        <v>0</v>
      </c>
      <c r="K31" s="329">
        <f t="shared" si="5"/>
        <v>-20</v>
      </c>
      <c r="L31" s="328">
        <f t="shared" si="2"/>
        <v>0</v>
      </c>
      <c r="M31" s="328"/>
      <c r="N31" s="391"/>
      <c r="O31" s="373"/>
      <c r="P31" s="374"/>
      <c r="Q31" s="378"/>
      <c r="R31" s="340"/>
      <c r="S31" s="264"/>
      <c r="T31" s="265"/>
      <c r="U31" s="45"/>
    </row>
    <row r="32" spans="1:21" ht="21" customHeight="1" x14ac:dyDescent="0.25">
      <c r="A32" s="373"/>
      <c r="B32" s="358"/>
      <c r="C32" s="358"/>
      <c r="D32" s="379">
        <f t="shared" si="3"/>
        <v>0</v>
      </c>
      <c r="E32" s="380" t="str">
        <f t="shared" si="1"/>
        <v>/</v>
      </c>
      <c r="F32" s="380">
        <f>IF(G32=0,0,22)</f>
        <v>22</v>
      </c>
      <c r="G32" s="381" t="s">
        <v>47</v>
      </c>
      <c r="H32" s="328">
        <v>10</v>
      </c>
      <c r="I32" s="328">
        <v>2.16</v>
      </c>
      <c r="J32" s="328">
        <f t="shared" si="0"/>
        <v>0</v>
      </c>
      <c r="K32" s="329">
        <f t="shared" si="5"/>
        <v>-10</v>
      </c>
      <c r="L32" s="328">
        <f t="shared" si="2"/>
        <v>0</v>
      </c>
      <c r="M32" s="328"/>
      <c r="N32" s="391"/>
      <c r="O32" s="373"/>
      <c r="P32" s="374"/>
      <c r="Q32" s="378"/>
      <c r="R32" s="340"/>
      <c r="S32" s="264"/>
      <c r="T32" s="265"/>
      <c r="U32" s="45"/>
    </row>
    <row r="33" spans="1:21" ht="21" customHeight="1" x14ac:dyDescent="0.25">
      <c r="A33" s="373"/>
      <c r="B33" s="358"/>
      <c r="C33" s="358"/>
      <c r="D33" s="379">
        <f t="shared" si="3"/>
        <v>0</v>
      </c>
      <c r="E33" s="380">
        <f t="shared" si="1"/>
        <v>0</v>
      </c>
      <c r="F33" s="380">
        <f>IF(G33=0,0,23)</f>
        <v>0</v>
      </c>
      <c r="G33" s="381">
        <v>0</v>
      </c>
      <c r="H33" s="328"/>
      <c r="I33" s="328"/>
      <c r="J33" s="328">
        <f t="shared" si="0"/>
        <v>0</v>
      </c>
      <c r="K33" s="329">
        <f t="shared" si="5"/>
        <v>0</v>
      </c>
      <c r="L33" s="328">
        <f t="shared" si="2"/>
        <v>0</v>
      </c>
      <c r="M33" s="328"/>
      <c r="N33" s="391"/>
      <c r="O33" s="373"/>
      <c r="P33" s="374"/>
      <c r="Q33" s="378"/>
      <c r="R33" s="340"/>
      <c r="S33" s="264"/>
      <c r="T33" s="265"/>
      <c r="U33" s="45"/>
    </row>
    <row r="34" spans="1:21" ht="21" customHeight="1" x14ac:dyDescent="0.25">
      <c r="A34" s="373"/>
      <c r="B34" s="358"/>
      <c r="C34" s="358"/>
      <c r="D34" s="379">
        <f t="shared" si="3"/>
        <v>0</v>
      </c>
      <c r="E34" s="380">
        <f t="shared" si="1"/>
        <v>0</v>
      </c>
      <c r="F34" s="380">
        <f>IF(G34=0,0,24)</f>
        <v>0</v>
      </c>
      <c r="G34" s="381">
        <v>0</v>
      </c>
      <c r="H34" s="328"/>
      <c r="I34" s="328"/>
      <c r="J34" s="328">
        <f t="shared" si="0"/>
        <v>0</v>
      </c>
      <c r="K34" s="329">
        <f t="shared" si="5"/>
        <v>0</v>
      </c>
      <c r="L34" s="328">
        <f t="shared" si="2"/>
        <v>0</v>
      </c>
      <c r="M34" s="328"/>
      <c r="N34" s="391"/>
      <c r="O34" s="373"/>
      <c r="P34" s="374"/>
      <c r="Q34" s="378"/>
      <c r="R34" s="340"/>
      <c r="S34" s="264"/>
      <c r="T34" s="265"/>
      <c r="U34" s="45"/>
    </row>
    <row r="35" spans="1:21" ht="21" customHeight="1" x14ac:dyDescent="0.25">
      <c r="B35" s="50"/>
      <c r="C35" s="50"/>
      <c r="D35" s="75">
        <f t="shared" si="3"/>
        <v>0</v>
      </c>
      <c r="E35" s="197">
        <f t="shared" si="1"/>
        <v>0</v>
      </c>
      <c r="F35" s="197">
        <f>IF(G35=0,0,25)</f>
        <v>0</v>
      </c>
      <c r="G35" s="198">
        <v>0</v>
      </c>
      <c r="H35" s="27"/>
      <c r="I35" s="27"/>
      <c r="J35" s="27">
        <f t="shared" si="0"/>
        <v>0</v>
      </c>
      <c r="K35" s="96">
        <f t="shared" si="5"/>
        <v>0</v>
      </c>
      <c r="L35" s="27">
        <f t="shared" si="2"/>
        <v>0</v>
      </c>
      <c r="M35" s="27"/>
      <c r="N35" s="29"/>
      <c r="R35" s="264"/>
      <c r="S35" s="264"/>
      <c r="T35" s="265"/>
      <c r="U35" s="45"/>
    </row>
    <row r="36" spans="1:21" ht="20.100000000000001" customHeight="1" x14ac:dyDescent="0.25">
      <c r="B36" s="50"/>
      <c r="C36" s="205"/>
      <c r="D36" s="203"/>
      <c r="E36" s="203"/>
      <c r="F36" s="208"/>
      <c r="G36" s="208"/>
      <c r="H36" s="203"/>
      <c r="I36" s="203"/>
      <c r="J36" s="181"/>
      <c r="K36" s="204"/>
      <c r="L36" s="209"/>
      <c r="M36" s="209"/>
      <c r="N36" s="205"/>
      <c r="R36" s="200"/>
      <c r="S36" s="63"/>
      <c r="T36" s="58"/>
    </row>
    <row r="37" spans="1:21" ht="20.100000000000001" customHeight="1" x14ac:dyDescent="0.25">
      <c r="C37" s="205"/>
      <c r="D37" s="282"/>
      <c r="E37" s="282"/>
      <c r="F37" s="282"/>
      <c r="G37" s="282"/>
      <c r="H37" s="180"/>
      <c r="I37" s="203"/>
      <c r="J37" s="210"/>
      <c r="K37" s="203"/>
      <c r="L37" s="211"/>
      <c r="M37" s="190"/>
      <c r="N37" s="181"/>
      <c r="O37" s="205"/>
      <c r="P37" s="56"/>
      <c r="Q37" s="83"/>
      <c r="R37" s="23"/>
      <c r="S37" s="23"/>
      <c r="T37" s="58"/>
    </row>
    <row r="38" spans="1:21" ht="20.100000000000001" customHeight="1" x14ac:dyDescent="0.25">
      <c r="C38" s="205"/>
      <c r="D38" s="282"/>
      <c r="E38" s="282"/>
      <c r="F38" s="282"/>
      <c r="G38" s="282"/>
      <c r="H38" s="255"/>
      <c r="I38" s="203"/>
      <c r="J38" s="210"/>
      <c r="K38" s="203"/>
      <c r="L38" s="212"/>
      <c r="M38" s="206"/>
      <c r="N38" s="181"/>
      <c r="O38" s="205"/>
      <c r="P38" s="56"/>
      <c r="Q38" s="83"/>
      <c r="R38" s="23"/>
      <c r="S38" s="23"/>
      <c r="T38" s="58"/>
    </row>
    <row r="39" spans="1:21" ht="20.100000000000001" customHeight="1" x14ac:dyDescent="0.25">
      <c r="C39" s="205"/>
      <c r="D39" s="280"/>
      <c r="E39" s="280"/>
      <c r="F39" s="280"/>
      <c r="G39" s="280"/>
      <c r="H39" s="255"/>
      <c r="I39" s="203"/>
      <c r="J39" s="213"/>
      <c r="K39" s="203"/>
      <c r="L39" s="214"/>
      <c r="M39" s="205"/>
      <c r="N39" s="205"/>
      <c r="O39" s="205"/>
      <c r="P39" s="56"/>
      <c r="Q39" s="83"/>
      <c r="R39" s="27"/>
      <c r="S39" s="27"/>
      <c r="T39" s="58"/>
    </row>
    <row r="40" spans="1:21" ht="20.100000000000001" customHeight="1" x14ac:dyDescent="0.25">
      <c r="C40" s="205"/>
      <c r="D40" s="281"/>
      <c r="E40" s="281"/>
      <c r="F40" s="281"/>
      <c r="G40" s="281"/>
      <c r="H40" s="182"/>
      <c r="I40" s="203"/>
      <c r="J40" s="182"/>
      <c r="K40" s="203"/>
      <c r="L40" s="215"/>
      <c r="M40" s="184"/>
      <c r="N40" s="181"/>
      <c r="O40" s="205"/>
      <c r="P40" s="56"/>
      <c r="Q40" s="83"/>
      <c r="R40" s="27"/>
      <c r="S40" s="27"/>
      <c r="T40" s="58"/>
    </row>
    <row r="41" spans="1:21" ht="20.100000000000001" customHeight="1" x14ac:dyDescent="0.25">
      <c r="C41" s="205"/>
      <c r="D41" s="283"/>
      <c r="E41" s="283"/>
      <c r="F41" s="283"/>
      <c r="G41" s="283"/>
      <c r="H41" s="182"/>
      <c r="I41" s="203"/>
      <c r="J41" s="216"/>
      <c r="K41" s="203"/>
      <c r="L41" s="215"/>
      <c r="M41" s="184"/>
      <c r="N41" s="181"/>
      <c r="O41" s="205"/>
      <c r="P41" s="56"/>
      <c r="Q41" s="83"/>
      <c r="R41" s="242"/>
      <c r="S41" s="77"/>
    </row>
    <row r="42" spans="1:21" ht="20.100000000000001" customHeight="1" x14ac:dyDescent="0.25">
      <c r="C42" s="205"/>
      <c r="D42" s="279"/>
      <c r="E42" s="279"/>
      <c r="F42" s="279"/>
      <c r="G42" s="279"/>
      <c r="H42" s="191"/>
      <c r="I42" s="192"/>
      <c r="J42" s="217"/>
      <c r="K42" s="203"/>
      <c r="L42" s="218"/>
      <c r="M42" s="207"/>
      <c r="N42" s="242"/>
      <c r="O42" s="205"/>
      <c r="P42" s="56"/>
      <c r="Q42" s="83"/>
      <c r="R42" s="23"/>
      <c r="S42" s="23"/>
    </row>
    <row r="43" spans="1:21" ht="11.25" customHeight="1" x14ac:dyDescent="0.25">
      <c r="C43" s="205"/>
      <c r="D43" s="208"/>
      <c r="E43" s="203"/>
      <c r="F43" s="208"/>
      <c r="G43" s="203"/>
      <c r="H43" s="203"/>
      <c r="I43" s="203"/>
      <c r="J43" s="203"/>
      <c r="K43" s="203"/>
      <c r="L43" s="203"/>
      <c r="M43" s="203"/>
      <c r="N43" s="205"/>
      <c r="O43" s="205"/>
      <c r="P43" s="56"/>
      <c r="Q43" s="83"/>
      <c r="R43" s="56"/>
    </row>
    <row r="44" spans="1:21" ht="6.75" customHeight="1" x14ac:dyDescent="0.25">
      <c r="C44" s="50"/>
      <c r="D44" s="56"/>
      <c r="E44" s="88"/>
      <c r="F44" s="56"/>
      <c r="G44" s="88"/>
      <c r="H44" s="88"/>
      <c r="I44" s="88"/>
      <c r="J44" s="88"/>
      <c r="K44" s="256"/>
      <c r="L44" s="88"/>
      <c r="M44" s="88"/>
      <c r="N44" s="50"/>
      <c r="O44" s="257"/>
      <c r="P44" s="185"/>
      <c r="Q44" s="186"/>
      <c r="R44" s="23"/>
      <c r="S44" s="23"/>
    </row>
    <row r="45" spans="1:21" ht="20.100000000000001" customHeight="1" x14ac:dyDescent="0.25">
      <c r="C45" s="50"/>
      <c r="D45" s="56"/>
      <c r="E45" s="88"/>
      <c r="F45" s="56"/>
      <c r="G45" s="115"/>
      <c r="H45" s="88"/>
      <c r="I45" s="88"/>
      <c r="J45" s="88"/>
      <c r="K45" s="256"/>
      <c r="L45" s="88"/>
      <c r="M45" s="88"/>
      <c r="N45" s="50"/>
      <c r="O45" s="50"/>
      <c r="P45" s="56"/>
      <c r="Q45" s="83"/>
      <c r="R45" s="56"/>
    </row>
    <row r="46" spans="1:21" ht="19.5" customHeight="1" x14ac:dyDescent="0.25">
      <c r="C46" s="50"/>
      <c r="D46" s="56"/>
      <c r="E46" s="88"/>
      <c r="F46" s="56"/>
      <c r="G46" s="88"/>
      <c r="H46" s="88"/>
      <c r="I46" s="88"/>
      <c r="J46" s="88"/>
      <c r="K46" s="88"/>
      <c r="L46" s="88"/>
      <c r="M46" s="88"/>
      <c r="N46" s="50"/>
      <c r="O46" s="50"/>
      <c r="P46" s="56"/>
      <c r="Q46" s="83"/>
      <c r="R46" s="56"/>
    </row>
    <row r="47" spans="1:21" ht="17.25" customHeight="1" x14ac:dyDescent="0.25">
      <c r="C47" s="50"/>
      <c r="D47" s="56"/>
      <c r="E47" s="88"/>
      <c r="F47" s="56"/>
      <c r="G47" s="88"/>
      <c r="H47" s="88"/>
      <c r="I47" s="88"/>
      <c r="J47" s="88"/>
      <c r="K47" s="88"/>
      <c r="L47" s="88"/>
      <c r="M47" s="88"/>
      <c r="N47" s="50"/>
      <c r="O47" s="50"/>
      <c r="P47" s="56"/>
      <c r="Q47" s="83"/>
      <c r="R47" s="56"/>
    </row>
    <row r="48" spans="1:21" ht="19.5" hidden="1" customHeight="1" x14ac:dyDescent="0.25"/>
    <row r="49" spans="2:20" ht="15" customHeight="1" x14ac:dyDescent="0.25"/>
    <row r="50" spans="2:20" s="50" customFormat="1" ht="39" hidden="1" customHeight="1" x14ac:dyDescent="0.25">
      <c r="D50" s="56"/>
      <c r="E50" s="88"/>
      <c r="F50" s="56"/>
      <c r="G50" s="88"/>
      <c r="H50" s="88"/>
      <c r="I50" s="88"/>
      <c r="J50" s="88"/>
      <c r="K50" s="88"/>
      <c r="L50" s="88"/>
      <c r="M50" s="88"/>
      <c r="P50" s="56"/>
      <c r="Q50" s="83"/>
      <c r="R50" s="56"/>
      <c r="S50" s="56"/>
    </row>
    <row r="51" spans="2:20" ht="15" x14ac:dyDescent="0.25"/>
    <row r="52" spans="2:20" ht="9.75" customHeight="1" x14ac:dyDescent="0.25"/>
    <row r="53" spans="2:20" ht="15" hidden="1" x14ac:dyDescent="0.25"/>
    <row r="54" spans="2:20" ht="15" x14ac:dyDescent="0.25"/>
    <row r="55" spans="2:20" ht="15" x14ac:dyDescent="0.25"/>
    <row r="56" spans="2:20" ht="15" x14ac:dyDescent="0.25"/>
    <row r="57" spans="2:20" ht="30.75" customHeight="1" x14ac:dyDescent="0.25">
      <c r="B57" s="50"/>
      <c r="C57" s="50"/>
      <c r="D57" s="80"/>
      <c r="E57" s="115"/>
      <c r="F57" s="80"/>
      <c r="G57" s="115"/>
      <c r="H57" s="115"/>
      <c r="I57" s="115"/>
      <c r="J57" s="115"/>
      <c r="K57" s="115"/>
      <c r="L57" s="115"/>
      <c r="M57" s="115"/>
      <c r="N57" s="51"/>
      <c r="O57" s="51"/>
      <c r="P57" s="56"/>
      <c r="Q57" s="83"/>
      <c r="R57" s="56"/>
      <c r="S57" s="56"/>
    </row>
    <row r="58" spans="2:20" s="53" customFormat="1" ht="63.75" customHeight="1" x14ac:dyDescent="0.35">
      <c r="B58" s="116"/>
      <c r="C58" s="274"/>
      <c r="D58" s="274"/>
      <c r="E58" s="274"/>
      <c r="F58" s="274"/>
      <c r="G58" s="274"/>
      <c r="H58" s="274"/>
      <c r="I58" s="274"/>
      <c r="J58" s="274"/>
      <c r="K58" s="274"/>
      <c r="L58" s="274"/>
      <c r="M58" s="274"/>
      <c r="N58" s="274"/>
      <c r="O58" s="274"/>
      <c r="P58" s="274"/>
      <c r="Q58" s="274"/>
      <c r="R58" s="274"/>
      <c r="S58" s="52"/>
      <c r="T58" s="52"/>
    </row>
    <row r="59" spans="2:20" ht="24.95" customHeight="1" x14ac:dyDescent="0.25">
      <c r="B59" s="50"/>
      <c r="C59" s="50"/>
      <c r="D59" s="80"/>
      <c r="E59" s="115"/>
      <c r="F59" s="80"/>
      <c r="G59" s="94"/>
      <c r="H59" s="278"/>
      <c r="I59" s="278"/>
      <c r="J59" s="278"/>
      <c r="K59" s="278"/>
      <c r="L59" s="196"/>
      <c r="M59" s="196"/>
      <c r="N59" s="115"/>
      <c r="O59" s="50"/>
      <c r="P59" s="56"/>
      <c r="Q59" s="83"/>
      <c r="R59" s="56"/>
      <c r="S59" s="56"/>
    </row>
    <row r="60" spans="2:20" ht="24.75" customHeight="1" x14ac:dyDescent="0.25">
      <c r="B60" s="50"/>
      <c r="C60" s="50"/>
      <c r="D60" s="80"/>
      <c r="E60" s="115"/>
      <c r="F60" s="80"/>
      <c r="G60" s="94"/>
      <c r="H60" s="110"/>
      <c r="I60" s="110"/>
      <c r="J60" s="110"/>
      <c r="K60" s="110"/>
      <c r="L60" s="110"/>
      <c r="M60" s="196"/>
      <c r="N60" s="80"/>
      <c r="O60" s="50"/>
      <c r="P60" s="56"/>
      <c r="Q60" s="83"/>
      <c r="R60" s="56"/>
      <c r="S60" s="56"/>
    </row>
    <row r="61" spans="2:20" ht="24.95" customHeight="1" x14ac:dyDescent="0.25">
      <c r="B61" s="50"/>
      <c r="C61" s="50"/>
      <c r="D61" s="56"/>
      <c r="E61" s="88"/>
      <c r="F61" s="56"/>
      <c r="G61" s="111"/>
      <c r="H61" s="112"/>
      <c r="I61" s="112"/>
      <c r="J61" s="112"/>
      <c r="K61" s="112"/>
      <c r="L61" s="112"/>
      <c r="M61" s="112"/>
      <c r="N61" s="117"/>
      <c r="O61" s="50"/>
      <c r="P61" s="56"/>
      <c r="Q61" s="83"/>
      <c r="R61" s="56"/>
      <c r="S61" s="56"/>
    </row>
    <row r="62" spans="2:20" ht="24.95" customHeight="1" x14ac:dyDescent="0.25">
      <c r="B62" s="50"/>
      <c r="C62" s="50"/>
      <c r="D62" s="56"/>
      <c r="E62" s="88"/>
      <c r="F62" s="56"/>
      <c r="G62" s="111"/>
      <c r="H62" s="112"/>
      <c r="I62" s="112"/>
      <c r="J62" s="112"/>
      <c r="K62" s="112"/>
      <c r="L62" s="112"/>
      <c r="M62" s="112"/>
      <c r="N62" s="117"/>
      <c r="O62" s="82"/>
      <c r="P62" s="106"/>
      <c r="Q62" s="262"/>
      <c r="R62" s="106"/>
      <c r="S62" s="106"/>
    </row>
    <row r="63" spans="2:20" ht="24.95" customHeight="1" x14ac:dyDescent="0.25">
      <c r="B63" s="50"/>
      <c r="C63" s="50"/>
      <c r="D63" s="56"/>
      <c r="E63" s="88"/>
      <c r="F63" s="56"/>
      <c r="G63" s="113"/>
      <c r="H63" s="114"/>
      <c r="I63" s="114"/>
      <c r="J63" s="114"/>
      <c r="K63" s="114"/>
      <c r="L63" s="114"/>
      <c r="M63" s="114"/>
      <c r="N63" s="117"/>
      <c r="O63" s="50"/>
      <c r="P63" s="56"/>
      <c r="Q63" s="83"/>
      <c r="R63" s="56"/>
      <c r="S63" s="56"/>
    </row>
    <row r="64" spans="2:20" ht="24.95" customHeight="1" x14ac:dyDescent="0.25">
      <c r="B64" s="275"/>
      <c r="C64" s="275"/>
      <c r="D64" s="275"/>
      <c r="E64" s="275"/>
      <c r="F64" s="275"/>
      <c r="G64" s="113"/>
      <c r="H64" s="114"/>
      <c r="I64" s="114"/>
      <c r="J64" s="114"/>
      <c r="K64" s="114"/>
      <c r="L64" s="114"/>
      <c r="M64" s="114"/>
      <c r="N64" s="80"/>
      <c r="O64" s="50"/>
      <c r="P64" s="56"/>
      <c r="Q64" s="83"/>
      <c r="R64" s="56"/>
      <c r="S64" s="56"/>
    </row>
    <row r="65" spans="2:19" ht="24.95" customHeight="1" x14ac:dyDescent="0.25">
      <c r="B65" s="275"/>
      <c r="C65" s="275"/>
      <c r="D65" s="275"/>
      <c r="E65" s="275"/>
      <c r="F65" s="275"/>
      <c r="G65" s="113"/>
      <c r="H65" s="114"/>
      <c r="I65" s="114"/>
      <c r="J65" s="114"/>
      <c r="K65" s="114"/>
      <c r="L65" s="114"/>
      <c r="M65" s="114"/>
      <c r="N65" s="80"/>
      <c r="O65" s="50"/>
      <c r="P65" s="56"/>
      <c r="Q65" s="83"/>
      <c r="R65" s="56"/>
      <c r="S65" s="56"/>
    </row>
    <row r="66" spans="2:19" ht="24.95" customHeight="1" x14ac:dyDescent="0.25">
      <c r="B66" s="50"/>
      <c r="C66" s="50"/>
      <c r="D66" s="56"/>
      <c r="E66" s="88"/>
      <c r="F66" s="56"/>
      <c r="G66" s="113"/>
      <c r="H66" s="114"/>
      <c r="I66" s="114"/>
      <c r="J66" s="114"/>
      <c r="K66" s="114"/>
      <c r="L66" s="114"/>
      <c r="M66" s="114"/>
      <c r="N66" s="80"/>
      <c r="O66" s="50"/>
      <c r="P66" s="56"/>
      <c r="Q66" s="83"/>
      <c r="R66" s="56"/>
      <c r="S66" s="56"/>
    </row>
    <row r="67" spans="2:19" ht="24.95" customHeight="1" x14ac:dyDescent="0.25">
      <c r="B67" s="50"/>
      <c r="C67" s="50"/>
      <c r="D67" s="56"/>
      <c r="E67" s="88"/>
      <c r="F67" s="56"/>
      <c r="G67" s="113"/>
      <c r="H67" s="114"/>
      <c r="I67" s="114"/>
      <c r="J67" s="114"/>
      <c r="K67" s="114"/>
      <c r="L67" s="114"/>
      <c r="M67" s="114"/>
      <c r="N67" s="80"/>
      <c r="O67" s="50"/>
      <c r="P67" s="56"/>
      <c r="Q67" s="83"/>
      <c r="R67" s="56"/>
      <c r="S67" s="56"/>
    </row>
    <row r="68" spans="2:19" ht="24.95" customHeight="1" x14ac:dyDescent="0.25">
      <c r="B68" s="50"/>
      <c r="C68" s="50"/>
      <c r="D68" s="56"/>
      <c r="E68" s="88"/>
      <c r="F68" s="56"/>
      <c r="G68" s="113"/>
      <c r="H68" s="114"/>
      <c r="I68" s="114"/>
      <c r="J68" s="114"/>
      <c r="K68" s="114"/>
      <c r="L68" s="114"/>
      <c r="M68" s="114"/>
      <c r="N68" s="80"/>
      <c r="O68" s="50"/>
      <c r="P68" s="56"/>
      <c r="Q68" s="83"/>
      <c r="R68" s="56"/>
      <c r="S68" s="56"/>
    </row>
    <row r="69" spans="2:19" ht="24.95" customHeight="1" x14ac:dyDescent="0.25">
      <c r="B69" s="50"/>
      <c r="C69" s="50"/>
      <c r="D69" s="56"/>
      <c r="E69" s="88"/>
      <c r="F69" s="56"/>
      <c r="G69" s="113"/>
      <c r="H69" s="114"/>
      <c r="I69" s="114"/>
      <c r="J69" s="114"/>
      <c r="K69" s="114"/>
      <c r="L69" s="114"/>
      <c r="M69" s="114"/>
      <c r="N69" s="80"/>
      <c r="O69" s="50"/>
      <c r="P69" s="56"/>
      <c r="Q69" s="83"/>
      <c r="R69" s="56"/>
      <c r="S69" s="56"/>
    </row>
    <row r="70" spans="2:19" ht="24.95" customHeight="1" x14ac:dyDescent="0.25">
      <c r="B70" s="50"/>
      <c r="C70" s="50"/>
      <c r="D70" s="56"/>
      <c r="E70" s="88"/>
      <c r="F70" s="56"/>
      <c r="G70" s="113"/>
      <c r="H70" s="114"/>
      <c r="I70" s="114"/>
      <c r="J70" s="114"/>
      <c r="K70" s="114"/>
      <c r="L70" s="114"/>
      <c r="M70" s="114"/>
      <c r="N70" s="80"/>
      <c r="O70" s="50"/>
      <c r="P70" s="56"/>
      <c r="Q70" s="83"/>
      <c r="R70" s="56"/>
      <c r="S70" s="56"/>
    </row>
    <row r="71" spans="2:19" ht="24.95" customHeight="1" x14ac:dyDescent="0.25">
      <c r="B71" s="50"/>
      <c r="C71" s="50"/>
      <c r="D71" s="56"/>
      <c r="E71" s="88"/>
      <c r="F71" s="56"/>
      <c r="G71" s="113"/>
      <c r="H71" s="114"/>
      <c r="I71" s="114"/>
      <c r="J71" s="114"/>
      <c r="K71" s="114"/>
      <c r="L71" s="114"/>
      <c r="M71" s="114"/>
      <c r="N71" s="80"/>
      <c r="O71" s="50"/>
      <c r="P71" s="56"/>
      <c r="Q71" s="83"/>
      <c r="R71" s="56"/>
      <c r="S71" s="56"/>
    </row>
    <row r="72" spans="2:19" ht="24.95" customHeight="1" x14ac:dyDescent="0.25">
      <c r="B72" s="50"/>
      <c r="C72" s="50"/>
      <c r="D72" s="56"/>
      <c r="E72" s="88"/>
      <c r="F72" s="56"/>
      <c r="G72" s="113"/>
      <c r="H72" s="114"/>
      <c r="I72" s="114"/>
      <c r="J72" s="114"/>
      <c r="K72" s="114"/>
      <c r="L72" s="114"/>
      <c r="M72" s="114"/>
      <c r="N72" s="80"/>
      <c r="O72" s="50"/>
      <c r="P72" s="56"/>
      <c r="Q72" s="83"/>
      <c r="R72" s="56"/>
      <c r="S72" s="56"/>
    </row>
    <row r="73" spans="2:19" ht="24.95" customHeight="1" x14ac:dyDescent="0.25">
      <c r="B73" s="50"/>
      <c r="C73" s="50"/>
      <c r="D73" s="56"/>
      <c r="E73" s="88"/>
      <c r="F73" s="56"/>
      <c r="G73" s="113"/>
      <c r="H73" s="114"/>
      <c r="I73" s="114"/>
      <c r="J73" s="114"/>
      <c r="K73" s="114"/>
      <c r="L73" s="114"/>
      <c r="M73" s="114"/>
      <c r="N73" s="80"/>
      <c r="O73" s="50"/>
      <c r="P73" s="56"/>
      <c r="Q73" s="83"/>
      <c r="R73" s="56"/>
      <c r="S73" s="56"/>
    </row>
    <row r="74" spans="2:19" ht="24.95" customHeight="1" x14ac:dyDescent="0.25">
      <c r="B74" s="50"/>
      <c r="C74" s="50"/>
      <c r="D74" s="56"/>
      <c r="E74" s="88"/>
      <c r="F74" s="56"/>
      <c r="G74" s="113"/>
      <c r="H74" s="114"/>
      <c r="I74" s="114"/>
      <c r="J74" s="114"/>
      <c r="K74" s="114"/>
      <c r="L74" s="114"/>
      <c r="M74" s="114"/>
      <c r="N74" s="80"/>
      <c r="O74" s="50"/>
      <c r="P74" s="56"/>
      <c r="Q74" s="83"/>
      <c r="R74" s="56"/>
      <c r="S74" s="56"/>
    </row>
    <row r="75" spans="2:19" ht="24.95" customHeight="1" x14ac:dyDescent="0.25">
      <c r="B75" s="50"/>
      <c r="C75" s="50"/>
      <c r="D75" s="56"/>
      <c r="E75" s="88"/>
      <c r="F75" s="56"/>
      <c r="G75" s="113"/>
      <c r="H75" s="114"/>
      <c r="I75" s="114"/>
      <c r="J75" s="114"/>
      <c r="K75" s="114"/>
      <c r="L75" s="114"/>
      <c r="M75" s="114"/>
      <c r="N75" s="80"/>
      <c r="O75" s="50"/>
      <c r="P75" s="56"/>
      <c r="Q75" s="83"/>
      <c r="R75" s="56"/>
      <c r="S75" s="56"/>
    </row>
    <row r="76" spans="2:19" ht="24.95" customHeight="1" x14ac:dyDescent="0.25">
      <c r="B76" s="50"/>
      <c r="C76" s="50"/>
      <c r="D76" s="56"/>
      <c r="E76" s="88"/>
      <c r="F76" s="56"/>
      <c r="G76" s="113"/>
      <c r="H76" s="114"/>
      <c r="I76" s="114"/>
      <c r="J76" s="114"/>
      <c r="K76" s="114"/>
      <c r="L76" s="114"/>
      <c r="M76" s="114"/>
      <c r="N76" s="80"/>
      <c r="O76" s="50"/>
      <c r="P76" s="56"/>
      <c r="Q76" s="83"/>
      <c r="R76" s="56"/>
      <c r="S76" s="56"/>
    </row>
    <row r="77" spans="2:19" ht="24.95" customHeight="1" x14ac:dyDescent="0.25">
      <c r="B77" s="50"/>
      <c r="C77" s="50"/>
      <c r="D77" s="56"/>
      <c r="E77" s="88"/>
      <c r="F77" s="56"/>
      <c r="G77" s="113"/>
      <c r="H77" s="114"/>
      <c r="I77" s="114"/>
      <c r="J77" s="114"/>
      <c r="K77" s="114"/>
      <c r="L77" s="114"/>
      <c r="M77" s="114"/>
      <c r="N77" s="80"/>
      <c r="O77" s="50"/>
      <c r="P77" s="56"/>
      <c r="Q77" s="83"/>
      <c r="R77" s="56"/>
      <c r="S77" s="56"/>
    </row>
    <row r="78" spans="2:19" ht="36.75" customHeight="1" x14ac:dyDescent="0.25">
      <c r="B78" s="275"/>
      <c r="C78" s="275"/>
      <c r="D78" s="275"/>
      <c r="E78" s="275"/>
      <c r="F78" s="275"/>
      <c r="G78" s="88"/>
      <c r="H78" s="80"/>
      <c r="I78" s="80"/>
      <c r="J78" s="80"/>
      <c r="K78" s="88"/>
      <c r="L78" s="88"/>
      <c r="M78" s="88"/>
      <c r="N78" s="80"/>
      <c r="O78" s="50"/>
      <c r="P78" s="56"/>
      <c r="Q78" s="83"/>
      <c r="R78" s="56"/>
      <c r="S78" s="56"/>
    </row>
    <row r="79" spans="2:19" ht="8.1" customHeight="1" x14ac:dyDescent="0.25">
      <c r="B79" s="106"/>
      <c r="C79" s="106"/>
      <c r="D79" s="80"/>
      <c r="E79" s="80"/>
      <c r="F79" s="80"/>
      <c r="G79" s="88"/>
      <c r="H79" s="277"/>
      <c r="I79" s="277"/>
      <c r="J79" s="277"/>
      <c r="K79" s="277"/>
      <c r="L79" s="277"/>
      <c r="M79" s="194"/>
      <c r="N79" s="80"/>
      <c r="O79" s="50"/>
      <c r="P79" s="56"/>
      <c r="Q79" s="83"/>
      <c r="R79" s="56"/>
      <c r="S79" s="56"/>
    </row>
    <row r="80" spans="2:19" ht="24.95" customHeight="1" x14ac:dyDescent="0.25">
      <c r="B80" s="50"/>
      <c r="C80" s="50"/>
      <c r="D80" s="56"/>
      <c r="E80" s="88"/>
      <c r="F80" s="56"/>
      <c r="G80" s="56"/>
      <c r="H80" s="277"/>
      <c r="I80" s="277"/>
      <c r="J80" s="277"/>
      <c r="K80" s="277"/>
      <c r="L80" s="277"/>
      <c r="M80" s="194"/>
      <c r="N80" s="80"/>
      <c r="O80" s="50"/>
      <c r="P80" s="56"/>
      <c r="Q80" s="83"/>
      <c r="R80" s="56"/>
      <c r="S80" s="56"/>
    </row>
    <row r="81" spans="2:20" ht="8.1" customHeight="1" x14ac:dyDescent="0.25">
      <c r="B81" s="50"/>
      <c r="C81" s="50"/>
      <c r="D81" s="56"/>
      <c r="E81" s="88"/>
      <c r="F81" s="56"/>
      <c r="G81" s="88"/>
      <c r="H81" s="118"/>
      <c r="I81" s="118"/>
      <c r="J81" s="118"/>
      <c r="K81" s="118"/>
      <c r="L81" s="118"/>
      <c r="M81" s="194"/>
      <c r="N81" s="80"/>
      <c r="O81" s="50"/>
      <c r="P81" s="56"/>
      <c r="Q81" s="83"/>
      <c r="R81" s="56"/>
      <c r="S81" s="56"/>
    </row>
    <row r="82" spans="2:20" ht="24.95" customHeight="1" x14ac:dyDescent="0.25">
      <c r="B82" s="50"/>
      <c r="C82" s="50"/>
      <c r="D82" s="56"/>
      <c r="E82" s="88"/>
      <c r="F82" s="56"/>
      <c r="G82" s="88"/>
      <c r="H82" s="118"/>
      <c r="I82" s="118"/>
      <c r="J82" s="118"/>
      <c r="K82" s="118"/>
      <c r="L82" s="119"/>
      <c r="M82" s="119"/>
      <c r="N82" s="80"/>
      <c r="O82" s="50"/>
      <c r="P82" s="56"/>
      <c r="Q82" s="83"/>
      <c r="R82" s="56"/>
      <c r="S82" s="56"/>
    </row>
    <row r="83" spans="2:20" ht="24.95" customHeight="1" x14ac:dyDescent="0.25">
      <c r="B83" s="50"/>
      <c r="C83" s="50"/>
      <c r="D83" s="56"/>
      <c r="E83" s="88"/>
      <c r="F83" s="56"/>
      <c r="G83" s="88"/>
      <c r="H83" s="118"/>
      <c r="I83" s="118"/>
      <c r="J83" s="118"/>
      <c r="K83" s="118"/>
      <c r="L83" s="119"/>
      <c r="M83" s="119"/>
      <c r="N83" s="80"/>
      <c r="O83" s="50"/>
      <c r="P83" s="56"/>
      <c r="Q83" s="83"/>
      <c r="R83" s="56"/>
      <c r="S83" s="56"/>
    </row>
    <row r="84" spans="2:20" ht="24.95" customHeight="1" x14ac:dyDescent="0.25">
      <c r="B84" s="50"/>
      <c r="C84" s="50"/>
      <c r="D84" s="56"/>
      <c r="E84" s="88"/>
      <c r="F84" s="56"/>
      <c r="G84" s="88"/>
      <c r="H84" s="118"/>
      <c r="I84" s="118"/>
      <c r="J84" s="118"/>
      <c r="K84" s="118"/>
      <c r="L84" s="119"/>
      <c r="M84" s="119"/>
      <c r="N84" s="80"/>
      <c r="O84" s="50"/>
      <c r="P84" s="56"/>
      <c r="Q84" s="83"/>
      <c r="R84" s="56"/>
      <c r="S84" s="56"/>
    </row>
    <row r="85" spans="2:20" ht="24.95" customHeight="1" x14ac:dyDescent="0.25">
      <c r="B85" s="275"/>
      <c r="C85" s="275"/>
      <c r="D85" s="275"/>
      <c r="E85" s="275"/>
      <c r="F85" s="275"/>
      <c r="G85" s="88"/>
      <c r="H85" s="118"/>
      <c r="I85" s="118"/>
      <c r="J85" s="118"/>
      <c r="K85" s="118"/>
      <c r="L85" s="119"/>
      <c r="M85" s="119"/>
      <c r="N85" s="80"/>
      <c r="O85" s="50"/>
      <c r="P85" s="56"/>
      <c r="Q85" s="83"/>
      <c r="R85" s="56"/>
      <c r="S85" s="56"/>
    </row>
    <row r="86" spans="2:20" ht="24.95" customHeight="1" x14ac:dyDescent="0.25">
      <c r="B86" s="275"/>
      <c r="C86" s="275"/>
      <c r="D86" s="275"/>
      <c r="E86" s="275"/>
      <c r="F86" s="275"/>
      <c r="G86" s="88"/>
      <c r="H86" s="120"/>
      <c r="I86" s="118"/>
      <c r="J86" s="120"/>
      <c r="K86" s="118"/>
      <c r="L86" s="119"/>
      <c r="M86" s="119"/>
      <c r="N86" s="80"/>
      <c r="O86" s="80"/>
      <c r="P86" s="56"/>
      <c r="Q86" s="83"/>
      <c r="R86" s="56"/>
      <c r="S86" s="56"/>
    </row>
    <row r="87" spans="2:20" ht="24.95" customHeight="1" x14ac:dyDescent="0.25">
      <c r="B87" s="50"/>
      <c r="C87" s="50"/>
      <c r="D87" s="56"/>
      <c r="E87" s="88"/>
      <c r="F87" s="56"/>
      <c r="G87" s="88"/>
      <c r="H87" s="120"/>
      <c r="I87" s="118"/>
      <c r="J87" s="120"/>
      <c r="K87" s="118"/>
      <c r="L87" s="119"/>
      <c r="M87" s="119"/>
      <c r="N87" s="51"/>
      <c r="O87" s="50"/>
      <c r="P87" s="56"/>
      <c r="Q87" s="83"/>
      <c r="R87" s="56"/>
      <c r="S87" s="56"/>
    </row>
    <row r="88" spans="2:20" ht="36.75" customHeight="1" x14ac:dyDescent="0.25">
      <c r="B88" s="50"/>
      <c r="C88" s="50"/>
      <c r="D88" s="56"/>
      <c r="E88" s="88"/>
      <c r="F88" s="56"/>
      <c r="G88" s="88"/>
      <c r="H88" s="88"/>
      <c r="I88" s="115"/>
      <c r="J88" s="88"/>
      <c r="K88" s="88"/>
      <c r="L88" s="88"/>
      <c r="M88" s="88"/>
      <c r="N88" s="50"/>
      <c r="O88" s="50"/>
      <c r="P88" s="56"/>
      <c r="Q88" s="83"/>
      <c r="R88" s="56"/>
      <c r="S88" s="56"/>
    </row>
    <row r="89" spans="2:20" s="55" customFormat="1" ht="69.95" customHeight="1" x14ac:dyDescent="0.25">
      <c r="B89" s="88"/>
      <c r="C89" s="274"/>
      <c r="D89" s="274"/>
      <c r="E89" s="274"/>
      <c r="F89" s="274"/>
      <c r="G89" s="274"/>
      <c r="H89" s="274"/>
      <c r="I89" s="274"/>
      <c r="J89" s="274"/>
      <c r="K89" s="274"/>
      <c r="L89" s="274"/>
      <c r="M89" s="274"/>
      <c r="N89" s="274"/>
      <c r="O89" s="274"/>
      <c r="P89" s="274"/>
      <c r="Q89" s="274"/>
      <c r="R89" s="274"/>
      <c r="S89" s="274"/>
      <c r="T89" s="54"/>
    </row>
    <row r="90" spans="2:20" ht="24.95" customHeight="1" x14ac:dyDescent="0.25">
      <c r="B90" s="50"/>
      <c r="C90" s="50"/>
      <c r="D90" s="56"/>
      <c r="E90" s="88"/>
      <c r="F90" s="56"/>
      <c r="G90" s="88"/>
      <c r="H90" s="89"/>
      <c r="I90" s="90"/>
      <c r="J90" s="109"/>
      <c r="K90" s="109"/>
      <c r="L90" s="109"/>
      <c r="M90" s="195"/>
      <c r="N90" s="50"/>
      <c r="O90" s="50"/>
      <c r="P90" s="56"/>
      <c r="Q90" s="83"/>
      <c r="R90" s="56"/>
      <c r="S90" s="56"/>
    </row>
    <row r="91" spans="2:20" ht="24.95" customHeight="1" x14ac:dyDescent="0.25">
      <c r="B91" s="50"/>
      <c r="C91" s="50"/>
      <c r="D91" s="56"/>
      <c r="E91" s="88"/>
      <c r="F91" s="56"/>
      <c r="G91" s="88"/>
      <c r="H91" s="271"/>
      <c r="I91" s="271"/>
      <c r="J91" s="121"/>
      <c r="K91" s="90"/>
      <c r="L91" s="90"/>
      <c r="M91" s="90"/>
      <c r="N91" s="50"/>
      <c r="O91" s="50"/>
      <c r="P91" s="56"/>
      <c r="Q91" s="83"/>
      <c r="R91" s="56"/>
      <c r="S91" s="56"/>
    </row>
    <row r="92" spans="2:20" ht="24.95" customHeight="1" x14ac:dyDescent="0.25">
      <c r="B92" s="50"/>
      <c r="C92" s="50"/>
      <c r="D92" s="56"/>
      <c r="E92" s="88"/>
      <c r="F92" s="56"/>
      <c r="G92" s="88"/>
      <c r="H92" s="271"/>
      <c r="I92" s="271"/>
      <c r="J92" s="121"/>
      <c r="K92" s="90"/>
      <c r="L92" s="90"/>
      <c r="M92" s="90"/>
      <c r="N92" s="50"/>
      <c r="O92" s="50"/>
      <c r="P92" s="56"/>
      <c r="Q92" s="83"/>
      <c r="R92" s="56"/>
      <c r="S92" s="56"/>
    </row>
    <row r="93" spans="2:20" ht="24.95" customHeight="1" x14ac:dyDescent="0.25">
      <c r="B93" s="50"/>
      <c r="C93" s="50"/>
      <c r="D93" s="56"/>
      <c r="E93" s="88"/>
      <c r="F93" s="56"/>
      <c r="G93" s="88"/>
      <c r="H93" s="272"/>
      <c r="I93" s="272"/>
      <c r="J93" s="121"/>
      <c r="K93" s="88"/>
      <c r="L93" s="88"/>
      <c r="M93" s="88"/>
      <c r="N93" s="50"/>
      <c r="O93" s="50"/>
      <c r="P93" s="56"/>
      <c r="Q93" s="83"/>
      <c r="R93" s="56"/>
      <c r="S93" s="56"/>
    </row>
    <row r="94" spans="2:20" ht="24.95" customHeight="1" x14ac:dyDescent="0.25">
      <c r="B94" s="50"/>
      <c r="C94" s="50"/>
      <c r="D94" s="56"/>
      <c r="E94" s="88"/>
      <c r="F94" s="56"/>
      <c r="G94" s="88"/>
      <c r="H94" s="272"/>
      <c r="I94" s="272"/>
      <c r="J94" s="121"/>
      <c r="K94" s="88"/>
      <c r="L94" s="88"/>
      <c r="M94" s="88"/>
      <c r="N94" s="50"/>
      <c r="O94" s="50"/>
      <c r="P94" s="56"/>
      <c r="Q94" s="83"/>
      <c r="R94" s="56"/>
      <c r="S94" s="56"/>
    </row>
    <row r="95" spans="2:20" ht="75.75" customHeight="1" x14ac:dyDescent="0.25">
      <c r="B95" s="50"/>
      <c r="C95" s="50"/>
      <c r="D95" s="56"/>
      <c r="E95" s="88"/>
      <c r="F95" s="56"/>
      <c r="G95" s="88"/>
      <c r="H95" s="88"/>
      <c r="I95" s="88"/>
      <c r="J95" s="88"/>
      <c r="K95" s="88"/>
      <c r="L95" s="88"/>
      <c r="M95" s="88"/>
      <c r="N95" s="50"/>
      <c r="O95" s="50"/>
      <c r="P95" s="56"/>
      <c r="Q95" s="83"/>
      <c r="R95" s="56"/>
      <c r="S95" s="56"/>
    </row>
    <row r="96" spans="2:20" ht="75.75" customHeight="1" x14ac:dyDescent="0.25">
      <c r="B96" s="50"/>
      <c r="C96" s="50"/>
      <c r="D96" s="56"/>
      <c r="E96" s="88"/>
      <c r="F96" s="56"/>
      <c r="G96" s="88"/>
      <c r="H96" s="88"/>
      <c r="I96" s="88"/>
      <c r="J96" s="88"/>
      <c r="K96" s="88"/>
      <c r="L96" s="88"/>
      <c r="M96" s="88"/>
      <c r="N96" s="50"/>
      <c r="O96" s="50"/>
      <c r="P96" s="56"/>
      <c r="Q96" s="83"/>
      <c r="R96" s="56"/>
      <c r="S96" s="56"/>
    </row>
    <row r="97" spans="2:19" ht="24.95" customHeight="1" x14ac:dyDescent="0.25">
      <c r="B97" s="50"/>
      <c r="C97" s="50"/>
      <c r="D97" s="56"/>
      <c r="E97" s="88"/>
      <c r="F97" s="56"/>
      <c r="G97" s="88"/>
      <c r="H97" s="88"/>
      <c r="I97" s="88"/>
      <c r="J97" s="88"/>
      <c r="K97" s="88"/>
      <c r="L97" s="88"/>
      <c r="M97" s="88"/>
      <c r="N97" s="50"/>
      <c r="O97" s="50"/>
      <c r="P97" s="56"/>
      <c r="Q97" s="83"/>
      <c r="R97" s="56"/>
      <c r="S97" s="56"/>
    </row>
    <row r="98" spans="2:19" ht="103.5" customHeight="1" x14ac:dyDescent="0.25">
      <c r="B98" s="50"/>
      <c r="C98" s="50"/>
      <c r="D98" s="56"/>
      <c r="E98" s="88"/>
      <c r="F98" s="56"/>
      <c r="G98" s="88"/>
      <c r="H98" s="88"/>
      <c r="I98" s="88"/>
      <c r="J98" s="88"/>
      <c r="K98" s="88"/>
      <c r="L98" s="88"/>
      <c r="M98" s="88"/>
      <c r="N98" s="50"/>
      <c r="O98" s="50"/>
      <c r="P98" s="56"/>
      <c r="Q98" s="83"/>
      <c r="R98" s="56"/>
      <c r="S98" s="56"/>
    </row>
    <row r="99" spans="2:19" ht="24.75" customHeight="1" x14ac:dyDescent="0.25">
      <c r="B99" s="50"/>
      <c r="C99" s="50"/>
      <c r="D99" s="56"/>
      <c r="E99" s="88"/>
      <c r="F99" s="56"/>
      <c r="G99" s="88"/>
      <c r="H99" s="270"/>
      <c r="I99" s="270"/>
      <c r="J99" s="107"/>
      <c r="K99" s="107"/>
      <c r="L99" s="107"/>
      <c r="M99" s="193"/>
      <c r="N99" s="50"/>
      <c r="O99" s="50"/>
      <c r="P99" s="56"/>
      <c r="Q99" s="83"/>
      <c r="R99" s="56"/>
      <c r="S99" s="56"/>
    </row>
    <row r="100" spans="2:19" ht="20.100000000000001" customHeight="1" x14ac:dyDescent="0.25">
      <c r="B100" s="50"/>
      <c r="C100" s="50"/>
      <c r="D100" s="56"/>
      <c r="E100" s="88"/>
      <c r="F100" s="56"/>
      <c r="G100" s="88"/>
      <c r="H100" s="269"/>
      <c r="I100" s="269"/>
      <c r="J100" s="107"/>
      <c r="K100" s="107"/>
      <c r="L100" s="122"/>
      <c r="M100" s="122"/>
      <c r="N100" s="50"/>
      <c r="O100" s="50"/>
      <c r="P100" s="56"/>
      <c r="Q100" s="83"/>
      <c r="R100" s="56"/>
      <c r="S100" s="56"/>
    </row>
    <row r="101" spans="2:19" ht="20.100000000000001" customHeight="1" x14ac:dyDescent="0.25">
      <c r="B101" s="50"/>
      <c r="C101" s="50"/>
      <c r="D101" s="56"/>
      <c r="E101" s="88"/>
      <c r="F101" s="56"/>
      <c r="G101" s="88"/>
      <c r="H101" s="269"/>
      <c r="I101" s="269"/>
      <c r="J101" s="107"/>
      <c r="K101" s="107"/>
      <c r="L101" s="122"/>
      <c r="M101" s="122"/>
      <c r="N101" s="50"/>
      <c r="O101" s="50"/>
      <c r="P101" s="56"/>
      <c r="Q101" s="83"/>
      <c r="R101" s="56"/>
      <c r="S101" s="56"/>
    </row>
    <row r="102" spans="2:19" ht="20.100000000000001" customHeight="1" x14ac:dyDescent="0.25">
      <c r="B102" s="50"/>
      <c r="C102" s="50"/>
      <c r="D102" s="56"/>
      <c r="E102" s="88"/>
      <c r="F102" s="56"/>
      <c r="G102" s="88"/>
      <c r="H102" s="269"/>
      <c r="I102" s="269"/>
      <c r="J102" s="107"/>
      <c r="K102" s="107"/>
      <c r="L102" s="122"/>
      <c r="M102" s="122"/>
      <c r="N102" s="50"/>
      <c r="O102" s="50"/>
      <c r="P102" s="56"/>
      <c r="Q102" s="83"/>
      <c r="R102" s="56"/>
      <c r="S102" s="56"/>
    </row>
    <row r="103" spans="2:19" ht="20.100000000000001" customHeight="1" x14ac:dyDescent="0.25">
      <c r="B103" s="50"/>
      <c r="C103" s="50"/>
      <c r="D103" s="56"/>
      <c r="E103" s="88"/>
      <c r="F103" s="56"/>
      <c r="G103" s="88"/>
      <c r="H103" s="269"/>
      <c r="I103" s="269"/>
      <c r="J103" s="107"/>
      <c r="K103" s="107"/>
      <c r="L103" s="122"/>
      <c r="M103" s="122"/>
      <c r="N103" s="50"/>
      <c r="O103" s="50"/>
      <c r="P103" s="56"/>
      <c r="Q103" s="83"/>
      <c r="R103" s="56"/>
      <c r="S103" s="56"/>
    </row>
    <row r="104" spans="2:19" ht="20.100000000000001" customHeight="1" x14ac:dyDescent="0.25">
      <c r="B104" s="50"/>
      <c r="C104" s="50"/>
      <c r="D104" s="56"/>
      <c r="E104" s="88"/>
      <c r="F104" s="56"/>
      <c r="G104" s="88"/>
      <c r="H104" s="269"/>
      <c r="I104" s="269"/>
      <c r="J104" s="107"/>
      <c r="K104" s="107"/>
      <c r="L104" s="122"/>
      <c r="M104" s="122"/>
      <c r="N104" s="50"/>
      <c r="O104" s="50"/>
      <c r="P104" s="56"/>
      <c r="Q104" s="83"/>
      <c r="R104" s="56"/>
      <c r="S104" s="56"/>
    </row>
    <row r="105" spans="2:19" ht="20.100000000000001" customHeight="1" x14ac:dyDescent="0.25">
      <c r="B105" s="50"/>
      <c r="C105" s="50"/>
      <c r="D105" s="56"/>
      <c r="E105" s="88"/>
      <c r="F105" s="56"/>
      <c r="G105" s="88"/>
      <c r="H105" s="269"/>
      <c r="I105" s="269"/>
      <c r="J105" s="107"/>
      <c r="K105" s="107"/>
      <c r="L105" s="122"/>
      <c r="M105" s="122"/>
      <c r="N105" s="50"/>
      <c r="O105" s="50"/>
      <c r="P105" s="56"/>
      <c r="Q105" s="83"/>
      <c r="R105" s="56"/>
      <c r="S105" s="56"/>
    </row>
    <row r="106" spans="2:19" ht="20.100000000000001" customHeight="1" x14ac:dyDescent="0.25">
      <c r="B106" s="50"/>
      <c r="C106" s="50"/>
      <c r="D106" s="56"/>
      <c r="E106" s="88"/>
      <c r="F106" s="56"/>
      <c r="G106" s="88"/>
      <c r="H106" s="269"/>
      <c r="I106" s="269"/>
      <c r="J106" s="107"/>
      <c r="K106" s="107"/>
      <c r="L106" s="122"/>
      <c r="M106" s="122"/>
      <c r="N106" s="50"/>
      <c r="O106" s="50"/>
      <c r="P106" s="56"/>
      <c r="Q106" s="83"/>
      <c r="R106" s="56"/>
      <c r="S106" s="56"/>
    </row>
    <row r="107" spans="2:19" ht="20.100000000000001" customHeight="1" x14ac:dyDescent="0.25">
      <c r="B107" s="50"/>
      <c r="C107" s="50"/>
      <c r="D107" s="56"/>
      <c r="E107" s="88"/>
      <c r="F107" s="56"/>
      <c r="G107" s="88"/>
      <c r="H107" s="269"/>
      <c r="I107" s="269"/>
      <c r="J107" s="107"/>
      <c r="K107" s="107"/>
      <c r="L107" s="122"/>
      <c r="M107" s="122"/>
      <c r="N107" s="50"/>
      <c r="O107" s="50"/>
      <c r="P107" s="56"/>
      <c r="Q107" s="83"/>
      <c r="R107" s="56"/>
      <c r="S107" s="56"/>
    </row>
    <row r="108" spans="2:19" ht="20.100000000000001" customHeight="1" x14ac:dyDescent="0.25">
      <c r="B108" s="50"/>
      <c r="C108" s="50"/>
      <c r="D108" s="56"/>
      <c r="E108" s="88"/>
      <c r="F108" s="56"/>
      <c r="G108" s="88"/>
      <c r="H108" s="269"/>
      <c r="I108" s="269"/>
      <c r="J108" s="107"/>
      <c r="K108" s="107"/>
      <c r="L108" s="122"/>
      <c r="M108" s="122"/>
      <c r="N108" s="50"/>
      <c r="O108" s="50"/>
      <c r="P108" s="56"/>
      <c r="Q108" s="83"/>
      <c r="R108" s="56"/>
      <c r="S108" s="56"/>
    </row>
    <row r="109" spans="2:19" ht="20.100000000000001" customHeight="1" x14ac:dyDescent="0.25">
      <c r="B109" s="50"/>
      <c r="C109" s="50"/>
      <c r="D109" s="56"/>
      <c r="E109" s="88"/>
      <c r="F109" s="56"/>
      <c r="G109" s="88"/>
      <c r="H109" s="269"/>
      <c r="I109" s="269"/>
      <c r="J109" s="107"/>
      <c r="K109" s="107"/>
      <c r="L109" s="122"/>
      <c r="M109" s="122"/>
      <c r="N109" s="50"/>
      <c r="O109" s="50"/>
      <c r="P109" s="56"/>
      <c r="Q109" s="83"/>
      <c r="R109" s="56"/>
      <c r="S109" s="56"/>
    </row>
    <row r="110" spans="2:19" ht="20.100000000000001" customHeight="1" x14ac:dyDescent="0.25">
      <c r="B110" s="50"/>
      <c r="C110" s="50"/>
      <c r="D110" s="56"/>
      <c r="E110" s="88"/>
      <c r="F110" s="56"/>
      <c r="G110" s="88"/>
      <c r="H110" s="269"/>
      <c r="I110" s="269"/>
      <c r="J110" s="107"/>
      <c r="K110" s="107"/>
      <c r="L110" s="122"/>
      <c r="M110" s="122"/>
      <c r="N110" s="50"/>
      <c r="O110" s="50"/>
      <c r="P110" s="56"/>
      <c r="Q110" s="83"/>
      <c r="R110" s="56"/>
      <c r="S110" s="56"/>
    </row>
    <row r="111" spans="2:19" ht="20.100000000000001" customHeight="1" x14ac:dyDescent="0.25">
      <c r="B111" s="50"/>
      <c r="C111" s="50"/>
      <c r="D111" s="56"/>
      <c r="E111" s="88"/>
      <c r="F111" s="56"/>
      <c r="G111" s="88"/>
      <c r="H111" s="269"/>
      <c r="I111" s="269"/>
      <c r="J111" s="107"/>
      <c r="K111" s="107"/>
      <c r="L111" s="122"/>
      <c r="M111" s="122"/>
      <c r="N111" s="50"/>
      <c r="O111" s="50"/>
      <c r="P111" s="56"/>
      <c r="Q111" s="83"/>
      <c r="R111" s="56"/>
      <c r="S111" s="56"/>
    </row>
    <row r="112" spans="2:19" ht="20.100000000000001" customHeight="1" x14ac:dyDescent="0.25">
      <c r="B112" s="50"/>
      <c r="C112" s="50"/>
      <c r="D112" s="56"/>
      <c r="E112" s="88"/>
      <c r="F112" s="56"/>
      <c r="G112" s="88"/>
      <c r="H112" s="269"/>
      <c r="I112" s="269"/>
      <c r="J112" s="107"/>
      <c r="K112" s="107"/>
      <c r="L112" s="122"/>
      <c r="M112" s="122"/>
      <c r="N112" s="50"/>
      <c r="O112" s="50"/>
      <c r="P112" s="56"/>
      <c r="Q112" s="83"/>
      <c r="R112" s="56"/>
      <c r="S112" s="56"/>
    </row>
    <row r="113" spans="2:19" ht="20.100000000000001" customHeight="1" x14ac:dyDescent="0.25">
      <c r="B113" s="50"/>
      <c r="C113" s="50"/>
      <c r="D113" s="56"/>
      <c r="E113" s="88"/>
      <c r="F113" s="56"/>
      <c r="G113" s="88"/>
      <c r="H113" s="269"/>
      <c r="I113" s="269"/>
      <c r="J113" s="107"/>
      <c r="K113" s="107"/>
      <c r="L113" s="122"/>
      <c r="M113" s="122"/>
      <c r="N113" s="50"/>
      <c r="O113" s="50"/>
      <c r="P113" s="56"/>
      <c r="Q113" s="83"/>
      <c r="R113" s="56"/>
      <c r="S113" s="56"/>
    </row>
    <row r="114" spans="2:19" ht="20.100000000000001" customHeight="1" x14ac:dyDescent="0.25">
      <c r="B114" s="50"/>
      <c r="C114" s="50"/>
      <c r="D114" s="56"/>
      <c r="E114" s="88"/>
      <c r="F114" s="56"/>
      <c r="G114" s="88"/>
      <c r="H114" s="269"/>
      <c r="I114" s="269"/>
      <c r="J114" s="107"/>
      <c r="K114" s="107"/>
      <c r="L114" s="122"/>
      <c r="M114" s="122"/>
      <c r="N114" s="50"/>
      <c r="O114" s="50"/>
      <c r="P114" s="56"/>
      <c r="Q114" s="83"/>
      <c r="R114" s="56"/>
      <c r="S114" s="56"/>
    </row>
    <row r="115" spans="2:19" ht="20.100000000000001" customHeight="1" x14ac:dyDescent="0.25">
      <c r="B115" s="50"/>
      <c r="C115" s="50"/>
      <c r="D115" s="56"/>
      <c r="E115" s="88"/>
      <c r="F115" s="56"/>
      <c r="G115" s="88"/>
      <c r="H115" s="88"/>
      <c r="I115" s="88"/>
      <c r="J115" s="88"/>
      <c r="K115" s="123"/>
      <c r="L115" s="88"/>
      <c r="M115" s="88"/>
      <c r="N115" s="50"/>
      <c r="O115" s="50"/>
      <c r="P115" s="56"/>
      <c r="Q115" s="83"/>
      <c r="R115" s="56"/>
      <c r="S115" s="56"/>
    </row>
    <row r="116" spans="2:19" ht="75.75" customHeight="1" x14ac:dyDescent="0.25">
      <c r="B116" s="50"/>
      <c r="C116" s="50"/>
      <c r="D116" s="56"/>
      <c r="E116" s="88"/>
      <c r="F116" s="56"/>
      <c r="G116" s="88"/>
      <c r="H116" s="88"/>
      <c r="I116" s="88"/>
      <c r="J116" s="88"/>
      <c r="K116" s="88"/>
      <c r="L116" s="88"/>
      <c r="M116" s="88"/>
      <c r="N116" s="50"/>
      <c r="O116" s="50"/>
      <c r="P116" s="56"/>
      <c r="Q116" s="83"/>
      <c r="R116" s="56"/>
      <c r="S116" s="56"/>
    </row>
    <row r="117" spans="2:19" ht="75.75" customHeight="1" x14ac:dyDescent="0.25">
      <c r="B117" s="50"/>
      <c r="C117" s="50"/>
      <c r="D117" s="56"/>
      <c r="E117" s="88"/>
      <c r="F117" s="56"/>
      <c r="G117" s="88"/>
      <c r="H117" s="88"/>
      <c r="I117" s="88"/>
      <c r="J117" s="88"/>
      <c r="K117" s="88"/>
      <c r="L117" s="88"/>
      <c r="M117" s="88"/>
      <c r="N117" s="50"/>
      <c r="O117" s="50"/>
      <c r="P117" s="56"/>
      <c r="Q117" s="83"/>
      <c r="R117" s="56"/>
      <c r="S117" s="56"/>
    </row>
    <row r="118" spans="2:19" ht="75.75" customHeight="1" x14ac:dyDescent="0.25">
      <c r="B118" s="50"/>
      <c r="C118" s="50"/>
      <c r="D118" s="56"/>
      <c r="E118" s="88"/>
      <c r="F118" s="56"/>
      <c r="G118" s="88"/>
      <c r="H118" s="88"/>
      <c r="I118" s="88"/>
      <c r="J118" s="88"/>
      <c r="K118" s="88"/>
      <c r="L118" s="88"/>
      <c r="M118" s="88"/>
      <c r="N118" s="50"/>
      <c r="O118" s="50"/>
      <c r="P118" s="56"/>
      <c r="Q118" s="83"/>
      <c r="R118" s="56"/>
      <c r="S118" s="56"/>
    </row>
    <row r="119" spans="2:19" ht="75.75" customHeight="1" x14ac:dyDescent="0.25">
      <c r="B119" s="50"/>
      <c r="C119" s="50"/>
      <c r="D119" s="56"/>
      <c r="E119" s="88"/>
      <c r="F119" s="56"/>
      <c r="G119" s="88"/>
      <c r="H119" s="88"/>
      <c r="I119" s="88"/>
      <c r="J119" s="88"/>
      <c r="K119" s="88"/>
      <c r="L119" s="88"/>
      <c r="M119" s="88"/>
      <c r="N119" s="50"/>
      <c r="O119" s="50"/>
      <c r="P119" s="56"/>
      <c r="Q119" s="83"/>
      <c r="R119" s="56"/>
      <c r="S119" s="56"/>
    </row>
    <row r="120" spans="2:19" ht="75.75" customHeight="1" x14ac:dyDescent="0.25">
      <c r="B120" s="50"/>
      <c r="C120" s="50"/>
      <c r="D120" s="56"/>
      <c r="E120" s="88"/>
      <c r="F120" s="56"/>
      <c r="G120" s="88"/>
      <c r="H120" s="88"/>
      <c r="I120" s="88"/>
      <c r="J120" s="88"/>
      <c r="K120" s="88"/>
      <c r="L120" s="88"/>
      <c r="M120" s="88"/>
      <c r="N120" s="50"/>
      <c r="O120" s="50"/>
      <c r="P120" s="56"/>
      <c r="Q120" s="83"/>
      <c r="R120" s="56"/>
      <c r="S120" s="56"/>
    </row>
    <row r="121" spans="2:19" ht="75.75" customHeight="1" x14ac:dyDescent="0.25">
      <c r="B121" s="50"/>
      <c r="C121" s="50"/>
      <c r="D121" s="56"/>
      <c r="E121" s="88"/>
      <c r="F121" s="56"/>
      <c r="G121" s="88"/>
      <c r="H121" s="88"/>
      <c r="I121" s="88"/>
      <c r="J121" s="88"/>
      <c r="K121" s="88"/>
      <c r="L121" s="88"/>
      <c r="M121" s="88"/>
      <c r="N121" s="50"/>
      <c r="O121" s="50"/>
      <c r="P121" s="56"/>
      <c r="Q121" s="83"/>
      <c r="R121" s="56"/>
      <c r="S121" s="56"/>
    </row>
  </sheetData>
  <sheetProtection formatCells="0" formatColumns="0" formatRows="0" insertHyperlinks="0" selectLockedCells="1" sort="0" autoFilter="0" pivotTables="0"/>
  <mergeCells count="39">
    <mergeCell ref="D39:G39"/>
    <mergeCell ref="D40:G40"/>
    <mergeCell ref="D38:G38"/>
    <mergeCell ref="D37:G37"/>
    <mergeCell ref="D41:G41"/>
    <mergeCell ref="C89:S89"/>
    <mergeCell ref="H91:I91"/>
    <mergeCell ref="H92:I92"/>
    <mergeCell ref="J79:K80"/>
    <mergeCell ref="L79:L80"/>
    <mergeCell ref="H114:I114"/>
    <mergeCell ref="H109:I109"/>
    <mergeCell ref="H94:I94"/>
    <mergeCell ref="H99:I99"/>
    <mergeCell ref="H100:I100"/>
    <mergeCell ref="H101:I101"/>
    <mergeCell ref="H102:I102"/>
    <mergeCell ref="H103:I103"/>
    <mergeCell ref="H104:I104"/>
    <mergeCell ref="H105:I105"/>
    <mergeCell ref="H106:I106"/>
    <mergeCell ref="H107:I107"/>
    <mergeCell ref="H108:I108"/>
    <mergeCell ref="O9:Q9"/>
    <mergeCell ref="H110:I110"/>
    <mergeCell ref="H111:I111"/>
    <mergeCell ref="H112:I112"/>
    <mergeCell ref="H113:I113"/>
    <mergeCell ref="C58:R58"/>
    <mergeCell ref="H59:I59"/>
    <mergeCell ref="J59:K59"/>
    <mergeCell ref="D42:G42"/>
    <mergeCell ref="H93:I93"/>
    <mergeCell ref="B64:F64"/>
    <mergeCell ref="B65:F65"/>
    <mergeCell ref="B78:F78"/>
    <mergeCell ref="H79:I80"/>
    <mergeCell ref="B85:F85"/>
    <mergeCell ref="B86:F86"/>
  </mergeCells>
  <conditionalFormatting sqref="J37 K11:K35">
    <cfRule type="cellIs" dxfId="11" priority="24" operator="lessThan">
      <formula>0</formula>
    </cfRule>
  </conditionalFormatting>
  <conditionalFormatting sqref="J37 K11:K35">
    <cfRule type="cellIs" dxfId="10" priority="23" operator="greaterThan">
      <formula>0</formula>
    </cfRule>
  </conditionalFormatting>
  <conditionalFormatting sqref="H41">
    <cfRule type="cellIs" dxfId="9" priority="22" operator="lessThan">
      <formula>0</formula>
    </cfRule>
  </conditionalFormatting>
  <conditionalFormatting sqref="I11:I35">
    <cfRule type="cellIs" dxfId="8" priority="20" operator="greaterThan">
      <formula>2.11</formula>
    </cfRule>
    <cfRule type="cellIs" dxfId="7" priority="21" operator="lessThan">
      <formula>1.7</formula>
    </cfRule>
  </conditionalFormatting>
  <conditionalFormatting sqref="H40">
    <cfRule type="cellIs" dxfId="6" priority="19" operator="lessThan">
      <formula>0</formula>
    </cfRule>
  </conditionalFormatting>
  <conditionalFormatting sqref="H82">
    <cfRule type="iconSet" priority="16">
      <iconSet iconSet="3Flags">
        <cfvo type="percent" val="0"/>
        <cfvo type="percent" val="33"/>
        <cfvo type="percent" val="67"/>
      </iconSet>
    </cfRule>
  </conditionalFormatting>
  <conditionalFormatting sqref="L38:M38">
    <cfRule type="cellIs" dxfId="5" priority="14" operator="lessThan">
      <formula>0</formula>
    </cfRule>
  </conditionalFormatting>
  <conditionalFormatting sqref="O21">
    <cfRule type="cellIs" dxfId="4" priority="7" operator="lessThan">
      <formula>0</formula>
    </cfRule>
  </conditionalFormatting>
  <conditionalFormatting sqref="O19">
    <cfRule type="cellIs" dxfId="3" priority="4" operator="lessThan">
      <formula>0</formula>
    </cfRule>
  </conditionalFormatting>
  <conditionalFormatting sqref="O25">
    <cfRule type="cellIs" dxfId="2" priority="3" operator="lessThan">
      <formula>0</formula>
    </cfRule>
  </conditionalFormatting>
  <conditionalFormatting sqref="Q18">
    <cfRule type="cellIs" dxfId="1" priority="2" operator="lessThan">
      <formula>0</formula>
    </cfRule>
  </conditionalFormatting>
  <conditionalFormatting sqref="Q18">
    <cfRule type="cellIs" dxfId="0" priority="1" operator="greaterThan">
      <formula>0</formula>
    </cfRule>
  </conditionalFormatting>
  <dataValidations count="18">
    <dataValidation type="list" allowBlank="1" showInputMessage="1" showErrorMessage="1" sqref="S44">
      <formula1>"0,20,40,50,100,200"</formula1>
    </dataValidation>
    <dataValidation type="list" allowBlank="1" showInputMessage="1" showErrorMessage="1" sqref="O62 H91:H92">
      <formula1>"0,Championnats,Champions League,Europa League,Matches amicaux (Séléctions),Eliminatoires Coupe du Monde"</formula1>
    </dataValidation>
    <dataValidation type="list" allowBlank="1" showInputMessage="1" showErrorMessage="1" sqref="G11:G35">
      <formula1>"0,En cours,Gagné,Perdu"</formula1>
    </dataValidation>
    <dataValidation type="list" allowBlank="1" showInputMessage="1" showErrorMessage="1" sqref="L77:M77">
      <formula1>IF(#REF!="Championnats",($H$81:$H$87),"-")</formula1>
    </dataValidation>
    <dataValidation type="list" allowBlank="1" showInputMessage="1" showErrorMessage="1" sqref="L61:M73">
      <formula1>IF(P11="Championnats",($H$81:$H$87),"-")</formula1>
    </dataValidation>
    <dataValidation type="list" allowBlank="1" showInputMessage="1" showErrorMessage="1" sqref="L74:M76">
      <formula1>IF(#REF!="Championnats",($H$81:$H$87),"-")</formula1>
    </dataValidation>
    <dataValidation type="list" allowBlank="1" showInputMessage="1" showErrorMessage="1" sqref="K77">
      <formula1>IF(#REF!="Championnats",($J$81:$J$87),"-")</formula1>
    </dataValidation>
    <dataValidation type="list" allowBlank="1" showInputMessage="1" showErrorMessage="1" sqref="K61:K73">
      <formula1>IF(P11="Championnats",($J$81:$J$87),"-")</formula1>
    </dataValidation>
    <dataValidation type="list" allowBlank="1" showInputMessage="1" showErrorMessage="1" sqref="K74:K76">
      <formula1>IF(#REF!="Championnats",($J$81:$J$87),"-")</formula1>
    </dataValidation>
    <dataValidation type="list" allowBlank="1" showInputMessage="1" showErrorMessage="1" sqref="J77">
      <formula1>IF(#REF!="Championnats",($H$81:$H$87),"-")</formula1>
    </dataValidation>
    <dataValidation type="list" allowBlank="1" showInputMessage="1" showErrorMessage="1" sqref="J61:J73">
      <formula1>IF(P11="Championnats",($H$81:$H$87),"-")</formula1>
    </dataValidation>
    <dataValidation type="list" allowBlank="1" showInputMessage="1" showErrorMessage="1" sqref="J74:J76">
      <formula1>IF(#REF!="Championnats",($H$81:$H$87),"-")</formula1>
    </dataValidation>
    <dataValidation type="list" allowBlank="1" showInputMessage="1" showErrorMessage="1" sqref="I77">
      <formula1>IF(#REF!="Championnats",($J$81:$J$87),"-")</formula1>
    </dataValidation>
    <dataValidation type="list" allowBlank="1" showInputMessage="1" showErrorMessage="1" sqref="I61:I73">
      <formula1>IF(P11="Championnats",($J$81:$J$87),"-")</formula1>
    </dataValidation>
    <dataValidation type="list" allowBlank="1" showInputMessage="1" showErrorMessage="1" sqref="I74:I76">
      <formula1>IF(#REF!="Championnats",($J$81:$J$87),"-")</formula1>
    </dataValidation>
    <dataValidation type="list" allowBlank="1" showInputMessage="1" showErrorMessage="1" sqref="H77">
      <formula1>IF(#REF!="Championnats",($H$81:$H$87),"-")</formula1>
    </dataValidation>
    <dataValidation type="list" allowBlank="1" showInputMessage="1" showErrorMessage="1" sqref="H61:H73">
      <formula1>IF(P11="Championnats",($H$81:$H$87),"-")</formula1>
    </dataValidation>
    <dataValidation type="list" allowBlank="1" showInputMessage="1" showErrorMessage="1" sqref="H74:H76">
      <formula1>IF(#REF!="Championnats",($H$81:$H$87),"-")</formula1>
    </dataValidation>
  </dataValidations>
  <pageMargins left="0.7" right="0.7" top="0.75" bottom="0.75" header="0.3" footer="0.3"/>
  <pageSetup paperSize="9" scale="5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Stats annuelles</vt:lpstr>
      <vt:lpstr>Octobre</vt:lpstr>
      <vt:lpstr>Novembre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Autre</dc:creator>
  <cp:lastModifiedBy>Autre</cp:lastModifiedBy>
  <dcterms:created xsi:type="dcterms:W3CDTF">2015-06-05T18:19:34Z</dcterms:created>
  <dcterms:modified xsi:type="dcterms:W3CDTF">2016-11-27T11:25:13Z</dcterms:modified>
</cp:coreProperties>
</file>