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customProperty3.bin" ContentType="application/vnd.openxmlformats-officedocument.spreadsheetml.customProperty"/>
  <Override PartName="/xl/drawings/drawing3.xml" ContentType="application/vnd.openxmlformats-officedocument.drawing+xml"/>
  <Override PartName="/xl/customProperty4.bin" ContentType="application/vnd.openxmlformats-officedocument.spreadsheetml.customProperty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760" windowWidth="11580" windowHeight="3330" tabRatio="733"/>
  </bookViews>
  <sheets>
    <sheet name="SETUP" sheetId="139" r:id="rId1"/>
    <sheet name="RA 1" sheetId="61" r:id="rId2"/>
    <sheet name="RA 30" sheetId="148" r:id="rId3"/>
    <sheet name="ALEAS" sheetId="91" r:id="rId4"/>
  </sheets>
  <definedNames>
    <definedName name="_xlnm._FilterDatabase" localSheetId="1" hidden="1">'RA 1'!$A$169:$E$220</definedName>
    <definedName name="_ra1">'RA 1'!$CS$13</definedName>
    <definedName name="_ra30">#REF!</definedName>
    <definedName name="NOMAXE6">#REF!</definedName>
    <definedName name="STEETAB">#REF!</definedName>
    <definedName name="tab">'RA 1'!$A$4:$AW$84</definedName>
    <definedName name="TABLE">#REF!</definedName>
    <definedName name="Tableeffect">#REF!</definedName>
    <definedName name="tablerepana">#REF!</definedName>
    <definedName name="TM1REBUILDOPTION">0</definedName>
    <definedName name="_xlnm.Print_Area" localSheetId="3">ALEAS!$A$1:$AX$59</definedName>
    <definedName name="_xlnm.Print_Area" localSheetId="1">'RA 1'!$A$1:$AX$86</definedName>
    <definedName name="_xlnm.Print_Area" localSheetId="2">'RA 30'!$A$1:$AX$58</definedName>
  </definedNames>
  <calcPr calcId="145621" concurrentCalc="0"/>
</workbook>
</file>

<file path=xl/calcChain.xml><?xml version="1.0" encoding="utf-8"?>
<calcChain xmlns="http://schemas.openxmlformats.org/spreadsheetml/2006/main">
  <c r="AJ89" i="61" l="1"/>
  <c r="D13" i="148"/>
  <c r="D14" i="148"/>
  <c r="D15" i="148"/>
  <c r="D16" i="148"/>
  <c r="D17" i="148"/>
  <c r="D18" i="148"/>
  <c r="D19" i="148"/>
  <c r="D20" i="148"/>
  <c r="D21" i="148"/>
  <c r="D22" i="148"/>
  <c r="D23" i="148"/>
  <c r="D24" i="148"/>
  <c r="D25" i="148"/>
  <c r="D26" i="148"/>
  <c r="D27" i="148"/>
  <c r="D28" i="148"/>
  <c r="D29" i="148"/>
  <c r="D30" i="148"/>
  <c r="D31" i="148"/>
  <c r="D32" i="148"/>
  <c r="D33" i="148"/>
  <c r="D34" i="148"/>
  <c r="D35" i="148"/>
  <c r="D36" i="148"/>
  <c r="D37" i="148"/>
  <c r="D38" i="148"/>
  <c r="D39" i="148"/>
  <c r="D40" i="148"/>
  <c r="D41" i="148"/>
  <c r="D42" i="148"/>
  <c r="D43" i="148"/>
  <c r="D44" i="148"/>
  <c r="D45" i="148"/>
  <c r="D46" i="148"/>
  <c r="D47" i="148"/>
  <c r="D48" i="148"/>
  <c r="D49" i="148"/>
  <c r="D50" i="148"/>
  <c r="D51" i="148"/>
  <c r="D52" i="148"/>
  <c r="D53" i="148"/>
  <c r="D54" i="148"/>
  <c r="D55" i="148"/>
  <c r="D56" i="148"/>
  <c r="D57" i="148"/>
  <c r="D58" i="148"/>
  <c r="D13" i="91"/>
  <c r="D14" i="91"/>
  <c r="D15" i="91"/>
  <c r="D16" i="91"/>
  <c r="D17" i="91"/>
  <c r="D18" i="91"/>
  <c r="D19" i="91"/>
  <c r="D20" i="91"/>
  <c r="D21" i="91"/>
  <c r="D22" i="91"/>
  <c r="D23" i="91"/>
  <c r="D24" i="91"/>
  <c r="D25" i="91"/>
  <c r="D26" i="91"/>
  <c r="D27" i="91"/>
  <c r="D28" i="91"/>
  <c r="D29" i="91"/>
  <c r="D30" i="91"/>
  <c r="D31" i="91"/>
  <c r="D32" i="91"/>
  <c r="D33" i="91"/>
  <c r="D34" i="91"/>
  <c r="D35" i="91"/>
  <c r="D36" i="91"/>
  <c r="D37" i="91"/>
  <c r="D38" i="91"/>
  <c r="D39" i="91"/>
  <c r="D40" i="91"/>
  <c r="D41" i="91"/>
  <c r="D42" i="91"/>
  <c r="D43" i="91"/>
  <c r="D44" i="91"/>
  <c r="D45" i="91"/>
  <c r="D46" i="91"/>
  <c r="D47" i="91"/>
  <c r="D48" i="91"/>
  <c r="D49" i="91"/>
  <c r="D50" i="91"/>
  <c r="D51" i="91"/>
  <c r="D52" i="91"/>
  <c r="D53" i="91"/>
  <c r="D54" i="91"/>
  <c r="D55" i="91"/>
  <c r="D56" i="91"/>
  <c r="D57" i="91"/>
  <c r="D58" i="91"/>
  <c r="AJ90" i="61"/>
  <c r="AJ91" i="61"/>
  <c r="AJ92" i="61"/>
  <c r="AJ93" i="61"/>
  <c r="AJ94" i="61"/>
  <c r="AJ95" i="61"/>
  <c r="AJ96" i="61"/>
  <c r="AJ97" i="61"/>
  <c r="AJ98" i="61"/>
  <c r="AJ99" i="61"/>
  <c r="AJ100" i="61"/>
  <c r="AJ101" i="61"/>
  <c r="AJ102" i="61"/>
  <c r="AJ103" i="61"/>
  <c r="AJ104" i="61"/>
  <c r="AJ105" i="61"/>
  <c r="AJ106" i="61"/>
  <c r="AJ107" i="61"/>
  <c r="AJ108" i="61"/>
  <c r="AJ109" i="61"/>
  <c r="AJ110" i="61"/>
  <c r="AJ111" i="61"/>
  <c r="AJ112" i="61"/>
  <c r="AJ113" i="61"/>
  <c r="AJ114" i="61"/>
  <c r="AJ115" i="61"/>
  <c r="AJ116" i="61"/>
  <c r="AJ117" i="61"/>
  <c r="AJ118" i="61"/>
  <c r="AJ119" i="61"/>
  <c r="AJ120" i="61"/>
  <c r="AJ121" i="61"/>
  <c r="AJ122" i="61"/>
  <c r="AJ123" i="61"/>
  <c r="AJ124" i="61"/>
  <c r="AJ125" i="61"/>
  <c r="AJ126" i="61"/>
  <c r="AJ127" i="61"/>
  <c r="AJ128" i="61"/>
  <c r="AJ129" i="61"/>
  <c r="AJ130" i="61"/>
  <c r="AJ131" i="61"/>
  <c r="AJ132" i="61"/>
  <c r="AJ133" i="61"/>
  <c r="AJ134" i="61"/>
  <c r="AJ135" i="61"/>
  <c r="AJ136" i="61"/>
  <c r="AJ137" i="61"/>
  <c r="AJ138" i="61"/>
  <c r="AJ139" i="61"/>
  <c r="AJ140" i="61"/>
  <c r="AJ141" i="61"/>
  <c r="AJ142" i="61"/>
  <c r="AJ143" i="61"/>
  <c r="AJ144" i="61"/>
  <c r="AJ145" i="61"/>
  <c r="AJ146" i="61"/>
  <c r="AJ147" i="61"/>
  <c r="AJ148" i="61"/>
  <c r="AJ149" i="61"/>
  <c r="AJ150" i="61"/>
  <c r="AJ151" i="61"/>
  <c r="AJ152" i="61"/>
  <c r="AJ153" i="61"/>
  <c r="AJ154" i="61"/>
  <c r="AJ155" i="61"/>
  <c r="AJ156" i="61"/>
  <c r="AJ157" i="61"/>
  <c r="AJ158" i="61"/>
  <c r="AJ159" i="61"/>
  <c r="AK89" i="61"/>
  <c r="AK90" i="61"/>
  <c r="AK91" i="61"/>
  <c r="AK92" i="61"/>
  <c r="AK93" i="61"/>
  <c r="AK94" i="61"/>
  <c r="AK95" i="61"/>
  <c r="AK96" i="61"/>
  <c r="AK97" i="61"/>
  <c r="AK98" i="61"/>
  <c r="AK99" i="61"/>
  <c r="AK100" i="61"/>
  <c r="AK101" i="61"/>
  <c r="AK102" i="61"/>
  <c r="AK103" i="61"/>
  <c r="AK104" i="61"/>
  <c r="AK105" i="61"/>
  <c r="AK106" i="61"/>
  <c r="AK107" i="61"/>
  <c r="AK108" i="61"/>
  <c r="AK109" i="61"/>
  <c r="AK110" i="61"/>
  <c r="AK111" i="61"/>
  <c r="AK112" i="61"/>
  <c r="AK113" i="61"/>
  <c r="AK114" i="61"/>
  <c r="AK115" i="61"/>
  <c r="AK116" i="61"/>
  <c r="AK117" i="61"/>
  <c r="AK118" i="61"/>
  <c r="AK119" i="61"/>
  <c r="AK120" i="61"/>
  <c r="AK121" i="61"/>
  <c r="AK122" i="61"/>
  <c r="AK123" i="61"/>
  <c r="AK124" i="61"/>
  <c r="AK125" i="61"/>
  <c r="AK126" i="61"/>
  <c r="AK127" i="61"/>
  <c r="AK128" i="61"/>
  <c r="AK129" i="61"/>
  <c r="AK130" i="61"/>
  <c r="AK131" i="61"/>
  <c r="AK132" i="61"/>
  <c r="AK133" i="61"/>
  <c r="AK134" i="61"/>
  <c r="AK135" i="61"/>
  <c r="AK136" i="61"/>
  <c r="AK137" i="61"/>
  <c r="AK138" i="61"/>
  <c r="AK139" i="61"/>
  <c r="AK140" i="61"/>
  <c r="AK141" i="61"/>
  <c r="AK142" i="61"/>
  <c r="AK143" i="61"/>
  <c r="AK144" i="61"/>
  <c r="AK145" i="61"/>
  <c r="AK146" i="61"/>
  <c r="AK147" i="61"/>
  <c r="AK148" i="61"/>
  <c r="AK149" i="61"/>
  <c r="AK150" i="61"/>
  <c r="AK151" i="61"/>
  <c r="AK152" i="61"/>
  <c r="AK153" i="61"/>
  <c r="AK154" i="61"/>
  <c r="AK155" i="61"/>
  <c r="AK156" i="61"/>
  <c r="AK157" i="61"/>
  <c r="AK158" i="61"/>
  <c r="AK159" i="61"/>
  <c r="G3" i="139"/>
  <c r="AK61" i="61"/>
  <c r="AK62" i="61"/>
  <c r="AK63" i="61"/>
  <c r="AK64" i="61"/>
  <c r="AK65" i="61"/>
  <c r="AK66" i="61"/>
  <c r="B6" i="91"/>
  <c r="B7" i="91"/>
  <c r="B9" i="91"/>
  <c r="AL89" i="61"/>
  <c r="AL90" i="61"/>
  <c r="AL91" i="61"/>
  <c r="AL92" i="61"/>
  <c r="AL93" i="61"/>
  <c r="AL94" i="61"/>
  <c r="AL95" i="61"/>
  <c r="AL96" i="61"/>
  <c r="AL97" i="61"/>
  <c r="AL98" i="61"/>
  <c r="AL99" i="61"/>
  <c r="AL100" i="61"/>
  <c r="AL101" i="61"/>
  <c r="AL102" i="61"/>
  <c r="AL103" i="61"/>
  <c r="AL104" i="61"/>
  <c r="AL105" i="61"/>
  <c r="AL106" i="61"/>
  <c r="AL107" i="61"/>
  <c r="AL108" i="61"/>
  <c r="AL109" i="61"/>
  <c r="AL110" i="61"/>
  <c r="AL111" i="61"/>
  <c r="AL112" i="61"/>
  <c r="AL113" i="61"/>
  <c r="AL114" i="61"/>
  <c r="AL115" i="61"/>
  <c r="AL116" i="61"/>
  <c r="AL117" i="61"/>
  <c r="AL118" i="61"/>
  <c r="AL119" i="61"/>
  <c r="AL120" i="61"/>
  <c r="AL121" i="61"/>
  <c r="AL122" i="61"/>
  <c r="AL123" i="61"/>
  <c r="AL124" i="61"/>
  <c r="AL125" i="61"/>
  <c r="AL126" i="61"/>
  <c r="AL127" i="61"/>
  <c r="AL128" i="61"/>
  <c r="AL129" i="61"/>
  <c r="AL130" i="61"/>
  <c r="AL131" i="61"/>
  <c r="AL132" i="61"/>
  <c r="AL133" i="61"/>
  <c r="AL134" i="61"/>
  <c r="AL135" i="61"/>
  <c r="AL136" i="61"/>
  <c r="AL137" i="61"/>
  <c r="AL138" i="61"/>
  <c r="AL139" i="61"/>
  <c r="AL140" i="61"/>
  <c r="AL141" i="61"/>
  <c r="AL142" i="61"/>
  <c r="AL143" i="61"/>
  <c r="AL144" i="61"/>
  <c r="AL145" i="61"/>
  <c r="AL146" i="61"/>
  <c r="AL147" i="61"/>
  <c r="AL148" i="61"/>
  <c r="AL149" i="61"/>
  <c r="AL150" i="61"/>
  <c r="AL151" i="61"/>
  <c r="AL152" i="61"/>
  <c r="AL153" i="61"/>
  <c r="AL154" i="61"/>
  <c r="AL155" i="61"/>
  <c r="AL156" i="61"/>
  <c r="AL157" i="61"/>
  <c r="AL158" i="61"/>
  <c r="AL159" i="61"/>
  <c r="AN89" i="61"/>
  <c r="AN90" i="61"/>
  <c r="AN91" i="61"/>
  <c r="AN92" i="61"/>
  <c r="AN93" i="61"/>
  <c r="AN94" i="61"/>
  <c r="AN95" i="61"/>
  <c r="AN96" i="61"/>
  <c r="AN97" i="61"/>
  <c r="AN98" i="61"/>
  <c r="AN99" i="61"/>
  <c r="AN100" i="61"/>
  <c r="AN101" i="61"/>
  <c r="AN102" i="61"/>
  <c r="AN103" i="61"/>
  <c r="AN104" i="61"/>
  <c r="AN105" i="61"/>
  <c r="AN106" i="61"/>
  <c r="AN107" i="61"/>
  <c r="AN108" i="61"/>
  <c r="AN109" i="61"/>
  <c r="AN110" i="61"/>
  <c r="AN111" i="61"/>
  <c r="AN112" i="61"/>
  <c r="AN113" i="61"/>
  <c r="AN114" i="61"/>
  <c r="AN115" i="61"/>
  <c r="AN116" i="61"/>
  <c r="AN117" i="61"/>
  <c r="AN118" i="61"/>
  <c r="AN119" i="61"/>
  <c r="AN120" i="61"/>
  <c r="AN121" i="61"/>
  <c r="AN122" i="61"/>
  <c r="AN123" i="61"/>
  <c r="AN124" i="61"/>
  <c r="AN125" i="61"/>
  <c r="AN126" i="61"/>
  <c r="AN127" i="61"/>
  <c r="AN128" i="61"/>
  <c r="AN129" i="61"/>
  <c r="AN130" i="61"/>
  <c r="AN131" i="61"/>
  <c r="AN132" i="61"/>
  <c r="AN133" i="61"/>
  <c r="AN134" i="61"/>
  <c r="AN135" i="61"/>
  <c r="AN136" i="61"/>
  <c r="AN137" i="61"/>
  <c r="AN138" i="61"/>
  <c r="AN139" i="61"/>
  <c r="AN140" i="61"/>
  <c r="AN141" i="61"/>
  <c r="AN142" i="61"/>
  <c r="AN143" i="61"/>
  <c r="AN144" i="61"/>
  <c r="AN145" i="61"/>
  <c r="AN146" i="61"/>
  <c r="AN147" i="61"/>
  <c r="AN148" i="61"/>
  <c r="AN149" i="61"/>
  <c r="AN150" i="61"/>
  <c r="AN151" i="61"/>
  <c r="AN152" i="61"/>
  <c r="AN153" i="61"/>
  <c r="AN154" i="61"/>
  <c r="AN155" i="61"/>
  <c r="AN156" i="61"/>
  <c r="AN157" i="61"/>
  <c r="AN158" i="61"/>
  <c r="AN159" i="61"/>
  <c r="AN61" i="61"/>
  <c r="AN62" i="61"/>
  <c r="AN63" i="61"/>
  <c r="AN64" i="61"/>
  <c r="AN65" i="61"/>
  <c r="AN66" i="61"/>
  <c r="AO89" i="61"/>
  <c r="AO90" i="61"/>
  <c r="AO91" i="61"/>
  <c r="AO92" i="61"/>
  <c r="AO93" i="61"/>
  <c r="AO94" i="61"/>
  <c r="AO95" i="61"/>
  <c r="AO96" i="61"/>
  <c r="AO97" i="61"/>
  <c r="AO98" i="61"/>
  <c r="AO99" i="61"/>
  <c r="AO100" i="61"/>
  <c r="AO101" i="61"/>
  <c r="AO102" i="61"/>
  <c r="AO103" i="61"/>
  <c r="AO104" i="61"/>
  <c r="AO105" i="61"/>
  <c r="AO106" i="61"/>
  <c r="AO107" i="61"/>
  <c r="AO108" i="61"/>
  <c r="AO109" i="61"/>
  <c r="AO110" i="61"/>
  <c r="AO111" i="61"/>
  <c r="AO112" i="61"/>
  <c r="AO113" i="61"/>
  <c r="AO114" i="61"/>
  <c r="AO115" i="61"/>
  <c r="AO116" i="61"/>
  <c r="AO117" i="61"/>
  <c r="AO118" i="61"/>
  <c r="AO119" i="61"/>
  <c r="AO120" i="61"/>
  <c r="AO121" i="61"/>
  <c r="AO122" i="61"/>
  <c r="AO123" i="61"/>
  <c r="AO124" i="61"/>
  <c r="AO125" i="61"/>
  <c r="AO126" i="61"/>
  <c r="AO127" i="61"/>
  <c r="AO128" i="61"/>
  <c r="AO129" i="61"/>
  <c r="AO130" i="61"/>
  <c r="AO131" i="61"/>
  <c r="AO132" i="61"/>
  <c r="AO133" i="61"/>
  <c r="AO134" i="61"/>
  <c r="AO135" i="61"/>
  <c r="AO136" i="61"/>
  <c r="AO137" i="61"/>
  <c r="AO138" i="61"/>
  <c r="AO139" i="61"/>
  <c r="AO140" i="61"/>
  <c r="AO141" i="61"/>
  <c r="AO142" i="61"/>
  <c r="AO143" i="61"/>
  <c r="AO144" i="61"/>
  <c r="AO145" i="61"/>
  <c r="AO146" i="61"/>
  <c r="AO147" i="61"/>
  <c r="AO148" i="61"/>
  <c r="AO149" i="61"/>
  <c r="AO150" i="61"/>
  <c r="AO151" i="61"/>
  <c r="AO152" i="61"/>
  <c r="AO153" i="61"/>
  <c r="AO154" i="61"/>
  <c r="AO155" i="61"/>
  <c r="AO156" i="61"/>
  <c r="AO157" i="61"/>
  <c r="AO158" i="61"/>
  <c r="AO159" i="61"/>
  <c r="AO61" i="61"/>
  <c r="AO62" i="61"/>
  <c r="AO63" i="61"/>
  <c r="AO64" i="61"/>
  <c r="AO65" i="61"/>
  <c r="AO66" i="61"/>
  <c r="AP89" i="61"/>
  <c r="AP90" i="61"/>
  <c r="AP91" i="61"/>
  <c r="AP92" i="61"/>
  <c r="AP93" i="61"/>
  <c r="AP94" i="61"/>
  <c r="AP95" i="61"/>
  <c r="AP96" i="61"/>
  <c r="AP97" i="61"/>
  <c r="AP98" i="61"/>
  <c r="AP99" i="61"/>
  <c r="AP100" i="61"/>
  <c r="AP101" i="61"/>
  <c r="AP102" i="61"/>
  <c r="AP103" i="61"/>
  <c r="AP104" i="61"/>
  <c r="AP105" i="61"/>
  <c r="AP106" i="61"/>
  <c r="AP107" i="61"/>
  <c r="AP108" i="61"/>
  <c r="AP109" i="61"/>
  <c r="AP110" i="61"/>
  <c r="AP111" i="61"/>
  <c r="AP112" i="61"/>
  <c r="AP113" i="61"/>
  <c r="AP114" i="61"/>
  <c r="AP115" i="61"/>
  <c r="AP116" i="61"/>
  <c r="AP117" i="61"/>
  <c r="AP118" i="61"/>
  <c r="AP119" i="61"/>
  <c r="AP120" i="61"/>
  <c r="AP121" i="61"/>
  <c r="AP122" i="61"/>
  <c r="AP123" i="61"/>
  <c r="AP124" i="61"/>
  <c r="AP125" i="61"/>
  <c r="AP126" i="61"/>
  <c r="AP127" i="61"/>
  <c r="AP128" i="61"/>
  <c r="AP129" i="61"/>
  <c r="AP130" i="61"/>
  <c r="AP131" i="61"/>
  <c r="AP132" i="61"/>
  <c r="AP133" i="61"/>
  <c r="AP134" i="61"/>
  <c r="AP135" i="61"/>
  <c r="AP136" i="61"/>
  <c r="AP137" i="61"/>
  <c r="AP138" i="61"/>
  <c r="AP139" i="61"/>
  <c r="AP140" i="61"/>
  <c r="AP141" i="61"/>
  <c r="AP142" i="61"/>
  <c r="AP143" i="61"/>
  <c r="AP144" i="61"/>
  <c r="AP145" i="61"/>
  <c r="AP146" i="61"/>
  <c r="AP147" i="61"/>
  <c r="AP148" i="61"/>
  <c r="AP149" i="61"/>
  <c r="AP150" i="61"/>
  <c r="AP151" i="61"/>
  <c r="AP152" i="61"/>
  <c r="AP153" i="61"/>
  <c r="AP154" i="61"/>
  <c r="AP155" i="61"/>
  <c r="AP156" i="61"/>
  <c r="AP157" i="61"/>
  <c r="AP158" i="61"/>
  <c r="AP159" i="61"/>
  <c r="AP61" i="61"/>
  <c r="AP62" i="61"/>
  <c r="AP63" i="61"/>
  <c r="AP64" i="61"/>
  <c r="AP65" i="61"/>
  <c r="AP66" i="61"/>
  <c r="AQ89" i="61"/>
  <c r="AQ90" i="61"/>
  <c r="AQ91" i="61"/>
  <c r="AQ92" i="61"/>
  <c r="AQ93" i="61"/>
  <c r="AQ94" i="61"/>
  <c r="AQ95" i="61"/>
  <c r="AQ96" i="61"/>
  <c r="AQ97" i="61"/>
  <c r="AQ98" i="61"/>
  <c r="AQ99" i="61"/>
  <c r="AQ100" i="61"/>
  <c r="AQ101" i="61"/>
  <c r="AQ102" i="61"/>
  <c r="AQ103" i="61"/>
  <c r="AQ104" i="61"/>
  <c r="AQ105" i="61"/>
  <c r="AQ106" i="61"/>
  <c r="AQ107" i="61"/>
  <c r="AQ108" i="61"/>
  <c r="AQ109" i="61"/>
  <c r="AQ110" i="61"/>
  <c r="AQ111" i="61"/>
  <c r="AQ112" i="61"/>
  <c r="AQ113" i="61"/>
  <c r="AQ114" i="61"/>
  <c r="AQ115" i="61"/>
  <c r="AQ116" i="61"/>
  <c r="AQ117" i="61"/>
  <c r="AQ118" i="61"/>
  <c r="AQ119" i="61"/>
  <c r="AQ120" i="61"/>
  <c r="AQ121" i="61"/>
  <c r="AQ122" i="61"/>
  <c r="AQ123" i="61"/>
  <c r="AQ124" i="61"/>
  <c r="AQ125" i="61"/>
  <c r="AQ126" i="61"/>
  <c r="AQ127" i="61"/>
  <c r="AQ128" i="61"/>
  <c r="AQ129" i="61"/>
  <c r="AQ130" i="61"/>
  <c r="AQ131" i="61"/>
  <c r="AQ132" i="61"/>
  <c r="AQ133" i="61"/>
  <c r="AQ134" i="61"/>
  <c r="AQ135" i="61"/>
  <c r="AQ136" i="61"/>
  <c r="AQ137" i="61"/>
  <c r="AQ138" i="61"/>
  <c r="AQ139" i="61"/>
  <c r="AQ140" i="61"/>
  <c r="AQ141" i="61"/>
  <c r="AQ142" i="61"/>
  <c r="AQ143" i="61"/>
  <c r="AQ144" i="61"/>
  <c r="AQ145" i="61"/>
  <c r="AQ146" i="61"/>
  <c r="AQ147" i="61"/>
  <c r="AQ148" i="61"/>
  <c r="AQ149" i="61"/>
  <c r="AQ150" i="61"/>
  <c r="AQ151" i="61"/>
  <c r="AQ152" i="61"/>
  <c r="AQ153" i="61"/>
  <c r="AQ154" i="61"/>
  <c r="AQ155" i="61"/>
  <c r="AQ156" i="61"/>
  <c r="AQ157" i="61"/>
  <c r="AQ158" i="61"/>
  <c r="AQ159" i="61"/>
  <c r="AQ61" i="61"/>
  <c r="AQ62" i="61"/>
  <c r="AQ63" i="61"/>
  <c r="AQ64" i="61"/>
  <c r="AQ65" i="61"/>
  <c r="AQ66" i="61"/>
  <c r="AR89" i="61"/>
  <c r="AR90" i="61"/>
  <c r="AR91" i="61"/>
  <c r="AR92" i="61"/>
  <c r="AR93" i="61"/>
  <c r="AR94" i="61"/>
  <c r="AR95" i="61"/>
  <c r="AR96" i="61"/>
  <c r="AR97" i="61"/>
  <c r="AR98" i="61"/>
  <c r="AR99" i="61"/>
  <c r="AR100" i="61"/>
  <c r="AR101" i="61"/>
  <c r="AR102" i="61"/>
  <c r="AR103" i="61"/>
  <c r="AR104" i="61"/>
  <c r="AR105" i="61"/>
  <c r="AR106" i="61"/>
  <c r="AR107" i="61"/>
  <c r="AR108" i="61"/>
  <c r="AR109" i="61"/>
  <c r="AR110" i="61"/>
  <c r="AR111" i="61"/>
  <c r="AR112" i="61"/>
  <c r="AR113" i="61"/>
  <c r="AR114" i="61"/>
  <c r="AR115" i="61"/>
  <c r="AR116" i="61"/>
  <c r="AR117" i="61"/>
  <c r="AR118" i="61"/>
  <c r="AR119" i="61"/>
  <c r="AR120" i="61"/>
  <c r="AR121" i="61"/>
  <c r="AR122" i="61"/>
  <c r="AR123" i="61"/>
  <c r="AR124" i="61"/>
  <c r="AR125" i="61"/>
  <c r="AR126" i="61"/>
  <c r="AR127" i="61"/>
  <c r="AR128" i="61"/>
  <c r="AR129" i="61"/>
  <c r="AR130" i="61"/>
  <c r="AR131" i="61"/>
  <c r="AR132" i="61"/>
  <c r="AR133" i="61"/>
  <c r="AR134" i="61"/>
  <c r="AR135" i="61"/>
  <c r="AR136" i="61"/>
  <c r="AR137" i="61"/>
  <c r="AR138" i="61"/>
  <c r="AR139" i="61"/>
  <c r="AR140" i="61"/>
  <c r="AR141" i="61"/>
  <c r="AR142" i="61"/>
  <c r="AR143" i="61"/>
  <c r="AR144" i="61"/>
  <c r="AR145" i="61"/>
  <c r="AR146" i="61"/>
  <c r="AR147" i="61"/>
  <c r="AR148" i="61"/>
  <c r="AR149" i="61"/>
  <c r="AR150" i="61"/>
  <c r="AR151" i="61"/>
  <c r="AR152" i="61"/>
  <c r="AR153" i="61"/>
  <c r="AR154" i="61"/>
  <c r="AR155" i="61"/>
  <c r="AR156" i="61"/>
  <c r="AR157" i="61"/>
  <c r="AR158" i="61"/>
  <c r="AR159" i="61"/>
  <c r="AS89" i="61"/>
  <c r="AS90" i="61"/>
  <c r="AS91" i="61"/>
  <c r="AS92" i="61"/>
  <c r="AS93" i="61"/>
  <c r="AS94" i="61"/>
  <c r="AS95" i="61"/>
  <c r="AS96" i="61"/>
  <c r="AS97" i="61"/>
  <c r="AS98" i="61"/>
  <c r="AS99" i="61"/>
  <c r="AS100" i="61"/>
  <c r="AS101" i="61"/>
  <c r="AS102" i="61"/>
  <c r="AS103" i="61"/>
  <c r="AS104" i="61"/>
  <c r="AS105" i="61"/>
  <c r="AS106" i="61"/>
  <c r="AS107" i="61"/>
  <c r="AS108" i="61"/>
  <c r="AS109" i="61"/>
  <c r="AS110" i="61"/>
  <c r="AS111" i="61"/>
  <c r="AS112" i="61"/>
  <c r="AS113" i="61"/>
  <c r="AS114" i="61"/>
  <c r="AS115" i="61"/>
  <c r="AS116" i="61"/>
  <c r="AS117" i="61"/>
  <c r="AS118" i="61"/>
  <c r="AS119" i="61"/>
  <c r="AS120" i="61"/>
  <c r="AS121" i="61"/>
  <c r="AS122" i="61"/>
  <c r="AS123" i="61"/>
  <c r="AS124" i="61"/>
  <c r="AS125" i="61"/>
  <c r="AS126" i="61"/>
  <c r="AS127" i="61"/>
  <c r="AS128" i="61"/>
  <c r="AS129" i="61"/>
  <c r="AS130" i="61"/>
  <c r="AS131" i="61"/>
  <c r="AS132" i="61"/>
  <c r="AS133" i="61"/>
  <c r="AS134" i="61"/>
  <c r="AS135" i="61"/>
  <c r="AS136" i="61"/>
  <c r="AS137" i="61"/>
  <c r="AS138" i="61"/>
  <c r="AS139" i="61"/>
  <c r="AS140" i="61"/>
  <c r="AS141" i="61"/>
  <c r="AS142" i="61"/>
  <c r="AS143" i="61"/>
  <c r="AS144" i="61"/>
  <c r="AS145" i="61"/>
  <c r="AS146" i="61"/>
  <c r="AS147" i="61"/>
  <c r="AS148" i="61"/>
  <c r="AS149" i="61"/>
  <c r="AS150" i="61"/>
  <c r="AS151" i="61"/>
  <c r="AS152" i="61"/>
  <c r="AS153" i="61"/>
  <c r="AS154" i="61"/>
  <c r="AS155" i="61"/>
  <c r="AS156" i="61"/>
  <c r="AS157" i="61"/>
  <c r="AS158" i="61"/>
  <c r="AS159" i="61"/>
  <c r="AS61" i="61"/>
  <c r="AS62" i="61"/>
  <c r="AS63" i="61"/>
  <c r="AS64" i="61"/>
  <c r="AS65" i="61"/>
  <c r="AS66" i="61"/>
  <c r="AT89" i="61"/>
  <c r="AT90" i="61"/>
  <c r="AT91" i="61"/>
  <c r="AT92" i="61"/>
  <c r="AT93" i="61"/>
  <c r="AT94" i="61"/>
  <c r="AT95" i="61"/>
  <c r="AT96" i="61"/>
  <c r="AT97" i="61"/>
  <c r="AT98" i="61"/>
  <c r="AT99" i="61"/>
  <c r="AT100" i="61"/>
  <c r="AT101" i="61"/>
  <c r="AT102" i="61"/>
  <c r="AT103" i="61"/>
  <c r="AT104" i="61"/>
  <c r="AT105" i="61"/>
  <c r="AT106" i="61"/>
  <c r="AT107" i="61"/>
  <c r="AT108" i="61"/>
  <c r="AT109" i="61"/>
  <c r="AT110" i="61"/>
  <c r="AT111" i="61"/>
  <c r="AT112" i="61"/>
  <c r="AT113" i="61"/>
  <c r="AT114" i="61"/>
  <c r="AT115" i="61"/>
  <c r="AT116" i="61"/>
  <c r="AT117" i="61"/>
  <c r="AT118" i="61"/>
  <c r="AT119" i="61"/>
  <c r="AT120" i="61"/>
  <c r="AT121" i="61"/>
  <c r="AT122" i="61"/>
  <c r="AT123" i="61"/>
  <c r="AT124" i="61"/>
  <c r="AT125" i="61"/>
  <c r="AT126" i="61"/>
  <c r="AT127" i="61"/>
  <c r="AT128" i="61"/>
  <c r="AT129" i="61"/>
  <c r="AT130" i="61"/>
  <c r="AT131" i="61"/>
  <c r="AT132" i="61"/>
  <c r="AT133" i="61"/>
  <c r="AT134" i="61"/>
  <c r="AT135" i="61"/>
  <c r="AT136" i="61"/>
  <c r="AT137" i="61"/>
  <c r="AT138" i="61"/>
  <c r="AT139" i="61"/>
  <c r="AT140" i="61"/>
  <c r="AT141" i="61"/>
  <c r="AT142" i="61"/>
  <c r="AT143" i="61"/>
  <c r="AT144" i="61"/>
  <c r="AT145" i="61"/>
  <c r="AT146" i="61"/>
  <c r="AT147" i="61"/>
  <c r="AT148" i="61"/>
  <c r="AT149" i="61"/>
  <c r="AT150" i="61"/>
  <c r="AT151" i="61"/>
  <c r="AT152" i="61"/>
  <c r="AT153" i="61"/>
  <c r="AT154" i="61"/>
  <c r="AT155" i="61"/>
  <c r="AT156" i="61"/>
  <c r="AT157" i="61"/>
  <c r="AT158" i="61"/>
  <c r="AT159" i="61"/>
  <c r="AT61" i="61"/>
  <c r="AT62" i="61"/>
  <c r="AT63" i="61"/>
  <c r="AT64" i="61"/>
  <c r="AT65" i="61"/>
  <c r="AT66" i="61"/>
  <c r="AU89" i="61"/>
  <c r="AU90" i="61"/>
  <c r="AU91" i="61"/>
  <c r="AU92" i="61"/>
  <c r="AU93" i="61"/>
  <c r="AU94" i="61"/>
  <c r="AU95" i="61"/>
  <c r="AU96" i="61"/>
  <c r="AU97" i="61"/>
  <c r="AU98" i="61"/>
  <c r="AU99" i="61"/>
  <c r="AU100" i="61"/>
  <c r="AU101" i="61"/>
  <c r="AU102" i="61"/>
  <c r="AU103" i="61"/>
  <c r="AU104" i="61"/>
  <c r="AU105" i="61"/>
  <c r="AU106" i="61"/>
  <c r="AU107" i="61"/>
  <c r="AU108" i="61"/>
  <c r="AU109" i="61"/>
  <c r="AU110" i="61"/>
  <c r="AU111" i="61"/>
  <c r="AU112" i="61"/>
  <c r="AU113" i="61"/>
  <c r="AU114" i="61"/>
  <c r="AU115" i="61"/>
  <c r="AU116" i="61"/>
  <c r="AU117" i="61"/>
  <c r="AU118" i="61"/>
  <c r="AU119" i="61"/>
  <c r="AU120" i="61"/>
  <c r="AU121" i="61"/>
  <c r="AU122" i="61"/>
  <c r="AU123" i="61"/>
  <c r="AU124" i="61"/>
  <c r="AU125" i="61"/>
  <c r="AU126" i="61"/>
  <c r="AU127" i="61"/>
  <c r="AU128" i="61"/>
  <c r="AU129" i="61"/>
  <c r="AU130" i="61"/>
  <c r="AU131" i="61"/>
  <c r="AU132" i="61"/>
  <c r="AU133" i="61"/>
  <c r="AU134" i="61"/>
  <c r="AU135" i="61"/>
  <c r="AU136" i="61"/>
  <c r="AU137" i="61"/>
  <c r="AU138" i="61"/>
  <c r="AU139" i="61"/>
  <c r="AU140" i="61"/>
  <c r="AU141" i="61"/>
  <c r="AU142" i="61"/>
  <c r="AU143" i="61"/>
  <c r="AU144" i="61"/>
  <c r="AU145" i="61"/>
  <c r="AU146" i="61"/>
  <c r="AU147" i="61"/>
  <c r="AU148" i="61"/>
  <c r="AU149" i="61"/>
  <c r="AU150" i="61"/>
  <c r="AU151" i="61"/>
  <c r="AU152" i="61"/>
  <c r="AU153" i="61"/>
  <c r="AU154" i="61"/>
  <c r="AU155" i="61"/>
  <c r="AU156" i="61"/>
  <c r="AU157" i="61"/>
  <c r="AU158" i="61"/>
  <c r="AU159" i="61"/>
  <c r="AU61" i="61"/>
  <c r="AU62" i="61"/>
  <c r="AU63" i="61"/>
  <c r="AU64" i="61"/>
  <c r="AU65" i="61"/>
  <c r="AU66" i="61"/>
  <c r="AV89" i="61"/>
  <c r="AV90" i="61"/>
  <c r="AV91" i="61"/>
  <c r="AV92" i="61"/>
  <c r="AV93" i="61"/>
  <c r="AV94" i="61"/>
  <c r="AV95" i="61"/>
  <c r="AV96" i="61"/>
  <c r="AV97" i="61"/>
  <c r="AV98" i="61"/>
  <c r="AV99" i="61"/>
  <c r="AV100" i="61"/>
  <c r="AV101" i="61"/>
  <c r="AV102" i="61"/>
  <c r="AV103" i="61"/>
  <c r="AV104" i="61"/>
  <c r="AV105" i="61"/>
  <c r="AV106" i="61"/>
  <c r="AV107" i="61"/>
  <c r="AV108" i="61"/>
  <c r="AV109" i="61"/>
  <c r="AV110" i="61"/>
  <c r="AV111" i="61"/>
  <c r="AV112" i="61"/>
  <c r="AV113" i="61"/>
  <c r="AV114" i="61"/>
  <c r="AV115" i="61"/>
  <c r="AV116" i="61"/>
  <c r="AV117" i="61"/>
  <c r="AV118" i="61"/>
  <c r="AV119" i="61"/>
  <c r="AV120" i="61"/>
  <c r="AV121" i="61"/>
  <c r="AV122" i="61"/>
  <c r="AV123" i="61"/>
  <c r="AV124" i="61"/>
  <c r="AV125" i="61"/>
  <c r="AV126" i="61"/>
  <c r="AV127" i="61"/>
  <c r="AV128" i="61"/>
  <c r="AV129" i="61"/>
  <c r="AV130" i="61"/>
  <c r="AV131" i="61"/>
  <c r="AV132" i="61"/>
  <c r="AV133" i="61"/>
  <c r="AV134" i="61"/>
  <c r="AV135" i="61"/>
  <c r="AV136" i="61"/>
  <c r="AV137" i="61"/>
  <c r="AV138" i="61"/>
  <c r="AV139" i="61"/>
  <c r="AV140" i="61"/>
  <c r="AV141" i="61"/>
  <c r="AV142" i="61"/>
  <c r="AV143" i="61"/>
  <c r="AV144" i="61"/>
  <c r="AV145" i="61"/>
  <c r="AV146" i="61"/>
  <c r="AV147" i="61"/>
  <c r="AV148" i="61"/>
  <c r="AV149" i="61"/>
  <c r="AV150" i="61"/>
  <c r="AV151" i="61"/>
  <c r="AV152" i="61"/>
  <c r="AV153" i="61"/>
  <c r="AV154" i="61"/>
  <c r="AV155" i="61"/>
  <c r="AV156" i="61"/>
  <c r="AV157" i="61"/>
  <c r="AV158" i="61"/>
  <c r="AV159" i="61"/>
  <c r="AV61" i="61"/>
  <c r="AV62" i="61"/>
  <c r="AV63" i="61"/>
  <c r="AV64" i="61"/>
  <c r="AV65" i="61"/>
  <c r="AV66" i="61"/>
  <c r="AW89" i="61"/>
  <c r="AW90" i="61"/>
  <c r="AW91" i="61"/>
  <c r="AW92" i="61"/>
  <c r="AW93" i="61"/>
  <c r="AW94" i="61"/>
  <c r="AW95" i="61"/>
  <c r="AW96" i="61"/>
  <c r="AW97" i="61"/>
  <c r="AW98" i="61"/>
  <c r="AW99" i="61"/>
  <c r="AW100" i="61"/>
  <c r="AW101" i="61"/>
  <c r="AW102" i="61"/>
  <c r="AW103" i="61"/>
  <c r="AW104" i="61"/>
  <c r="AW105" i="61"/>
  <c r="AW106" i="61"/>
  <c r="AW107" i="61"/>
  <c r="AW108" i="61"/>
  <c r="AW109" i="61"/>
  <c r="AW110" i="61"/>
  <c r="AW111" i="61"/>
  <c r="AW112" i="61"/>
  <c r="AW113" i="61"/>
  <c r="AW114" i="61"/>
  <c r="AW115" i="61"/>
  <c r="AW116" i="61"/>
  <c r="AW117" i="61"/>
  <c r="AW118" i="61"/>
  <c r="AW119" i="61"/>
  <c r="AW120" i="61"/>
  <c r="AW121" i="61"/>
  <c r="AW122" i="61"/>
  <c r="AW123" i="61"/>
  <c r="AW124" i="61"/>
  <c r="AW125" i="61"/>
  <c r="AW126" i="61"/>
  <c r="AW127" i="61"/>
  <c r="AW128" i="61"/>
  <c r="AW129" i="61"/>
  <c r="AW130" i="61"/>
  <c r="AW131" i="61"/>
  <c r="AW132" i="61"/>
  <c r="AW133" i="61"/>
  <c r="AW134" i="61"/>
  <c r="AW135" i="61"/>
  <c r="AW136" i="61"/>
  <c r="AW137" i="61"/>
  <c r="AW138" i="61"/>
  <c r="AW139" i="61"/>
  <c r="AW140" i="61"/>
  <c r="AW141" i="61"/>
  <c r="AW142" i="61"/>
  <c r="AW143" i="61"/>
  <c r="AW144" i="61"/>
  <c r="AW145" i="61"/>
  <c r="AW146" i="61"/>
  <c r="AW147" i="61"/>
  <c r="AW148" i="61"/>
  <c r="AW149" i="61"/>
  <c r="AW150" i="61"/>
  <c r="AW151" i="61"/>
  <c r="AW152" i="61"/>
  <c r="AW153" i="61"/>
  <c r="AW154" i="61"/>
  <c r="AW155" i="61"/>
  <c r="AW156" i="61"/>
  <c r="AW157" i="61"/>
  <c r="AW158" i="61"/>
  <c r="AW159" i="61"/>
  <c r="F36" i="139"/>
  <c r="G27" i="139"/>
  <c r="G28" i="139"/>
  <c r="K89" i="61"/>
  <c r="K90" i="61"/>
  <c r="K91" i="61"/>
  <c r="K92" i="61"/>
  <c r="K93" i="61"/>
  <c r="K94" i="61"/>
  <c r="K95" i="61"/>
  <c r="K96" i="61"/>
  <c r="K97" i="61"/>
  <c r="K98" i="61"/>
  <c r="K99" i="61"/>
  <c r="K100" i="61"/>
  <c r="K101" i="61"/>
  <c r="K102" i="61"/>
  <c r="K103" i="61"/>
  <c r="K104" i="61"/>
  <c r="K105" i="61"/>
  <c r="K106" i="61"/>
  <c r="K107" i="61"/>
  <c r="K108" i="61"/>
  <c r="K109" i="61"/>
  <c r="K110" i="61"/>
  <c r="K111" i="61"/>
  <c r="K112" i="61"/>
  <c r="K113" i="61"/>
  <c r="K114" i="61"/>
  <c r="K115" i="61"/>
  <c r="K116" i="61"/>
  <c r="K117" i="61"/>
  <c r="K118" i="61"/>
  <c r="K119" i="61"/>
  <c r="K120" i="61"/>
  <c r="K121" i="61"/>
  <c r="K122" i="61"/>
  <c r="K123" i="61"/>
  <c r="K124" i="61"/>
  <c r="K125" i="61"/>
  <c r="K126" i="61"/>
  <c r="K127" i="61"/>
  <c r="K128" i="61"/>
  <c r="K129" i="61"/>
  <c r="K130" i="61"/>
  <c r="K131" i="61"/>
  <c r="K132" i="61"/>
  <c r="K133" i="61"/>
  <c r="K134" i="61"/>
  <c r="K135" i="61"/>
  <c r="K136" i="61"/>
  <c r="K137" i="61"/>
  <c r="K138" i="61"/>
  <c r="K139" i="61"/>
  <c r="K140" i="61"/>
  <c r="K141" i="61"/>
  <c r="K142" i="61"/>
  <c r="K143" i="61"/>
  <c r="K144" i="61"/>
  <c r="K145" i="61"/>
  <c r="K146" i="61"/>
  <c r="K147" i="61"/>
  <c r="K148" i="61"/>
  <c r="K149" i="61"/>
  <c r="K150" i="61"/>
  <c r="K151" i="61"/>
  <c r="K152" i="61"/>
  <c r="K153" i="61"/>
  <c r="K154" i="61"/>
  <c r="K155" i="61"/>
  <c r="K156" i="61"/>
  <c r="K157" i="61"/>
  <c r="K158" i="61"/>
  <c r="K159" i="61"/>
  <c r="L89" i="61"/>
  <c r="L90" i="61"/>
  <c r="L91" i="61"/>
  <c r="L92" i="61"/>
  <c r="L93" i="61"/>
  <c r="L94" i="61"/>
  <c r="L95" i="61"/>
  <c r="L96" i="61"/>
  <c r="L97" i="61"/>
  <c r="L98" i="61"/>
  <c r="L99" i="61"/>
  <c r="L100" i="61"/>
  <c r="L101" i="61"/>
  <c r="L102" i="61"/>
  <c r="L103" i="61"/>
  <c r="L104" i="61"/>
  <c r="L105" i="61"/>
  <c r="L106" i="61"/>
  <c r="L107" i="61"/>
  <c r="L108" i="61"/>
  <c r="L109" i="61"/>
  <c r="L110" i="61"/>
  <c r="L111" i="61"/>
  <c r="L112" i="61"/>
  <c r="L113" i="61"/>
  <c r="L114" i="61"/>
  <c r="L115" i="61"/>
  <c r="L116" i="61"/>
  <c r="L117" i="61"/>
  <c r="L118" i="61"/>
  <c r="L119" i="61"/>
  <c r="L120" i="61"/>
  <c r="L121" i="61"/>
  <c r="L122" i="61"/>
  <c r="L123" i="61"/>
  <c r="L124" i="61"/>
  <c r="L125" i="61"/>
  <c r="L126" i="61"/>
  <c r="L127" i="61"/>
  <c r="L128" i="61"/>
  <c r="L129" i="61"/>
  <c r="L130" i="61"/>
  <c r="L131" i="61"/>
  <c r="L132" i="61"/>
  <c r="L133" i="61"/>
  <c r="L134" i="61"/>
  <c r="L135" i="61"/>
  <c r="L136" i="61"/>
  <c r="L137" i="61"/>
  <c r="L138" i="61"/>
  <c r="L139" i="61"/>
  <c r="L140" i="61"/>
  <c r="L141" i="61"/>
  <c r="L142" i="61"/>
  <c r="L143" i="61"/>
  <c r="L144" i="61"/>
  <c r="L145" i="61"/>
  <c r="L146" i="61"/>
  <c r="L147" i="61"/>
  <c r="L148" i="61"/>
  <c r="L149" i="61"/>
  <c r="L150" i="61"/>
  <c r="L151" i="61"/>
  <c r="L152" i="61"/>
  <c r="L153" i="61"/>
  <c r="L154" i="61"/>
  <c r="L155" i="61"/>
  <c r="L156" i="61"/>
  <c r="L157" i="61"/>
  <c r="L158" i="61"/>
  <c r="L159" i="61"/>
  <c r="M89" i="61"/>
  <c r="M90" i="61"/>
  <c r="M91" i="61"/>
  <c r="M92" i="61"/>
  <c r="M93" i="61"/>
  <c r="M94" i="61"/>
  <c r="M95" i="61"/>
  <c r="M96" i="61"/>
  <c r="M97" i="61"/>
  <c r="M98" i="61"/>
  <c r="M99" i="61"/>
  <c r="M100" i="61"/>
  <c r="M101" i="61"/>
  <c r="M102" i="61"/>
  <c r="M103" i="61"/>
  <c r="M104" i="61"/>
  <c r="M105" i="61"/>
  <c r="M106" i="61"/>
  <c r="M107" i="61"/>
  <c r="M108" i="61"/>
  <c r="M109" i="61"/>
  <c r="M110" i="61"/>
  <c r="M111" i="61"/>
  <c r="M112" i="61"/>
  <c r="M113" i="61"/>
  <c r="M114" i="61"/>
  <c r="M115" i="61"/>
  <c r="M116" i="61"/>
  <c r="M117" i="61"/>
  <c r="M118" i="61"/>
  <c r="M119" i="61"/>
  <c r="M120" i="61"/>
  <c r="M121" i="61"/>
  <c r="M122" i="61"/>
  <c r="M123" i="61"/>
  <c r="M124" i="61"/>
  <c r="M125" i="61"/>
  <c r="M126" i="61"/>
  <c r="M127" i="61"/>
  <c r="M128" i="61"/>
  <c r="M129" i="61"/>
  <c r="M130" i="61"/>
  <c r="M131" i="61"/>
  <c r="M132" i="61"/>
  <c r="M133" i="61"/>
  <c r="M134" i="61"/>
  <c r="M135" i="61"/>
  <c r="M136" i="61"/>
  <c r="M137" i="61"/>
  <c r="M138" i="61"/>
  <c r="M139" i="61"/>
  <c r="M140" i="61"/>
  <c r="M141" i="61"/>
  <c r="M142" i="61"/>
  <c r="M143" i="61"/>
  <c r="M144" i="61"/>
  <c r="M145" i="61"/>
  <c r="M146" i="61"/>
  <c r="M147" i="61"/>
  <c r="M148" i="61"/>
  <c r="M149" i="61"/>
  <c r="M150" i="61"/>
  <c r="M151" i="61"/>
  <c r="M152" i="61"/>
  <c r="M153" i="61"/>
  <c r="M154" i="61"/>
  <c r="M155" i="61"/>
  <c r="M156" i="61"/>
  <c r="M157" i="61"/>
  <c r="M158" i="61"/>
  <c r="M159" i="61"/>
  <c r="W89" i="61"/>
  <c r="W90" i="61"/>
  <c r="W91" i="61"/>
  <c r="W92" i="61"/>
  <c r="W93" i="61"/>
  <c r="W94" i="61"/>
  <c r="W95" i="61"/>
  <c r="W96" i="61"/>
  <c r="W97" i="61"/>
  <c r="W98" i="61"/>
  <c r="W99" i="61"/>
  <c r="W100" i="61"/>
  <c r="W101" i="61"/>
  <c r="W102" i="61"/>
  <c r="W103" i="61"/>
  <c r="W104" i="61"/>
  <c r="W105" i="61"/>
  <c r="W106" i="61"/>
  <c r="W107" i="61"/>
  <c r="W108" i="61"/>
  <c r="W109" i="61"/>
  <c r="W110" i="61"/>
  <c r="W111" i="61"/>
  <c r="W112" i="61"/>
  <c r="W113" i="61"/>
  <c r="W114" i="61"/>
  <c r="W115" i="61"/>
  <c r="W116" i="61"/>
  <c r="W117" i="61"/>
  <c r="W118" i="61"/>
  <c r="W119" i="61"/>
  <c r="W120" i="61"/>
  <c r="W121" i="61"/>
  <c r="W122" i="61"/>
  <c r="W123" i="61"/>
  <c r="W124" i="61"/>
  <c r="W125" i="61"/>
  <c r="W126" i="61"/>
  <c r="W127" i="61"/>
  <c r="W128" i="61"/>
  <c r="W129" i="61"/>
  <c r="W130" i="61"/>
  <c r="W131" i="61"/>
  <c r="W132" i="61"/>
  <c r="W133" i="61"/>
  <c r="W134" i="61"/>
  <c r="W135" i="61"/>
  <c r="W136" i="61"/>
  <c r="W137" i="61"/>
  <c r="W138" i="61"/>
  <c r="W139" i="61"/>
  <c r="W140" i="61"/>
  <c r="W141" i="61"/>
  <c r="W142" i="61"/>
  <c r="W143" i="61"/>
  <c r="W144" i="61"/>
  <c r="W145" i="61"/>
  <c r="W146" i="61"/>
  <c r="W147" i="61"/>
  <c r="W148" i="61"/>
  <c r="W149" i="61"/>
  <c r="W150" i="61"/>
  <c r="W151" i="61"/>
  <c r="W152" i="61"/>
  <c r="W153" i="61"/>
  <c r="W154" i="61"/>
  <c r="W155" i="61"/>
  <c r="W156" i="61"/>
  <c r="W157" i="61"/>
  <c r="W158" i="61"/>
  <c r="W159" i="61"/>
  <c r="X89" i="61"/>
  <c r="X90" i="61"/>
  <c r="X91" i="61"/>
  <c r="X92" i="61"/>
  <c r="X93" i="61"/>
  <c r="X94" i="61"/>
  <c r="X95" i="61"/>
  <c r="X96" i="61"/>
  <c r="X97" i="61"/>
  <c r="X98" i="61"/>
  <c r="X99" i="61"/>
  <c r="X100" i="61"/>
  <c r="X101" i="61"/>
  <c r="X102" i="61"/>
  <c r="X103" i="61"/>
  <c r="X104" i="61"/>
  <c r="X105" i="61"/>
  <c r="X106" i="61"/>
  <c r="X107" i="61"/>
  <c r="X108" i="61"/>
  <c r="X109" i="61"/>
  <c r="X110" i="61"/>
  <c r="X111" i="61"/>
  <c r="X112" i="61"/>
  <c r="X113" i="61"/>
  <c r="X114" i="61"/>
  <c r="X115" i="61"/>
  <c r="X116" i="61"/>
  <c r="X117" i="61"/>
  <c r="X118" i="61"/>
  <c r="X119" i="61"/>
  <c r="X120" i="61"/>
  <c r="X121" i="61"/>
  <c r="X122" i="61"/>
  <c r="X123" i="61"/>
  <c r="X124" i="61"/>
  <c r="X125" i="61"/>
  <c r="X126" i="61"/>
  <c r="X127" i="61"/>
  <c r="X128" i="61"/>
  <c r="X129" i="61"/>
  <c r="X130" i="61"/>
  <c r="X131" i="61"/>
  <c r="X132" i="61"/>
  <c r="X133" i="61"/>
  <c r="X134" i="61"/>
  <c r="X135" i="61"/>
  <c r="X136" i="61"/>
  <c r="X137" i="61"/>
  <c r="X138" i="61"/>
  <c r="X139" i="61"/>
  <c r="X140" i="61"/>
  <c r="X141" i="61"/>
  <c r="X142" i="61"/>
  <c r="X143" i="61"/>
  <c r="X144" i="61"/>
  <c r="X145" i="61"/>
  <c r="X146" i="61"/>
  <c r="X147" i="61"/>
  <c r="X148" i="61"/>
  <c r="X149" i="61"/>
  <c r="X150" i="61"/>
  <c r="X151" i="61"/>
  <c r="X152" i="61"/>
  <c r="X153" i="61"/>
  <c r="X154" i="61"/>
  <c r="X155" i="61"/>
  <c r="X156" i="61"/>
  <c r="X157" i="61"/>
  <c r="X158" i="61"/>
  <c r="X159" i="61"/>
  <c r="Y89" i="61"/>
  <c r="Y90" i="61"/>
  <c r="Y91" i="61"/>
  <c r="Y92" i="61"/>
  <c r="Y93" i="61"/>
  <c r="Y94" i="61"/>
  <c r="Y95" i="61"/>
  <c r="Y96" i="61"/>
  <c r="Y97" i="61"/>
  <c r="Y98" i="61"/>
  <c r="Y99" i="61"/>
  <c r="Y100" i="61"/>
  <c r="Y101" i="61"/>
  <c r="Y102" i="61"/>
  <c r="Y103" i="61"/>
  <c r="Y104" i="61"/>
  <c r="Y105" i="61"/>
  <c r="Y106" i="61"/>
  <c r="Y107" i="61"/>
  <c r="Y108" i="61"/>
  <c r="Y109" i="61"/>
  <c r="Y110" i="61"/>
  <c r="Y111" i="61"/>
  <c r="Y112" i="61"/>
  <c r="Y113" i="61"/>
  <c r="Y114" i="61"/>
  <c r="Y115" i="61"/>
  <c r="Y116" i="61"/>
  <c r="Y117" i="61"/>
  <c r="Y118" i="61"/>
  <c r="Y119" i="61"/>
  <c r="Y120" i="61"/>
  <c r="Y121" i="61"/>
  <c r="Y122" i="61"/>
  <c r="Y123" i="61"/>
  <c r="Y124" i="61"/>
  <c r="Y125" i="61"/>
  <c r="Y126" i="61"/>
  <c r="Y127" i="61"/>
  <c r="Y128" i="61"/>
  <c r="Y129" i="61"/>
  <c r="Y130" i="61"/>
  <c r="Y131" i="61"/>
  <c r="Y132" i="61"/>
  <c r="Y133" i="61"/>
  <c r="Y134" i="61"/>
  <c r="Y135" i="61"/>
  <c r="Y136" i="61"/>
  <c r="Y137" i="61"/>
  <c r="Y138" i="61"/>
  <c r="Y139" i="61"/>
  <c r="Y140" i="61"/>
  <c r="Y141" i="61"/>
  <c r="Y142" i="61"/>
  <c r="Y143" i="61"/>
  <c r="Y144" i="61"/>
  <c r="Y145" i="61"/>
  <c r="Y146" i="61"/>
  <c r="Y147" i="61"/>
  <c r="Y148" i="61"/>
  <c r="Y149" i="61"/>
  <c r="Y150" i="61"/>
  <c r="Y151" i="61"/>
  <c r="Y152" i="61"/>
  <c r="Y153" i="61"/>
  <c r="Y154" i="61"/>
  <c r="Y155" i="61"/>
  <c r="Y156" i="61"/>
  <c r="Y157" i="61"/>
  <c r="Y158" i="61"/>
  <c r="Y159" i="61"/>
  <c r="Z89" i="61"/>
  <c r="Z90" i="61"/>
  <c r="Z91" i="61"/>
  <c r="Z92" i="61"/>
  <c r="Z93" i="61"/>
  <c r="Z94" i="61"/>
  <c r="Z95" i="61"/>
  <c r="Z96" i="61"/>
  <c r="Z97" i="61"/>
  <c r="Z98" i="61"/>
  <c r="Z99" i="61"/>
  <c r="Z100" i="61"/>
  <c r="Z101" i="61"/>
  <c r="Z102" i="61"/>
  <c r="Z103" i="61"/>
  <c r="Z104" i="61"/>
  <c r="Z105" i="61"/>
  <c r="Z106" i="61"/>
  <c r="Z107" i="61"/>
  <c r="Z108" i="61"/>
  <c r="Z109" i="61"/>
  <c r="Z110" i="61"/>
  <c r="Z111" i="61"/>
  <c r="Z112" i="61"/>
  <c r="Z113" i="61"/>
  <c r="Z114" i="61"/>
  <c r="Z115" i="61"/>
  <c r="Z116" i="61"/>
  <c r="Z117" i="61"/>
  <c r="Z118" i="61"/>
  <c r="Z119" i="61"/>
  <c r="Z120" i="61"/>
  <c r="Z121" i="61"/>
  <c r="Z122" i="61"/>
  <c r="Z123" i="61"/>
  <c r="Z124" i="61"/>
  <c r="Z125" i="61"/>
  <c r="Z126" i="61"/>
  <c r="Z127" i="61"/>
  <c r="Z128" i="61"/>
  <c r="Z129" i="61"/>
  <c r="Z130" i="61"/>
  <c r="Z131" i="61"/>
  <c r="Z132" i="61"/>
  <c r="Z133" i="61"/>
  <c r="Z134" i="61"/>
  <c r="Z135" i="61"/>
  <c r="Z136" i="61"/>
  <c r="Z137" i="61"/>
  <c r="Z138" i="61"/>
  <c r="Z139" i="61"/>
  <c r="Z140" i="61"/>
  <c r="Z141" i="61"/>
  <c r="Z142" i="61"/>
  <c r="Z143" i="61"/>
  <c r="Z144" i="61"/>
  <c r="Z145" i="61"/>
  <c r="Z146" i="61"/>
  <c r="Z147" i="61"/>
  <c r="Z148" i="61"/>
  <c r="Z149" i="61"/>
  <c r="Z150" i="61"/>
  <c r="Z151" i="61"/>
  <c r="Z152" i="61"/>
  <c r="Z153" i="61"/>
  <c r="Z154" i="61"/>
  <c r="Z155" i="61"/>
  <c r="Z156" i="61"/>
  <c r="Z157" i="61"/>
  <c r="Z158" i="61"/>
  <c r="Z159" i="61"/>
  <c r="AA89" i="61"/>
  <c r="AA90" i="61"/>
  <c r="AA91" i="61"/>
  <c r="AA92" i="61"/>
  <c r="AA93" i="61"/>
  <c r="AA94" i="61"/>
  <c r="AA95" i="61"/>
  <c r="AA96" i="61"/>
  <c r="AA97" i="61"/>
  <c r="AA98" i="61"/>
  <c r="AA99" i="61"/>
  <c r="AA100" i="61"/>
  <c r="AA101" i="61"/>
  <c r="AA102" i="61"/>
  <c r="AA103" i="61"/>
  <c r="AA104" i="61"/>
  <c r="AA105" i="61"/>
  <c r="AA106" i="61"/>
  <c r="AA107" i="61"/>
  <c r="AA108" i="61"/>
  <c r="AA109" i="61"/>
  <c r="AA110" i="61"/>
  <c r="AA111" i="61"/>
  <c r="AA112" i="61"/>
  <c r="AA113" i="61"/>
  <c r="AA114" i="61"/>
  <c r="AA115" i="61"/>
  <c r="AA116" i="61"/>
  <c r="AA117" i="61"/>
  <c r="AA118" i="61"/>
  <c r="AA119" i="61"/>
  <c r="AA120" i="61"/>
  <c r="AA121" i="61"/>
  <c r="AA122" i="61"/>
  <c r="AA123" i="61"/>
  <c r="AA124" i="61"/>
  <c r="AA125" i="61"/>
  <c r="AA126" i="61"/>
  <c r="AA127" i="61"/>
  <c r="AA128" i="61"/>
  <c r="AA129" i="61"/>
  <c r="AA130" i="61"/>
  <c r="AA131" i="61"/>
  <c r="AA132" i="61"/>
  <c r="AA133" i="61"/>
  <c r="AA134" i="61"/>
  <c r="AA135" i="61"/>
  <c r="AA136" i="61"/>
  <c r="AA137" i="61"/>
  <c r="AA138" i="61"/>
  <c r="AA139" i="61"/>
  <c r="AA140" i="61"/>
  <c r="AA141" i="61"/>
  <c r="AA142" i="61"/>
  <c r="AA143" i="61"/>
  <c r="AA144" i="61"/>
  <c r="AA145" i="61"/>
  <c r="AA146" i="61"/>
  <c r="AA147" i="61"/>
  <c r="AA148" i="61"/>
  <c r="AA149" i="61"/>
  <c r="AA150" i="61"/>
  <c r="AA151" i="61"/>
  <c r="AA152" i="61"/>
  <c r="AA153" i="61"/>
  <c r="AA154" i="61"/>
  <c r="AA155" i="61"/>
  <c r="AA156" i="61"/>
  <c r="AA157" i="61"/>
  <c r="AA158" i="61"/>
  <c r="AA159" i="61"/>
  <c r="AB89" i="61"/>
  <c r="AB90" i="61"/>
  <c r="AB91" i="61"/>
  <c r="AB92" i="61"/>
  <c r="AB93" i="61"/>
  <c r="AB94" i="61"/>
  <c r="AB95" i="61"/>
  <c r="AB96" i="61"/>
  <c r="AB97" i="61"/>
  <c r="AB98" i="61"/>
  <c r="AB99" i="61"/>
  <c r="AB100" i="61"/>
  <c r="AB101" i="61"/>
  <c r="AB102" i="61"/>
  <c r="AB103" i="61"/>
  <c r="AB104" i="61"/>
  <c r="AB105" i="61"/>
  <c r="AB106" i="61"/>
  <c r="AB107" i="61"/>
  <c r="AB108" i="61"/>
  <c r="AB109" i="61"/>
  <c r="AB110" i="61"/>
  <c r="AB111" i="61"/>
  <c r="AB112" i="61"/>
  <c r="AB113" i="61"/>
  <c r="AB114" i="61"/>
  <c r="AB115" i="61"/>
  <c r="AB116" i="61"/>
  <c r="AB117" i="61"/>
  <c r="AB118" i="61"/>
  <c r="AB119" i="61"/>
  <c r="AB120" i="61"/>
  <c r="AB121" i="61"/>
  <c r="AB122" i="61"/>
  <c r="AB123" i="61"/>
  <c r="AB124" i="61"/>
  <c r="AB125" i="61"/>
  <c r="AB126" i="61"/>
  <c r="AB127" i="61"/>
  <c r="AB128" i="61"/>
  <c r="AB129" i="61"/>
  <c r="AB130" i="61"/>
  <c r="AB131" i="61"/>
  <c r="AB132" i="61"/>
  <c r="AB133" i="61"/>
  <c r="AB134" i="61"/>
  <c r="AB135" i="61"/>
  <c r="AB136" i="61"/>
  <c r="AB137" i="61"/>
  <c r="AB138" i="61"/>
  <c r="AB139" i="61"/>
  <c r="AB140" i="61"/>
  <c r="AB141" i="61"/>
  <c r="AB142" i="61"/>
  <c r="AB143" i="61"/>
  <c r="AB144" i="61"/>
  <c r="AB145" i="61"/>
  <c r="AB146" i="61"/>
  <c r="AB147" i="61"/>
  <c r="AB148" i="61"/>
  <c r="AB149" i="61"/>
  <c r="AB150" i="61"/>
  <c r="AB151" i="61"/>
  <c r="AB152" i="61"/>
  <c r="AB153" i="61"/>
  <c r="AB154" i="61"/>
  <c r="AB155" i="61"/>
  <c r="AB156" i="61"/>
  <c r="AB157" i="61"/>
  <c r="AB158" i="61"/>
  <c r="AB159" i="61"/>
  <c r="AC89" i="61"/>
  <c r="AC90" i="61"/>
  <c r="AC91" i="61"/>
  <c r="AC92" i="61"/>
  <c r="AC93" i="61"/>
  <c r="AC94" i="61"/>
  <c r="AC95" i="61"/>
  <c r="AC96" i="61"/>
  <c r="AC97" i="61"/>
  <c r="AC98" i="61"/>
  <c r="AC99" i="61"/>
  <c r="AC100" i="61"/>
  <c r="AC101" i="61"/>
  <c r="AC102" i="61"/>
  <c r="AC103" i="61"/>
  <c r="AC104" i="61"/>
  <c r="AC105" i="61"/>
  <c r="AC106" i="61"/>
  <c r="AC107" i="61"/>
  <c r="AC108" i="61"/>
  <c r="AC109" i="61"/>
  <c r="AC110" i="61"/>
  <c r="AC111" i="61"/>
  <c r="AC112" i="61"/>
  <c r="AC113" i="61"/>
  <c r="AC114" i="61"/>
  <c r="AC115" i="61"/>
  <c r="AC116" i="61"/>
  <c r="AC117" i="61"/>
  <c r="AC118" i="61"/>
  <c r="AC119" i="61"/>
  <c r="AC120" i="61"/>
  <c r="AC121" i="61"/>
  <c r="AC122" i="61"/>
  <c r="AC123" i="61"/>
  <c r="AC124" i="61"/>
  <c r="AC125" i="61"/>
  <c r="AC126" i="61"/>
  <c r="AC127" i="61"/>
  <c r="AC128" i="61"/>
  <c r="AC129" i="61"/>
  <c r="AC130" i="61"/>
  <c r="AC131" i="61"/>
  <c r="AC132" i="61"/>
  <c r="AC133" i="61"/>
  <c r="AC134" i="61"/>
  <c r="AC135" i="61"/>
  <c r="AC136" i="61"/>
  <c r="AC137" i="61"/>
  <c r="AC138" i="61"/>
  <c r="AC139" i="61"/>
  <c r="AC140" i="61"/>
  <c r="AC141" i="61"/>
  <c r="AC142" i="61"/>
  <c r="AC143" i="61"/>
  <c r="AC144" i="61"/>
  <c r="AC145" i="61"/>
  <c r="AC146" i="61"/>
  <c r="AC147" i="61"/>
  <c r="AC148" i="61"/>
  <c r="AC149" i="61"/>
  <c r="AC150" i="61"/>
  <c r="AC151" i="61"/>
  <c r="AC152" i="61"/>
  <c r="AC153" i="61"/>
  <c r="AC154" i="61"/>
  <c r="AC155" i="61"/>
  <c r="AC156" i="61"/>
  <c r="AC157" i="61"/>
  <c r="AC158" i="61"/>
  <c r="AC159" i="61"/>
  <c r="AD89" i="61"/>
  <c r="AD90" i="61"/>
  <c r="AD91" i="61"/>
  <c r="AD92" i="61"/>
  <c r="AD93" i="61"/>
  <c r="AD94" i="61"/>
  <c r="AD95" i="61"/>
  <c r="AD96" i="61"/>
  <c r="AD97" i="61"/>
  <c r="AD98" i="61"/>
  <c r="AD99" i="61"/>
  <c r="AD100" i="61"/>
  <c r="AD101" i="61"/>
  <c r="AD102" i="61"/>
  <c r="AD103" i="61"/>
  <c r="AD104" i="61"/>
  <c r="AD105" i="61"/>
  <c r="AD106" i="61"/>
  <c r="AD107" i="61"/>
  <c r="AD108" i="61"/>
  <c r="AD109" i="61"/>
  <c r="AD110" i="61"/>
  <c r="AD111" i="61"/>
  <c r="AD112" i="61"/>
  <c r="AD113" i="61"/>
  <c r="AD114" i="61"/>
  <c r="AD115" i="61"/>
  <c r="AD116" i="61"/>
  <c r="AD117" i="61"/>
  <c r="AD118" i="61"/>
  <c r="AD119" i="61"/>
  <c r="AD120" i="61"/>
  <c r="AD121" i="61"/>
  <c r="AD122" i="61"/>
  <c r="AD123" i="61"/>
  <c r="AD124" i="61"/>
  <c r="AD125" i="61"/>
  <c r="AD126" i="61"/>
  <c r="AD127" i="61"/>
  <c r="AD128" i="61"/>
  <c r="AD129" i="61"/>
  <c r="AD130" i="61"/>
  <c r="AD131" i="61"/>
  <c r="AD132" i="61"/>
  <c r="AD133" i="61"/>
  <c r="AD134" i="61"/>
  <c r="AD135" i="61"/>
  <c r="AD136" i="61"/>
  <c r="AD137" i="61"/>
  <c r="AD138" i="61"/>
  <c r="AD139" i="61"/>
  <c r="AD140" i="61"/>
  <c r="AD141" i="61"/>
  <c r="AD142" i="61"/>
  <c r="AD143" i="61"/>
  <c r="AD144" i="61"/>
  <c r="AD145" i="61"/>
  <c r="AD146" i="61"/>
  <c r="AD147" i="61"/>
  <c r="AD148" i="61"/>
  <c r="AD149" i="61"/>
  <c r="AD150" i="61"/>
  <c r="AD151" i="61"/>
  <c r="AD152" i="61"/>
  <c r="AD153" i="61"/>
  <c r="AD154" i="61"/>
  <c r="AD155" i="61"/>
  <c r="AD156" i="61"/>
  <c r="AD157" i="61"/>
  <c r="AD158" i="61"/>
  <c r="AD159" i="61"/>
  <c r="AE89" i="61"/>
  <c r="AE90" i="61"/>
  <c r="AE91" i="61"/>
  <c r="AE92" i="61"/>
  <c r="AE93" i="61"/>
  <c r="AE94" i="61"/>
  <c r="AE95" i="61"/>
  <c r="AE96" i="61"/>
  <c r="AE97" i="61"/>
  <c r="AE98" i="61"/>
  <c r="AE99" i="61"/>
  <c r="AE100" i="61"/>
  <c r="AE101" i="61"/>
  <c r="AE102" i="61"/>
  <c r="AE103" i="61"/>
  <c r="AE104" i="61"/>
  <c r="AE105" i="61"/>
  <c r="AE106" i="61"/>
  <c r="AE107" i="61"/>
  <c r="AE108" i="61"/>
  <c r="AE109" i="61"/>
  <c r="AE110" i="61"/>
  <c r="AE111" i="61"/>
  <c r="AE112" i="61"/>
  <c r="AE113" i="61"/>
  <c r="AE114" i="61"/>
  <c r="AE115" i="61"/>
  <c r="AE116" i="61"/>
  <c r="AE117" i="61"/>
  <c r="AE118" i="61"/>
  <c r="AE119" i="61"/>
  <c r="AE120" i="61"/>
  <c r="AE121" i="61"/>
  <c r="AE122" i="61"/>
  <c r="AE123" i="61"/>
  <c r="AE124" i="61"/>
  <c r="AE125" i="61"/>
  <c r="AE126" i="61"/>
  <c r="AE127" i="61"/>
  <c r="AE128" i="61"/>
  <c r="AE129" i="61"/>
  <c r="AE130" i="61"/>
  <c r="AE131" i="61"/>
  <c r="AE132" i="61"/>
  <c r="AE133" i="61"/>
  <c r="AE134" i="61"/>
  <c r="AE135" i="61"/>
  <c r="AE136" i="61"/>
  <c r="AE137" i="61"/>
  <c r="AE138" i="61"/>
  <c r="AE139" i="61"/>
  <c r="AE140" i="61"/>
  <c r="AE141" i="61"/>
  <c r="AE142" i="61"/>
  <c r="AE143" i="61"/>
  <c r="AE144" i="61"/>
  <c r="AE145" i="61"/>
  <c r="AE146" i="61"/>
  <c r="AE147" i="61"/>
  <c r="AE148" i="61"/>
  <c r="AE149" i="61"/>
  <c r="AE150" i="61"/>
  <c r="AE151" i="61"/>
  <c r="AE152" i="61"/>
  <c r="AE153" i="61"/>
  <c r="AE154" i="61"/>
  <c r="AE155" i="61"/>
  <c r="AE156" i="61"/>
  <c r="AE157" i="61"/>
  <c r="AE158" i="61"/>
  <c r="AE159" i="61"/>
  <c r="AF89" i="61"/>
  <c r="AF90" i="61"/>
  <c r="AF91" i="61"/>
  <c r="AF92" i="61"/>
  <c r="AF93" i="61"/>
  <c r="AF94" i="61"/>
  <c r="AF95" i="61"/>
  <c r="AF96" i="61"/>
  <c r="AF97" i="61"/>
  <c r="AF98" i="61"/>
  <c r="AF99" i="61"/>
  <c r="AF100" i="61"/>
  <c r="AF101" i="61"/>
  <c r="AF102" i="61"/>
  <c r="AF103" i="61"/>
  <c r="AF104" i="61"/>
  <c r="AF105" i="61"/>
  <c r="AF106" i="61"/>
  <c r="AF107" i="61"/>
  <c r="AF108" i="61"/>
  <c r="AF109" i="61"/>
  <c r="AF110" i="61"/>
  <c r="AF111" i="61"/>
  <c r="AF112" i="61"/>
  <c r="AF113" i="61"/>
  <c r="AF114" i="61"/>
  <c r="AF115" i="61"/>
  <c r="AF116" i="61"/>
  <c r="AF117" i="61"/>
  <c r="AF118" i="61"/>
  <c r="AF119" i="61"/>
  <c r="AF120" i="61"/>
  <c r="AF121" i="61"/>
  <c r="AF122" i="61"/>
  <c r="AF123" i="61"/>
  <c r="AF124" i="61"/>
  <c r="AF125" i="61"/>
  <c r="AF126" i="61"/>
  <c r="AF127" i="61"/>
  <c r="AF128" i="61"/>
  <c r="AF129" i="61"/>
  <c r="AF130" i="61"/>
  <c r="AF131" i="61"/>
  <c r="AF132" i="61"/>
  <c r="AF133" i="61"/>
  <c r="AF134" i="61"/>
  <c r="AF135" i="61"/>
  <c r="AF136" i="61"/>
  <c r="AF137" i="61"/>
  <c r="AF138" i="61"/>
  <c r="AF139" i="61"/>
  <c r="AF140" i="61"/>
  <c r="AF141" i="61"/>
  <c r="AF142" i="61"/>
  <c r="AF143" i="61"/>
  <c r="AF144" i="61"/>
  <c r="AF145" i="61"/>
  <c r="AF146" i="61"/>
  <c r="AF147" i="61"/>
  <c r="AF148" i="61"/>
  <c r="AF149" i="61"/>
  <c r="AF150" i="61"/>
  <c r="AF151" i="61"/>
  <c r="AF152" i="61"/>
  <c r="AF153" i="61"/>
  <c r="AF154" i="61"/>
  <c r="AF155" i="61"/>
  <c r="AF156" i="61"/>
  <c r="AF157" i="61"/>
  <c r="AF158" i="61"/>
  <c r="AF159" i="61"/>
  <c r="AR61" i="61"/>
  <c r="AR62" i="61"/>
  <c r="AR63" i="61"/>
  <c r="AR64" i="61"/>
  <c r="AR65" i="61"/>
  <c r="AR66" i="61"/>
  <c r="AA61" i="61"/>
  <c r="AA62" i="61"/>
  <c r="AA63" i="61"/>
  <c r="AA64" i="61"/>
  <c r="AA65" i="61"/>
  <c r="AA66" i="61"/>
  <c r="B86" i="61"/>
  <c r="CN59" i="61"/>
  <c r="CN58" i="61"/>
  <c r="CN57" i="61"/>
  <c r="CN56" i="61"/>
  <c r="CN55" i="61"/>
  <c r="CN54" i="61"/>
  <c r="CN53" i="61"/>
  <c r="CN52" i="61"/>
  <c r="CN51" i="61"/>
  <c r="CN50" i="61"/>
  <c r="CN49" i="61"/>
  <c r="CN48" i="61"/>
  <c r="CN47" i="61"/>
  <c r="CN46" i="61"/>
  <c r="CN45" i="61"/>
  <c r="CN44" i="61"/>
  <c r="CN43" i="61"/>
  <c r="CN42" i="61"/>
  <c r="CN41" i="61"/>
  <c r="CN40" i="61"/>
  <c r="CN39" i="61"/>
  <c r="CN38" i="61"/>
  <c r="CN37" i="61"/>
  <c r="CN36" i="61"/>
  <c r="CN35" i="61"/>
  <c r="CN34" i="61"/>
  <c r="CN33" i="61"/>
  <c r="CN32" i="61"/>
  <c r="CN31" i="61"/>
  <c r="CN30" i="61"/>
  <c r="CN29" i="61"/>
  <c r="CN28" i="61"/>
  <c r="CN27" i="61"/>
  <c r="CN26" i="61"/>
  <c r="CN25" i="61"/>
  <c r="CN24" i="61"/>
  <c r="CN23" i="61"/>
  <c r="CN22" i="61"/>
  <c r="CN21" i="61"/>
  <c r="CN20" i="61"/>
  <c r="CN19" i="61"/>
  <c r="CN18" i="61"/>
  <c r="CN17" i="61"/>
  <c r="CN16" i="61"/>
  <c r="CN15" i="61"/>
  <c r="CN14" i="61"/>
  <c r="CO13" i="61"/>
  <c r="CN13" i="61"/>
  <c r="G33" i="139"/>
  <c r="Q61" i="61"/>
  <c r="AL61" i="61"/>
  <c r="U61" i="61"/>
  <c r="AF61" i="61"/>
  <c r="AW61" i="61"/>
  <c r="M62" i="61"/>
  <c r="M64" i="61"/>
  <c r="M63" i="61"/>
  <c r="M65" i="61"/>
  <c r="AF62" i="61"/>
  <c r="AF64" i="61"/>
  <c r="AF63" i="61"/>
  <c r="AF65" i="61"/>
  <c r="BD66" i="61"/>
  <c r="Q62" i="61"/>
  <c r="Q63" i="61"/>
  <c r="Q64" i="61"/>
  <c r="Q65" i="61"/>
  <c r="Q66" i="61"/>
  <c r="AL62" i="61"/>
  <c r="AL63" i="61"/>
  <c r="AL64" i="61"/>
  <c r="AL65" i="61"/>
  <c r="AL66" i="61"/>
  <c r="U66" i="61"/>
  <c r="AF66" i="61"/>
  <c r="AW62" i="61"/>
  <c r="AW63" i="61"/>
  <c r="AW64" i="61"/>
  <c r="AW65" i="61"/>
  <c r="AW66" i="61"/>
  <c r="O61" i="61"/>
  <c r="O62" i="61"/>
  <c r="O63" i="61"/>
  <c r="O64" i="61"/>
  <c r="O65" i="61"/>
  <c r="O66" i="61"/>
  <c r="AJ61" i="61"/>
  <c r="AJ62" i="61"/>
  <c r="AJ63" i="61"/>
  <c r="AJ64" i="61"/>
  <c r="AJ65" i="61"/>
  <c r="AJ66" i="61"/>
  <c r="S61" i="61"/>
  <c r="S66" i="61"/>
  <c r="BC66" i="61"/>
  <c r="K62" i="61"/>
  <c r="K64" i="61"/>
  <c r="K63" i="61"/>
  <c r="K65" i="61"/>
  <c r="W61" i="61"/>
  <c r="W62" i="61"/>
  <c r="W64" i="61"/>
  <c r="W63" i="61"/>
  <c r="W65" i="61"/>
  <c r="X61" i="61"/>
  <c r="X62" i="61"/>
  <c r="X64" i="61"/>
  <c r="X63" i="61"/>
  <c r="X65" i="61"/>
  <c r="Y61" i="61"/>
  <c r="Y62" i="61"/>
  <c r="Y64" i="61"/>
  <c r="Y63" i="61"/>
  <c r="Y65" i="61"/>
  <c r="Z61" i="61"/>
  <c r="Z62" i="61"/>
  <c r="Z64" i="61"/>
  <c r="Z63" i="61"/>
  <c r="Z65" i="61"/>
  <c r="M58" i="148"/>
  <c r="K58" i="148"/>
  <c r="N58" i="148"/>
  <c r="M57" i="148"/>
  <c r="K57" i="148"/>
  <c r="N57" i="148"/>
  <c r="M56" i="148"/>
  <c r="K56" i="148"/>
  <c r="N56" i="148"/>
  <c r="M55" i="148"/>
  <c r="K55" i="148"/>
  <c r="N55" i="148"/>
  <c r="M54" i="148"/>
  <c r="K54" i="148"/>
  <c r="N54" i="148"/>
  <c r="M53" i="148"/>
  <c r="K53" i="148"/>
  <c r="N53" i="148"/>
  <c r="M52" i="148"/>
  <c r="K52" i="148"/>
  <c r="N52" i="148"/>
  <c r="M51" i="148"/>
  <c r="K51" i="148"/>
  <c r="N51" i="148"/>
  <c r="M50" i="148"/>
  <c r="K50" i="148"/>
  <c r="N50" i="148"/>
  <c r="M49" i="148"/>
  <c r="K49" i="148"/>
  <c r="N49" i="148"/>
  <c r="M48" i="148"/>
  <c r="K48" i="148"/>
  <c r="N48" i="148"/>
  <c r="M47" i="148"/>
  <c r="K47" i="148"/>
  <c r="N47" i="148"/>
  <c r="M46" i="148"/>
  <c r="K46" i="148"/>
  <c r="N46" i="148"/>
  <c r="M45" i="148"/>
  <c r="K45" i="148"/>
  <c r="N45" i="148"/>
  <c r="M44" i="148"/>
  <c r="K44" i="148"/>
  <c r="N44" i="148"/>
  <c r="M43" i="148"/>
  <c r="K43" i="148"/>
  <c r="N43" i="148"/>
  <c r="M42" i="148"/>
  <c r="K42" i="148"/>
  <c r="N42" i="148"/>
  <c r="M41" i="148"/>
  <c r="K41" i="148"/>
  <c r="N41" i="148"/>
  <c r="M40" i="148"/>
  <c r="K40" i="148"/>
  <c r="N40" i="148"/>
  <c r="M39" i="148"/>
  <c r="K39" i="148"/>
  <c r="N39" i="148"/>
  <c r="M38" i="148"/>
  <c r="K38" i="148"/>
  <c r="N38" i="148"/>
  <c r="M37" i="148"/>
  <c r="K37" i="148"/>
  <c r="N37" i="148"/>
  <c r="M36" i="148"/>
  <c r="K36" i="148"/>
  <c r="N36" i="148"/>
  <c r="M35" i="148"/>
  <c r="K35" i="148"/>
  <c r="N35" i="148"/>
  <c r="M34" i="148"/>
  <c r="K34" i="148"/>
  <c r="N34" i="148"/>
  <c r="M33" i="148"/>
  <c r="K33" i="148"/>
  <c r="N33" i="148"/>
  <c r="M32" i="148"/>
  <c r="K32" i="148"/>
  <c r="N32" i="148"/>
  <c r="M31" i="148"/>
  <c r="K31" i="148"/>
  <c r="N31" i="148"/>
  <c r="M30" i="148"/>
  <c r="K30" i="148"/>
  <c r="N30" i="148"/>
  <c r="M29" i="148"/>
  <c r="K29" i="148"/>
  <c r="N29" i="148"/>
  <c r="M28" i="148"/>
  <c r="K28" i="148"/>
  <c r="N28" i="148"/>
  <c r="M27" i="148"/>
  <c r="K27" i="148"/>
  <c r="N27" i="148"/>
  <c r="M26" i="148"/>
  <c r="K26" i="148"/>
  <c r="N26" i="148"/>
  <c r="M25" i="148"/>
  <c r="K25" i="148"/>
  <c r="N25" i="148"/>
  <c r="M24" i="148"/>
  <c r="K24" i="148"/>
  <c r="N24" i="148"/>
  <c r="M23" i="148"/>
  <c r="K23" i="148"/>
  <c r="N23" i="148"/>
  <c r="M22" i="148"/>
  <c r="K22" i="148"/>
  <c r="N22" i="148"/>
  <c r="M21" i="148"/>
  <c r="K21" i="148"/>
  <c r="N21" i="148"/>
  <c r="M20" i="148"/>
  <c r="K20" i="148"/>
  <c r="N20" i="148"/>
  <c r="M19" i="148"/>
  <c r="K19" i="148"/>
  <c r="N19" i="148"/>
  <c r="M18" i="148"/>
  <c r="K18" i="148"/>
  <c r="N18" i="148"/>
  <c r="M17" i="148"/>
  <c r="K17" i="148"/>
  <c r="N17" i="148"/>
  <c r="M16" i="148"/>
  <c r="K16" i="148"/>
  <c r="N16" i="148"/>
  <c r="M15" i="148"/>
  <c r="K15" i="148"/>
  <c r="N15" i="148"/>
  <c r="M14" i="148"/>
  <c r="K14" i="148"/>
  <c r="N14" i="148"/>
  <c r="M13" i="148"/>
  <c r="K13" i="148"/>
  <c r="N13" i="148"/>
  <c r="M58" i="91"/>
  <c r="K58" i="91"/>
  <c r="N58" i="91"/>
  <c r="M57" i="91"/>
  <c r="K57" i="91"/>
  <c r="N57" i="91"/>
  <c r="M56" i="91"/>
  <c r="K56" i="91"/>
  <c r="N56" i="91"/>
  <c r="M55" i="91"/>
  <c r="K55" i="91"/>
  <c r="N55" i="91"/>
  <c r="M54" i="91"/>
  <c r="K54" i="91"/>
  <c r="N54" i="91"/>
  <c r="M53" i="91"/>
  <c r="K53" i="91"/>
  <c r="N53" i="91"/>
  <c r="M52" i="91"/>
  <c r="K52" i="91"/>
  <c r="N52" i="91"/>
  <c r="M51" i="91"/>
  <c r="K51" i="91"/>
  <c r="N51" i="91"/>
  <c r="M50" i="91"/>
  <c r="K50" i="91"/>
  <c r="N50" i="91"/>
  <c r="M49" i="91"/>
  <c r="K49" i="91"/>
  <c r="N49" i="91"/>
  <c r="M48" i="91"/>
  <c r="K48" i="91"/>
  <c r="N48" i="91"/>
  <c r="M47" i="91"/>
  <c r="K47" i="91"/>
  <c r="N47" i="91"/>
  <c r="M46" i="91"/>
  <c r="K46" i="91"/>
  <c r="N46" i="91"/>
  <c r="M45" i="91"/>
  <c r="K45" i="91"/>
  <c r="N45" i="91"/>
  <c r="M44" i="91"/>
  <c r="K44" i="91"/>
  <c r="N44" i="91"/>
  <c r="M43" i="91"/>
  <c r="K43" i="91"/>
  <c r="N43" i="91"/>
  <c r="M42" i="91"/>
  <c r="K42" i="91"/>
  <c r="N42" i="91"/>
  <c r="M41" i="91"/>
  <c r="K41" i="91"/>
  <c r="N41" i="91"/>
  <c r="M40" i="91"/>
  <c r="K40" i="91"/>
  <c r="N40" i="91"/>
  <c r="M39" i="91"/>
  <c r="K39" i="91"/>
  <c r="N39" i="91"/>
  <c r="M38" i="91"/>
  <c r="K38" i="91"/>
  <c r="N38" i="91"/>
  <c r="M37" i="91"/>
  <c r="K37" i="91"/>
  <c r="N37" i="91"/>
  <c r="M36" i="91"/>
  <c r="K36" i="91"/>
  <c r="N36" i="91"/>
  <c r="M35" i="91"/>
  <c r="K35" i="91"/>
  <c r="N35" i="91"/>
  <c r="M34" i="91"/>
  <c r="K34" i="91"/>
  <c r="N34" i="91"/>
  <c r="M33" i="91"/>
  <c r="K33" i="91"/>
  <c r="N33" i="91"/>
  <c r="M32" i="91"/>
  <c r="K32" i="91"/>
  <c r="N32" i="91"/>
  <c r="M31" i="91"/>
  <c r="K31" i="91"/>
  <c r="N31" i="91"/>
  <c r="M30" i="91"/>
  <c r="K30" i="91"/>
  <c r="N30" i="91"/>
  <c r="M29" i="91"/>
  <c r="K29" i="91"/>
  <c r="N29" i="91"/>
  <c r="M28" i="91"/>
  <c r="K28" i="91"/>
  <c r="N28" i="91"/>
  <c r="M27" i="91"/>
  <c r="K27" i="91"/>
  <c r="N27" i="91"/>
  <c r="M26" i="91"/>
  <c r="K26" i="91"/>
  <c r="N26" i="91"/>
  <c r="M25" i="91"/>
  <c r="K25" i="91"/>
  <c r="N25" i="91"/>
  <c r="M24" i="91"/>
  <c r="K24" i="91"/>
  <c r="N24" i="91"/>
  <c r="M23" i="91"/>
  <c r="K23" i="91"/>
  <c r="N23" i="91"/>
  <c r="M22" i="91"/>
  <c r="K22" i="91"/>
  <c r="N22" i="91"/>
  <c r="M21" i="91"/>
  <c r="K21" i="91"/>
  <c r="N21" i="91"/>
  <c r="M20" i="91"/>
  <c r="K20" i="91"/>
  <c r="N20" i="91"/>
  <c r="M19" i="91"/>
  <c r="K19" i="91"/>
  <c r="N19" i="91"/>
  <c r="M18" i="91"/>
  <c r="K18" i="91"/>
  <c r="N18" i="91"/>
  <c r="M17" i="91"/>
  <c r="K17" i="91"/>
  <c r="N17" i="91"/>
  <c r="M16" i="91"/>
  <c r="K16" i="91"/>
  <c r="N16" i="91"/>
  <c r="M15" i="91"/>
  <c r="K15" i="91"/>
  <c r="N15" i="91"/>
  <c r="M14" i="91"/>
  <c r="K14" i="91"/>
  <c r="N14" i="91"/>
  <c r="M13" i="91"/>
  <c r="K13" i="91"/>
  <c r="N13" i="91"/>
  <c r="K23" i="61"/>
  <c r="M58" i="61"/>
  <c r="K58" i="61"/>
  <c r="N58" i="61"/>
  <c r="M57" i="61"/>
  <c r="K57" i="61"/>
  <c r="N57" i="61"/>
  <c r="M56" i="61"/>
  <c r="K56" i="61"/>
  <c r="N56" i="61"/>
  <c r="M55" i="61"/>
  <c r="K55" i="61"/>
  <c r="N55" i="61"/>
  <c r="M54" i="61"/>
  <c r="K54" i="61"/>
  <c r="N54" i="61"/>
  <c r="M53" i="61"/>
  <c r="K53" i="61"/>
  <c r="N53" i="61"/>
  <c r="M52" i="61"/>
  <c r="K52" i="61"/>
  <c r="N52" i="61"/>
  <c r="M51" i="61"/>
  <c r="K51" i="61"/>
  <c r="N51" i="61"/>
  <c r="M50" i="61"/>
  <c r="K50" i="61"/>
  <c r="N50" i="61"/>
  <c r="M49" i="61"/>
  <c r="K49" i="61"/>
  <c r="N49" i="61"/>
  <c r="M48" i="61"/>
  <c r="K48" i="61"/>
  <c r="N48" i="61"/>
  <c r="M47" i="61"/>
  <c r="K47" i="61"/>
  <c r="N47" i="61"/>
  <c r="M46" i="61"/>
  <c r="K46" i="61"/>
  <c r="N46" i="61"/>
  <c r="M45" i="61"/>
  <c r="K45" i="61"/>
  <c r="N45" i="61"/>
  <c r="M44" i="61"/>
  <c r="K44" i="61"/>
  <c r="N44" i="61"/>
  <c r="M43" i="61"/>
  <c r="K43" i="61"/>
  <c r="N43" i="61"/>
  <c r="M42" i="61"/>
  <c r="K42" i="61"/>
  <c r="N42" i="61"/>
  <c r="M41" i="61"/>
  <c r="K41" i="61"/>
  <c r="N41" i="61"/>
  <c r="M40" i="61"/>
  <c r="K40" i="61"/>
  <c r="N40" i="61"/>
  <c r="M39" i="61"/>
  <c r="K39" i="61"/>
  <c r="N39" i="61"/>
  <c r="M38" i="61"/>
  <c r="K38" i="61"/>
  <c r="N38" i="61"/>
  <c r="M37" i="61"/>
  <c r="K37" i="61"/>
  <c r="N37" i="61"/>
  <c r="M36" i="61"/>
  <c r="K36" i="61"/>
  <c r="N36" i="61"/>
  <c r="M35" i="61"/>
  <c r="K35" i="61"/>
  <c r="N35" i="61"/>
  <c r="M34" i="61"/>
  <c r="K34" i="61"/>
  <c r="N34" i="61"/>
  <c r="M33" i="61"/>
  <c r="K33" i="61"/>
  <c r="N33" i="61"/>
  <c r="M32" i="61"/>
  <c r="K32" i="61"/>
  <c r="N32" i="61"/>
  <c r="M31" i="61"/>
  <c r="K31" i="61"/>
  <c r="N31" i="61"/>
  <c r="M30" i="61"/>
  <c r="K30" i="61"/>
  <c r="N30" i="61"/>
  <c r="M29" i="61"/>
  <c r="K29" i="61"/>
  <c r="N29" i="61"/>
  <c r="M28" i="61"/>
  <c r="K28" i="61"/>
  <c r="N28" i="61"/>
  <c r="M27" i="61"/>
  <c r="K27" i="61"/>
  <c r="N27" i="61"/>
  <c r="M26" i="61"/>
  <c r="K26" i="61"/>
  <c r="N26" i="61"/>
  <c r="M25" i="61"/>
  <c r="K25" i="61"/>
  <c r="N25" i="61"/>
  <c r="M24" i="61"/>
  <c r="K24" i="61"/>
  <c r="N24" i="61"/>
  <c r="M23" i="61"/>
  <c r="N23" i="61"/>
  <c r="M22" i="61"/>
  <c r="K22" i="61"/>
  <c r="N22" i="61"/>
  <c r="M21" i="61"/>
  <c r="K21" i="61"/>
  <c r="N21" i="61"/>
  <c r="M20" i="61"/>
  <c r="K20" i="61"/>
  <c r="N20" i="61"/>
  <c r="M19" i="61"/>
  <c r="K19" i="61"/>
  <c r="N19" i="61"/>
  <c r="M18" i="61"/>
  <c r="K18" i="61"/>
  <c r="N18" i="61"/>
  <c r="M17" i="61"/>
  <c r="K17" i="61"/>
  <c r="N17" i="61"/>
  <c r="M16" i="61"/>
  <c r="K16" i="61"/>
  <c r="N16" i="61"/>
  <c r="M15" i="61"/>
  <c r="K15" i="61"/>
  <c r="N15" i="61"/>
  <c r="M14" i="61"/>
  <c r="K14" i="61"/>
  <c r="N14" i="61"/>
  <c r="M13" i="61"/>
  <c r="K13" i="61"/>
  <c r="CO14" i="61"/>
  <c r="CO15" i="61"/>
  <c r="CO16" i="61"/>
  <c r="CO17" i="61"/>
  <c r="CO18" i="61"/>
  <c r="CO19" i="61"/>
  <c r="CO20" i="61"/>
  <c r="CO21" i="61"/>
  <c r="CO22" i="61"/>
  <c r="CO23" i="61"/>
  <c r="CO24" i="61"/>
  <c r="CO25" i="61"/>
  <c r="CO26" i="61"/>
  <c r="CO27" i="61"/>
  <c r="CO28" i="61"/>
  <c r="CO29" i="61"/>
  <c r="CO30" i="61"/>
  <c r="CO31" i="61"/>
  <c r="CO32" i="61"/>
  <c r="CO33" i="61"/>
  <c r="CO34" i="61"/>
  <c r="CO35" i="61"/>
  <c r="CO36" i="61"/>
  <c r="CO37" i="61"/>
  <c r="CO38" i="61"/>
  <c r="CO39" i="61"/>
  <c r="CO40" i="61"/>
  <c r="CO41" i="61"/>
  <c r="CO42" i="61"/>
  <c r="CO43" i="61"/>
  <c r="CO44" i="61"/>
  <c r="CO45" i="61"/>
  <c r="CO46" i="61"/>
  <c r="CO47" i="61"/>
  <c r="CO48" i="61"/>
  <c r="CO49" i="61"/>
  <c r="CO50" i="61"/>
  <c r="CO51" i="61"/>
  <c r="CO52" i="61"/>
  <c r="CO53" i="61"/>
  <c r="CO54" i="61"/>
  <c r="CO55" i="61"/>
  <c r="CO56" i="61"/>
  <c r="CO57" i="61"/>
  <c r="CO58" i="61"/>
  <c r="CO59" i="61"/>
  <c r="CO66" i="61"/>
  <c r="CL59" i="61"/>
  <c r="CM59" i="61"/>
  <c r="CM58" i="61"/>
  <c r="CL58" i="61"/>
  <c r="CM57" i="61"/>
  <c r="CL57" i="61"/>
  <c r="CM56" i="61"/>
  <c r="CL56" i="61"/>
  <c r="CM55" i="61"/>
  <c r="CL55" i="61"/>
  <c r="CM54" i="61"/>
  <c r="CL54" i="61"/>
  <c r="CM53" i="61"/>
  <c r="CL53" i="61"/>
  <c r="CM52" i="61"/>
  <c r="CL52" i="61"/>
  <c r="CM51" i="61"/>
  <c r="CL51" i="61"/>
  <c r="CM50" i="61"/>
  <c r="CL50" i="61"/>
  <c r="CM49" i="61"/>
  <c r="CL49" i="61"/>
  <c r="CM48" i="61"/>
  <c r="CL48" i="61"/>
  <c r="CM47" i="61"/>
  <c r="CL47" i="61"/>
  <c r="CM46" i="61"/>
  <c r="CL46" i="61"/>
  <c r="CM45" i="61"/>
  <c r="CL45" i="61"/>
  <c r="CM44" i="61"/>
  <c r="CL44" i="61"/>
  <c r="CM43" i="61"/>
  <c r="CL43" i="61"/>
  <c r="CM42" i="61"/>
  <c r="CL42" i="61"/>
  <c r="CM41" i="61"/>
  <c r="CL41" i="61"/>
  <c r="CM40" i="61"/>
  <c r="CL40" i="61"/>
  <c r="CM39" i="61"/>
  <c r="CL39" i="61"/>
  <c r="CM38" i="61"/>
  <c r="CL38" i="61"/>
  <c r="CM37" i="61"/>
  <c r="CL37" i="61"/>
  <c r="CM36" i="61"/>
  <c r="CL36" i="61"/>
  <c r="CM35" i="61"/>
  <c r="CL35" i="61"/>
  <c r="CM34" i="61"/>
  <c r="CL34" i="61"/>
  <c r="CM33" i="61"/>
  <c r="CL33" i="61"/>
  <c r="CM32" i="61"/>
  <c r="CL32" i="61"/>
  <c r="CM31" i="61"/>
  <c r="CL31" i="61"/>
  <c r="CM30" i="61"/>
  <c r="CL30" i="61"/>
  <c r="CM29" i="61"/>
  <c r="CL29" i="61"/>
  <c r="CM28" i="61"/>
  <c r="CL28" i="61"/>
  <c r="CM27" i="61"/>
  <c r="CL27" i="61"/>
  <c r="CM26" i="61"/>
  <c r="CL26" i="61"/>
  <c r="CM25" i="61"/>
  <c r="CL25" i="61"/>
  <c r="CM24" i="61"/>
  <c r="CL24" i="61"/>
  <c r="CM23" i="61"/>
  <c r="CL23" i="61"/>
  <c r="CM22" i="61"/>
  <c r="CL22" i="61"/>
  <c r="CM21" i="61"/>
  <c r="CL21" i="61"/>
  <c r="CM20" i="61"/>
  <c r="CL20" i="61"/>
  <c r="CM19" i="61"/>
  <c r="CL19" i="61"/>
  <c r="CM18" i="61"/>
  <c r="CL18" i="61"/>
  <c r="CM17" i="61"/>
  <c r="CL17" i="61"/>
  <c r="CM16" i="61"/>
  <c r="CL16" i="61"/>
  <c r="CM15" i="61"/>
  <c r="CL15" i="61"/>
  <c r="CM14" i="61"/>
  <c r="CL14" i="61"/>
  <c r="CM13" i="61"/>
  <c r="CL13" i="61"/>
  <c r="CC14" i="61"/>
  <c r="CI58" i="61"/>
  <c r="CJ58" i="61"/>
  <c r="CG58" i="61"/>
  <c r="CH58" i="61"/>
  <c r="CE58" i="61"/>
  <c r="CF58" i="61"/>
  <c r="CC58" i="61"/>
  <c r="CD58" i="61"/>
  <c r="CI57" i="61"/>
  <c r="CJ57" i="61"/>
  <c r="CG57" i="61"/>
  <c r="CH57" i="61"/>
  <c r="CE57" i="61"/>
  <c r="CF57" i="61"/>
  <c r="CC57" i="61"/>
  <c r="CD57" i="61"/>
  <c r="CI56" i="61"/>
  <c r="CJ56" i="61"/>
  <c r="CG56" i="61"/>
  <c r="CH56" i="61"/>
  <c r="CE56" i="61"/>
  <c r="CF56" i="61"/>
  <c r="CC56" i="61"/>
  <c r="CD56" i="61"/>
  <c r="CI55" i="61"/>
  <c r="CJ55" i="61"/>
  <c r="CG55" i="61"/>
  <c r="CH55" i="61"/>
  <c r="CE55" i="61"/>
  <c r="CF55" i="61"/>
  <c r="CC55" i="61"/>
  <c r="CD55" i="61"/>
  <c r="CI54" i="61"/>
  <c r="CJ54" i="61"/>
  <c r="CG54" i="61"/>
  <c r="CH54" i="61"/>
  <c r="CE54" i="61"/>
  <c r="CF54" i="61"/>
  <c r="CC54" i="61"/>
  <c r="CD54" i="61"/>
  <c r="CI53" i="61"/>
  <c r="CJ53" i="61"/>
  <c r="CG53" i="61"/>
  <c r="CH53" i="61"/>
  <c r="CE53" i="61"/>
  <c r="CF53" i="61"/>
  <c r="CC53" i="61"/>
  <c r="CD53" i="61"/>
  <c r="CI52" i="61"/>
  <c r="CJ52" i="61"/>
  <c r="CG52" i="61"/>
  <c r="CH52" i="61"/>
  <c r="CE52" i="61"/>
  <c r="CF52" i="61"/>
  <c r="CC52" i="61"/>
  <c r="CD52" i="61"/>
  <c r="CI51" i="61"/>
  <c r="CJ51" i="61"/>
  <c r="CG51" i="61"/>
  <c r="CH51" i="61"/>
  <c r="CE51" i="61"/>
  <c r="CF51" i="61"/>
  <c r="CC51" i="61"/>
  <c r="CD51" i="61"/>
  <c r="CI50" i="61"/>
  <c r="CJ50" i="61"/>
  <c r="CG50" i="61"/>
  <c r="CH50" i="61"/>
  <c r="CE50" i="61"/>
  <c r="CF50" i="61"/>
  <c r="CC50" i="61"/>
  <c r="CD50" i="61"/>
  <c r="CI49" i="61"/>
  <c r="CJ49" i="61"/>
  <c r="CG49" i="61"/>
  <c r="CH49" i="61"/>
  <c r="CE49" i="61"/>
  <c r="CF49" i="61"/>
  <c r="CC49" i="61"/>
  <c r="CD49" i="61"/>
  <c r="CI48" i="61"/>
  <c r="CJ48" i="61"/>
  <c r="CG48" i="61"/>
  <c r="CH48" i="61"/>
  <c r="CE48" i="61"/>
  <c r="CF48" i="61"/>
  <c r="CC48" i="61"/>
  <c r="CD48" i="61"/>
  <c r="CI47" i="61"/>
  <c r="CJ47" i="61"/>
  <c r="CG47" i="61"/>
  <c r="CH47" i="61"/>
  <c r="CE47" i="61"/>
  <c r="CF47" i="61"/>
  <c r="CC47" i="61"/>
  <c r="CD47" i="61"/>
  <c r="CI46" i="61"/>
  <c r="CJ46" i="61"/>
  <c r="CG46" i="61"/>
  <c r="CH46" i="61"/>
  <c r="CE46" i="61"/>
  <c r="CF46" i="61"/>
  <c r="CC46" i="61"/>
  <c r="CD46" i="61"/>
  <c r="CI45" i="61"/>
  <c r="CJ45" i="61"/>
  <c r="CG45" i="61"/>
  <c r="CH45" i="61"/>
  <c r="CE45" i="61"/>
  <c r="CF45" i="61"/>
  <c r="CC45" i="61"/>
  <c r="CD45" i="61"/>
  <c r="CI44" i="61"/>
  <c r="CJ44" i="61"/>
  <c r="CG44" i="61"/>
  <c r="CH44" i="61"/>
  <c r="CE44" i="61"/>
  <c r="CF44" i="61"/>
  <c r="CC44" i="61"/>
  <c r="CD44" i="61"/>
  <c r="CI43" i="61"/>
  <c r="CJ43" i="61"/>
  <c r="CG43" i="61"/>
  <c r="CH43" i="61"/>
  <c r="CE43" i="61"/>
  <c r="CF43" i="61"/>
  <c r="CC43" i="61"/>
  <c r="CD43" i="61"/>
  <c r="CI42" i="61"/>
  <c r="CJ42" i="61"/>
  <c r="CG42" i="61"/>
  <c r="CH42" i="61"/>
  <c r="CE42" i="61"/>
  <c r="CF42" i="61"/>
  <c r="CC42" i="61"/>
  <c r="CD42" i="61"/>
  <c r="CI41" i="61"/>
  <c r="CJ41" i="61"/>
  <c r="CG41" i="61"/>
  <c r="CH41" i="61"/>
  <c r="CE41" i="61"/>
  <c r="CF41" i="61"/>
  <c r="CC41" i="61"/>
  <c r="CD41" i="61"/>
  <c r="CI40" i="61"/>
  <c r="CJ40" i="61"/>
  <c r="CG40" i="61"/>
  <c r="CH40" i="61"/>
  <c r="CE40" i="61"/>
  <c r="CF40" i="61"/>
  <c r="CC40" i="61"/>
  <c r="CD40" i="61"/>
  <c r="CI39" i="61"/>
  <c r="CJ39" i="61"/>
  <c r="CG39" i="61"/>
  <c r="CH39" i="61"/>
  <c r="CE39" i="61"/>
  <c r="CF39" i="61"/>
  <c r="CC39" i="61"/>
  <c r="CD39" i="61"/>
  <c r="CI38" i="61"/>
  <c r="CJ38" i="61"/>
  <c r="CG38" i="61"/>
  <c r="CH38" i="61"/>
  <c r="CE38" i="61"/>
  <c r="CF38" i="61"/>
  <c r="CC38" i="61"/>
  <c r="CD38" i="61"/>
  <c r="CI37" i="61"/>
  <c r="CJ37" i="61"/>
  <c r="CG37" i="61"/>
  <c r="CH37" i="61"/>
  <c r="CE37" i="61"/>
  <c r="CF37" i="61"/>
  <c r="CC37" i="61"/>
  <c r="CD37" i="61"/>
  <c r="CI36" i="61"/>
  <c r="CJ36" i="61"/>
  <c r="CG36" i="61"/>
  <c r="CH36" i="61"/>
  <c r="CE36" i="61"/>
  <c r="CF36" i="61"/>
  <c r="CC36" i="61"/>
  <c r="CD36" i="61"/>
  <c r="CI35" i="61"/>
  <c r="CJ35" i="61"/>
  <c r="CG35" i="61"/>
  <c r="CH35" i="61"/>
  <c r="CE35" i="61"/>
  <c r="CF35" i="61"/>
  <c r="CC35" i="61"/>
  <c r="CD35" i="61"/>
  <c r="CI34" i="61"/>
  <c r="CJ34" i="61"/>
  <c r="CG34" i="61"/>
  <c r="CH34" i="61"/>
  <c r="CE34" i="61"/>
  <c r="CF34" i="61"/>
  <c r="CC34" i="61"/>
  <c r="CD34" i="61"/>
  <c r="CI33" i="61"/>
  <c r="CJ33" i="61"/>
  <c r="CG33" i="61"/>
  <c r="CH33" i="61"/>
  <c r="CE33" i="61"/>
  <c r="CF33" i="61"/>
  <c r="CC33" i="61"/>
  <c r="CD33" i="61"/>
  <c r="CI32" i="61"/>
  <c r="CJ32" i="61"/>
  <c r="CG32" i="61"/>
  <c r="CH32" i="61"/>
  <c r="CE32" i="61"/>
  <c r="CF32" i="61"/>
  <c r="CC32" i="61"/>
  <c r="CD32" i="61"/>
  <c r="CI31" i="61"/>
  <c r="CJ31" i="61"/>
  <c r="CG31" i="61"/>
  <c r="CH31" i="61"/>
  <c r="CE31" i="61"/>
  <c r="CF31" i="61"/>
  <c r="CC31" i="61"/>
  <c r="CD31" i="61"/>
  <c r="CI30" i="61"/>
  <c r="CJ30" i="61"/>
  <c r="CG30" i="61"/>
  <c r="CH30" i="61"/>
  <c r="CE30" i="61"/>
  <c r="CF30" i="61"/>
  <c r="CC30" i="61"/>
  <c r="CD30" i="61"/>
  <c r="CI29" i="61"/>
  <c r="CJ29" i="61"/>
  <c r="CG29" i="61"/>
  <c r="CH29" i="61"/>
  <c r="CE29" i="61"/>
  <c r="CF29" i="61"/>
  <c r="CC29" i="61"/>
  <c r="CD29" i="61"/>
  <c r="CI28" i="61"/>
  <c r="CJ28" i="61"/>
  <c r="CG28" i="61"/>
  <c r="CH28" i="61"/>
  <c r="CE28" i="61"/>
  <c r="CF28" i="61"/>
  <c r="CC28" i="61"/>
  <c r="CD28" i="61"/>
  <c r="CI27" i="61"/>
  <c r="CJ27" i="61"/>
  <c r="CG27" i="61"/>
  <c r="CH27" i="61"/>
  <c r="CE27" i="61"/>
  <c r="CF27" i="61"/>
  <c r="CC27" i="61"/>
  <c r="CD27" i="61"/>
  <c r="CI26" i="61"/>
  <c r="CJ26" i="61"/>
  <c r="CG26" i="61"/>
  <c r="CH26" i="61"/>
  <c r="CE26" i="61"/>
  <c r="CF26" i="61"/>
  <c r="CC26" i="61"/>
  <c r="CD26" i="61"/>
  <c r="CI25" i="61"/>
  <c r="CJ25" i="61"/>
  <c r="CG25" i="61"/>
  <c r="CH25" i="61"/>
  <c r="CE25" i="61"/>
  <c r="CF25" i="61"/>
  <c r="CC25" i="61"/>
  <c r="CD25" i="61"/>
  <c r="CI24" i="61"/>
  <c r="CJ24" i="61"/>
  <c r="CG24" i="61"/>
  <c r="CH24" i="61"/>
  <c r="CE24" i="61"/>
  <c r="CF24" i="61"/>
  <c r="CC24" i="61"/>
  <c r="CD24" i="61"/>
  <c r="CI23" i="61"/>
  <c r="CJ23" i="61"/>
  <c r="CG23" i="61"/>
  <c r="CH23" i="61"/>
  <c r="CE23" i="61"/>
  <c r="CF23" i="61"/>
  <c r="CC23" i="61"/>
  <c r="CD23" i="61"/>
  <c r="CI22" i="61"/>
  <c r="CJ22" i="61"/>
  <c r="CG22" i="61"/>
  <c r="CH22" i="61"/>
  <c r="CE22" i="61"/>
  <c r="CF22" i="61"/>
  <c r="CC22" i="61"/>
  <c r="CD22" i="61"/>
  <c r="CI21" i="61"/>
  <c r="CJ21" i="61"/>
  <c r="CG21" i="61"/>
  <c r="CH21" i="61"/>
  <c r="CE21" i="61"/>
  <c r="CF21" i="61"/>
  <c r="CC21" i="61"/>
  <c r="CD21" i="61"/>
  <c r="CI20" i="61"/>
  <c r="CJ20" i="61"/>
  <c r="CG20" i="61"/>
  <c r="CH20" i="61"/>
  <c r="CE20" i="61"/>
  <c r="CF20" i="61"/>
  <c r="CC20" i="61"/>
  <c r="CD20" i="61"/>
  <c r="CI19" i="61"/>
  <c r="CJ19" i="61"/>
  <c r="CG19" i="61"/>
  <c r="CH19" i="61"/>
  <c r="CE19" i="61"/>
  <c r="CF19" i="61"/>
  <c r="CC19" i="61"/>
  <c r="CD19" i="61"/>
  <c r="CI18" i="61"/>
  <c r="CJ18" i="61"/>
  <c r="CG18" i="61"/>
  <c r="CH18" i="61"/>
  <c r="CE18" i="61"/>
  <c r="CF18" i="61"/>
  <c r="CC18" i="61"/>
  <c r="CD18" i="61"/>
  <c r="CI17" i="61"/>
  <c r="CJ17" i="61"/>
  <c r="CG17" i="61"/>
  <c r="CH17" i="61"/>
  <c r="CE17" i="61"/>
  <c r="CF17" i="61"/>
  <c r="CC17" i="61"/>
  <c r="CD17" i="61"/>
  <c r="CI16" i="61"/>
  <c r="CJ16" i="61"/>
  <c r="CG16" i="61"/>
  <c r="CH16" i="61"/>
  <c r="CE16" i="61"/>
  <c r="CF16" i="61"/>
  <c r="CC16" i="61"/>
  <c r="CD16" i="61"/>
  <c r="CI15" i="61"/>
  <c r="CJ15" i="61"/>
  <c r="CG15" i="61"/>
  <c r="CH15" i="61"/>
  <c r="CE15" i="61"/>
  <c r="CF15" i="61"/>
  <c r="CC15" i="61"/>
  <c r="CD15" i="61"/>
  <c r="CI14" i="61"/>
  <c r="CJ14" i="61"/>
  <c r="CG14" i="61"/>
  <c r="CH14" i="61"/>
  <c r="CE14" i="61"/>
  <c r="CF14" i="61"/>
  <c r="CD14" i="61"/>
  <c r="CG13" i="61"/>
  <c r="CE13" i="61"/>
  <c r="CA65" i="61"/>
  <c r="BZ65" i="61"/>
  <c r="CA64" i="61"/>
  <c r="BZ64" i="61"/>
  <c r="CA63" i="61"/>
  <c r="BZ63" i="61"/>
  <c r="CA62" i="61"/>
  <c r="BZ62" i="61"/>
  <c r="CA61" i="61"/>
  <c r="BZ61" i="61"/>
  <c r="BZ66" i="61"/>
  <c r="CA59" i="61"/>
  <c r="BZ59" i="61"/>
  <c r="CA58" i="61"/>
  <c r="BZ58" i="61"/>
  <c r="CA57" i="61"/>
  <c r="BZ57" i="61"/>
  <c r="CA56" i="61"/>
  <c r="BZ56" i="61"/>
  <c r="CA55" i="61"/>
  <c r="BZ55" i="61"/>
  <c r="CA54" i="61"/>
  <c r="BZ54" i="61"/>
  <c r="CA53" i="61"/>
  <c r="BZ53" i="61"/>
  <c r="CA52" i="61"/>
  <c r="BZ52" i="61"/>
  <c r="CA51" i="61"/>
  <c r="BZ51" i="61"/>
  <c r="CA50" i="61"/>
  <c r="BZ50" i="61"/>
  <c r="CA49" i="61"/>
  <c r="BZ49" i="61"/>
  <c r="CA48" i="61"/>
  <c r="BZ48" i="61"/>
  <c r="CA47" i="61"/>
  <c r="BZ47" i="61"/>
  <c r="CA46" i="61"/>
  <c r="BZ46" i="61"/>
  <c r="CA45" i="61"/>
  <c r="BZ45" i="61"/>
  <c r="CA44" i="61"/>
  <c r="BZ44" i="61"/>
  <c r="CA43" i="61"/>
  <c r="BZ43" i="61"/>
  <c r="CA42" i="61"/>
  <c r="BZ42" i="61"/>
  <c r="CA41" i="61"/>
  <c r="BZ41" i="61"/>
  <c r="CA40" i="61"/>
  <c r="BZ40" i="61"/>
  <c r="CA39" i="61"/>
  <c r="BZ39" i="61"/>
  <c r="CA38" i="61"/>
  <c r="BZ38" i="61"/>
  <c r="CA37" i="61"/>
  <c r="BZ37" i="61"/>
  <c r="CA36" i="61"/>
  <c r="BZ36" i="61"/>
  <c r="CA35" i="61"/>
  <c r="BZ35" i="61"/>
  <c r="CA34" i="61"/>
  <c r="BZ34" i="61"/>
  <c r="CA33" i="61"/>
  <c r="BZ33" i="61"/>
  <c r="CA32" i="61"/>
  <c r="BZ32" i="61"/>
  <c r="CA31" i="61"/>
  <c r="BZ31" i="61"/>
  <c r="CA30" i="61"/>
  <c r="BZ30" i="61"/>
  <c r="CA29" i="61"/>
  <c r="BZ29" i="61"/>
  <c r="CA28" i="61"/>
  <c r="BZ28" i="61"/>
  <c r="CA27" i="61"/>
  <c r="BZ27" i="61"/>
  <c r="CA26" i="61"/>
  <c r="BZ26" i="61"/>
  <c r="CA25" i="61"/>
  <c r="BZ25" i="61"/>
  <c r="CA24" i="61"/>
  <c r="BZ24" i="61"/>
  <c r="CA23" i="61"/>
  <c r="BZ23" i="61"/>
  <c r="CA22" i="61"/>
  <c r="BZ22" i="61"/>
  <c r="CA21" i="61"/>
  <c r="BZ21" i="61"/>
  <c r="CA20" i="61"/>
  <c r="BZ20" i="61"/>
  <c r="CA19" i="61"/>
  <c r="BZ19" i="61"/>
  <c r="CA18" i="61"/>
  <c r="BZ18" i="61"/>
  <c r="CA17" i="61"/>
  <c r="BZ17" i="61"/>
  <c r="CA16" i="61"/>
  <c r="BZ16" i="61"/>
  <c r="CA15" i="61"/>
  <c r="BZ15" i="61"/>
  <c r="CA14" i="61"/>
  <c r="BZ14" i="61"/>
  <c r="CA13" i="61"/>
  <c r="BZ13" i="61"/>
  <c r="G31" i="139"/>
  <c r="K61" i="61"/>
  <c r="AB62" i="61"/>
  <c r="AC62" i="61"/>
  <c r="AD62" i="61"/>
  <c r="AB64" i="61"/>
  <c r="AB63" i="61"/>
  <c r="AC64" i="61"/>
  <c r="AC63" i="61"/>
  <c r="AD64" i="61"/>
  <c r="AD63" i="61"/>
  <c r="AB65" i="61"/>
  <c r="AC65" i="61"/>
  <c r="AD65" i="61"/>
  <c r="E13" i="61"/>
  <c r="E14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E54" i="61"/>
  <c r="E55" i="61"/>
  <c r="E56" i="61"/>
  <c r="E57" i="61"/>
  <c r="E58" i="61"/>
  <c r="K169" i="61"/>
  <c r="E13" i="148"/>
  <c r="E14" i="148"/>
  <c r="E15" i="148"/>
  <c r="E16" i="148"/>
  <c r="E17" i="148"/>
  <c r="E18" i="148"/>
  <c r="E19" i="148"/>
  <c r="E20" i="148"/>
  <c r="E21" i="148"/>
  <c r="E22" i="148"/>
  <c r="E23" i="148"/>
  <c r="E24" i="148"/>
  <c r="E25" i="148"/>
  <c r="E26" i="148"/>
  <c r="E27" i="148"/>
  <c r="E28" i="148"/>
  <c r="E29" i="148"/>
  <c r="E30" i="148"/>
  <c r="E31" i="148"/>
  <c r="E32" i="148"/>
  <c r="E33" i="148"/>
  <c r="E34" i="148"/>
  <c r="E35" i="148"/>
  <c r="E36" i="148"/>
  <c r="E37" i="148"/>
  <c r="E38" i="148"/>
  <c r="E39" i="148"/>
  <c r="E40" i="148"/>
  <c r="E41" i="148"/>
  <c r="E42" i="148"/>
  <c r="E43" i="148"/>
  <c r="E44" i="148"/>
  <c r="E45" i="148"/>
  <c r="E46" i="148"/>
  <c r="E47" i="148"/>
  <c r="E48" i="148"/>
  <c r="E49" i="148"/>
  <c r="E50" i="148"/>
  <c r="E51" i="148"/>
  <c r="E52" i="148"/>
  <c r="E53" i="148"/>
  <c r="E54" i="148"/>
  <c r="E55" i="148"/>
  <c r="E56" i="148"/>
  <c r="E57" i="148"/>
  <c r="E58" i="148"/>
  <c r="K170" i="61"/>
  <c r="K171" i="61"/>
  <c r="K172" i="61"/>
  <c r="K173" i="61"/>
  <c r="K174" i="61"/>
  <c r="K175" i="61"/>
  <c r="K176" i="61"/>
  <c r="K177" i="61"/>
  <c r="K178" i="61"/>
  <c r="K179" i="61"/>
  <c r="K180" i="61"/>
  <c r="K181" i="61"/>
  <c r="K182" i="61"/>
  <c r="K183" i="61"/>
  <c r="K184" i="61"/>
  <c r="K185" i="61"/>
  <c r="K186" i="61"/>
  <c r="K187" i="61"/>
  <c r="K188" i="61"/>
  <c r="K189" i="61"/>
  <c r="K190" i="61"/>
  <c r="K191" i="61"/>
  <c r="K192" i="61"/>
  <c r="K193" i="61"/>
  <c r="K194" i="61"/>
  <c r="K195" i="61"/>
  <c r="K196" i="61"/>
  <c r="K197" i="61"/>
  <c r="K198" i="61"/>
  <c r="K199" i="61"/>
  <c r="K200" i="61"/>
  <c r="K201" i="61"/>
  <c r="K202" i="61"/>
  <c r="K203" i="61"/>
  <c r="K204" i="61"/>
  <c r="K205" i="61"/>
  <c r="K206" i="61"/>
  <c r="K207" i="61"/>
  <c r="K208" i="61"/>
  <c r="K209" i="61"/>
  <c r="K210" i="61"/>
  <c r="K211" i="61"/>
  <c r="K212" i="61"/>
  <c r="K213" i="61"/>
  <c r="K214" i="61"/>
  <c r="K215" i="61"/>
  <c r="K216" i="61"/>
  <c r="K217" i="61"/>
  <c r="K218" i="61"/>
  <c r="K219" i="61"/>
  <c r="K220" i="61"/>
  <c r="K221" i="61"/>
  <c r="K66" i="61"/>
  <c r="L169" i="61"/>
  <c r="L170" i="61"/>
  <c r="L171" i="61"/>
  <c r="L172" i="61"/>
  <c r="L173" i="61"/>
  <c r="L174" i="61"/>
  <c r="L175" i="61"/>
  <c r="L176" i="61"/>
  <c r="L177" i="61"/>
  <c r="L178" i="61"/>
  <c r="L179" i="61"/>
  <c r="L180" i="61"/>
  <c r="L181" i="61"/>
  <c r="L182" i="61"/>
  <c r="L183" i="61"/>
  <c r="L184" i="61"/>
  <c r="L185" i="61"/>
  <c r="L186" i="61"/>
  <c r="L187" i="61"/>
  <c r="L188" i="61"/>
  <c r="L189" i="61"/>
  <c r="L190" i="61"/>
  <c r="L191" i="61"/>
  <c r="L192" i="61"/>
  <c r="L193" i="61"/>
  <c r="L194" i="61"/>
  <c r="L195" i="61"/>
  <c r="L196" i="61"/>
  <c r="L197" i="61"/>
  <c r="L198" i="61"/>
  <c r="L199" i="61"/>
  <c r="L200" i="61"/>
  <c r="L201" i="61"/>
  <c r="L202" i="61"/>
  <c r="L203" i="61"/>
  <c r="L204" i="61"/>
  <c r="L205" i="61"/>
  <c r="L206" i="61"/>
  <c r="L207" i="61"/>
  <c r="L208" i="61"/>
  <c r="L209" i="61"/>
  <c r="L210" i="61"/>
  <c r="L211" i="61"/>
  <c r="L212" i="61"/>
  <c r="L213" i="61"/>
  <c r="L214" i="61"/>
  <c r="L215" i="61"/>
  <c r="L216" i="61"/>
  <c r="L217" i="61"/>
  <c r="L218" i="61"/>
  <c r="L219" i="61"/>
  <c r="L220" i="61"/>
  <c r="L221" i="61"/>
  <c r="L61" i="61"/>
  <c r="L62" i="61"/>
  <c r="L63" i="61"/>
  <c r="L64" i="61"/>
  <c r="L65" i="61"/>
  <c r="L66" i="61"/>
  <c r="M169" i="61"/>
  <c r="M170" i="61"/>
  <c r="M171" i="61"/>
  <c r="M172" i="61"/>
  <c r="M173" i="61"/>
  <c r="M174" i="61"/>
  <c r="M175" i="61"/>
  <c r="M176" i="61"/>
  <c r="M177" i="61"/>
  <c r="M178" i="61"/>
  <c r="M179" i="61"/>
  <c r="M180" i="61"/>
  <c r="M181" i="61"/>
  <c r="M182" i="61"/>
  <c r="M183" i="61"/>
  <c r="M184" i="61"/>
  <c r="M185" i="61"/>
  <c r="M186" i="61"/>
  <c r="M187" i="61"/>
  <c r="M188" i="61"/>
  <c r="M189" i="61"/>
  <c r="M190" i="61"/>
  <c r="M191" i="61"/>
  <c r="M192" i="61"/>
  <c r="M193" i="61"/>
  <c r="M194" i="61"/>
  <c r="M195" i="61"/>
  <c r="M196" i="61"/>
  <c r="M197" i="61"/>
  <c r="M198" i="61"/>
  <c r="M199" i="61"/>
  <c r="M200" i="61"/>
  <c r="M201" i="61"/>
  <c r="M202" i="61"/>
  <c r="M203" i="61"/>
  <c r="M204" i="61"/>
  <c r="M205" i="61"/>
  <c r="M206" i="61"/>
  <c r="M207" i="61"/>
  <c r="M208" i="61"/>
  <c r="M209" i="61"/>
  <c r="M210" i="61"/>
  <c r="M211" i="61"/>
  <c r="M212" i="61"/>
  <c r="M213" i="61"/>
  <c r="M214" i="61"/>
  <c r="M215" i="61"/>
  <c r="M216" i="61"/>
  <c r="M217" i="61"/>
  <c r="M218" i="61"/>
  <c r="M219" i="61"/>
  <c r="M220" i="61"/>
  <c r="M221" i="61"/>
  <c r="M61" i="61"/>
  <c r="M66" i="61"/>
  <c r="W169" i="61"/>
  <c r="W170" i="61"/>
  <c r="W171" i="61"/>
  <c r="W172" i="61"/>
  <c r="W173" i="61"/>
  <c r="W174" i="61"/>
  <c r="W175" i="61"/>
  <c r="W176" i="61"/>
  <c r="W177" i="61"/>
  <c r="W178" i="61"/>
  <c r="W179" i="61"/>
  <c r="W180" i="61"/>
  <c r="W181" i="61"/>
  <c r="W182" i="61"/>
  <c r="W183" i="61"/>
  <c r="W184" i="61"/>
  <c r="W185" i="61"/>
  <c r="W186" i="61"/>
  <c r="W187" i="61"/>
  <c r="W188" i="61"/>
  <c r="W189" i="61"/>
  <c r="W190" i="61"/>
  <c r="W191" i="61"/>
  <c r="W192" i="61"/>
  <c r="W193" i="61"/>
  <c r="W194" i="61"/>
  <c r="W195" i="61"/>
  <c r="W196" i="61"/>
  <c r="W197" i="61"/>
  <c r="W198" i="61"/>
  <c r="W199" i="61"/>
  <c r="W200" i="61"/>
  <c r="W201" i="61"/>
  <c r="W202" i="61"/>
  <c r="W203" i="61"/>
  <c r="W204" i="61"/>
  <c r="W205" i="61"/>
  <c r="W206" i="61"/>
  <c r="W207" i="61"/>
  <c r="W208" i="61"/>
  <c r="W209" i="61"/>
  <c r="W210" i="61"/>
  <c r="W211" i="61"/>
  <c r="W212" i="61"/>
  <c r="W213" i="61"/>
  <c r="W214" i="61"/>
  <c r="W215" i="61"/>
  <c r="W216" i="61"/>
  <c r="W217" i="61"/>
  <c r="W218" i="61"/>
  <c r="W219" i="61"/>
  <c r="W220" i="61"/>
  <c r="W221" i="61"/>
  <c r="B9" i="61"/>
  <c r="W66" i="61"/>
  <c r="B9" i="148"/>
  <c r="X169" i="61"/>
  <c r="X170" i="61"/>
  <c r="X171" i="61"/>
  <c r="X172" i="61"/>
  <c r="X173" i="61"/>
  <c r="X174" i="61"/>
  <c r="X175" i="61"/>
  <c r="X176" i="61"/>
  <c r="X177" i="61"/>
  <c r="X178" i="61"/>
  <c r="X179" i="61"/>
  <c r="X180" i="61"/>
  <c r="X181" i="61"/>
  <c r="X182" i="61"/>
  <c r="X183" i="61"/>
  <c r="X184" i="61"/>
  <c r="X185" i="61"/>
  <c r="X186" i="61"/>
  <c r="X187" i="61"/>
  <c r="X188" i="61"/>
  <c r="X189" i="61"/>
  <c r="X190" i="61"/>
  <c r="X191" i="61"/>
  <c r="X192" i="61"/>
  <c r="X193" i="61"/>
  <c r="X194" i="61"/>
  <c r="X195" i="61"/>
  <c r="X196" i="61"/>
  <c r="X197" i="61"/>
  <c r="X198" i="61"/>
  <c r="X199" i="61"/>
  <c r="X200" i="61"/>
  <c r="X201" i="61"/>
  <c r="X202" i="61"/>
  <c r="X203" i="61"/>
  <c r="X204" i="61"/>
  <c r="X205" i="61"/>
  <c r="X206" i="61"/>
  <c r="X207" i="61"/>
  <c r="X208" i="61"/>
  <c r="X209" i="61"/>
  <c r="X210" i="61"/>
  <c r="X211" i="61"/>
  <c r="X212" i="61"/>
  <c r="X213" i="61"/>
  <c r="X214" i="61"/>
  <c r="X215" i="61"/>
  <c r="X216" i="61"/>
  <c r="X217" i="61"/>
  <c r="X218" i="61"/>
  <c r="X219" i="61"/>
  <c r="X220" i="61"/>
  <c r="X221" i="61"/>
  <c r="X66" i="61"/>
  <c r="Y169" i="61"/>
  <c r="Y170" i="61"/>
  <c r="Y171" i="61"/>
  <c r="Y172" i="61"/>
  <c r="Y173" i="61"/>
  <c r="Y174" i="61"/>
  <c r="Y175" i="61"/>
  <c r="Y176" i="61"/>
  <c r="Y177" i="61"/>
  <c r="Y178" i="61"/>
  <c r="Y179" i="61"/>
  <c r="Y180" i="61"/>
  <c r="Y181" i="61"/>
  <c r="Y182" i="61"/>
  <c r="Y183" i="61"/>
  <c r="Y184" i="61"/>
  <c r="Y185" i="61"/>
  <c r="Y186" i="61"/>
  <c r="Y187" i="61"/>
  <c r="Y188" i="61"/>
  <c r="Y189" i="61"/>
  <c r="Y190" i="61"/>
  <c r="Y191" i="61"/>
  <c r="Y192" i="61"/>
  <c r="Y193" i="61"/>
  <c r="Y194" i="61"/>
  <c r="Y195" i="61"/>
  <c r="Y196" i="61"/>
  <c r="Y197" i="61"/>
  <c r="Y198" i="61"/>
  <c r="Y199" i="61"/>
  <c r="Y200" i="61"/>
  <c r="Y201" i="61"/>
  <c r="Y202" i="61"/>
  <c r="Y203" i="61"/>
  <c r="Y204" i="61"/>
  <c r="Y205" i="61"/>
  <c r="Y206" i="61"/>
  <c r="Y207" i="61"/>
  <c r="Y208" i="61"/>
  <c r="Y209" i="61"/>
  <c r="Y210" i="61"/>
  <c r="Y211" i="61"/>
  <c r="Y212" i="61"/>
  <c r="Y213" i="61"/>
  <c r="Y214" i="61"/>
  <c r="Y215" i="61"/>
  <c r="Y216" i="61"/>
  <c r="Y217" i="61"/>
  <c r="Y218" i="61"/>
  <c r="Y219" i="61"/>
  <c r="Y220" i="61"/>
  <c r="Y221" i="61"/>
  <c r="Y66" i="61"/>
  <c r="Z169" i="61"/>
  <c r="Z170" i="61"/>
  <c r="Z171" i="61"/>
  <c r="Z172" i="61"/>
  <c r="Z173" i="61"/>
  <c r="Z174" i="61"/>
  <c r="Z175" i="61"/>
  <c r="Z176" i="61"/>
  <c r="Z177" i="61"/>
  <c r="Z178" i="61"/>
  <c r="Z179" i="61"/>
  <c r="Z180" i="61"/>
  <c r="Z181" i="61"/>
  <c r="Z182" i="61"/>
  <c r="Z183" i="61"/>
  <c r="Z184" i="61"/>
  <c r="Z185" i="61"/>
  <c r="Z186" i="61"/>
  <c r="Z187" i="61"/>
  <c r="Z188" i="61"/>
  <c r="Z189" i="61"/>
  <c r="Z190" i="61"/>
  <c r="Z191" i="61"/>
  <c r="Z192" i="61"/>
  <c r="Z193" i="61"/>
  <c r="Z194" i="61"/>
  <c r="Z195" i="61"/>
  <c r="Z196" i="61"/>
  <c r="Z197" i="61"/>
  <c r="Z198" i="61"/>
  <c r="Z199" i="61"/>
  <c r="Z200" i="61"/>
  <c r="Z201" i="61"/>
  <c r="Z202" i="61"/>
  <c r="Z203" i="61"/>
  <c r="Z204" i="61"/>
  <c r="Z205" i="61"/>
  <c r="Z206" i="61"/>
  <c r="Z207" i="61"/>
  <c r="Z208" i="61"/>
  <c r="Z209" i="61"/>
  <c r="Z210" i="61"/>
  <c r="Z211" i="61"/>
  <c r="Z212" i="61"/>
  <c r="Z213" i="61"/>
  <c r="Z214" i="61"/>
  <c r="Z215" i="61"/>
  <c r="Z216" i="61"/>
  <c r="Z217" i="61"/>
  <c r="Z218" i="61"/>
  <c r="Z219" i="61"/>
  <c r="Z220" i="61"/>
  <c r="Z221" i="61"/>
  <c r="Z66" i="61"/>
  <c r="AA169" i="61"/>
  <c r="AA170" i="61"/>
  <c r="AA171" i="61"/>
  <c r="AA172" i="61"/>
  <c r="AA173" i="61"/>
  <c r="AA174" i="61"/>
  <c r="AA175" i="61"/>
  <c r="AA176" i="61"/>
  <c r="AA177" i="61"/>
  <c r="AA178" i="61"/>
  <c r="AA179" i="61"/>
  <c r="AA180" i="61"/>
  <c r="AA181" i="61"/>
  <c r="AA182" i="61"/>
  <c r="AA183" i="61"/>
  <c r="AA184" i="61"/>
  <c r="AA185" i="61"/>
  <c r="AA186" i="61"/>
  <c r="AA187" i="61"/>
  <c r="AA188" i="61"/>
  <c r="AA189" i="61"/>
  <c r="AA190" i="61"/>
  <c r="AA191" i="61"/>
  <c r="AA192" i="61"/>
  <c r="AA193" i="61"/>
  <c r="AA194" i="61"/>
  <c r="AA195" i="61"/>
  <c r="AA196" i="61"/>
  <c r="AA197" i="61"/>
  <c r="AA198" i="61"/>
  <c r="AA199" i="61"/>
  <c r="AA200" i="61"/>
  <c r="AA201" i="61"/>
  <c r="AA202" i="61"/>
  <c r="AA203" i="61"/>
  <c r="AA204" i="61"/>
  <c r="AA205" i="61"/>
  <c r="AA206" i="61"/>
  <c r="AA207" i="61"/>
  <c r="AA208" i="61"/>
  <c r="AA209" i="61"/>
  <c r="AA210" i="61"/>
  <c r="AA211" i="61"/>
  <c r="AA212" i="61"/>
  <c r="AA213" i="61"/>
  <c r="AA214" i="61"/>
  <c r="AA215" i="61"/>
  <c r="AA216" i="61"/>
  <c r="AA217" i="61"/>
  <c r="AA218" i="61"/>
  <c r="AA219" i="61"/>
  <c r="AA220" i="61"/>
  <c r="AA221" i="61"/>
  <c r="AB169" i="61"/>
  <c r="AB170" i="61"/>
  <c r="AB171" i="61"/>
  <c r="AB172" i="61"/>
  <c r="AB173" i="61"/>
  <c r="AB174" i="61"/>
  <c r="AB175" i="61"/>
  <c r="AB176" i="61"/>
  <c r="AB177" i="61"/>
  <c r="AB178" i="61"/>
  <c r="AB179" i="61"/>
  <c r="AB180" i="61"/>
  <c r="AB181" i="61"/>
  <c r="AB182" i="61"/>
  <c r="AB183" i="61"/>
  <c r="AB184" i="61"/>
  <c r="AB185" i="61"/>
  <c r="AB186" i="61"/>
  <c r="AB187" i="61"/>
  <c r="AB188" i="61"/>
  <c r="AB189" i="61"/>
  <c r="AB190" i="61"/>
  <c r="AB191" i="61"/>
  <c r="AB192" i="61"/>
  <c r="AB193" i="61"/>
  <c r="AB194" i="61"/>
  <c r="AB195" i="61"/>
  <c r="AB196" i="61"/>
  <c r="AB197" i="61"/>
  <c r="AB198" i="61"/>
  <c r="AB199" i="61"/>
  <c r="AB200" i="61"/>
  <c r="AB201" i="61"/>
  <c r="AB202" i="61"/>
  <c r="AB203" i="61"/>
  <c r="AB204" i="61"/>
  <c r="AB205" i="61"/>
  <c r="AB206" i="61"/>
  <c r="AB207" i="61"/>
  <c r="AB208" i="61"/>
  <c r="AB209" i="61"/>
  <c r="AB210" i="61"/>
  <c r="AB211" i="61"/>
  <c r="AB212" i="61"/>
  <c r="AB213" i="61"/>
  <c r="AB214" i="61"/>
  <c r="AB215" i="61"/>
  <c r="AB216" i="61"/>
  <c r="AB217" i="61"/>
  <c r="AB218" i="61"/>
  <c r="AB219" i="61"/>
  <c r="AB220" i="61"/>
  <c r="AB221" i="61"/>
  <c r="AB61" i="61"/>
  <c r="AB66" i="61"/>
  <c r="AC169" i="61"/>
  <c r="AC170" i="61"/>
  <c r="AC171" i="61"/>
  <c r="AC172" i="61"/>
  <c r="AC173" i="61"/>
  <c r="AC174" i="61"/>
  <c r="AC175" i="61"/>
  <c r="AC176" i="61"/>
  <c r="AC177" i="61"/>
  <c r="AC178" i="61"/>
  <c r="AC179" i="61"/>
  <c r="AC180" i="61"/>
  <c r="AC181" i="61"/>
  <c r="AC182" i="61"/>
  <c r="AC183" i="61"/>
  <c r="AC184" i="61"/>
  <c r="AC185" i="61"/>
  <c r="AC186" i="61"/>
  <c r="AC187" i="61"/>
  <c r="AC188" i="61"/>
  <c r="AC189" i="61"/>
  <c r="AC190" i="61"/>
  <c r="AC191" i="61"/>
  <c r="AC192" i="61"/>
  <c r="AC193" i="61"/>
  <c r="AC194" i="61"/>
  <c r="AC195" i="61"/>
  <c r="AC196" i="61"/>
  <c r="AC197" i="61"/>
  <c r="AC198" i="61"/>
  <c r="AC199" i="61"/>
  <c r="AC200" i="61"/>
  <c r="AC201" i="61"/>
  <c r="AC202" i="61"/>
  <c r="AC203" i="61"/>
  <c r="AC204" i="61"/>
  <c r="AC205" i="61"/>
  <c r="AC206" i="61"/>
  <c r="AC207" i="61"/>
  <c r="AC208" i="61"/>
  <c r="AC209" i="61"/>
  <c r="AC210" i="61"/>
  <c r="AC211" i="61"/>
  <c r="AC212" i="61"/>
  <c r="AC213" i="61"/>
  <c r="AC214" i="61"/>
  <c r="AC215" i="61"/>
  <c r="AC216" i="61"/>
  <c r="AC217" i="61"/>
  <c r="AC218" i="61"/>
  <c r="AC219" i="61"/>
  <c r="AC220" i="61"/>
  <c r="AC221" i="61"/>
  <c r="AC61" i="61"/>
  <c r="AC66" i="61"/>
  <c r="AD169" i="61"/>
  <c r="AD170" i="61"/>
  <c r="AD171" i="61"/>
  <c r="AD172" i="61"/>
  <c r="AD173" i="61"/>
  <c r="AD174" i="61"/>
  <c r="AD175" i="61"/>
  <c r="AD176" i="61"/>
  <c r="AD177" i="61"/>
  <c r="AD178" i="61"/>
  <c r="AD179" i="61"/>
  <c r="AD180" i="61"/>
  <c r="AD181" i="61"/>
  <c r="AD182" i="61"/>
  <c r="AD183" i="61"/>
  <c r="AD184" i="61"/>
  <c r="AD185" i="61"/>
  <c r="AD186" i="61"/>
  <c r="AD187" i="61"/>
  <c r="AD188" i="61"/>
  <c r="AD189" i="61"/>
  <c r="AD190" i="61"/>
  <c r="AD191" i="61"/>
  <c r="AD192" i="61"/>
  <c r="AD193" i="61"/>
  <c r="AD194" i="61"/>
  <c r="AD195" i="61"/>
  <c r="AD196" i="61"/>
  <c r="AD197" i="61"/>
  <c r="AD198" i="61"/>
  <c r="AD199" i="61"/>
  <c r="AD200" i="61"/>
  <c r="AD201" i="61"/>
  <c r="AD202" i="61"/>
  <c r="AD203" i="61"/>
  <c r="AD204" i="61"/>
  <c r="AD205" i="61"/>
  <c r="AD206" i="61"/>
  <c r="AD207" i="61"/>
  <c r="AD208" i="61"/>
  <c r="AD209" i="61"/>
  <c r="AD210" i="61"/>
  <c r="AD211" i="61"/>
  <c r="AD212" i="61"/>
  <c r="AD213" i="61"/>
  <c r="AD214" i="61"/>
  <c r="AD215" i="61"/>
  <c r="AD216" i="61"/>
  <c r="AD217" i="61"/>
  <c r="AD218" i="61"/>
  <c r="AD219" i="61"/>
  <c r="AD220" i="61"/>
  <c r="AD221" i="61"/>
  <c r="AD61" i="61"/>
  <c r="AD66" i="61"/>
  <c r="AE169" i="61"/>
  <c r="AE170" i="61"/>
  <c r="AE171" i="61"/>
  <c r="AE172" i="61"/>
  <c r="AE173" i="61"/>
  <c r="AE174" i="61"/>
  <c r="AE175" i="61"/>
  <c r="AE176" i="61"/>
  <c r="AE177" i="61"/>
  <c r="AE178" i="61"/>
  <c r="AE179" i="61"/>
  <c r="AE180" i="61"/>
  <c r="AE181" i="61"/>
  <c r="AE182" i="61"/>
  <c r="AE183" i="61"/>
  <c r="AE184" i="61"/>
  <c r="AE185" i="61"/>
  <c r="AE186" i="61"/>
  <c r="AE187" i="61"/>
  <c r="AE188" i="61"/>
  <c r="AE189" i="61"/>
  <c r="AE190" i="61"/>
  <c r="AE191" i="61"/>
  <c r="AE192" i="61"/>
  <c r="AE193" i="61"/>
  <c r="AE194" i="61"/>
  <c r="AE195" i="61"/>
  <c r="AE196" i="61"/>
  <c r="AE197" i="61"/>
  <c r="AE198" i="61"/>
  <c r="AE199" i="61"/>
  <c r="AE200" i="61"/>
  <c r="AE201" i="61"/>
  <c r="AE202" i="61"/>
  <c r="AE203" i="61"/>
  <c r="AE204" i="61"/>
  <c r="AE205" i="61"/>
  <c r="AE206" i="61"/>
  <c r="AE207" i="61"/>
  <c r="AE208" i="61"/>
  <c r="AE209" i="61"/>
  <c r="AE210" i="61"/>
  <c r="AE211" i="61"/>
  <c r="AE212" i="61"/>
  <c r="AE213" i="61"/>
  <c r="AE214" i="61"/>
  <c r="AE215" i="61"/>
  <c r="AE216" i="61"/>
  <c r="AE217" i="61"/>
  <c r="AE218" i="61"/>
  <c r="AE219" i="61"/>
  <c r="AE220" i="61"/>
  <c r="AE221" i="61"/>
  <c r="AE61" i="61"/>
  <c r="AE62" i="61"/>
  <c r="AE63" i="61"/>
  <c r="AE64" i="61"/>
  <c r="AE65" i="61"/>
  <c r="AE66" i="61"/>
  <c r="AF169" i="61"/>
  <c r="AF170" i="61"/>
  <c r="AF171" i="61"/>
  <c r="AF172" i="61"/>
  <c r="AF173" i="61"/>
  <c r="AF174" i="61"/>
  <c r="AF175" i="61"/>
  <c r="AF176" i="61"/>
  <c r="AF177" i="61"/>
  <c r="AF178" i="61"/>
  <c r="AF179" i="61"/>
  <c r="AF180" i="61"/>
  <c r="AF181" i="61"/>
  <c r="AF182" i="61"/>
  <c r="AF183" i="61"/>
  <c r="AF184" i="61"/>
  <c r="AF185" i="61"/>
  <c r="AF186" i="61"/>
  <c r="AF187" i="61"/>
  <c r="AF188" i="61"/>
  <c r="AF189" i="61"/>
  <c r="AF190" i="61"/>
  <c r="AF191" i="61"/>
  <c r="AF192" i="61"/>
  <c r="AF193" i="61"/>
  <c r="AF194" i="61"/>
  <c r="AF195" i="61"/>
  <c r="AF196" i="61"/>
  <c r="AF197" i="61"/>
  <c r="AF198" i="61"/>
  <c r="AF199" i="61"/>
  <c r="AF200" i="61"/>
  <c r="AF201" i="61"/>
  <c r="AF202" i="61"/>
  <c r="AF203" i="61"/>
  <c r="AF204" i="61"/>
  <c r="AF205" i="61"/>
  <c r="AF206" i="61"/>
  <c r="AF207" i="61"/>
  <c r="AF208" i="61"/>
  <c r="AF209" i="61"/>
  <c r="AF210" i="61"/>
  <c r="AF211" i="61"/>
  <c r="AF212" i="61"/>
  <c r="AF213" i="61"/>
  <c r="AF214" i="61"/>
  <c r="AF215" i="61"/>
  <c r="AF216" i="61"/>
  <c r="AF217" i="61"/>
  <c r="AF218" i="61"/>
  <c r="AF219" i="61"/>
  <c r="AF220" i="61"/>
  <c r="AF221" i="61"/>
  <c r="AR182" i="61"/>
  <c r="AJ170" i="61"/>
  <c r="AL170" i="61"/>
  <c r="AR170" i="61"/>
  <c r="AW170" i="61"/>
  <c r="AJ171" i="61"/>
  <c r="AL171" i="61"/>
  <c r="AR171" i="61"/>
  <c r="AW171" i="61"/>
  <c r="AJ172" i="61"/>
  <c r="AL172" i="61"/>
  <c r="AR172" i="61"/>
  <c r="AW172" i="61"/>
  <c r="AJ173" i="61"/>
  <c r="AL173" i="61"/>
  <c r="AR173" i="61"/>
  <c r="AW173" i="61"/>
  <c r="AJ174" i="61"/>
  <c r="AL174" i="61"/>
  <c r="AR174" i="61"/>
  <c r="AW174" i="61"/>
  <c r="AJ175" i="61"/>
  <c r="AL175" i="61"/>
  <c r="AR175" i="61"/>
  <c r="AW175" i="61"/>
  <c r="AJ176" i="61"/>
  <c r="AL176" i="61"/>
  <c r="AR176" i="61"/>
  <c r="AW176" i="61"/>
  <c r="AJ177" i="61"/>
  <c r="AL177" i="61"/>
  <c r="AR177" i="61"/>
  <c r="AW177" i="61"/>
  <c r="AJ178" i="61"/>
  <c r="AL178" i="61"/>
  <c r="AR178" i="61"/>
  <c r="AW178" i="61"/>
  <c r="AJ179" i="61"/>
  <c r="AL179" i="61"/>
  <c r="AR179" i="61"/>
  <c r="AW179" i="61"/>
  <c r="AJ180" i="61"/>
  <c r="AL180" i="61"/>
  <c r="AR180" i="61"/>
  <c r="AW180" i="61"/>
  <c r="AJ181" i="61"/>
  <c r="AL181" i="61"/>
  <c r="AR181" i="61"/>
  <c r="AW181" i="61"/>
  <c r="AJ182" i="61"/>
  <c r="AL182" i="61"/>
  <c r="AW182" i="61"/>
  <c r="AJ183" i="61"/>
  <c r="AL183" i="61"/>
  <c r="AR183" i="61"/>
  <c r="AW183" i="61"/>
  <c r="AJ184" i="61"/>
  <c r="AL184" i="61"/>
  <c r="AR184" i="61"/>
  <c r="AW184" i="61"/>
  <c r="AJ185" i="61"/>
  <c r="AL185" i="61"/>
  <c r="AR185" i="61"/>
  <c r="AW185" i="61"/>
  <c r="AJ186" i="61"/>
  <c r="AL186" i="61"/>
  <c r="AR186" i="61"/>
  <c r="AW186" i="61"/>
  <c r="AJ187" i="61"/>
  <c r="AL187" i="61"/>
  <c r="AR187" i="61"/>
  <c r="AW187" i="61"/>
  <c r="AJ188" i="61"/>
  <c r="AL188" i="61"/>
  <c r="AR188" i="61"/>
  <c r="AW188" i="61"/>
  <c r="AJ189" i="61"/>
  <c r="AL189" i="61"/>
  <c r="AR189" i="61"/>
  <c r="AW189" i="61"/>
  <c r="AJ190" i="61"/>
  <c r="AL190" i="61"/>
  <c r="AR190" i="61"/>
  <c r="AW190" i="61"/>
  <c r="AJ191" i="61"/>
  <c r="AL191" i="61"/>
  <c r="AR191" i="61"/>
  <c r="AW191" i="61"/>
  <c r="AJ192" i="61"/>
  <c r="AL192" i="61"/>
  <c r="AR192" i="61"/>
  <c r="AW192" i="61"/>
  <c r="AJ193" i="61"/>
  <c r="AL193" i="61"/>
  <c r="AR193" i="61"/>
  <c r="AW193" i="61"/>
  <c r="AJ194" i="61"/>
  <c r="AL194" i="61"/>
  <c r="AR194" i="61"/>
  <c r="AW194" i="61"/>
  <c r="AJ195" i="61"/>
  <c r="AL195" i="61"/>
  <c r="AR195" i="61"/>
  <c r="AW195" i="61"/>
  <c r="AJ196" i="61"/>
  <c r="AL196" i="61"/>
  <c r="AR196" i="61"/>
  <c r="AW196" i="61"/>
  <c r="AJ197" i="61"/>
  <c r="AL197" i="61"/>
  <c r="AR197" i="61"/>
  <c r="AW197" i="61"/>
  <c r="AJ198" i="61"/>
  <c r="AL198" i="61"/>
  <c r="AR198" i="61"/>
  <c r="AW198" i="61"/>
  <c r="AJ199" i="61"/>
  <c r="AL199" i="61"/>
  <c r="AR199" i="61"/>
  <c r="AW199" i="61"/>
  <c r="AJ200" i="61"/>
  <c r="AL200" i="61"/>
  <c r="AR200" i="61"/>
  <c r="AW200" i="61"/>
  <c r="AJ201" i="61"/>
  <c r="AL201" i="61"/>
  <c r="AR201" i="61"/>
  <c r="AW201" i="61"/>
  <c r="AJ202" i="61"/>
  <c r="AL202" i="61"/>
  <c r="AR202" i="61"/>
  <c r="AW202" i="61"/>
  <c r="AJ203" i="61"/>
  <c r="AL203" i="61"/>
  <c r="AR203" i="61"/>
  <c r="AW203" i="61"/>
  <c r="AJ204" i="61"/>
  <c r="AL204" i="61"/>
  <c r="AR204" i="61"/>
  <c r="AW204" i="61"/>
  <c r="AJ205" i="61"/>
  <c r="AL205" i="61"/>
  <c r="AR205" i="61"/>
  <c r="AW205" i="61"/>
  <c r="AJ206" i="61"/>
  <c r="AL206" i="61"/>
  <c r="AR206" i="61"/>
  <c r="AW206" i="61"/>
  <c r="AJ207" i="61"/>
  <c r="AL207" i="61"/>
  <c r="AR207" i="61"/>
  <c r="AW207" i="61"/>
  <c r="AJ208" i="61"/>
  <c r="AL208" i="61"/>
  <c r="AR208" i="61"/>
  <c r="AW208" i="61"/>
  <c r="AJ209" i="61"/>
  <c r="AL209" i="61"/>
  <c r="AR209" i="61"/>
  <c r="AW209" i="61"/>
  <c r="AJ210" i="61"/>
  <c r="AL210" i="61"/>
  <c r="AR210" i="61"/>
  <c r="AW210" i="61"/>
  <c r="AJ211" i="61"/>
  <c r="AL211" i="61"/>
  <c r="AR211" i="61"/>
  <c r="AW211" i="61"/>
  <c r="AJ212" i="61"/>
  <c r="AL212" i="61"/>
  <c r="AR212" i="61"/>
  <c r="AW212" i="61"/>
  <c r="AJ213" i="61"/>
  <c r="AL213" i="61"/>
  <c r="AR213" i="61"/>
  <c r="AW213" i="61"/>
  <c r="AJ214" i="61"/>
  <c r="AL214" i="61"/>
  <c r="AR214" i="61"/>
  <c r="AW214" i="61"/>
  <c r="AJ215" i="61"/>
  <c r="AL215" i="61"/>
  <c r="AR215" i="61"/>
  <c r="AW215" i="61"/>
  <c r="AJ216" i="61"/>
  <c r="AL216" i="61"/>
  <c r="AR216" i="61"/>
  <c r="AW216" i="61"/>
  <c r="AJ217" i="61"/>
  <c r="AL217" i="61"/>
  <c r="AR217" i="61"/>
  <c r="AW217" i="61"/>
  <c r="AJ218" i="61"/>
  <c r="AL218" i="61"/>
  <c r="AR218" i="61"/>
  <c r="AW218" i="61"/>
  <c r="AJ219" i="61"/>
  <c r="AL219" i="61"/>
  <c r="AR219" i="61"/>
  <c r="AW219" i="61"/>
  <c r="AJ220" i="61"/>
  <c r="AL220" i="61"/>
  <c r="AR220" i="61"/>
  <c r="AW220" i="61"/>
  <c r="AJ221" i="61"/>
  <c r="AL221" i="61"/>
  <c r="AR221" i="61"/>
  <c r="AW221" i="61"/>
  <c r="AW169" i="61"/>
  <c r="AR169" i="61"/>
  <c r="AJ169" i="61"/>
  <c r="AL169" i="61"/>
  <c r="AV207" i="61"/>
  <c r="AV208" i="61"/>
  <c r="AV209" i="61"/>
  <c r="AV210" i="61"/>
  <c r="AU207" i="61"/>
  <c r="AU208" i="61"/>
  <c r="AU209" i="61"/>
  <c r="AU210" i="61"/>
  <c r="AT207" i="61"/>
  <c r="AT208" i="61"/>
  <c r="AT209" i="61"/>
  <c r="AT210" i="61"/>
  <c r="AS207" i="61"/>
  <c r="AS208" i="61"/>
  <c r="AS209" i="61"/>
  <c r="AS210" i="61"/>
  <c r="AQ207" i="61"/>
  <c r="AQ208" i="61"/>
  <c r="AQ209" i="61"/>
  <c r="AQ210" i="61"/>
  <c r="AP207" i="61"/>
  <c r="AP208" i="61"/>
  <c r="AP209" i="61"/>
  <c r="AP210" i="61"/>
  <c r="AO207" i="61"/>
  <c r="AO208" i="61"/>
  <c r="AO209" i="61"/>
  <c r="AO210" i="61"/>
  <c r="AN207" i="61"/>
  <c r="AN208" i="61"/>
  <c r="AN209" i="61"/>
  <c r="AN210" i="61"/>
  <c r="AV211" i="61"/>
  <c r="AU211" i="61"/>
  <c r="AT211" i="61"/>
  <c r="AS211" i="61"/>
  <c r="AQ211" i="61"/>
  <c r="AP211" i="61"/>
  <c r="AO211" i="61"/>
  <c r="AN211" i="61"/>
  <c r="AV172" i="61"/>
  <c r="AV173" i="61"/>
  <c r="AV174" i="61"/>
  <c r="AV175" i="61"/>
  <c r="AU172" i="61"/>
  <c r="AU173" i="61"/>
  <c r="AU174" i="61"/>
  <c r="AU175" i="61"/>
  <c r="AT172" i="61"/>
  <c r="AT173" i="61"/>
  <c r="AT174" i="61"/>
  <c r="AT175" i="61"/>
  <c r="AS172" i="61"/>
  <c r="AS173" i="61"/>
  <c r="AS174" i="61"/>
  <c r="AS175" i="61"/>
  <c r="AQ172" i="61"/>
  <c r="AQ173" i="61"/>
  <c r="AQ174" i="61"/>
  <c r="AQ175" i="61"/>
  <c r="AP172" i="61"/>
  <c r="AP173" i="61"/>
  <c r="AP174" i="61"/>
  <c r="AP175" i="61"/>
  <c r="AO172" i="61"/>
  <c r="AO173" i="61"/>
  <c r="AO174" i="61"/>
  <c r="AO175" i="61"/>
  <c r="AN172" i="61"/>
  <c r="AN173" i="61"/>
  <c r="AN174" i="61"/>
  <c r="AN175" i="61"/>
  <c r="AV178" i="61"/>
  <c r="AV195" i="61"/>
  <c r="AU178" i="61"/>
  <c r="AU195" i="61"/>
  <c r="AT178" i="61"/>
  <c r="AT195" i="61"/>
  <c r="AS178" i="61"/>
  <c r="AS195" i="61"/>
  <c r="AQ178" i="61"/>
  <c r="AQ195" i="61"/>
  <c r="AP178" i="61"/>
  <c r="AP195" i="61"/>
  <c r="AO178" i="61"/>
  <c r="AO195" i="61"/>
  <c r="AN178" i="61"/>
  <c r="AN195" i="61"/>
  <c r="AV179" i="61"/>
  <c r="AV182" i="61"/>
  <c r="AV181" i="61"/>
  <c r="AV176" i="61"/>
  <c r="AV169" i="61"/>
  <c r="AV170" i="61"/>
  <c r="AV171" i="61"/>
  <c r="AV177" i="61"/>
  <c r="AV180" i="61"/>
  <c r="AV183" i="61"/>
  <c r="AV184" i="61"/>
  <c r="AV185" i="61"/>
  <c r="AV186" i="61"/>
  <c r="AV187" i="61"/>
  <c r="AV188" i="61"/>
  <c r="AV189" i="61"/>
  <c r="AV190" i="61"/>
  <c r="AV191" i="61"/>
  <c r="AV192" i="61"/>
  <c r="AV193" i="61"/>
  <c r="AV194" i="61"/>
  <c r="AV196" i="61"/>
  <c r="AV197" i="61"/>
  <c r="AV198" i="61"/>
  <c r="AV199" i="61"/>
  <c r="AV200" i="61"/>
  <c r="AV201" i="61"/>
  <c r="AV202" i="61"/>
  <c r="AV203" i="61"/>
  <c r="AV204" i="61"/>
  <c r="AV205" i="61"/>
  <c r="AV206" i="61"/>
  <c r="AV212" i="61"/>
  <c r="AV213" i="61"/>
  <c r="AV214" i="61"/>
  <c r="AV215" i="61"/>
  <c r="AV216" i="61"/>
  <c r="AV217" i="61"/>
  <c r="AV218" i="61"/>
  <c r="AV219" i="61"/>
  <c r="AV220" i="61"/>
  <c r="AV221" i="61"/>
  <c r="AU179" i="61"/>
  <c r="AU182" i="61"/>
  <c r="AU181" i="61"/>
  <c r="AU176" i="61"/>
  <c r="AU169" i="61"/>
  <c r="AU170" i="61"/>
  <c r="AU171" i="61"/>
  <c r="AU177" i="61"/>
  <c r="AU180" i="61"/>
  <c r="AU183" i="61"/>
  <c r="AU184" i="61"/>
  <c r="AU185" i="61"/>
  <c r="AU186" i="61"/>
  <c r="AU187" i="61"/>
  <c r="AU188" i="61"/>
  <c r="AU189" i="61"/>
  <c r="AU190" i="61"/>
  <c r="AU191" i="61"/>
  <c r="AU192" i="61"/>
  <c r="AU193" i="61"/>
  <c r="AU194" i="61"/>
  <c r="AU196" i="61"/>
  <c r="AU197" i="61"/>
  <c r="AU198" i="61"/>
  <c r="AU199" i="61"/>
  <c r="AU200" i="61"/>
  <c r="AU201" i="61"/>
  <c r="AU202" i="61"/>
  <c r="AU203" i="61"/>
  <c r="AU204" i="61"/>
  <c r="AU205" i="61"/>
  <c r="AU206" i="61"/>
  <c r="AU212" i="61"/>
  <c r="AU213" i="61"/>
  <c r="AU214" i="61"/>
  <c r="AU215" i="61"/>
  <c r="AU216" i="61"/>
  <c r="AU217" i="61"/>
  <c r="AU218" i="61"/>
  <c r="AU219" i="61"/>
  <c r="AU220" i="61"/>
  <c r="AU221" i="61"/>
  <c r="AT179" i="61"/>
  <c r="AT182" i="61"/>
  <c r="AT181" i="61"/>
  <c r="AT176" i="61"/>
  <c r="AT169" i="61"/>
  <c r="AT170" i="61"/>
  <c r="AT171" i="61"/>
  <c r="AT177" i="61"/>
  <c r="AT180" i="61"/>
  <c r="AT183" i="61"/>
  <c r="AT184" i="61"/>
  <c r="AT185" i="61"/>
  <c r="AT186" i="61"/>
  <c r="AT187" i="61"/>
  <c r="AT188" i="61"/>
  <c r="AT189" i="61"/>
  <c r="AT190" i="61"/>
  <c r="AT191" i="61"/>
  <c r="AT192" i="61"/>
  <c r="AT193" i="61"/>
  <c r="AT194" i="61"/>
  <c r="AT196" i="61"/>
  <c r="AT197" i="61"/>
  <c r="AT198" i="61"/>
  <c r="AT199" i="61"/>
  <c r="AT200" i="61"/>
  <c r="AT201" i="61"/>
  <c r="AT202" i="61"/>
  <c r="AT203" i="61"/>
  <c r="AT204" i="61"/>
  <c r="AT205" i="61"/>
  <c r="AT206" i="61"/>
  <c r="AT212" i="61"/>
  <c r="AT213" i="61"/>
  <c r="AT214" i="61"/>
  <c r="AT215" i="61"/>
  <c r="AT216" i="61"/>
  <c r="AT217" i="61"/>
  <c r="AT218" i="61"/>
  <c r="AT219" i="61"/>
  <c r="AT220" i="61"/>
  <c r="AT221" i="61"/>
  <c r="AS179" i="61"/>
  <c r="AS182" i="61"/>
  <c r="AS181" i="61"/>
  <c r="AS176" i="61"/>
  <c r="AS169" i="61"/>
  <c r="AS170" i="61"/>
  <c r="AS171" i="61"/>
  <c r="AS177" i="61"/>
  <c r="AS180" i="61"/>
  <c r="AS183" i="61"/>
  <c r="AS184" i="61"/>
  <c r="AS185" i="61"/>
  <c r="AS186" i="61"/>
  <c r="AS187" i="61"/>
  <c r="AS188" i="61"/>
  <c r="AS189" i="61"/>
  <c r="AS190" i="61"/>
  <c r="AS191" i="61"/>
  <c r="AS192" i="61"/>
  <c r="AS193" i="61"/>
  <c r="AS194" i="61"/>
  <c r="AS196" i="61"/>
  <c r="AS197" i="61"/>
  <c r="AS198" i="61"/>
  <c r="AS199" i="61"/>
  <c r="AS200" i="61"/>
  <c r="AS201" i="61"/>
  <c r="AS202" i="61"/>
  <c r="AS203" i="61"/>
  <c r="AS204" i="61"/>
  <c r="AS205" i="61"/>
  <c r="AS206" i="61"/>
  <c r="AS212" i="61"/>
  <c r="AS213" i="61"/>
  <c r="AS214" i="61"/>
  <c r="AS215" i="61"/>
  <c r="AS216" i="61"/>
  <c r="AS217" i="61"/>
  <c r="AS218" i="61"/>
  <c r="AS219" i="61"/>
  <c r="AS220" i="61"/>
  <c r="AS221" i="61"/>
  <c r="AQ179" i="61"/>
  <c r="AQ182" i="61"/>
  <c r="AQ181" i="61"/>
  <c r="AQ176" i="61"/>
  <c r="AQ169" i="61"/>
  <c r="AQ170" i="61"/>
  <c r="AQ171" i="61"/>
  <c r="AQ177" i="61"/>
  <c r="AQ180" i="61"/>
  <c r="AQ183" i="61"/>
  <c r="AQ184" i="61"/>
  <c r="AQ185" i="61"/>
  <c r="AQ186" i="61"/>
  <c r="AQ187" i="61"/>
  <c r="AQ188" i="61"/>
  <c r="AQ189" i="61"/>
  <c r="AQ190" i="61"/>
  <c r="AQ191" i="61"/>
  <c r="AQ192" i="61"/>
  <c r="AQ193" i="61"/>
  <c r="AQ194" i="61"/>
  <c r="AQ196" i="61"/>
  <c r="AQ197" i="61"/>
  <c r="AQ198" i="61"/>
  <c r="AQ199" i="61"/>
  <c r="AQ200" i="61"/>
  <c r="AQ201" i="61"/>
  <c r="AQ202" i="61"/>
  <c r="AQ203" i="61"/>
  <c r="AQ204" i="61"/>
  <c r="AQ205" i="61"/>
  <c r="AQ206" i="61"/>
  <c r="AQ212" i="61"/>
  <c r="AQ213" i="61"/>
  <c r="AQ214" i="61"/>
  <c r="AQ215" i="61"/>
  <c r="AQ216" i="61"/>
  <c r="AQ217" i="61"/>
  <c r="AQ218" i="61"/>
  <c r="AQ219" i="61"/>
  <c r="AQ220" i="61"/>
  <c r="AQ221" i="61"/>
  <c r="AP179" i="61"/>
  <c r="AP182" i="61"/>
  <c r="AP181" i="61"/>
  <c r="AP176" i="61"/>
  <c r="AP169" i="61"/>
  <c r="AP170" i="61"/>
  <c r="AP171" i="61"/>
  <c r="AP177" i="61"/>
  <c r="AP180" i="61"/>
  <c r="AP183" i="61"/>
  <c r="AP184" i="61"/>
  <c r="AP185" i="61"/>
  <c r="AP186" i="61"/>
  <c r="AP187" i="61"/>
  <c r="AP188" i="61"/>
  <c r="AP189" i="61"/>
  <c r="AP190" i="61"/>
  <c r="AP191" i="61"/>
  <c r="AP192" i="61"/>
  <c r="AP193" i="61"/>
  <c r="AP194" i="61"/>
  <c r="AP196" i="61"/>
  <c r="AP197" i="61"/>
  <c r="AP198" i="61"/>
  <c r="AP199" i="61"/>
  <c r="AP200" i="61"/>
  <c r="AP201" i="61"/>
  <c r="AP202" i="61"/>
  <c r="AP203" i="61"/>
  <c r="AP204" i="61"/>
  <c r="AP205" i="61"/>
  <c r="AP206" i="61"/>
  <c r="AP212" i="61"/>
  <c r="AP213" i="61"/>
  <c r="AP214" i="61"/>
  <c r="AP215" i="61"/>
  <c r="AP216" i="61"/>
  <c r="AP217" i="61"/>
  <c r="AP218" i="61"/>
  <c r="AP219" i="61"/>
  <c r="AP220" i="61"/>
  <c r="AP221" i="61"/>
  <c r="AO179" i="61"/>
  <c r="AO182" i="61"/>
  <c r="AO181" i="61"/>
  <c r="AO176" i="61"/>
  <c r="AO169" i="61"/>
  <c r="AO170" i="61"/>
  <c r="AO171" i="61"/>
  <c r="AO177" i="61"/>
  <c r="AO180" i="61"/>
  <c r="AO183" i="61"/>
  <c r="AO184" i="61"/>
  <c r="AO185" i="61"/>
  <c r="AO186" i="61"/>
  <c r="AO187" i="61"/>
  <c r="AO188" i="61"/>
  <c r="AO189" i="61"/>
  <c r="AO190" i="61"/>
  <c r="AO191" i="61"/>
  <c r="AO192" i="61"/>
  <c r="AO193" i="61"/>
  <c r="AO194" i="61"/>
  <c r="AO196" i="61"/>
  <c r="AO197" i="61"/>
  <c r="AO198" i="61"/>
  <c r="AO199" i="61"/>
  <c r="AO200" i="61"/>
  <c r="AO201" i="61"/>
  <c r="AO202" i="61"/>
  <c r="AO203" i="61"/>
  <c r="AO204" i="61"/>
  <c r="AO205" i="61"/>
  <c r="AO206" i="61"/>
  <c r="AO212" i="61"/>
  <c r="AO213" i="61"/>
  <c r="AO214" i="61"/>
  <c r="AO215" i="61"/>
  <c r="AO216" i="61"/>
  <c r="AO217" i="61"/>
  <c r="AO218" i="61"/>
  <c r="AO219" i="61"/>
  <c r="AO220" i="61"/>
  <c r="AO221" i="61"/>
  <c r="AN179" i="61"/>
  <c r="AN182" i="61"/>
  <c r="AN181" i="61"/>
  <c r="AN176" i="61"/>
  <c r="AN169" i="61"/>
  <c r="AN170" i="61"/>
  <c r="AN171" i="61"/>
  <c r="AN177" i="61"/>
  <c r="AN180" i="61"/>
  <c r="AN183" i="61"/>
  <c r="AN184" i="61"/>
  <c r="AN185" i="61"/>
  <c r="AN186" i="61"/>
  <c r="AN187" i="61"/>
  <c r="AN188" i="61"/>
  <c r="AN189" i="61"/>
  <c r="AN190" i="61"/>
  <c r="AN191" i="61"/>
  <c r="AN192" i="61"/>
  <c r="AN193" i="61"/>
  <c r="AN194" i="61"/>
  <c r="AN196" i="61"/>
  <c r="AN197" i="61"/>
  <c r="AN198" i="61"/>
  <c r="AN199" i="61"/>
  <c r="AN200" i="61"/>
  <c r="AN201" i="61"/>
  <c r="AN202" i="61"/>
  <c r="AN203" i="61"/>
  <c r="AN204" i="61"/>
  <c r="AN205" i="61"/>
  <c r="AN206" i="61"/>
  <c r="AN212" i="61"/>
  <c r="AN213" i="61"/>
  <c r="AN214" i="61"/>
  <c r="AN215" i="61"/>
  <c r="AN216" i="61"/>
  <c r="AN217" i="61"/>
  <c r="AN218" i="61"/>
  <c r="AN219" i="61"/>
  <c r="AN220" i="61"/>
  <c r="AN221" i="61"/>
  <c r="AK207" i="61"/>
  <c r="AK208" i="61"/>
  <c r="AK209" i="61"/>
  <c r="AK210" i="61"/>
  <c r="AK211" i="61"/>
  <c r="AK172" i="61"/>
  <c r="AK173" i="61"/>
  <c r="AK174" i="61"/>
  <c r="AK175" i="61"/>
  <c r="AK178" i="61"/>
  <c r="AK195" i="61"/>
  <c r="AK179" i="61"/>
  <c r="AK182" i="61"/>
  <c r="AK181" i="61"/>
  <c r="AK176" i="61"/>
  <c r="AK169" i="61"/>
  <c r="AK170" i="61"/>
  <c r="AK171" i="61"/>
  <c r="AK177" i="61"/>
  <c r="AK180" i="61"/>
  <c r="AK183" i="61"/>
  <c r="AK184" i="61"/>
  <c r="AK185" i="61"/>
  <c r="AK186" i="61"/>
  <c r="AK187" i="61"/>
  <c r="AK188" i="61"/>
  <c r="AK189" i="61"/>
  <c r="AK190" i="61"/>
  <c r="AK191" i="61"/>
  <c r="AK192" i="61"/>
  <c r="AK193" i="61"/>
  <c r="AK194" i="61"/>
  <c r="AK196" i="61"/>
  <c r="AK197" i="61"/>
  <c r="AK198" i="61"/>
  <c r="AK199" i="61"/>
  <c r="AK200" i="61"/>
  <c r="AK201" i="61"/>
  <c r="AK202" i="61"/>
  <c r="AK203" i="61"/>
  <c r="AK204" i="61"/>
  <c r="AK205" i="61"/>
  <c r="AK206" i="61"/>
  <c r="AK212" i="61"/>
  <c r="AK213" i="61"/>
  <c r="AK214" i="61"/>
  <c r="AK215" i="61"/>
  <c r="AK216" i="61"/>
  <c r="AK217" i="61"/>
  <c r="AK218" i="61"/>
  <c r="AK219" i="61"/>
  <c r="AK220" i="61"/>
  <c r="AK221" i="61"/>
  <c r="O199" i="61"/>
  <c r="P199" i="61"/>
  <c r="Q199" i="61"/>
  <c r="S199" i="61"/>
  <c r="T199" i="61"/>
  <c r="U199" i="61"/>
  <c r="O200" i="61"/>
  <c r="P200" i="61"/>
  <c r="Q200" i="61"/>
  <c r="S200" i="61"/>
  <c r="T200" i="61"/>
  <c r="U200" i="61"/>
  <c r="O201" i="61"/>
  <c r="P201" i="61"/>
  <c r="Q201" i="61"/>
  <c r="S201" i="61"/>
  <c r="T201" i="61"/>
  <c r="U201" i="61"/>
  <c r="O202" i="61"/>
  <c r="P202" i="61"/>
  <c r="Q202" i="61"/>
  <c r="S202" i="61"/>
  <c r="T202" i="61"/>
  <c r="U202" i="61"/>
  <c r="O203" i="61"/>
  <c r="P203" i="61"/>
  <c r="Q203" i="61"/>
  <c r="S203" i="61"/>
  <c r="T203" i="61"/>
  <c r="U203" i="61"/>
  <c r="O204" i="61"/>
  <c r="P204" i="61"/>
  <c r="Q204" i="61"/>
  <c r="S204" i="61"/>
  <c r="T204" i="61"/>
  <c r="U204" i="61"/>
  <c r="O205" i="61"/>
  <c r="P205" i="61"/>
  <c r="Q205" i="61"/>
  <c r="S205" i="61"/>
  <c r="T205" i="61"/>
  <c r="U205" i="61"/>
  <c r="O206" i="61"/>
  <c r="P206" i="61"/>
  <c r="Q206" i="61"/>
  <c r="S206" i="61"/>
  <c r="T206" i="61"/>
  <c r="U206" i="61"/>
  <c r="O207" i="61"/>
  <c r="P207" i="61"/>
  <c r="Q207" i="61"/>
  <c r="S207" i="61"/>
  <c r="T207" i="61"/>
  <c r="U207" i="61"/>
  <c r="O208" i="61"/>
  <c r="P208" i="61"/>
  <c r="Q208" i="61"/>
  <c r="S208" i="61"/>
  <c r="T208" i="61"/>
  <c r="U208" i="61"/>
  <c r="O209" i="61"/>
  <c r="P209" i="61"/>
  <c r="Q209" i="61"/>
  <c r="S209" i="61"/>
  <c r="T209" i="61"/>
  <c r="U209" i="61"/>
  <c r="O210" i="61"/>
  <c r="P210" i="61"/>
  <c r="Q210" i="61"/>
  <c r="S210" i="61"/>
  <c r="T210" i="61"/>
  <c r="U210" i="61"/>
  <c r="O211" i="61"/>
  <c r="P211" i="61"/>
  <c r="Q211" i="61"/>
  <c r="S211" i="61"/>
  <c r="T211" i="61"/>
  <c r="U211" i="61"/>
  <c r="O212" i="61"/>
  <c r="P212" i="61"/>
  <c r="Q212" i="61"/>
  <c r="S212" i="61"/>
  <c r="T212" i="61"/>
  <c r="U212" i="61"/>
  <c r="O213" i="61"/>
  <c r="P213" i="61"/>
  <c r="Q213" i="61"/>
  <c r="S213" i="61"/>
  <c r="T213" i="61"/>
  <c r="U213" i="61"/>
  <c r="O214" i="61"/>
  <c r="P214" i="61"/>
  <c r="Q214" i="61"/>
  <c r="S214" i="61"/>
  <c r="T214" i="61"/>
  <c r="U214" i="61"/>
  <c r="O215" i="61"/>
  <c r="P215" i="61"/>
  <c r="Q215" i="61"/>
  <c r="S215" i="61"/>
  <c r="T215" i="61"/>
  <c r="U215" i="61"/>
  <c r="O216" i="61"/>
  <c r="P216" i="61"/>
  <c r="Q216" i="61"/>
  <c r="S216" i="61"/>
  <c r="T216" i="61"/>
  <c r="U216" i="61"/>
  <c r="O217" i="61"/>
  <c r="P217" i="61"/>
  <c r="Q217" i="61"/>
  <c r="S217" i="61"/>
  <c r="T217" i="61"/>
  <c r="U217" i="61"/>
  <c r="O218" i="61"/>
  <c r="P218" i="61"/>
  <c r="Q218" i="61"/>
  <c r="S218" i="61"/>
  <c r="T218" i="61"/>
  <c r="U218" i="61"/>
  <c r="O219" i="61"/>
  <c r="P219" i="61"/>
  <c r="Q219" i="61"/>
  <c r="S219" i="61"/>
  <c r="T219" i="61"/>
  <c r="U219" i="61"/>
  <c r="O220" i="61"/>
  <c r="P220" i="61"/>
  <c r="Q220" i="61"/>
  <c r="S220" i="61"/>
  <c r="T220" i="61"/>
  <c r="U220" i="61"/>
  <c r="O221" i="61"/>
  <c r="P221" i="61"/>
  <c r="Q221" i="61"/>
  <c r="S221" i="61"/>
  <c r="T221" i="61"/>
  <c r="U221" i="61"/>
  <c r="AX220" i="61"/>
  <c r="AM220" i="61"/>
  <c r="AG220" i="61"/>
  <c r="V220" i="61"/>
  <c r="R220" i="61"/>
  <c r="N220" i="61"/>
  <c r="AX217" i="61"/>
  <c r="AM217" i="61"/>
  <c r="AG217" i="61"/>
  <c r="V217" i="61"/>
  <c r="R217" i="61"/>
  <c r="N217" i="61"/>
  <c r="AX216" i="61"/>
  <c r="AM216" i="61"/>
  <c r="AG216" i="61"/>
  <c r="V216" i="61"/>
  <c r="R216" i="61"/>
  <c r="N216" i="61"/>
  <c r="AX215" i="61"/>
  <c r="AM215" i="61"/>
  <c r="AG215" i="61"/>
  <c r="V215" i="61"/>
  <c r="R215" i="61"/>
  <c r="N215" i="61"/>
  <c r="AX214" i="61"/>
  <c r="AM214" i="61"/>
  <c r="AG214" i="61"/>
  <c r="V214" i="61"/>
  <c r="R214" i="61"/>
  <c r="N214" i="61"/>
  <c r="AX213" i="61"/>
  <c r="AM213" i="61"/>
  <c r="AG213" i="61"/>
  <c r="V213" i="61"/>
  <c r="R213" i="61"/>
  <c r="N213" i="61"/>
  <c r="AX212" i="61"/>
  <c r="AM212" i="61"/>
  <c r="AG212" i="61"/>
  <c r="V212" i="61"/>
  <c r="R212" i="61"/>
  <c r="N212" i="61"/>
  <c r="S198" i="61"/>
  <c r="Q198" i="61"/>
  <c r="O198" i="61"/>
  <c r="P198" i="61"/>
  <c r="S197" i="61"/>
  <c r="Q197" i="61"/>
  <c r="O197" i="61"/>
  <c r="P197" i="61"/>
  <c r="S196" i="61"/>
  <c r="Q196" i="61"/>
  <c r="O196" i="61"/>
  <c r="P196" i="61"/>
  <c r="S195" i="61"/>
  <c r="Q195" i="61"/>
  <c r="O195" i="61"/>
  <c r="P195" i="61"/>
  <c r="S194" i="61"/>
  <c r="Q194" i="61"/>
  <c r="O194" i="61"/>
  <c r="P194" i="61"/>
  <c r="S193" i="61"/>
  <c r="Q193" i="61"/>
  <c r="O193" i="61"/>
  <c r="P193" i="61"/>
  <c r="S192" i="61"/>
  <c r="Q192" i="61"/>
  <c r="O192" i="61"/>
  <c r="P192" i="61"/>
  <c r="S191" i="61"/>
  <c r="Q191" i="61"/>
  <c r="O191" i="61"/>
  <c r="P191" i="61"/>
  <c r="S190" i="61"/>
  <c r="Q190" i="61"/>
  <c r="O190" i="61"/>
  <c r="P190" i="61"/>
  <c r="S189" i="61"/>
  <c r="Q189" i="61"/>
  <c r="O189" i="61"/>
  <c r="P189" i="61"/>
  <c r="S188" i="61"/>
  <c r="Q188" i="61"/>
  <c r="O188" i="61"/>
  <c r="P188" i="61"/>
  <c r="S187" i="61"/>
  <c r="Q187" i="61"/>
  <c r="O187" i="61"/>
  <c r="P187" i="61"/>
  <c r="S186" i="61"/>
  <c r="Q186" i="61"/>
  <c r="O186" i="61"/>
  <c r="P186" i="61"/>
  <c r="S185" i="61"/>
  <c r="Q185" i="61"/>
  <c r="O185" i="61"/>
  <c r="P185" i="61"/>
  <c r="S184" i="61"/>
  <c r="Q184" i="61"/>
  <c r="O184" i="61"/>
  <c r="P184" i="61"/>
  <c r="S183" i="61"/>
  <c r="Q183" i="61"/>
  <c r="O183" i="61"/>
  <c r="P183" i="61"/>
  <c r="S182" i="61"/>
  <c r="Q182" i="61"/>
  <c r="O182" i="61"/>
  <c r="P182" i="61"/>
  <c r="S181" i="61"/>
  <c r="Q181" i="61"/>
  <c r="O181" i="61"/>
  <c r="P181" i="61"/>
  <c r="S180" i="61"/>
  <c r="Q180" i="61"/>
  <c r="O180" i="61"/>
  <c r="P180" i="61"/>
  <c r="S179" i="61"/>
  <c r="Q179" i="61"/>
  <c r="O179" i="61"/>
  <c r="P179" i="61"/>
  <c r="S178" i="61"/>
  <c r="Q178" i="61"/>
  <c r="O178" i="61"/>
  <c r="P178" i="61"/>
  <c r="S177" i="61"/>
  <c r="Q177" i="61"/>
  <c r="O177" i="61"/>
  <c r="P177" i="61"/>
  <c r="S176" i="61"/>
  <c r="Q176" i="61"/>
  <c r="O176" i="61"/>
  <c r="P176" i="61"/>
  <c r="S175" i="61"/>
  <c r="Q175" i="61"/>
  <c r="O175" i="61"/>
  <c r="P175" i="61"/>
  <c r="S174" i="61"/>
  <c r="Q174" i="61"/>
  <c r="O174" i="61"/>
  <c r="P174" i="61"/>
  <c r="S173" i="61"/>
  <c r="Q173" i="61"/>
  <c r="O173" i="61"/>
  <c r="P173" i="61"/>
  <c r="S172" i="61"/>
  <c r="Q172" i="61"/>
  <c r="O172" i="61"/>
  <c r="P172" i="61"/>
  <c r="S171" i="61"/>
  <c r="Q171" i="61"/>
  <c r="O171" i="61"/>
  <c r="P171" i="61"/>
  <c r="S170" i="61"/>
  <c r="Q170" i="61"/>
  <c r="O170" i="61"/>
  <c r="P170" i="61"/>
  <c r="S169" i="61"/>
  <c r="Q169" i="61"/>
  <c r="O169" i="61"/>
  <c r="P169" i="61"/>
  <c r="D13" i="61"/>
  <c r="D14" i="61"/>
  <c r="D15" i="61"/>
  <c r="D16" i="61"/>
  <c r="D17" i="61"/>
  <c r="D18" i="61"/>
  <c r="D19" i="61"/>
  <c r="D20" i="61"/>
  <c r="D21" i="61"/>
  <c r="D22" i="61"/>
  <c r="D23" i="61"/>
  <c r="D24" i="61"/>
  <c r="D25" i="61"/>
  <c r="D26" i="61"/>
  <c r="D27" i="61"/>
  <c r="D28" i="61"/>
  <c r="D29" i="61"/>
  <c r="D30" i="61"/>
  <c r="D31" i="61"/>
  <c r="D32" i="61"/>
  <c r="D33" i="61"/>
  <c r="D34" i="61"/>
  <c r="D35" i="61"/>
  <c r="D36" i="61"/>
  <c r="D37" i="61"/>
  <c r="D38" i="61"/>
  <c r="D39" i="61"/>
  <c r="D40" i="61"/>
  <c r="D41" i="61"/>
  <c r="D42" i="61"/>
  <c r="D43" i="61"/>
  <c r="D44" i="61"/>
  <c r="D45" i="61"/>
  <c r="D46" i="61"/>
  <c r="D47" i="61"/>
  <c r="D48" i="61"/>
  <c r="D49" i="61"/>
  <c r="D50" i="61"/>
  <c r="D51" i="61"/>
  <c r="D52" i="61"/>
  <c r="D53" i="61"/>
  <c r="D54" i="61"/>
  <c r="D55" i="61"/>
  <c r="D56" i="61"/>
  <c r="D57" i="61"/>
  <c r="D58" i="61"/>
  <c r="AM84" i="61"/>
  <c r="AO84" i="61"/>
  <c r="AP84" i="61"/>
  <c r="AQ84" i="61"/>
  <c r="AR84" i="61"/>
  <c r="AJ84" i="61"/>
  <c r="AK84" i="61"/>
  <c r="AL84" i="61"/>
  <c r="AM83" i="61"/>
  <c r="AO83" i="61"/>
  <c r="AP83" i="61"/>
  <c r="AQ83" i="61"/>
  <c r="AR83" i="61"/>
  <c r="AJ83" i="61"/>
  <c r="AK83" i="61"/>
  <c r="AL83" i="61"/>
  <c r="AM82" i="61"/>
  <c r="AO82" i="61"/>
  <c r="AP82" i="61"/>
  <c r="AQ82" i="61"/>
  <c r="AR82" i="61"/>
  <c r="AJ82" i="61"/>
  <c r="AK82" i="61"/>
  <c r="AL82" i="61"/>
  <c r="N84" i="61"/>
  <c r="P84" i="61"/>
  <c r="Q84" i="61"/>
  <c r="R84" i="61"/>
  <c r="S84" i="61"/>
  <c r="K84" i="61"/>
  <c r="L84" i="61"/>
  <c r="M84" i="61"/>
  <c r="N83" i="61"/>
  <c r="P83" i="61"/>
  <c r="Q83" i="61"/>
  <c r="R83" i="61"/>
  <c r="S83" i="61"/>
  <c r="K83" i="61"/>
  <c r="L83" i="61"/>
  <c r="M83" i="61"/>
  <c r="N82" i="61"/>
  <c r="P82" i="61"/>
  <c r="Q82" i="61"/>
  <c r="R82" i="61"/>
  <c r="S82" i="61"/>
  <c r="K82" i="61"/>
  <c r="L82" i="61"/>
  <c r="M82" i="61"/>
  <c r="B10" i="91"/>
  <c r="S34" i="139"/>
  <c r="B10" i="148"/>
  <c r="S32" i="139"/>
  <c r="S30" i="139"/>
  <c r="S28" i="139"/>
  <c r="S26" i="139"/>
  <c r="S24" i="139"/>
  <c r="S22" i="139"/>
  <c r="S20" i="139"/>
  <c r="S18" i="139"/>
  <c r="S16" i="139"/>
  <c r="S14" i="139"/>
  <c r="S12" i="139"/>
  <c r="S10" i="139"/>
  <c r="S8" i="139"/>
  <c r="S6" i="139"/>
  <c r="S4" i="139"/>
  <c r="P32" i="139"/>
  <c r="P30" i="139"/>
  <c r="P28" i="139"/>
  <c r="P26" i="139"/>
  <c r="P24" i="139"/>
  <c r="P22" i="139"/>
  <c r="P20" i="139"/>
  <c r="P18" i="139"/>
  <c r="P16" i="139"/>
  <c r="P14" i="139"/>
  <c r="P12" i="139"/>
  <c r="P10" i="139"/>
  <c r="P8" i="139"/>
  <c r="P6" i="139"/>
  <c r="B10" i="61"/>
  <c r="P4" i="139"/>
  <c r="N13" i="61"/>
  <c r="CX13" i="61"/>
  <c r="H3" i="139"/>
  <c r="H4" i="139"/>
  <c r="G4" i="139"/>
  <c r="F37" i="139"/>
  <c r="F38" i="139"/>
  <c r="F39" i="139"/>
  <c r="F40" i="139"/>
  <c r="F41" i="139"/>
  <c r="F42" i="139"/>
  <c r="F43" i="139"/>
  <c r="F44" i="139"/>
  <c r="F45" i="139"/>
  <c r="F46" i="139"/>
  <c r="F47" i="139"/>
  <c r="F48" i="139"/>
  <c r="F49" i="139"/>
  <c r="F50" i="139"/>
  <c r="F51" i="139"/>
  <c r="F52" i="139"/>
  <c r="F53" i="139"/>
  <c r="F54" i="139"/>
  <c r="F55" i="139"/>
  <c r="F56" i="139"/>
  <c r="F57" i="139"/>
  <c r="F58" i="139"/>
  <c r="F59" i="139"/>
  <c r="F60" i="139"/>
  <c r="F61" i="139"/>
  <c r="F62" i="139"/>
  <c r="F63" i="139"/>
  <c r="F64" i="139"/>
  <c r="F65" i="139"/>
  <c r="F66" i="139"/>
  <c r="F67" i="139"/>
  <c r="F68" i="139"/>
  <c r="F69" i="139"/>
  <c r="F70" i="139"/>
  <c r="F71" i="139"/>
  <c r="F72" i="139"/>
  <c r="F73" i="139"/>
  <c r="F74" i="139"/>
  <c r="F75" i="139"/>
  <c r="F76" i="139"/>
  <c r="F77" i="139"/>
  <c r="F78" i="139"/>
  <c r="F79" i="139"/>
  <c r="F80" i="139"/>
  <c r="F81" i="139"/>
  <c r="F82" i="139"/>
  <c r="F83" i="139"/>
  <c r="F84" i="139"/>
  <c r="F85" i="139"/>
  <c r="F86" i="139"/>
  <c r="F87" i="139"/>
  <c r="F88" i="139"/>
  <c r="F89" i="139"/>
  <c r="F90" i="139"/>
  <c r="F91" i="139"/>
  <c r="F92" i="139"/>
  <c r="F93" i="139"/>
  <c r="F94" i="139"/>
  <c r="F95" i="139"/>
  <c r="F96" i="139"/>
  <c r="F97" i="139"/>
  <c r="F98" i="139"/>
  <c r="F99" i="139"/>
  <c r="F100" i="139"/>
  <c r="F101" i="139"/>
  <c r="F102" i="139"/>
  <c r="F103" i="139"/>
  <c r="F104" i="139"/>
  <c r="F105" i="139"/>
  <c r="F106" i="139"/>
  <c r="F107" i="139"/>
  <c r="F108" i="139"/>
  <c r="F109" i="139"/>
  <c r="F110" i="139"/>
  <c r="F111" i="139"/>
  <c r="F112" i="139"/>
  <c r="F113" i="139"/>
  <c r="F114" i="139"/>
  <c r="F115" i="139"/>
  <c r="F116" i="139"/>
  <c r="F117" i="139"/>
  <c r="F118" i="139"/>
  <c r="F119" i="139"/>
  <c r="F120" i="139"/>
  <c r="F121" i="139"/>
  <c r="F122" i="139"/>
  <c r="F123" i="139"/>
  <c r="F124" i="139"/>
  <c r="F125" i="139"/>
  <c r="F126" i="139"/>
  <c r="F127" i="139"/>
  <c r="F128" i="139"/>
  <c r="F129" i="139"/>
  <c r="F130" i="139"/>
  <c r="F131" i="139"/>
  <c r="F132" i="139"/>
  <c r="F133" i="139"/>
  <c r="F134" i="139"/>
  <c r="F135" i="139"/>
  <c r="F136" i="139"/>
  <c r="F137" i="139"/>
  <c r="F138" i="139"/>
  <c r="F139" i="139"/>
  <c r="F140" i="139"/>
  <c r="F141" i="139"/>
  <c r="F142" i="139"/>
  <c r="F143" i="139"/>
  <c r="F144" i="139"/>
  <c r="F145" i="139"/>
  <c r="F146" i="139"/>
  <c r="F147" i="139"/>
  <c r="F148" i="139"/>
  <c r="F149" i="139"/>
  <c r="F150" i="139"/>
  <c r="H2" i="139"/>
  <c r="U198" i="61"/>
  <c r="T198" i="61"/>
  <c r="U197" i="61"/>
  <c r="T197" i="61"/>
  <c r="U196" i="61"/>
  <c r="T196" i="61"/>
  <c r="U195" i="61"/>
  <c r="T195" i="61"/>
  <c r="U194" i="61"/>
  <c r="T194" i="61"/>
  <c r="U193" i="61"/>
  <c r="T193" i="61"/>
  <c r="U192" i="61"/>
  <c r="T192" i="61"/>
  <c r="U191" i="61"/>
  <c r="T191" i="61"/>
  <c r="U190" i="61"/>
  <c r="T190" i="61"/>
  <c r="U189" i="61"/>
  <c r="T189" i="61"/>
  <c r="U188" i="61"/>
  <c r="T188" i="61"/>
  <c r="U187" i="61"/>
  <c r="T187" i="61"/>
  <c r="U186" i="61"/>
  <c r="T186" i="61"/>
  <c r="U185" i="61"/>
  <c r="T185" i="61"/>
  <c r="U184" i="61"/>
  <c r="T184" i="61"/>
  <c r="U183" i="61"/>
  <c r="T183" i="61"/>
  <c r="U182" i="61"/>
  <c r="T182" i="61"/>
  <c r="U181" i="61"/>
  <c r="T181" i="61"/>
  <c r="U180" i="61"/>
  <c r="T180" i="61"/>
  <c r="U179" i="61"/>
  <c r="T179" i="61"/>
  <c r="U178" i="61"/>
  <c r="T178" i="61"/>
  <c r="U177" i="61"/>
  <c r="T177" i="61"/>
  <c r="U176" i="61"/>
  <c r="T176" i="61"/>
  <c r="U175" i="61"/>
  <c r="T175" i="61"/>
  <c r="U174" i="61"/>
  <c r="T174" i="61"/>
  <c r="U173" i="61"/>
  <c r="T173" i="61"/>
  <c r="U172" i="61"/>
  <c r="T172" i="61"/>
  <c r="U171" i="61"/>
  <c r="T171" i="61"/>
  <c r="U170" i="61"/>
  <c r="T170" i="61"/>
  <c r="K222" i="61"/>
  <c r="AX221" i="61"/>
  <c r="AM221" i="61"/>
  <c r="AG221" i="61"/>
  <c r="V221" i="61"/>
  <c r="R221" i="61"/>
  <c r="N221" i="61"/>
  <c r="AX219" i="61"/>
  <c r="AM219" i="61"/>
  <c r="AG219" i="61"/>
  <c r="V219" i="61"/>
  <c r="R219" i="61"/>
  <c r="N219" i="61"/>
  <c r="AX218" i="61"/>
  <c r="AM218" i="61"/>
  <c r="AG218" i="61"/>
  <c r="V218" i="61"/>
  <c r="R218" i="61"/>
  <c r="N218" i="61"/>
  <c r="AX211" i="61"/>
  <c r="AM211" i="61"/>
  <c r="AG211" i="61"/>
  <c r="V211" i="61"/>
  <c r="R211" i="61"/>
  <c r="N211" i="61"/>
  <c r="AX210" i="61"/>
  <c r="AM210" i="61"/>
  <c r="AG210" i="61"/>
  <c r="V210" i="61"/>
  <c r="R210" i="61"/>
  <c r="N210" i="61"/>
  <c r="AX209" i="61"/>
  <c r="AM209" i="61"/>
  <c r="AG209" i="61"/>
  <c r="V209" i="61"/>
  <c r="R209" i="61"/>
  <c r="N209" i="61"/>
  <c r="AX208" i="61"/>
  <c r="AM208" i="61"/>
  <c r="AG208" i="61"/>
  <c r="V208" i="61"/>
  <c r="R208" i="61"/>
  <c r="N208" i="61"/>
  <c r="AX207" i="61"/>
  <c r="AM207" i="61"/>
  <c r="AG207" i="61"/>
  <c r="V207" i="61"/>
  <c r="R207" i="61"/>
  <c r="N207" i="61"/>
  <c r="AX206" i="61"/>
  <c r="AM206" i="61"/>
  <c r="AG206" i="61"/>
  <c r="V206" i="61"/>
  <c r="R206" i="61"/>
  <c r="N206" i="61"/>
  <c r="AX205" i="61"/>
  <c r="AM205" i="61"/>
  <c r="AG205" i="61"/>
  <c r="V205" i="61"/>
  <c r="R205" i="61"/>
  <c r="N205" i="61"/>
  <c r="AX204" i="61"/>
  <c r="AM204" i="61"/>
  <c r="AG204" i="61"/>
  <c r="V204" i="61"/>
  <c r="R204" i="61"/>
  <c r="N204" i="61"/>
  <c r="AX203" i="61"/>
  <c r="AM203" i="61"/>
  <c r="AG203" i="61"/>
  <c r="V203" i="61"/>
  <c r="R203" i="61"/>
  <c r="N203" i="61"/>
  <c r="AX202" i="61"/>
  <c r="AM202" i="61"/>
  <c r="AG202" i="61"/>
  <c r="V202" i="61"/>
  <c r="R202" i="61"/>
  <c r="N202" i="61"/>
  <c r="AX201" i="61"/>
  <c r="AM201" i="61"/>
  <c r="AG201" i="61"/>
  <c r="V201" i="61"/>
  <c r="R201" i="61"/>
  <c r="N201" i="61"/>
  <c r="AX200" i="61"/>
  <c r="AM200" i="61"/>
  <c r="AG200" i="61"/>
  <c r="V200" i="61"/>
  <c r="R200" i="61"/>
  <c r="N200" i="61"/>
  <c r="AX199" i="61"/>
  <c r="AM199" i="61"/>
  <c r="AG199" i="61"/>
  <c r="V199" i="61"/>
  <c r="R199" i="61"/>
  <c r="N199" i="61"/>
  <c r="AX198" i="61"/>
  <c r="AM198" i="61"/>
  <c r="AG198" i="61"/>
  <c r="V198" i="61"/>
  <c r="R198" i="61"/>
  <c r="N198" i="61"/>
  <c r="AX197" i="61"/>
  <c r="AM197" i="61"/>
  <c r="AG197" i="61"/>
  <c r="V197" i="61"/>
  <c r="R197" i="61"/>
  <c r="N197" i="61"/>
  <c r="AX196" i="61"/>
  <c r="AM196" i="61"/>
  <c r="AG196" i="61"/>
  <c r="V196" i="61"/>
  <c r="R196" i="61"/>
  <c r="N196" i="61"/>
  <c r="AX195" i="61"/>
  <c r="AM195" i="61"/>
  <c r="AG195" i="61"/>
  <c r="V195" i="61"/>
  <c r="R195" i="61"/>
  <c r="N195" i="61"/>
  <c r="AX194" i="61"/>
  <c r="AM194" i="61"/>
  <c r="AG194" i="61"/>
  <c r="V194" i="61"/>
  <c r="R194" i="61"/>
  <c r="N194" i="61"/>
  <c r="AX193" i="61"/>
  <c r="AM193" i="61"/>
  <c r="AG193" i="61"/>
  <c r="V193" i="61"/>
  <c r="R193" i="61"/>
  <c r="N193" i="61"/>
  <c r="AX192" i="61"/>
  <c r="AM192" i="61"/>
  <c r="AG192" i="61"/>
  <c r="V192" i="61"/>
  <c r="R192" i="61"/>
  <c r="N192" i="61"/>
  <c r="AX191" i="61"/>
  <c r="AM191" i="61"/>
  <c r="AG191" i="61"/>
  <c r="V191" i="61"/>
  <c r="R191" i="61"/>
  <c r="N191" i="61"/>
  <c r="AX190" i="61"/>
  <c r="AM190" i="61"/>
  <c r="AG190" i="61"/>
  <c r="V190" i="61"/>
  <c r="R190" i="61"/>
  <c r="N190" i="61"/>
  <c r="AX189" i="61"/>
  <c r="AM189" i="61"/>
  <c r="AG189" i="61"/>
  <c r="V189" i="61"/>
  <c r="R189" i="61"/>
  <c r="N189" i="61"/>
  <c r="AX188" i="61"/>
  <c r="AM188" i="61"/>
  <c r="AG188" i="61"/>
  <c r="V188" i="61"/>
  <c r="R188" i="61"/>
  <c r="N188" i="61"/>
  <c r="AX187" i="61"/>
  <c r="AM187" i="61"/>
  <c r="AG187" i="61"/>
  <c r="V187" i="61"/>
  <c r="R187" i="61"/>
  <c r="N187" i="61"/>
  <c r="AX186" i="61"/>
  <c r="AM186" i="61"/>
  <c r="AG186" i="61"/>
  <c r="V186" i="61"/>
  <c r="R186" i="61"/>
  <c r="N186" i="61"/>
  <c r="AX185" i="61"/>
  <c r="AM185" i="61"/>
  <c r="AG185" i="61"/>
  <c r="V185" i="61"/>
  <c r="R185" i="61"/>
  <c r="N185" i="61"/>
  <c r="AX184" i="61"/>
  <c r="AM184" i="61"/>
  <c r="AG184" i="61"/>
  <c r="V184" i="61"/>
  <c r="R184" i="61"/>
  <c r="N184" i="61"/>
  <c r="AX183" i="61"/>
  <c r="AM183" i="61"/>
  <c r="AG183" i="61"/>
  <c r="V183" i="61"/>
  <c r="R183" i="61"/>
  <c r="N183" i="61"/>
  <c r="AX182" i="61"/>
  <c r="AM182" i="61"/>
  <c r="AG182" i="61"/>
  <c r="V182" i="61"/>
  <c r="R182" i="61"/>
  <c r="N182" i="61"/>
  <c r="AX181" i="61"/>
  <c r="AM181" i="61"/>
  <c r="AG181" i="61"/>
  <c r="V181" i="61"/>
  <c r="R181" i="61"/>
  <c r="N181" i="61"/>
  <c r="AX180" i="61"/>
  <c r="AM180" i="61"/>
  <c r="AG180" i="61"/>
  <c r="V180" i="61"/>
  <c r="R180" i="61"/>
  <c r="N180" i="61"/>
  <c r="AX179" i="61"/>
  <c r="AM179" i="61"/>
  <c r="AG179" i="61"/>
  <c r="V179" i="61"/>
  <c r="R179" i="61"/>
  <c r="N179" i="61"/>
  <c r="AX178" i="61"/>
  <c r="AM178" i="61"/>
  <c r="AG178" i="61"/>
  <c r="V178" i="61"/>
  <c r="R178" i="61"/>
  <c r="N178" i="61"/>
  <c r="AX177" i="61"/>
  <c r="AM177" i="61"/>
  <c r="AG177" i="61"/>
  <c r="V177" i="61"/>
  <c r="R177" i="61"/>
  <c r="N177" i="61"/>
  <c r="AX176" i="61"/>
  <c r="AM176" i="61"/>
  <c r="AG176" i="61"/>
  <c r="V176" i="61"/>
  <c r="R176" i="61"/>
  <c r="N176" i="61"/>
  <c r="AX175" i="61"/>
  <c r="AM175" i="61"/>
  <c r="AG175" i="61"/>
  <c r="V175" i="61"/>
  <c r="R175" i="61"/>
  <c r="N175" i="61"/>
  <c r="F17" i="139"/>
  <c r="F20" i="139"/>
  <c r="F18" i="139"/>
  <c r="F19" i="139"/>
  <c r="U169" i="61"/>
  <c r="T169" i="61"/>
  <c r="N59" i="91"/>
  <c r="N59" i="61"/>
  <c r="CX59" i="61"/>
  <c r="CX58" i="61"/>
  <c r="CX57" i="61"/>
  <c r="CX56" i="61"/>
  <c r="CX55" i="61"/>
  <c r="CX54" i="61"/>
  <c r="CX53" i="61"/>
  <c r="CX52" i="61"/>
  <c r="CX51" i="61"/>
  <c r="CX50" i="61"/>
  <c r="CX49" i="61"/>
  <c r="CX48" i="61"/>
  <c r="CX47" i="61"/>
  <c r="CX46" i="61"/>
  <c r="CX45" i="61"/>
  <c r="CX44" i="61"/>
  <c r="CX43" i="61"/>
  <c r="CX42" i="61"/>
  <c r="CX41" i="61"/>
  <c r="CX40" i="61"/>
  <c r="CX39" i="61"/>
  <c r="CX38" i="61"/>
  <c r="CX37" i="61"/>
  <c r="CX36" i="61"/>
  <c r="CX35" i="61"/>
  <c r="CX34" i="61"/>
  <c r="CX33" i="61"/>
  <c r="CX32" i="61"/>
  <c r="CX31" i="61"/>
  <c r="CX30" i="61"/>
  <c r="CX29" i="61"/>
  <c r="CX28" i="61"/>
  <c r="CX27" i="61"/>
  <c r="CX26" i="61"/>
  <c r="CX25" i="61"/>
  <c r="CX24" i="61"/>
  <c r="CX23" i="61"/>
  <c r="CX22" i="61"/>
  <c r="CX21" i="61"/>
  <c r="CX20" i="61"/>
  <c r="CX19" i="61"/>
  <c r="CX18" i="61"/>
  <c r="CX17" i="61"/>
  <c r="CX16" i="61"/>
  <c r="CX15" i="61"/>
  <c r="CX14" i="61"/>
  <c r="CY13" i="61"/>
  <c r="G25" i="139"/>
  <c r="AW222" i="61"/>
  <c r="AV222" i="61"/>
  <c r="AU222" i="61"/>
  <c r="AT222" i="61"/>
  <c r="AS222" i="61"/>
  <c r="AR222" i="61"/>
  <c r="AQ222" i="61"/>
  <c r="AP222" i="61"/>
  <c r="AO222" i="61"/>
  <c r="AN222" i="61"/>
  <c r="AL222" i="61"/>
  <c r="AK222" i="61"/>
  <c r="AJ222" i="61"/>
  <c r="AF222" i="61"/>
  <c r="AE222" i="61"/>
  <c r="AD222" i="61"/>
  <c r="AC222" i="61"/>
  <c r="AB222" i="61"/>
  <c r="AA222" i="61"/>
  <c r="Z222" i="61"/>
  <c r="Y222" i="61"/>
  <c r="X222" i="61"/>
  <c r="W222" i="61"/>
  <c r="U222" i="61"/>
  <c r="T222" i="61"/>
  <c r="S222" i="61"/>
  <c r="Q222" i="61"/>
  <c r="P222" i="61"/>
  <c r="O222" i="61"/>
  <c r="M222" i="61"/>
  <c r="L222" i="61"/>
  <c r="AX174" i="61"/>
  <c r="AM174" i="61"/>
  <c r="AG174" i="61"/>
  <c r="V174" i="61"/>
  <c r="R174" i="61"/>
  <c r="N174" i="61"/>
  <c r="AX173" i="61"/>
  <c r="AM173" i="61"/>
  <c r="AG173" i="61"/>
  <c r="V173" i="61"/>
  <c r="R173" i="61"/>
  <c r="N173" i="61"/>
  <c r="AX172" i="61"/>
  <c r="AM172" i="61"/>
  <c r="AG172" i="61"/>
  <c r="V172" i="61"/>
  <c r="R172" i="61"/>
  <c r="N172" i="61"/>
  <c r="AX171" i="61"/>
  <c r="AM171" i="61"/>
  <c r="AG171" i="61"/>
  <c r="V171" i="61"/>
  <c r="R171" i="61"/>
  <c r="N171" i="61"/>
  <c r="AX170" i="61"/>
  <c r="AM170" i="61"/>
  <c r="AG170" i="61"/>
  <c r="V170" i="61"/>
  <c r="R170" i="61"/>
  <c r="N170" i="61"/>
  <c r="AX222" i="61"/>
  <c r="AM222" i="61"/>
  <c r="AG222" i="61"/>
  <c r="V222" i="61"/>
  <c r="R222" i="61"/>
  <c r="N222" i="61"/>
  <c r="AX169" i="61"/>
  <c r="AM169" i="61"/>
  <c r="AG169" i="61"/>
  <c r="V169" i="61"/>
  <c r="R169" i="61"/>
  <c r="N169" i="61"/>
  <c r="G34" i="139"/>
  <c r="AS68" i="61"/>
  <c r="AN68" i="61"/>
  <c r="AW72" i="61"/>
  <c r="AS69" i="61"/>
  <c r="AV68" i="61"/>
  <c r="AQ68" i="61"/>
  <c r="AV69" i="61"/>
  <c r="AU68" i="61"/>
  <c r="AP68" i="61"/>
  <c r="AU69" i="61"/>
  <c r="AT68" i="61"/>
  <c r="AO68" i="61"/>
  <c r="AT69" i="61"/>
  <c r="G32" i="139"/>
  <c r="F59" i="91"/>
  <c r="F13" i="91"/>
  <c r="F14" i="91"/>
  <c r="F15" i="91"/>
  <c r="F16" i="91"/>
  <c r="F17" i="91"/>
  <c r="F18" i="91"/>
  <c r="F19" i="91"/>
  <c r="F20" i="91"/>
  <c r="F21" i="91"/>
  <c r="F22" i="91"/>
  <c r="F23" i="91"/>
  <c r="F24" i="91"/>
  <c r="F25" i="91"/>
  <c r="F26" i="91"/>
  <c r="F27" i="91"/>
  <c r="F28" i="91"/>
  <c r="F29" i="91"/>
  <c r="F30" i="91"/>
  <c r="F31" i="91"/>
  <c r="F32" i="91"/>
  <c r="F33" i="91"/>
  <c r="F34" i="91"/>
  <c r="F35" i="91"/>
  <c r="F36" i="91"/>
  <c r="F37" i="91"/>
  <c r="F38" i="91"/>
  <c r="F39" i="91"/>
  <c r="F40" i="91"/>
  <c r="F41" i="91"/>
  <c r="F42" i="91"/>
  <c r="F43" i="91"/>
  <c r="F44" i="91"/>
  <c r="F45" i="91"/>
  <c r="F46" i="91"/>
  <c r="F47" i="91"/>
  <c r="F48" i="91"/>
  <c r="F49" i="91"/>
  <c r="F50" i="91"/>
  <c r="F51" i="91"/>
  <c r="F52" i="91"/>
  <c r="F53" i="91"/>
  <c r="F54" i="91"/>
  <c r="F55" i="91"/>
  <c r="F56" i="91"/>
  <c r="F57" i="91"/>
  <c r="F58" i="91"/>
  <c r="B59" i="91"/>
  <c r="B58" i="91"/>
  <c r="A58" i="91"/>
  <c r="B57" i="91"/>
  <c r="A57" i="91"/>
  <c r="B56" i="91"/>
  <c r="A56" i="91"/>
  <c r="B55" i="91"/>
  <c r="A55" i="91"/>
  <c r="B54" i="91"/>
  <c r="A54" i="91"/>
  <c r="B53" i="91"/>
  <c r="A53" i="91"/>
  <c r="B52" i="91"/>
  <c r="A52" i="91"/>
  <c r="B51" i="91"/>
  <c r="A51" i="91"/>
  <c r="B50" i="91"/>
  <c r="A50" i="91"/>
  <c r="B49" i="91"/>
  <c r="A49" i="91"/>
  <c r="B48" i="91"/>
  <c r="A48" i="91"/>
  <c r="B47" i="91"/>
  <c r="A47" i="91"/>
  <c r="B46" i="91"/>
  <c r="A46" i="91"/>
  <c r="B45" i="91"/>
  <c r="A45" i="91"/>
  <c r="B44" i="91"/>
  <c r="A44" i="91"/>
  <c r="B43" i="91"/>
  <c r="A43" i="91"/>
  <c r="B42" i="91"/>
  <c r="A42" i="91"/>
  <c r="B41" i="91"/>
  <c r="A41" i="91"/>
  <c r="B40" i="91"/>
  <c r="A40" i="91"/>
  <c r="B39" i="91"/>
  <c r="A39" i="91"/>
  <c r="B38" i="91"/>
  <c r="A38" i="91"/>
  <c r="B37" i="91"/>
  <c r="A37" i="91"/>
  <c r="B36" i="91"/>
  <c r="A36" i="91"/>
  <c r="B35" i="91"/>
  <c r="A35" i="91"/>
  <c r="B34" i="91"/>
  <c r="A34" i="91"/>
  <c r="B33" i="91"/>
  <c r="A33" i="91"/>
  <c r="B32" i="91"/>
  <c r="A32" i="91"/>
  <c r="B31" i="91"/>
  <c r="A31" i="91"/>
  <c r="B30" i="91"/>
  <c r="A30" i="91"/>
  <c r="B29" i="91"/>
  <c r="A29" i="91"/>
  <c r="B28" i="91"/>
  <c r="A28" i="91"/>
  <c r="B27" i="91"/>
  <c r="A27" i="91"/>
  <c r="B26" i="91"/>
  <c r="A26" i="91"/>
  <c r="B25" i="91"/>
  <c r="A25" i="91"/>
  <c r="B24" i="91"/>
  <c r="A24" i="91"/>
  <c r="B23" i="91"/>
  <c r="A23" i="91"/>
  <c r="B22" i="91"/>
  <c r="A22" i="91"/>
  <c r="B21" i="91"/>
  <c r="A21" i="91"/>
  <c r="B20" i="91"/>
  <c r="A20" i="91"/>
  <c r="B19" i="91"/>
  <c r="A19" i="91"/>
  <c r="B18" i="91"/>
  <c r="A18" i="91"/>
  <c r="B17" i="91"/>
  <c r="A17" i="91"/>
  <c r="B16" i="91"/>
  <c r="A16" i="91"/>
  <c r="B15" i="91"/>
  <c r="A15" i="91"/>
  <c r="B14" i="91"/>
  <c r="A14" i="91"/>
  <c r="B13" i="91"/>
  <c r="A13" i="91"/>
  <c r="AL11" i="91"/>
  <c r="U11" i="91"/>
  <c r="Q11" i="91"/>
  <c r="M11" i="91"/>
  <c r="BZ10" i="91"/>
  <c r="BH10" i="91"/>
  <c r="BF10" i="91"/>
  <c r="AS5" i="91"/>
  <c r="AN5" i="91"/>
  <c r="AJ5" i="91"/>
  <c r="AI5" i="91"/>
  <c r="AB5" i="91"/>
  <c r="W5" i="91"/>
  <c r="S5" i="91"/>
  <c r="K5" i="91"/>
  <c r="C5" i="91"/>
  <c r="B5" i="91"/>
  <c r="BZ4" i="91"/>
  <c r="BC4" i="91"/>
  <c r="AI4" i="91"/>
  <c r="C4" i="91"/>
  <c r="F13" i="148"/>
  <c r="F14" i="148"/>
  <c r="F15" i="148"/>
  <c r="F16" i="148"/>
  <c r="F17" i="148"/>
  <c r="F18" i="148"/>
  <c r="F19" i="148"/>
  <c r="F20" i="148"/>
  <c r="F21" i="148"/>
  <c r="F22" i="148"/>
  <c r="F23" i="148"/>
  <c r="F24" i="148"/>
  <c r="F25" i="148"/>
  <c r="F26" i="148"/>
  <c r="F27" i="148"/>
  <c r="F28" i="148"/>
  <c r="F29" i="148"/>
  <c r="F30" i="148"/>
  <c r="F31" i="148"/>
  <c r="F32" i="148"/>
  <c r="F33" i="148"/>
  <c r="F34" i="148"/>
  <c r="F35" i="148"/>
  <c r="F36" i="148"/>
  <c r="F37" i="148"/>
  <c r="F38" i="148"/>
  <c r="F39" i="148"/>
  <c r="F40" i="148"/>
  <c r="F41" i="148"/>
  <c r="F42" i="148"/>
  <c r="F43" i="148"/>
  <c r="F44" i="148"/>
  <c r="F45" i="148"/>
  <c r="F46" i="148"/>
  <c r="F47" i="148"/>
  <c r="F48" i="148"/>
  <c r="F49" i="148"/>
  <c r="F50" i="148"/>
  <c r="F51" i="148"/>
  <c r="F52" i="148"/>
  <c r="F53" i="148"/>
  <c r="F54" i="148"/>
  <c r="F55" i="148"/>
  <c r="F56" i="148"/>
  <c r="F57" i="148"/>
  <c r="F58" i="148"/>
  <c r="B58" i="148"/>
  <c r="A58" i="148"/>
  <c r="B57" i="148"/>
  <c r="A57" i="148"/>
  <c r="B56" i="148"/>
  <c r="A56" i="148"/>
  <c r="B55" i="148"/>
  <c r="A55" i="148"/>
  <c r="B54" i="148"/>
  <c r="A54" i="148"/>
  <c r="B53" i="148"/>
  <c r="A53" i="148"/>
  <c r="B52" i="148"/>
  <c r="A52" i="148"/>
  <c r="B51" i="148"/>
  <c r="A51" i="148"/>
  <c r="B50" i="148"/>
  <c r="A50" i="148"/>
  <c r="B49" i="148"/>
  <c r="A49" i="148"/>
  <c r="B48" i="148"/>
  <c r="A48" i="148"/>
  <c r="B47" i="148"/>
  <c r="A47" i="148"/>
  <c r="B46" i="148"/>
  <c r="A46" i="148"/>
  <c r="B45" i="148"/>
  <c r="A45" i="148"/>
  <c r="B44" i="148"/>
  <c r="A44" i="148"/>
  <c r="B43" i="148"/>
  <c r="A43" i="148"/>
  <c r="B42" i="148"/>
  <c r="A42" i="148"/>
  <c r="B41" i="148"/>
  <c r="A41" i="148"/>
  <c r="B40" i="148"/>
  <c r="A40" i="148"/>
  <c r="B39" i="148"/>
  <c r="A39" i="148"/>
  <c r="B38" i="148"/>
  <c r="A38" i="148"/>
  <c r="B37" i="148"/>
  <c r="A37" i="148"/>
  <c r="B36" i="148"/>
  <c r="A36" i="148"/>
  <c r="B35" i="148"/>
  <c r="A35" i="148"/>
  <c r="B34" i="148"/>
  <c r="A34" i="148"/>
  <c r="B33" i="148"/>
  <c r="A33" i="148"/>
  <c r="B32" i="148"/>
  <c r="A32" i="148"/>
  <c r="B31" i="148"/>
  <c r="A31" i="148"/>
  <c r="B30" i="148"/>
  <c r="A30" i="148"/>
  <c r="B29" i="148"/>
  <c r="A29" i="148"/>
  <c r="B28" i="148"/>
  <c r="A28" i="148"/>
  <c r="B27" i="148"/>
  <c r="A27" i="148"/>
  <c r="B26" i="148"/>
  <c r="A26" i="148"/>
  <c r="B25" i="148"/>
  <c r="A25" i="148"/>
  <c r="B24" i="148"/>
  <c r="A24" i="148"/>
  <c r="B23" i="148"/>
  <c r="A23" i="148"/>
  <c r="B22" i="148"/>
  <c r="A22" i="148"/>
  <c r="B21" i="148"/>
  <c r="A21" i="148"/>
  <c r="B20" i="148"/>
  <c r="A20" i="148"/>
  <c r="B19" i="148"/>
  <c r="A19" i="148"/>
  <c r="B18" i="148"/>
  <c r="A18" i="148"/>
  <c r="B17" i="148"/>
  <c r="A17" i="148"/>
  <c r="B16" i="148"/>
  <c r="A16" i="148"/>
  <c r="B15" i="148"/>
  <c r="A15" i="148"/>
  <c r="B14" i="148"/>
  <c r="A14" i="148"/>
  <c r="B13" i="148"/>
  <c r="A13" i="148"/>
  <c r="AL11" i="148"/>
  <c r="U11" i="148"/>
  <c r="Q11" i="148"/>
  <c r="M11" i="148"/>
  <c r="BZ10" i="148"/>
  <c r="BH10" i="148"/>
  <c r="BF10" i="148"/>
  <c r="B6" i="148"/>
  <c r="B7" i="148"/>
  <c r="AS5" i="148"/>
  <c r="AN5" i="148"/>
  <c r="AJ5" i="148"/>
  <c r="AI5" i="148"/>
  <c r="AB5" i="148"/>
  <c r="W5" i="148"/>
  <c r="S5" i="148"/>
  <c r="K5" i="148"/>
  <c r="C5" i="148"/>
  <c r="B5" i="148"/>
  <c r="BZ4" i="148"/>
  <c r="BK4" i="148"/>
  <c r="AI4" i="148"/>
  <c r="C4" i="148"/>
  <c r="AX166" i="61"/>
  <c r="CQ13" i="61"/>
  <c r="CQ14" i="61"/>
  <c r="CQ15" i="61"/>
  <c r="CQ16" i="61"/>
  <c r="CQ17" i="61"/>
  <c r="CQ18" i="61"/>
  <c r="CQ19" i="61"/>
  <c r="CQ20" i="61"/>
  <c r="CQ21" i="61"/>
  <c r="CQ22" i="61"/>
  <c r="CQ23" i="61"/>
  <c r="CQ24" i="61"/>
  <c r="CQ25" i="61"/>
  <c r="CQ26" i="61"/>
  <c r="CQ27" i="61"/>
  <c r="CQ28" i="61"/>
  <c r="CQ29" i="61"/>
  <c r="CQ30" i="61"/>
  <c r="CQ31" i="61"/>
  <c r="CQ32" i="61"/>
  <c r="CQ33" i="61"/>
  <c r="CQ34" i="61"/>
  <c r="CQ35" i="61"/>
  <c r="CQ36" i="61"/>
  <c r="CQ37" i="61"/>
  <c r="CQ38" i="61"/>
  <c r="CQ39" i="61"/>
  <c r="CQ40" i="61"/>
  <c r="CQ41" i="61"/>
  <c r="CQ42" i="61"/>
  <c r="CQ43" i="61"/>
  <c r="CQ44" i="61"/>
  <c r="CQ45" i="61"/>
  <c r="CQ46" i="61"/>
  <c r="CQ47" i="61"/>
  <c r="CQ48" i="61"/>
  <c r="CQ49" i="61"/>
  <c r="CQ50" i="61"/>
  <c r="CQ51" i="61"/>
  <c r="CQ52" i="61"/>
  <c r="CQ53" i="61"/>
  <c r="CQ54" i="61"/>
  <c r="CQ55" i="61"/>
  <c r="CQ56" i="61"/>
  <c r="CQ57" i="61"/>
  <c r="CQ58" i="61"/>
  <c r="AF162" i="61"/>
  <c r="AF163" i="61"/>
  <c r="AF164" i="61"/>
  <c r="AF165" i="61"/>
  <c r="AF166" i="61"/>
  <c r="AG166" i="61"/>
  <c r="AE162" i="61"/>
  <c r="AE163" i="61"/>
  <c r="AE164" i="61"/>
  <c r="AE165" i="61"/>
  <c r="AE166" i="61"/>
  <c r="AD162" i="61"/>
  <c r="AD163" i="61"/>
  <c r="AD164" i="61"/>
  <c r="AD165" i="61"/>
  <c r="AD166" i="61"/>
  <c r="AC162" i="61"/>
  <c r="AC163" i="61"/>
  <c r="AC164" i="61"/>
  <c r="AC165" i="61"/>
  <c r="AC166" i="61"/>
  <c r="AB162" i="61"/>
  <c r="AB163" i="61"/>
  <c r="AB164" i="61"/>
  <c r="AB165" i="61"/>
  <c r="AB166" i="61"/>
  <c r="AA162" i="61"/>
  <c r="AA163" i="61"/>
  <c r="AA164" i="61"/>
  <c r="AA165" i="61"/>
  <c r="AA166" i="61"/>
  <c r="Z162" i="61"/>
  <c r="Z163" i="61"/>
  <c r="Z164" i="61"/>
  <c r="Z165" i="61"/>
  <c r="Z166" i="61"/>
  <c r="Y162" i="61"/>
  <c r="Y163" i="61"/>
  <c r="Y164" i="61"/>
  <c r="Y165" i="61"/>
  <c r="Y166" i="61"/>
  <c r="X162" i="61"/>
  <c r="X163" i="61"/>
  <c r="X164" i="61"/>
  <c r="X165" i="61"/>
  <c r="X166" i="61"/>
  <c r="W162" i="61"/>
  <c r="W163" i="61"/>
  <c r="W164" i="61"/>
  <c r="W165" i="61"/>
  <c r="W166" i="61"/>
  <c r="S162" i="61"/>
  <c r="S163" i="61"/>
  <c r="S164" i="61"/>
  <c r="S165" i="61"/>
  <c r="S166" i="61"/>
  <c r="V166" i="61"/>
  <c r="U162" i="61"/>
  <c r="U163" i="61"/>
  <c r="U164" i="61"/>
  <c r="U165" i="61"/>
  <c r="U166" i="61"/>
  <c r="T162" i="61"/>
  <c r="T163" i="61"/>
  <c r="T164" i="61"/>
  <c r="T165" i="61"/>
  <c r="T166" i="61"/>
  <c r="O162" i="61"/>
  <c r="O163" i="61"/>
  <c r="O164" i="61"/>
  <c r="O165" i="61"/>
  <c r="O166" i="61"/>
  <c r="R166" i="61"/>
  <c r="Q162" i="61"/>
  <c r="Q163" i="61"/>
  <c r="Q164" i="61"/>
  <c r="Q165" i="61"/>
  <c r="Q166" i="61"/>
  <c r="P162" i="61"/>
  <c r="P163" i="61"/>
  <c r="P164" i="61"/>
  <c r="P165" i="61"/>
  <c r="P166" i="61"/>
  <c r="K162" i="61"/>
  <c r="K163" i="61"/>
  <c r="K164" i="61"/>
  <c r="K165" i="61"/>
  <c r="K166" i="61"/>
  <c r="N166" i="61"/>
  <c r="M162" i="61"/>
  <c r="M163" i="61"/>
  <c r="M164" i="61"/>
  <c r="M165" i="61"/>
  <c r="M166" i="61"/>
  <c r="L162" i="61"/>
  <c r="L163" i="61"/>
  <c r="L164" i="61"/>
  <c r="L165" i="61"/>
  <c r="L166" i="61"/>
  <c r="AR165" i="61"/>
  <c r="AX165" i="61"/>
  <c r="AW165" i="61"/>
  <c r="AV165" i="61"/>
  <c r="AU165" i="61"/>
  <c r="AT165" i="61"/>
  <c r="AS165" i="61"/>
  <c r="AQ165" i="61"/>
  <c r="AP165" i="61"/>
  <c r="AO165" i="61"/>
  <c r="AN165" i="61"/>
  <c r="AJ165" i="61"/>
  <c r="AM165" i="61"/>
  <c r="AL165" i="61"/>
  <c r="AK165" i="61"/>
  <c r="AG165" i="61"/>
  <c r="V165" i="61"/>
  <c r="R165" i="61"/>
  <c r="N165" i="61"/>
  <c r="AR164" i="61"/>
  <c r="AX164" i="61"/>
  <c r="AW164" i="61"/>
  <c r="AV164" i="61"/>
  <c r="AU164" i="61"/>
  <c r="AT164" i="61"/>
  <c r="AS164" i="61"/>
  <c r="AQ164" i="61"/>
  <c r="AP164" i="61"/>
  <c r="AO164" i="61"/>
  <c r="AN164" i="61"/>
  <c r="AJ164" i="61"/>
  <c r="AM164" i="61"/>
  <c r="AL164" i="61"/>
  <c r="AK164" i="61"/>
  <c r="AG164" i="61"/>
  <c r="V164" i="61"/>
  <c r="R164" i="61"/>
  <c r="N164" i="61"/>
  <c r="AR163" i="61"/>
  <c r="AX163" i="61"/>
  <c r="AW163" i="61"/>
  <c r="AV163" i="61"/>
  <c r="AU163" i="61"/>
  <c r="AT163" i="61"/>
  <c r="AS163" i="61"/>
  <c r="AQ163" i="61"/>
  <c r="AP163" i="61"/>
  <c r="AO163" i="61"/>
  <c r="AN163" i="61"/>
  <c r="AJ163" i="61"/>
  <c r="AM163" i="61"/>
  <c r="AL163" i="61"/>
  <c r="AK163" i="61"/>
  <c r="AG163" i="61"/>
  <c r="V163" i="61"/>
  <c r="R163" i="61"/>
  <c r="N163" i="61"/>
  <c r="AR162" i="61"/>
  <c r="AX162" i="61"/>
  <c r="AW162" i="61"/>
  <c r="AV162" i="61"/>
  <c r="AU162" i="61"/>
  <c r="AT162" i="61"/>
  <c r="AS162" i="61"/>
  <c r="AQ162" i="61"/>
  <c r="AP162" i="61"/>
  <c r="AO162" i="61"/>
  <c r="AN162" i="61"/>
  <c r="AJ162" i="61"/>
  <c r="AM162" i="61"/>
  <c r="AL162" i="61"/>
  <c r="AK162" i="61"/>
  <c r="AG162" i="61"/>
  <c r="V162" i="61"/>
  <c r="R162" i="61"/>
  <c r="N162" i="61"/>
  <c r="AR160" i="61"/>
  <c r="AX160" i="61"/>
  <c r="AW160" i="61"/>
  <c r="AV160" i="61"/>
  <c r="AU160" i="61"/>
  <c r="AT160" i="61"/>
  <c r="AS160" i="61"/>
  <c r="AQ160" i="61"/>
  <c r="AP160" i="61"/>
  <c r="AO160" i="61"/>
  <c r="AN160" i="61"/>
  <c r="AJ160" i="61"/>
  <c r="AM160" i="61"/>
  <c r="AL160" i="61"/>
  <c r="AK160" i="61"/>
  <c r="AF160" i="61"/>
  <c r="AG160" i="61"/>
  <c r="AE160" i="61"/>
  <c r="AD160" i="61"/>
  <c r="AC160" i="61"/>
  <c r="AB160" i="61"/>
  <c r="AA160" i="61"/>
  <c r="Z160" i="61"/>
  <c r="Y160" i="61"/>
  <c r="X160" i="61"/>
  <c r="W160" i="61"/>
  <c r="S89" i="61"/>
  <c r="S90" i="61"/>
  <c r="S91" i="61"/>
  <c r="S92" i="61"/>
  <c r="S93" i="61"/>
  <c r="S94" i="61"/>
  <c r="S95" i="61"/>
  <c r="S96" i="61"/>
  <c r="S97" i="61"/>
  <c r="S98" i="61"/>
  <c r="S99" i="61"/>
  <c r="S100" i="61"/>
  <c r="S101" i="61"/>
  <c r="S102" i="61"/>
  <c r="S103" i="61"/>
  <c r="S104" i="61"/>
  <c r="S105" i="61"/>
  <c r="S106" i="61"/>
  <c r="S107" i="61"/>
  <c r="S108" i="61"/>
  <c r="S109" i="61"/>
  <c r="S110" i="61"/>
  <c r="S111" i="61"/>
  <c r="S112" i="61"/>
  <c r="S113" i="61"/>
  <c r="S114" i="61"/>
  <c r="S115" i="61"/>
  <c r="S116" i="61"/>
  <c r="S117" i="61"/>
  <c r="S118" i="61"/>
  <c r="S119" i="61"/>
  <c r="S120" i="61"/>
  <c r="S121" i="61"/>
  <c r="S122" i="61"/>
  <c r="S123" i="61"/>
  <c r="S124" i="61"/>
  <c r="S125" i="61"/>
  <c r="S126" i="61"/>
  <c r="S127" i="61"/>
  <c r="S128" i="61"/>
  <c r="S129" i="61"/>
  <c r="S130" i="61"/>
  <c r="S131" i="61"/>
  <c r="S132" i="61"/>
  <c r="S133" i="61"/>
  <c r="S134" i="61"/>
  <c r="S135" i="61"/>
  <c r="S136" i="61"/>
  <c r="S137" i="61"/>
  <c r="S138" i="61"/>
  <c r="S139" i="61"/>
  <c r="S140" i="61"/>
  <c r="S141" i="61"/>
  <c r="S142" i="61"/>
  <c r="S143" i="61"/>
  <c r="S144" i="61"/>
  <c r="S145" i="61"/>
  <c r="S146" i="61"/>
  <c r="S147" i="61"/>
  <c r="S148" i="61"/>
  <c r="S149" i="61"/>
  <c r="S150" i="61"/>
  <c r="S151" i="61"/>
  <c r="S152" i="61"/>
  <c r="S153" i="61"/>
  <c r="S154" i="61"/>
  <c r="S155" i="61"/>
  <c r="S156" i="61"/>
  <c r="S157" i="61"/>
  <c r="S158" i="61"/>
  <c r="S159" i="61"/>
  <c r="S160" i="61"/>
  <c r="V160" i="61"/>
  <c r="U89" i="61"/>
  <c r="U90" i="61"/>
  <c r="U91" i="61"/>
  <c r="U92" i="61"/>
  <c r="U93" i="61"/>
  <c r="U94" i="61"/>
  <c r="U95" i="61"/>
  <c r="U96" i="61"/>
  <c r="U97" i="61"/>
  <c r="U98" i="61"/>
  <c r="U99" i="61"/>
  <c r="U100" i="61"/>
  <c r="U101" i="61"/>
  <c r="U102" i="61"/>
  <c r="U103" i="61"/>
  <c r="U104" i="61"/>
  <c r="U105" i="61"/>
  <c r="U106" i="61"/>
  <c r="U107" i="61"/>
  <c r="U108" i="61"/>
  <c r="U109" i="61"/>
  <c r="U110" i="61"/>
  <c r="U111" i="61"/>
  <c r="U112" i="61"/>
  <c r="U113" i="61"/>
  <c r="U114" i="61"/>
  <c r="U115" i="61"/>
  <c r="U116" i="61"/>
  <c r="U117" i="61"/>
  <c r="U118" i="61"/>
  <c r="U119" i="61"/>
  <c r="U120" i="61"/>
  <c r="U121" i="61"/>
  <c r="U122" i="61"/>
  <c r="U123" i="61"/>
  <c r="U124" i="61"/>
  <c r="U125" i="61"/>
  <c r="U126" i="61"/>
  <c r="U127" i="61"/>
  <c r="U128" i="61"/>
  <c r="U129" i="61"/>
  <c r="U130" i="61"/>
  <c r="U131" i="61"/>
  <c r="U132" i="61"/>
  <c r="U133" i="61"/>
  <c r="U134" i="61"/>
  <c r="U135" i="61"/>
  <c r="U136" i="61"/>
  <c r="U137" i="61"/>
  <c r="U138" i="61"/>
  <c r="U139" i="61"/>
  <c r="U140" i="61"/>
  <c r="U141" i="61"/>
  <c r="U142" i="61"/>
  <c r="U143" i="61"/>
  <c r="U144" i="61"/>
  <c r="U145" i="61"/>
  <c r="U146" i="61"/>
  <c r="U147" i="61"/>
  <c r="U148" i="61"/>
  <c r="U149" i="61"/>
  <c r="U150" i="61"/>
  <c r="U151" i="61"/>
  <c r="U152" i="61"/>
  <c r="U153" i="61"/>
  <c r="U154" i="61"/>
  <c r="U155" i="61"/>
  <c r="U156" i="61"/>
  <c r="U157" i="61"/>
  <c r="U158" i="61"/>
  <c r="U159" i="61"/>
  <c r="U160" i="61"/>
  <c r="T89" i="61"/>
  <c r="T90" i="61"/>
  <c r="T91" i="61"/>
  <c r="T92" i="61"/>
  <c r="T93" i="61"/>
  <c r="T94" i="61"/>
  <c r="T95" i="61"/>
  <c r="T96" i="61"/>
  <c r="T97" i="61"/>
  <c r="T98" i="61"/>
  <c r="T99" i="61"/>
  <c r="T100" i="61"/>
  <c r="T101" i="61"/>
  <c r="T102" i="61"/>
  <c r="T103" i="61"/>
  <c r="T104" i="61"/>
  <c r="T105" i="61"/>
  <c r="T106" i="61"/>
  <c r="T107" i="61"/>
  <c r="T108" i="61"/>
  <c r="T109" i="61"/>
  <c r="T110" i="61"/>
  <c r="T111" i="61"/>
  <c r="T112" i="61"/>
  <c r="T113" i="61"/>
  <c r="T114" i="61"/>
  <c r="T115" i="61"/>
  <c r="T116" i="61"/>
  <c r="T117" i="61"/>
  <c r="T118" i="61"/>
  <c r="T119" i="61"/>
  <c r="T120" i="61"/>
  <c r="T121" i="61"/>
  <c r="T122" i="61"/>
  <c r="T123" i="61"/>
  <c r="T124" i="61"/>
  <c r="T125" i="61"/>
  <c r="T126" i="61"/>
  <c r="T127" i="61"/>
  <c r="T128" i="61"/>
  <c r="T129" i="61"/>
  <c r="T130" i="61"/>
  <c r="T131" i="61"/>
  <c r="T132" i="61"/>
  <c r="T133" i="61"/>
  <c r="T134" i="61"/>
  <c r="T135" i="61"/>
  <c r="T136" i="61"/>
  <c r="T137" i="61"/>
  <c r="T138" i="61"/>
  <c r="T139" i="61"/>
  <c r="T140" i="61"/>
  <c r="T141" i="61"/>
  <c r="T142" i="61"/>
  <c r="T143" i="61"/>
  <c r="T144" i="61"/>
  <c r="T145" i="61"/>
  <c r="T146" i="61"/>
  <c r="T147" i="61"/>
  <c r="T148" i="61"/>
  <c r="T149" i="61"/>
  <c r="T150" i="61"/>
  <c r="T151" i="61"/>
  <c r="T152" i="61"/>
  <c r="T153" i="61"/>
  <c r="T154" i="61"/>
  <c r="T155" i="61"/>
  <c r="T156" i="61"/>
  <c r="T157" i="61"/>
  <c r="T158" i="61"/>
  <c r="T159" i="61"/>
  <c r="T160" i="61"/>
  <c r="O89" i="61"/>
  <c r="O90" i="61"/>
  <c r="O91" i="61"/>
  <c r="O92" i="61"/>
  <c r="O93" i="61"/>
  <c r="O94" i="61"/>
  <c r="O95" i="61"/>
  <c r="O96" i="61"/>
  <c r="O97" i="61"/>
  <c r="O98" i="61"/>
  <c r="O99" i="61"/>
  <c r="O100" i="61"/>
  <c r="O101" i="61"/>
  <c r="O102" i="61"/>
  <c r="O103" i="61"/>
  <c r="O104" i="61"/>
  <c r="O105" i="61"/>
  <c r="O106" i="61"/>
  <c r="O107" i="61"/>
  <c r="O108" i="61"/>
  <c r="O109" i="61"/>
  <c r="O110" i="61"/>
  <c r="O111" i="61"/>
  <c r="O112" i="61"/>
  <c r="O113" i="61"/>
  <c r="O114" i="61"/>
  <c r="O115" i="61"/>
  <c r="O116" i="61"/>
  <c r="O117" i="61"/>
  <c r="O118" i="61"/>
  <c r="O119" i="61"/>
  <c r="O120" i="61"/>
  <c r="O121" i="61"/>
  <c r="O122" i="61"/>
  <c r="O123" i="61"/>
  <c r="O124" i="61"/>
  <c r="O125" i="61"/>
  <c r="O126" i="61"/>
  <c r="O127" i="61"/>
  <c r="O128" i="61"/>
  <c r="O129" i="61"/>
  <c r="O130" i="61"/>
  <c r="O131" i="61"/>
  <c r="O132" i="61"/>
  <c r="O133" i="61"/>
  <c r="O134" i="61"/>
  <c r="O135" i="61"/>
  <c r="O136" i="61"/>
  <c r="O137" i="61"/>
  <c r="O138" i="61"/>
  <c r="O139" i="61"/>
  <c r="O140" i="61"/>
  <c r="O141" i="61"/>
  <c r="O142" i="61"/>
  <c r="O143" i="61"/>
  <c r="O144" i="61"/>
  <c r="O145" i="61"/>
  <c r="O146" i="61"/>
  <c r="O147" i="61"/>
  <c r="O148" i="61"/>
  <c r="O149" i="61"/>
  <c r="O150" i="61"/>
  <c r="O151" i="61"/>
  <c r="O152" i="61"/>
  <c r="O153" i="61"/>
  <c r="O154" i="61"/>
  <c r="O155" i="61"/>
  <c r="O156" i="61"/>
  <c r="O157" i="61"/>
  <c r="O158" i="61"/>
  <c r="O159" i="61"/>
  <c r="O160" i="61"/>
  <c r="R160" i="61"/>
  <c r="Q89" i="61"/>
  <c r="Q90" i="61"/>
  <c r="Q91" i="61"/>
  <c r="Q92" i="61"/>
  <c r="Q93" i="61"/>
  <c r="Q94" i="61"/>
  <c r="Q95" i="61"/>
  <c r="Q96" i="61"/>
  <c r="Q97" i="61"/>
  <c r="Q98" i="61"/>
  <c r="Q99" i="61"/>
  <c r="Q100" i="61"/>
  <c r="Q101" i="61"/>
  <c r="Q102" i="61"/>
  <c r="Q103" i="61"/>
  <c r="Q104" i="61"/>
  <c r="Q105" i="61"/>
  <c r="Q106" i="61"/>
  <c r="Q107" i="61"/>
  <c r="Q108" i="61"/>
  <c r="Q109" i="61"/>
  <c r="Q110" i="61"/>
  <c r="Q111" i="61"/>
  <c r="Q112" i="61"/>
  <c r="Q113" i="61"/>
  <c r="Q114" i="61"/>
  <c r="Q115" i="61"/>
  <c r="Q116" i="61"/>
  <c r="Q117" i="61"/>
  <c r="Q118" i="61"/>
  <c r="Q119" i="61"/>
  <c r="Q120" i="61"/>
  <c r="Q121" i="61"/>
  <c r="Q122" i="61"/>
  <c r="Q123" i="61"/>
  <c r="Q124" i="61"/>
  <c r="Q125" i="61"/>
  <c r="Q126" i="61"/>
  <c r="Q127" i="61"/>
  <c r="Q128" i="61"/>
  <c r="Q129" i="61"/>
  <c r="Q130" i="61"/>
  <c r="Q131" i="61"/>
  <c r="Q132" i="61"/>
  <c r="Q133" i="61"/>
  <c r="Q134" i="61"/>
  <c r="Q135" i="61"/>
  <c r="Q136" i="61"/>
  <c r="Q137" i="61"/>
  <c r="Q138" i="61"/>
  <c r="Q139" i="61"/>
  <c r="Q140" i="61"/>
  <c r="Q141" i="61"/>
  <c r="Q142" i="61"/>
  <c r="Q143" i="61"/>
  <c r="Q144" i="61"/>
  <c r="Q145" i="61"/>
  <c r="Q146" i="61"/>
  <c r="Q147" i="61"/>
  <c r="Q148" i="61"/>
  <c r="Q149" i="61"/>
  <c r="Q150" i="61"/>
  <c r="Q151" i="61"/>
  <c r="Q152" i="61"/>
  <c r="Q153" i="61"/>
  <c r="Q154" i="61"/>
  <c r="Q155" i="61"/>
  <c r="Q156" i="61"/>
  <c r="Q157" i="61"/>
  <c r="Q158" i="61"/>
  <c r="Q159" i="61"/>
  <c r="Q160" i="61"/>
  <c r="P89" i="61"/>
  <c r="P90" i="61"/>
  <c r="P91" i="61"/>
  <c r="P92" i="61"/>
  <c r="P93" i="61"/>
  <c r="P94" i="61"/>
  <c r="P95" i="61"/>
  <c r="P96" i="61"/>
  <c r="P97" i="61"/>
  <c r="P98" i="61"/>
  <c r="P99" i="61"/>
  <c r="P100" i="61"/>
  <c r="P101" i="61"/>
  <c r="P102" i="61"/>
  <c r="P103" i="61"/>
  <c r="P104" i="61"/>
  <c r="P105" i="61"/>
  <c r="P106" i="61"/>
  <c r="P107" i="61"/>
  <c r="P108" i="61"/>
  <c r="P109" i="61"/>
  <c r="P110" i="61"/>
  <c r="P111" i="61"/>
  <c r="P112" i="61"/>
  <c r="P113" i="61"/>
  <c r="P114" i="61"/>
  <c r="P115" i="61"/>
  <c r="P116" i="61"/>
  <c r="P117" i="61"/>
  <c r="P118" i="61"/>
  <c r="P119" i="61"/>
  <c r="P120" i="61"/>
  <c r="P121" i="61"/>
  <c r="P122" i="61"/>
  <c r="P123" i="61"/>
  <c r="P124" i="61"/>
  <c r="P125" i="61"/>
  <c r="P126" i="61"/>
  <c r="P127" i="61"/>
  <c r="P128" i="61"/>
  <c r="P129" i="61"/>
  <c r="P130" i="61"/>
  <c r="P131" i="61"/>
  <c r="P132" i="61"/>
  <c r="P133" i="61"/>
  <c r="P134" i="61"/>
  <c r="P135" i="61"/>
  <c r="P136" i="61"/>
  <c r="P137" i="61"/>
  <c r="P138" i="61"/>
  <c r="P139" i="61"/>
  <c r="P140" i="61"/>
  <c r="P141" i="61"/>
  <c r="P142" i="61"/>
  <c r="P143" i="61"/>
  <c r="P144" i="61"/>
  <c r="P145" i="61"/>
  <c r="P146" i="61"/>
  <c r="P147" i="61"/>
  <c r="P148" i="61"/>
  <c r="P149" i="61"/>
  <c r="P150" i="61"/>
  <c r="P151" i="61"/>
  <c r="P152" i="61"/>
  <c r="P153" i="61"/>
  <c r="P154" i="61"/>
  <c r="P155" i="61"/>
  <c r="P156" i="61"/>
  <c r="P157" i="61"/>
  <c r="P158" i="61"/>
  <c r="P159" i="61"/>
  <c r="P160" i="61"/>
  <c r="K160" i="61"/>
  <c r="N160" i="61"/>
  <c r="M160" i="61"/>
  <c r="L160" i="61"/>
  <c r="AX159" i="61"/>
  <c r="AM159" i="61"/>
  <c r="AG159" i="61"/>
  <c r="V159" i="61"/>
  <c r="R159" i="61"/>
  <c r="N159" i="61"/>
  <c r="AX158" i="61"/>
  <c r="AM158" i="61"/>
  <c r="AG158" i="61"/>
  <c r="V158" i="61"/>
  <c r="R158" i="61"/>
  <c r="N158" i="61"/>
  <c r="AX157" i="61"/>
  <c r="AM157" i="61"/>
  <c r="AG157" i="61"/>
  <c r="V157" i="61"/>
  <c r="R157" i="61"/>
  <c r="N157" i="61"/>
  <c r="AX156" i="61"/>
  <c r="AM156" i="61"/>
  <c r="AG156" i="61"/>
  <c r="V156" i="61"/>
  <c r="R156" i="61"/>
  <c r="N156" i="61"/>
  <c r="AX155" i="61"/>
  <c r="AM155" i="61"/>
  <c r="AG155" i="61"/>
  <c r="V155" i="61"/>
  <c r="R155" i="61"/>
  <c r="N155" i="61"/>
  <c r="AX154" i="61"/>
  <c r="AM154" i="61"/>
  <c r="AG154" i="61"/>
  <c r="V154" i="61"/>
  <c r="R154" i="61"/>
  <c r="N154" i="61"/>
  <c r="AX153" i="61"/>
  <c r="AM153" i="61"/>
  <c r="AG153" i="61"/>
  <c r="V153" i="61"/>
  <c r="R153" i="61"/>
  <c r="N153" i="61"/>
  <c r="AX152" i="61"/>
  <c r="AM152" i="61"/>
  <c r="AG152" i="61"/>
  <c r="V152" i="61"/>
  <c r="R152" i="61"/>
  <c r="N152" i="61"/>
  <c r="AX151" i="61"/>
  <c r="AM151" i="61"/>
  <c r="AG151" i="61"/>
  <c r="V151" i="61"/>
  <c r="R151" i="61"/>
  <c r="N151" i="61"/>
  <c r="AX150" i="61"/>
  <c r="AM150" i="61"/>
  <c r="AG150" i="61"/>
  <c r="V150" i="61"/>
  <c r="R150" i="61"/>
  <c r="N150" i="61"/>
  <c r="AX149" i="61"/>
  <c r="AM149" i="61"/>
  <c r="AG149" i="61"/>
  <c r="V149" i="61"/>
  <c r="R149" i="61"/>
  <c r="N149" i="61"/>
  <c r="AX148" i="61"/>
  <c r="AM148" i="61"/>
  <c r="AG148" i="61"/>
  <c r="V148" i="61"/>
  <c r="R148" i="61"/>
  <c r="N148" i="61"/>
  <c r="AX147" i="61"/>
  <c r="AM147" i="61"/>
  <c r="AG147" i="61"/>
  <c r="V147" i="61"/>
  <c r="R147" i="61"/>
  <c r="N147" i="61"/>
  <c r="AX146" i="61"/>
  <c r="AM146" i="61"/>
  <c r="AG146" i="61"/>
  <c r="V146" i="61"/>
  <c r="R146" i="61"/>
  <c r="N146" i="61"/>
  <c r="AX145" i="61"/>
  <c r="AM145" i="61"/>
  <c r="AG145" i="61"/>
  <c r="V145" i="61"/>
  <c r="R145" i="61"/>
  <c r="N145" i="61"/>
  <c r="AX144" i="61"/>
  <c r="AM144" i="61"/>
  <c r="AG144" i="61"/>
  <c r="V144" i="61"/>
  <c r="R144" i="61"/>
  <c r="N144" i="61"/>
  <c r="AX143" i="61"/>
  <c r="AM143" i="61"/>
  <c r="AG143" i="61"/>
  <c r="V143" i="61"/>
  <c r="R143" i="61"/>
  <c r="N143" i="61"/>
  <c r="AX142" i="61"/>
  <c r="AM142" i="61"/>
  <c r="AG142" i="61"/>
  <c r="V142" i="61"/>
  <c r="R142" i="61"/>
  <c r="N142" i="61"/>
  <c r="AX141" i="61"/>
  <c r="AM141" i="61"/>
  <c r="AG141" i="61"/>
  <c r="V141" i="61"/>
  <c r="R141" i="61"/>
  <c r="N141" i="61"/>
  <c r="AX140" i="61"/>
  <c r="AM140" i="61"/>
  <c r="AG140" i="61"/>
  <c r="V140" i="61"/>
  <c r="R140" i="61"/>
  <c r="N140" i="61"/>
  <c r="AX139" i="61"/>
  <c r="AM139" i="61"/>
  <c r="AG139" i="61"/>
  <c r="V139" i="61"/>
  <c r="R139" i="61"/>
  <c r="N139" i="61"/>
  <c r="AX138" i="61"/>
  <c r="AM138" i="61"/>
  <c r="AG138" i="61"/>
  <c r="V138" i="61"/>
  <c r="R138" i="61"/>
  <c r="N138" i="61"/>
  <c r="AX137" i="61"/>
  <c r="AM137" i="61"/>
  <c r="AG137" i="61"/>
  <c r="V137" i="61"/>
  <c r="R137" i="61"/>
  <c r="N137" i="61"/>
  <c r="AX136" i="61"/>
  <c r="AM136" i="61"/>
  <c r="AG136" i="61"/>
  <c r="V136" i="61"/>
  <c r="R136" i="61"/>
  <c r="N136" i="61"/>
  <c r="AX135" i="61"/>
  <c r="AM135" i="61"/>
  <c r="AG135" i="61"/>
  <c r="V135" i="61"/>
  <c r="R135" i="61"/>
  <c r="N135" i="61"/>
  <c r="AX134" i="61"/>
  <c r="AM134" i="61"/>
  <c r="AG134" i="61"/>
  <c r="V134" i="61"/>
  <c r="R134" i="61"/>
  <c r="N134" i="61"/>
  <c r="AX133" i="61"/>
  <c r="AM133" i="61"/>
  <c r="AG133" i="61"/>
  <c r="V133" i="61"/>
  <c r="R133" i="61"/>
  <c r="N133" i="61"/>
  <c r="AX132" i="61"/>
  <c r="AM132" i="61"/>
  <c r="AG132" i="61"/>
  <c r="V132" i="61"/>
  <c r="R132" i="61"/>
  <c r="N132" i="61"/>
  <c r="AX131" i="61"/>
  <c r="AM131" i="61"/>
  <c r="AG131" i="61"/>
  <c r="V131" i="61"/>
  <c r="R131" i="61"/>
  <c r="N131" i="61"/>
  <c r="AX130" i="61"/>
  <c r="AM130" i="61"/>
  <c r="AG130" i="61"/>
  <c r="V130" i="61"/>
  <c r="R130" i="61"/>
  <c r="N130" i="61"/>
  <c r="AX129" i="61"/>
  <c r="AM129" i="61"/>
  <c r="AG129" i="61"/>
  <c r="V129" i="61"/>
  <c r="R129" i="61"/>
  <c r="N129" i="61"/>
  <c r="AX128" i="61"/>
  <c r="AM128" i="61"/>
  <c r="AG128" i="61"/>
  <c r="V128" i="61"/>
  <c r="R128" i="61"/>
  <c r="N128" i="61"/>
  <c r="AX127" i="61"/>
  <c r="AM127" i="61"/>
  <c r="AG127" i="61"/>
  <c r="V127" i="61"/>
  <c r="R127" i="61"/>
  <c r="N127" i="61"/>
  <c r="AX126" i="61"/>
  <c r="AM126" i="61"/>
  <c r="AG126" i="61"/>
  <c r="V126" i="61"/>
  <c r="R126" i="61"/>
  <c r="N126" i="61"/>
  <c r="AX125" i="61"/>
  <c r="AM125" i="61"/>
  <c r="AG125" i="61"/>
  <c r="V125" i="61"/>
  <c r="R125" i="61"/>
  <c r="N125" i="61"/>
  <c r="AX124" i="61"/>
  <c r="AM124" i="61"/>
  <c r="AG124" i="61"/>
  <c r="V124" i="61"/>
  <c r="R124" i="61"/>
  <c r="N124" i="61"/>
  <c r="AX123" i="61"/>
  <c r="AM123" i="61"/>
  <c r="AG123" i="61"/>
  <c r="V123" i="61"/>
  <c r="R123" i="61"/>
  <c r="N123" i="61"/>
  <c r="AX122" i="61"/>
  <c r="AM122" i="61"/>
  <c r="AG122" i="61"/>
  <c r="V122" i="61"/>
  <c r="R122" i="61"/>
  <c r="N122" i="61"/>
  <c r="AX121" i="61"/>
  <c r="AM121" i="61"/>
  <c r="AG121" i="61"/>
  <c r="V121" i="61"/>
  <c r="R121" i="61"/>
  <c r="N121" i="61"/>
  <c r="AX120" i="61"/>
  <c r="AM120" i="61"/>
  <c r="AG120" i="61"/>
  <c r="V120" i="61"/>
  <c r="R120" i="61"/>
  <c r="N120" i="61"/>
  <c r="AX119" i="61"/>
  <c r="AM119" i="61"/>
  <c r="AG119" i="61"/>
  <c r="V119" i="61"/>
  <c r="R119" i="61"/>
  <c r="N119" i="61"/>
  <c r="AX118" i="61"/>
  <c r="AM118" i="61"/>
  <c r="AG118" i="61"/>
  <c r="V118" i="61"/>
  <c r="R118" i="61"/>
  <c r="N118" i="61"/>
  <c r="AX117" i="61"/>
  <c r="AM117" i="61"/>
  <c r="AG117" i="61"/>
  <c r="V117" i="61"/>
  <c r="R117" i="61"/>
  <c r="N117" i="61"/>
  <c r="AX116" i="61"/>
  <c r="AM116" i="61"/>
  <c r="AG116" i="61"/>
  <c r="V116" i="61"/>
  <c r="R116" i="61"/>
  <c r="N116" i="61"/>
  <c r="AX115" i="61"/>
  <c r="AM115" i="61"/>
  <c r="AG115" i="61"/>
  <c r="V115" i="61"/>
  <c r="R115" i="61"/>
  <c r="N115" i="61"/>
  <c r="AX114" i="61"/>
  <c r="AM114" i="61"/>
  <c r="AG114" i="61"/>
  <c r="V114" i="61"/>
  <c r="R114" i="61"/>
  <c r="N114" i="61"/>
  <c r="AX113" i="61"/>
  <c r="AM113" i="61"/>
  <c r="AG113" i="61"/>
  <c r="V113" i="61"/>
  <c r="R113" i="61"/>
  <c r="N113" i="61"/>
  <c r="AX112" i="61"/>
  <c r="AM112" i="61"/>
  <c r="AG112" i="61"/>
  <c r="V112" i="61"/>
  <c r="R112" i="61"/>
  <c r="N112" i="61"/>
  <c r="AX111" i="61"/>
  <c r="AM111" i="61"/>
  <c r="AG111" i="61"/>
  <c r="V111" i="61"/>
  <c r="R111" i="61"/>
  <c r="N111" i="61"/>
  <c r="AX110" i="61"/>
  <c r="AM110" i="61"/>
  <c r="AG110" i="61"/>
  <c r="V110" i="61"/>
  <c r="R110" i="61"/>
  <c r="N110" i="61"/>
  <c r="AX109" i="61"/>
  <c r="AM109" i="61"/>
  <c r="AG109" i="61"/>
  <c r="V109" i="61"/>
  <c r="R109" i="61"/>
  <c r="N109" i="61"/>
  <c r="AX108" i="61"/>
  <c r="AM108" i="61"/>
  <c r="AG108" i="61"/>
  <c r="V108" i="61"/>
  <c r="R108" i="61"/>
  <c r="N108" i="61"/>
  <c r="AX107" i="61"/>
  <c r="AM107" i="61"/>
  <c r="AG107" i="61"/>
  <c r="V107" i="61"/>
  <c r="R107" i="61"/>
  <c r="N107" i="61"/>
  <c r="AX106" i="61"/>
  <c r="AM106" i="61"/>
  <c r="AG106" i="61"/>
  <c r="V106" i="61"/>
  <c r="R106" i="61"/>
  <c r="N106" i="61"/>
  <c r="AX105" i="61"/>
  <c r="AM105" i="61"/>
  <c r="AG105" i="61"/>
  <c r="V105" i="61"/>
  <c r="R105" i="61"/>
  <c r="N105" i="61"/>
  <c r="AX104" i="61"/>
  <c r="AM104" i="61"/>
  <c r="AG104" i="61"/>
  <c r="V104" i="61"/>
  <c r="R104" i="61"/>
  <c r="N104" i="61"/>
  <c r="AX103" i="61"/>
  <c r="AM103" i="61"/>
  <c r="AG103" i="61"/>
  <c r="V103" i="61"/>
  <c r="R103" i="61"/>
  <c r="N103" i="61"/>
  <c r="AX102" i="61"/>
  <c r="AM102" i="61"/>
  <c r="AG102" i="61"/>
  <c r="V102" i="61"/>
  <c r="R102" i="61"/>
  <c r="N102" i="61"/>
  <c r="AX101" i="61"/>
  <c r="AM101" i="61"/>
  <c r="AG101" i="61"/>
  <c r="V101" i="61"/>
  <c r="R101" i="61"/>
  <c r="N101" i="61"/>
  <c r="AX100" i="61"/>
  <c r="AM100" i="61"/>
  <c r="AG100" i="61"/>
  <c r="V100" i="61"/>
  <c r="R100" i="61"/>
  <c r="N100" i="61"/>
  <c r="AX99" i="61"/>
  <c r="AM99" i="61"/>
  <c r="AG99" i="61"/>
  <c r="V99" i="61"/>
  <c r="R99" i="61"/>
  <c r="N99" i="61"/>
  <c r="AX98" i="61"/>
  <c r="AM98" i="61"/>
  <c r="AG98" i="61"/>
  <c r="V98" i="61"/>
  <c r="R98" i="61"/>
  <c r="N98" i="61"/>
  <c r="AX97" i="61"/>
  <c r="AM97" i="61"/>
  <c r="AG97" i="61"/>
  <c r="V97" i="61"/>
  <c r="R97" i="61"/>
  <c r="N97" i="61"/>
  <c r="AX96" i="61"/>
  <c r="AM96" i="61"/>
  <c r="AG96" i="61"/>
  <c r="V96" i="61"/>
  <c r="R96" i="61"/>
  <c r="N96" i="61"/>
  <c r="AX95" i="61"/>
  <c r="AM95" i="61"/>
  <c r="AG95" i="61"/>
  <c r="V95" i="61"/>
  <c r="R95" i="61"/>
  <c r="N95" i="61"/>
  <c r="AX94" i="61"/>
  <c r="AM94" i="61"/>
  <c r="AG94" i="61"/>
  <c r="V94" i="61"/>
  <c r="R94" i="61"/>
  <c r="N94" i="61"/>
  <c r="AX93" i="61"/>
  <c r="AM93" i="61"/>
  <c r="AG93" i="61"/>
  <c r="V93" i="61"/>
  <c r="R93" i="61"/>
  <c r="N93" i="61"/>
  <c r="AX92" i="61"/>
  <c r="AM92" i="61"/>
  <c r="AG92" i="61"/>
  <c r="V92" i="61"/>
  <c r="R92" i="61"/>
  <c r="N92" i="61"/>
  <c r="AX91" i="61"/>
  <c r="AM91" i="61"/>
  <c r="AG91" i="61"/>
  <c r="V91" i="61"/>
  <c r="R91" i="61"/>
  <c r="N91" i="61"/>
  <c r="AX90" i="61"/>
  <c r="AM90" i="61"/>
  <c r="AG90" i="61"/>
  <c r="V90" i="61"/>
  <c r="R90" i="61"/>
  <c r="N90" i="61"/>
  <c r="AX89" i="61"/>
  <c r="AM89" i="61"/>
  <c r="AG89" i="61"/>
  <c r="V89" i="61"/>
  <c r="R89" i="61"/>
  <c r="N89" i="61"/>
  <c r="AS81" i="61"/>
  <c r="AS82" i="61"/>
  <c r="AS83" i="61"/>
  <c r="AS84" i="61"/>
  <c r="AS85" i="61"/>
  <c r="AS86" i="61"/>
  <c r="AN81" i="61"/>
  <c r="AN82" i="61"/>
  <c r="AN83" i="61"/>
  <c r="AN84" i="61"/>
  <c r="AN85" i="61"/>
  <c r="AN86" i="61"/>
  <c r="T82" i="61"/>
  <c r="T83" i="61"/>
  <c r="T84" i="61"/>
  <c r="T81" i="61"/>
  <c r="T85" i="61"/>
  <c r="T86" i="61"/>
  <c r="O82" i="61"/>
  <c r="O83" i="61"/>
  <c r="O84" i="61"/>
  <c r="O81" i="61"/>
  <c r="O85" i="61"/>
  <c r="O86" i="61"/>
  <c r="B82" i="61"/>
  <c r="AR81" i="61"/>
  <c r="AR85" i="61"/>
  <c r="AQ85" i="61"/>
  <c r="AP85" i="61"/>
  <c r="AO85" i="61"/>
  <c r="AM85" i="61"/>
  <c r="AL85" i="61"/>
  <c r="AK85" i="61"/>
  <c r="AJ85" i="61"/>
  <c r="S85" i="61"/>
  <c r="R85" i="61"/>
  <c r="Q85" i="61"/>
  <c r="P85" i="61"/>
  <c r="N85" i="61"/>
  <c r="M85" i="61"/>
  <c r="L85" i="61"/>
  <c r="K85" i="61"/>
  <c r="AX83" i="61"/>
  <c r="AA83" i="61"/>
  <c r="AX82" i="61"/>
  <c r="AA82" i="61"/>
  <c r="AX81" i="61"/>
  <c r="AA81" i="61"/>
  <c r="AX80" i="61"/>
  <c r="AA80" i="61"/>
  <c r="AU79" i="61"/>
  <c r="AO79" i="61"/>
  <c r="AJ79" i="61"/>
  <c r="W79" i="61"/>
  <c r="P79" i="61"/>
  <c r="K79" i="61"/>
  <c r="AV77" i="61"/>
  <c r="AU77" i="61"/>
  <c r="AT77" i="61"/>
  <c r="AS77" i="61"/>
  <c r="AW77" i="61"/>
  <c r="AQ77" i="61"/>
  <c r="AP77" i="61"/>
  <c r="AO77" i="61"/>
  <c r="AN77" i="61"/>
  <c r="AR77" i="61"/>
  <c r="AX77" i="61"/>
  <c r="AL77" i="61"/>
  <c r="AJ77" i="61"/>
  <c r="AM77" i="61"/>
  <c r="AK77" i="61"/>
  <c r="AV76" i="61"/>
  <c r="AU76" i="61"/>
  <c r="AT76" i="61"/>
  <c r="AS76" i="61"/>
  <c r="AW76" i="61"/>
  <c r="AQ76" i="61"/>
  <c r="AP76" i="61"/>
  <c r="AO76" i="61"/>
  <c r="AN76" i="61"/>
  <c r="AR76" i="61"/>
  <c r="AX76" i="61"/>
  <c r="AL76" i="61"/>
  <c r="AJ76" i="61"/>
  <c r="AM76" i="61"/>
  <c r="AK76" i="61"/>
  <c r="W76" i="61"/>
  <c r="X76" i="61"/>
  <c r="Y76" i="61"/>
  <c r="Z76" i="61"/>
  <c r="AA76" i="61"/>
  <c r="AG76" i="61"/>
  <c r="AB76" i="61"/>
  <c r="AC76" i="61"/>
  <c r="AD76" i="61"/>
  <c r="AE76" i="61"/>
  <c r="AF76" i="61"/>
  <c r="M76" i="61"/>
  <c r="K76" i="61"/>
  <c r="N76" i="61"/>
  <c r="AV75" i="61"/>
  <c r="AU75" i="61"/>
  <c r="AT75" i="61"/>
  <c r="AS75" i="61"/>
  <c r="AW75" i="61"/>
  <c r="AQ75" i="61"/>
  <c r="AP75" i="61"/>
  <c r="AO75" i="61"/>
  <c r="AN75" i="61"/>
  <c r="AR75" i="61"/>
  <c r="AX75" i="61"/>
  <c r="AL75" i="61"/>
  <c r="AJ75" i="61"/>
  <c r="AM75" i="61"/>
  <c r="AK75" i="61"/>
  <c r="W75" i="61"/>
  <c r="X75" i="61"/>
  <c r="Y75" i="61"/>
  <c r="Z75" i="61"/>
  <c r="AA75" i="61"/>
  <c r="AG75" i="61"/>
  <c r="AB75" i="61"/>
  <c r="AC75" i="61"/>
  <c r="AD75" i="61"/>
  <c r="AE75" i="61"/>
  <c r="AF75" i="61"/>
  <c r="M75" i="61"/>
  <c r="K75" i="61"/>
  <c r="N75" i="61"/>
  <c r="L75" i="61"/>
  <c r="AV74" i="61"/>
  <c r="AU74" i="61"/>
  <c r="AT74" i="61"/>
  <c r="AS74" i="61"/>
  <c r="AW74" i="61"/>
  <c r="AQ74" i="61"/>
  <c r="AP74" i="61"/>
  <c r="AO74" i="61"/>
  <c r="AN74" i="61"/>
  <c r="AR74" i="61"/>
  <c r="AX74" i="61"/>
  <c r="AL74" i="61"/>
  <c r="AJ74" i="61"/>
  <c r="AM74" i="61"/>
  <c r="AK74" i="61"/>
  <c r="W74" i="61"/>
  <c r="X74" i="61"/>
  <c r="Y74" i="61"/>
  <c r="Z74" i="61"/>
  <c r="AA74" i="61"/>
  <c r="AG74" i="61"/>
  <c r="AB74" i="61"/>
  <c r="AC74" i="61"/>
  <c r="AD74" i="61"/>
  <c r="AE74" i="61"/>
  <c r="AF74" i="61"/>
  <c r="M74" i="61"/>
  <c r="K74" i="61"/>
  <c r="N74" i="61"/>
  <c r="AV73" i="61"/>
  <c r="AU73" i="61"/>
  <c r="AT73" i="61"/>
  <c r="AS73" i="61"/>
  <c r="AW73" i="61"/>
  <c r="AQ73" i="61"/>
  <c r="AP73" i="61"/>
  <c r="AO73" i="61"/>
  <c r="AN73" i="61"/>
  <c r="AR73" i="61"/>
  <c r="AX73" i="61"/>
  <c r="AL73" i="61"/>
  <c r="AJ73" i="61"/>
  <c r="AM73" i="61"/>
  <c r="AK73" i="61"/>
  <c r="AF73" i="61"/>
  <c r="AI72" i="61"/>
  <c r="F59" i="61"/>
  <c r="F13" i="61"/>
  <c r="F14" i="61"/>
  <c r="F15" i="61"/>
  <c r="F16" i="61"/>
  <c r="F17" i="61"/>
  <c r="F18" i="61"/>
  <c r="F19" i="61"/>
  <c r="F20" i="61"/>
  <c r="F21" i="61"/>
  <c r="F22" i="61"/>
  <c r="F23" i="61"/>
  <c r="F24" i="61"/>
  <c r="F25" i="61"/>
  <c r="F26" i="61"/>
  <c r="F27" i="61"/>
  <c r="F28" i="61"/>
  <c r="F29" i="61"/>
  <c r="F30" i="61"/>
  <c r="F31" i="61"/>
  <c r="F32" i="61"/>
  <c r="F33" i="61"/>
  <c r="F34" i="61"/>
  <c r="F35" i="61"/>
  <c r="F36" i="61"/>
  <c r="F37" i="61"/>
  <c r="F38" i="61"/>
  <c r="F39" i="61"/>
  <c r="F40" i="61"/>
  <c r="F41" i="61"/>
  <c r="F42" i="61"/>
  <c r="F43" i="61"/>
  <c r="F44" i="61"/>
  <c r="F45" i="61"/>
  <c r="F46" i="61"/>
  <c r="F47" i="61"/>
  <c r="F48" i="61"/>
  <c r="F49" i="61"/>
  <c r="F50" i="61"/>
  <c r="F51" i="61"/>
  <c r="F52" i="61"/>
  <c r="F53" i="61"/>
  <c r="F54" i="61"/>
  <c r="F55" i="61"/>
  <c r="F56" i="61"/>
  <c r="F57" i="61"/>
  <c r="F58" i="61"/>
  <c r="AW71" i="61"/>
  <c r="AR71" i="61"/>
  <c r="AX71" i="61"/>
  <c r="AV71" i="61"/>
  <c r="AU71" i="61"/>
  <c r="AT71" i="61"/>
  <c r="AS71" i="61"/>
  <c r="AQ71" i="61"/>
  <c r="AP71" i="61"/>
  <c r="AO71" i="61"/>
  <c r="AN71" i="61"/>
  <c r="AF71" i="61"/>
  <c r="AA71" i="61"/>
  <c r="AG71" i="61"/>
  <c r="AE71" i="61"/>
  <c r="AD71" i="61"/>
  <c r="AC71" i="61"/>
  <c r="AB71" i="61"/>
  <c r="Z71" i="61"/>
  <c r="Y71" i="61"/>
  <c r="X71" i="61"/>
  <c r="W71" i="61"/>
  <c r="U71" i="61"/>
  <c r="S71" i="61"/>
  <c r="V71" i="61"/>
  <c r="T71" i="61"/>
  <c r="Q71" i="61"/>
  <c r="O71" i="61"/>
  <c r="R71" i="61"/>
  <c r="P71" i="61"/>
  <c r="AW70" i="61"/>
  <c r="AR70" i="61"/>
  <c r="AX70" i="61"/>
  <c r="AV70" i="61"/>
  <c r="AU70" i="61"/>
  <c r="AT70" i="61"/>
  <c r="AS70" i="61"/>
  <c r="AQ70" i="61"/>
  <c r="AP70" i="61"/>
  <c r="AO70" i="61"/>
  <c r="AN70" i="61"/>
  <c r="AF70" i="61"/>
  <c r="AA70" i="61"/>
  <c r="AG70" i="61"/>
  <c r="AE70" i="61"/>
  <c r="AD70" i="61"/>
  <c r="AC70" i="61"/>
  <c r="AB70" i="61"/>
  <c r="Z70" i="61"/>
  <c r="Y70" i="61"/>
  <c r="X70" i="61"/>
  <c r="W70" i="61"/>
  <c r="U70" i="61"/>
  <c r="S70" i="61"/>
  <c r="V70" i="61"/>
  <c r="T70" i="61"/>
  <c r="Q70" i="61"/>
  <c r="O70" i="61"/>
  <c r="R70" i="61"/>
  <c r="P70" i="61"/>
  <c r="AW69" i="61"/>
  <c r="AR68" i="61"/>
  <c r="AX69" i="61"/>
  <c r="AM69" i="61"/>
  <c r="AB68" i="61"/>
  <c r="W68" i="61"/>
  <c r="AB69" i="61"/>
  <c r="AC68" i="61"/>
  <c r="X68" i="61"/>
  <c r="AC69" i="61"/>
  <c r="AD68" i="61"/>
  <c r="Y68" i="61"/>
  <c r="AD69" i="61"/>
  <c r="AE68" i="61"/>
  <c r="Z68" i="61"/>
  <c r="AE69" i="61"/>
  <c r="AF69" i="61"/>
  <c r="AA68" i="61"/>
  <c r="AG69" i="61"/>
  <c r="AW68" i="61"/>
  <c r="AX68" i="61"/>
  <c r="AJ68" i="61"/>
  <c r="AM68" i="61"/>
  <c r="AL68" i="61"/>
  <c r="AK68" i="61"/>
  <c r="AF67" i="61"/>
  <c r="AF68" i="61"/>
  <c r="AG68" i="61"/>
  <c r="U68" i="61"/>
  <c r="S68" i="61"/>
  <c r="V68" i="61"/>
  <c r="T61" i="61"/>
  <c r="T68" i="61"/>
  <c r="Q68" i="61"/>
  <c r="O68" i="61"/>
  <c r="R68" i="61"/>
  <c r="P61" i="61"/>
  <c r="P62" i="61"/>
  <c r="P63" i="61"/>
  <c r="P64" i="61"/>
  <c r="P65" i="61"/>
  <c r="P68" i="61"/>
  <c r="M68" i="61"/>
  <c r="K68" i="61"/>
  <c r="N68" i="61"/>
  <c r="L68" i="61"/>
  <c r="CN66" i="61"/>
  <c r="CM66" i="61"/>
  <c r="CL66" i="61"/>
  <c r="CI13" i="61"/>
  <c r="CJ13" i="61"/>
  <c r="CJ66" i="61"/>
  <c r="CH13" i="61"/>
  <c r="CH66" i="61"/>
  <c r="CF13" i="61"/>
  <c r="CF66" i="61"/>
  <c r="CC13" i="61"/>
  <c r="CD13" i="61"/>
  <c r="CD66" i="61"/>
  <c r="CA66" i="61"/>
  <c r="BW66" i="61"/>
  <c r="BV66" i="61"/>
  <c r="BU66" i="61"/>
  <c r="BT66" i="61"/>
  <c r="BR66" i="61"/>
  <c r="BP66" i="61"/>
  <c r="BN66" i="61"/>
  <c r="BL66" i="61"/>
  <c r="BI61" i="61"/>
  <c r="BI66" i="61"/>
  <c r="BH61" i="61"/>
  <c r="BH66" i="61"/>
  <c r="BG61" i="61"/>
  <c r="BG62" i="61"/>
  <c r="BG63" i="61"/>
  <c r="BG64" i="61"/>
  <c r="BG65" i="61"/>
  <c r="BG66" i="61"/>
  <c r="BF61" i="61"/>
  <c r="BF62" i="61"/>
  <c r="BF63" i="61"/>
  <c r="BF64" i="61"/>
  <c r="BF65" i="61"/>
  <c r="BF66" i="61"/>
  <c r="AX66" i="61"/>
  <c r="AM66" i="61"/>
  <c r="AG66" i="61"/>
  <c r="V66" i="61"/>
  <c r="T66" i="61"/>
  <c r="R66" i="61"/>
  <c r="P66" i="61"/>
  <c r="N66" i="61"/>
  <c r="H61" i="61"/>
  <c r="H62" i="61"/>
  <c r="H63" i="61"/>
  <c r="H64" i="61"/>
  <c r="H65" i="61"/>
  <c r="H66" i="61"/>
  <c r="G61" i="61"/>
  <c r="G62" i="61"/>
  <c r="G63" i="61"/>
  <c r="G64" i="61"/>
  <c r="G65" i="61"/>
  <c r="G66" i="61"/>
  <c r="AX65" i="61"/>
  <c r="AM65" i="61"/>
  <c r="AG65" i="61"/>
  <c r="R65" i="61"/>
  <c r="N65" i="61"/>
  <c r="AX64" i="61"/>
  <c r="AM64" i="61"/>
  <c r="AG64" i="61"/>
  <c r="R64" i="61"/>
  <c r="N64" i="61"/>
  <c r="AX63" i="61"/>
  <c r="AM63" i="61"/>
  <c r="AG63" i="61"/>
  <c r="R63" i="61"/>
  <c r="N63" i="61"/>
  <c r="AX62" i="61"/>
  <c r="AM62" i="61"/>
  <c r="AG62" i="61"/>
  <c r="R62" i="61"/>
  <c r="N62" i="61"/>
  <c r="AX61" i="61"/>
  <c r="AM61" i="61"/>
  <c r="AG61" i="61"/>
  <c r="V61" i="61"/>
  <c r="R61" i="61"/>
  <c r="N61" i="61"/>
  <c r="DD58" i="61"/>
  <c r="DC58" i="61"/>
  <c r="DB58" i="61"/>
  <c r="DA58" i="61"/>
  <c r="CZ58" i="61"/>
  <c r="CY58" i="61"/>
  <c r="CW58" i="61"/>
  <c r="CV58" i="61"/>
  <c r="CU58" i="61"/>
  <c r="CT58" i="61"/>
  <c r="CR58" i="61"/>
  <c r="CS58" i="61"/>
  <c r="B58" i="61"/>
  <c r="A58" i="61"/>
  <c r="DD57" i="61"/>
  <c r="DC57" i="61"/>
  <c r="DB57" i="61"/>
  <c r="DA57" i="61"/>
  <c r="CZ57" i="61"/>
  <c r="CY57" i="61"/>
  <c r="CW57" i="61"/>
  <c r="CV57" i="61"/>
  <c r="CU57" i="61"/>
  <c r="CT57" i="61"/>
  <c r="CR57" i="61"/>
  <c r="CS57" i="61"/>
  <c r="B57" i="61"/>
  <c r="A57" i="61"/>
  <c r="DD56" i="61"/>
  <c r="DC56" i="61"/>
  <c r="DB56" i="61"/>
  <c r="DA56" i="61"/>
  <c r="CZ56" i="61"/>
  <c r="CY56" i="61"/>
  <c r="CW56" i="61"/>
  <c r="CV56" i="61"/>
  <c r="CU56" i="61"/>
  <c r="CT56" i="61"/>
  <c r="CR56" i="61"/>
  <c r="CS56" i="61"/>
  <c r="B56" i="61"/>
  <c r="A56" i="61"/>
  <c r="DD55" i="61"/>
  <c r="DC55" i="61"/>
  <c r="DB55" i="61"/>
  <c r="DA55" i="61"/>
  <c r="CZ55" i="61"/>
  <c r="CY55" i="61"/>
  <c r="CW55" i="61"/>
  <c r="CV55" i="61"/>
  <c r="CU55" i="61"/>
  <c r="CT55" i="61"/>
  <c r="CR55" i="61"/>
  <c r="CS55" i="61"/>
  <c r="B55" i="61"/>
  <c r="A55" i="61"/>
  <c r="DD54" i="61"/>
  <c r="DC54" i="61"/>
  <c r="DB54" i="61"/>
  <c r="DA54" i="61"/>
  <c r="CZ54" i="61"/>
  <c r="CY54" i="61"/>
  <c r="CW54" i="61"/>
  <c r="CV54" i="61"/>
  <c r="CU54" i="61"/>
  <c r="CT54" i="61"/>
  <c r="CR54" i="61"/>
  <c r="CS54" i="61"/>
  <c r="B54" i="61"/>
  <c r="A54" i="61"/>
  <c r="DD53" i="61"/>
  <c r="DC53" i="61"/>
  <c r="DB53" i="61"/>
  <c r="DA53" i="61"/>
  <c r="CZ53" i="61"/>
  <c r="CY53" i="61"/>
  <c r="CW53" i="61"/>
  <c r="CV53" i="61"/>
  <c r="CU53" i="61"/>
  <c r="CT53" i="61"/>
  <c r="CR53" i="61"/>
  <c r="CS53" i="61"/>
  <c r="B53" i="61"/>
  <c r="A53" i="61"/>
  <c r="DD52" i="61"/>
  <c r="DC52" i="61"/>
  <c r="DB52" i="61"/>
  <c r="DA52" i="61"/>
  <c r="CZ52" i="61"/>
  <c r="CY52" i="61"/>
  <c r="CW52" i="61"/>
  <c r="CV52" i="61"/>
  <c r="CU52" i="61"/>
  <c r="CT52" i="61"/>
  <c r="CR52" i="61"/>
  <c r="CS52" i="61"/>
  <c r="B52" i="61"/>
  <c r="A52" i="61"/>
  <c r="DD51" i="61"/>
  <c r="DC51" i="61"/>
  <c r="DB51" i="61"/>
  <c r="DA51" i="61"/>
  <c r="CZ51" i="61"/>
  <c r="CY51" i="61"/>
  <c r="CW51" i="61"/>
  <c r="CV51" i="61"/>
  <c r="CU51" i="61"/>
  <c r="CT51" i="61"/>
  <c r="CR51" i="61"/>
  <c r="CS51" i="61"/>
  <c r="B51" i="61"/>
  <c r="A51" i="61"/>
  <c r="DD50" i="61"/>
  <c r="DC50" i="61"/>
  <c r="DB50" i="61"/>
  <c r="DA50" i="61"/>
  <c r="CZ50" i="61"/>
  <c r="CY50" i="61"/>
  <c r="CW50" i="61"/>
  <c r="CV50" i="61"/>
  <c r="CU50" i="61"/>
  <c r="CT50" i="61"/>
  <c r="CR50" i="61"/>
  <c r="CS50" i="61"/>
  <c r="B50" i="61"/>
  <c r="A50" i="61"/>
  <c r="DD49" i="61"/>
  <c r="DC49" i="61"/>
  <c r="DB49" i="61"/>
  <c r="DA49" i="61"/>
  <c r="CZ49" i="61"/>
  <c r="CY49" i="61"/>
  <c r="CW49" i="61"/>
  <c r="CV49" i="61"/>
  <c r="CU49" i="61"/>
  <c r="CT49" i="61"/>
  <c r="CR49" i="61"/>
  <c r="CS49" i="61"/>
  <c r="B49" i="61"/>
  <c r="A49" i="61"/>
  <c r="DD48" i="61"/>
  <c r="DC48" i="61"/>
  <c r="DB48" i="61"/>
  <c r="DA48" i="61"/>
  <c r="CZ48" i="61"/>
  <c r="CY48" i="61"/>
  <c r="CW48" i="61"/>
  <c r="CV48" i="61"/>
  <c r="CU48" i="61"/>
  <c r="CT48" i="61"/>
  <c r="CR48" i="61"/>
  <c r="CS48" i="61"/>
  <c r="B48" i="61"/>
  <c r="A48" i="61"/>
  <c r="DD47" i="61"/>
  <c r="DC47" i="61"/>
  <c r="DB47" i="61"/>
  <c r="DA47" i="61"/>
  <c r="CZ47" i="61"/>
  <c r="CY47" i="61"/>
  <c r="CW47" i="61"/>
  <c r="CV47" i="61"/>
  <c r="CU47" i="61"/>
  <c r="CT47" i="61"/>
  <c r="CR47" i="61"/>
  <c r="CS47" i="61"/>
  <c r="B47" i="61"/>
  <c r="A47" i="61"/>
  <c r="DD46" i="61"/>
  <c r="DC46" i="61"/>
  <c r="DB46" i="61"/>
  <c r="DA46" i="61"/>
  <c r="CZ46" i="61"/>
  <c r="CY46" i="61"/>
  <c r="CW46" i="61"/>
  <c r="CV46" i="61"/>
  <c r="CU46" i="61"/>
  <c r="CT46" i="61"/>
  <c r="CR46" i="61"/>
  <c r="CS46" i="61"/>
  <c r="B46" i="61"/>
  <c r="A46" i="61"/>
  <c r="DD45" i="61"/>
  <c r="DC45" i="61"/>
  <c r="DB45" i="61"/>
  <c r="DA45" i="61"/>
  <c r="CZ45" i="61"/>
  <c r="CY45" i="61"/>
  <c r="CW45" i="61"/>
  <c r="CV45" i="61"/>
  <c r="CU45" i="61"/>
  <c r="CT45" i="61"/>
  <c r="CR45" i="61"/>
  <c r="CS45" i="61"/>
  <c r="B45" i="61"/>
  <c r="A45" i="61"/>
  <c r="DD44" i="61"/>
  <c r="DC44" i="61"/>
  <c r="DB44" i="61"/>
  <c r="DA44" i="61"/>
  <c r="CZ44" i="61"/>
  <c r="CY44" i="61"/>
  <c r="CW44" i="61"/>
  <c r="CV44" i="61"/>
  <c r="CU44" i="61"/>
  <c r="CT44" i="61"/>
  <c r="CR44" i="61"/>
  <c r="CS44" i="61"/>
  <c r="B44" i="61"/>
  <c r="A44" i="61"/>
  <c r="DD43" i="61"/>
  <c r="DC43" i="61"/>
  <c r="DB43" i="61"/>
  <c r="DA43" i="61"/>
  <c r="CZ43" i="61"/>
  <c r="CY43" i="61"/>
  <c r="CW43" i="61"/>
  <c r="CV43" i="61"/>
  <c r="CU43" i="61"/>
  <c r="CT43" i="61"/>
  <c r="CR43" i="61"/>
  <c r="CS43" i="61"/>
  <c r="B43" i="61"/>
  <c r="A43" i="61"/>
  <c r="DD42" i="61"/>
  <c r="DC42" i="61"/>
  <c r="DB42" i="61"/>
  <c r="DA42" i="61"/>
  <c r="CZ42" i="61"/>
  <c r="CY42" i="61"/>
  <c r="CW42" i="61"/>
  <c r="CV42" i="61"/>
  <c r="CU42" i="61"/>
  <c r="CT42" i="61"/>
  <c r="CR42" i="61"/>
  <c r="CS42" i="61"/>
  <c r="B42" i="61"/>
  <c r="A42" i="61"/>
  <c r="DD41" i="61"/>
  <c r="DC41" i="61"/>
  <c r="DB41" i="61"/>
  <c r="DA41" i="61"/>
  <c r="CZ41" i="61"/>
  <c r="CY41" i="61"/>
  <c r="CW41" i="61"/>
  <c r="CV41" i="61"/>
  <c r="CU41" i="61"/>
  <c r="CT41" i="61"/>
  <c r="CR41" i="61"/>
  <c r="CS41" i="61"/>
  <c r="B41" i="61"/>
  <c r="A41" i="61"/>
  <c r="DD40" i="61"/>
  <c r="DC40" i="61"/>
  <c r="DB40" i="61"/>
  <c r="DA40" i="61"/>
  <c r="CZ40" i="61"/>
  <c r="CY40" i="61"/>
  <c r="CW40" i="61"/>
  <c r="CV40" i="61"/>
  <c r="CU40" i="61"/>
  <c r="CT40" i="61"/>
  <c r="CR40" i="61"/>
  <c r="CS40" i="61"/>
  <c r="B40" i="61"/>
  <c r="A40" i="61"/>
  <c r="DD39" i="61"/>
  <c r="DC39" i="61"/>
  <c r="DB39" i="61"/>
  <c r="DA39" i="61"/>
  <c r="CZ39" i="61"/>
  <c r="CY39" i="61"/>
  <c r="CW39" i="61"/>
  <c r="CV39" i="61"/>
  <c r="CU39" i="61"/>
  <c r="CT39" i="61"/>
  <c r="CR39" i="61"/>
  <c r="CS39" i="61"/>
  <c r="B39" i="61"/>
  <c r="A39" i="61"/>
  <c r="DD38" i="61"/>
  <c r="DC38" i="61"/>
  <c r="DB38" i="61"/>
  <c r="DA38" i="61"/>
  <c r="CZ38" i="61"/>
  <c r="CY38" i="61"/>
  <c r="CW38" i="61"/>
  <c r="CV38" i="61"/>
  <c r="CU38" i="61"/>
  <c r="CT38" i="61"/>
  <c r="CR38" i="61"/>
  <c r="CS38" i="61"/>
  <c r="B38" i="61"/>
  <c r="A38" i="61"/>
  <c r="DD37" i="61"/>
  <c r="DC37" i="61"/>
  <c r="DB37" i="61"/>
  <c r="DA37" i="61"/>
  <c r="CZ37" i="61"/>
  <c r="CY37" i="61"/>
  <c r="CW37" i="61"/>
  <c r="CV37" i="61"/>
  <c r="CU37" i="61"/>
  <c r="CT37" i="61"/>
  <c r="CR37" i="61"/>
  <c r="CS37" i="61"/>
  <c r="B37" i="61"/>
  <c r="A37" i="61"/>
  <c r="DD36" i="61"/>
  <c r="DC36" i="61"/>
  <c r="DB36" i="61"/>
  <c r="DA36" i="61"/>
  <c r="CZ36" i="61"/>
  <c r="CY36" i="61"/>
  <c r="CW36" i="61"/>
  <c r="CV36" i="61"/>
  <c r="CU36" i="61"/>
  <c r="CT36" i="61"/>
  <c r="CR36" i="61"/>
  <c r="CS36" i="61"/>
  <c r="B36" i="61"/>
  <c r="A36" i="61"/>
  <c r="DD35" i="61"/>
  <c r="DC35" i="61"/>
  <c r="DB35" i="61"/>
  <c r="DA35" i="61"/>
  <c r="CZ35" i="61"/>
  <c r="CY35" i="61"/>
  <c r="CW35" i="61"/>
  <c r="CV35" i="61"/>
  <c r="CU35" i="61"/>
  <c r="CT35" i="61"/>
  <c r="CR35" i="61"/>
  <c r="CS35" i="61"/>
  <c r="B35" i="61"/>
  <c r="A35" i="61"/>
  <c r="DD34" i="61"/>
  <c r="DC34" i="61"/>
  <c r="DB34" i="61"/>
  <c r="DA34" i="61"/>
  <c r="CZ34" i="61"/>
  <c r="CY34" i="61"/>
  <c r="CW34" i="61"/>
  <c r="CV34" i="61"/>
  <c r="CU34" i="61"/>
  <c r="CT34" i="61"/>
  <c r="CR34" i="61"/>
  <c r="CS34" i="61"/>
  <c r="B34" i="61"/>
  <c r="A34" i="61"/>
  <c r="DD33" i="61"/>
  <c r="DC33" i="61"/>
  <c r="DB33" i="61"/>
  <c r="DA33" i="61"/>
  <c r="CZ33" i="61"/>
  <c r="CY33" i="61"/>
  <c r="CW33" i="61"/>
  <c r="CV33" i="61"/>
  <c r="CU33" i="61"/>
  <c r="CT33" i="61"/>
  <c r="CR33" i="61"/>
  <c r="CS33" i="61"/>
  <c r="B33" i="61"/>
  <c r="A33" i="61"/>
  <c r="DD32" i="61"/>
  <c r="DC32" i="61"/>
  <c r="DB32" i="61"/>
  <c r="DA32" i="61"/>
  <c r="CZ32" i="61"/>
  <c r="CY32" i="61"/>
  <c r="CW32" i="61"/>
  <c r="CV32" i="61"/>
  <c r="CU32" i="61"/>
  <c r="CT32" i="61"/>
  <c r="CR32" i="61"/>
  <c r="CS32" i="61"/>
  <c r="B32" i="61"/>
  <c r="A32" i="61"/>
  <c r="DD31" i="61"/>
  <c r="DC31" i="61"/>
  <c r="DB31" i="61"/>
  <c r="DA31" i="61"/>
  <c r="CZ31" i="61"/>
  <c r="CY31" i="61"/>
  <c r="CW31" i="61"/>
  <c r="CV31" i="61"/>
  <c r="CU31" i="61"/>
  <c r="CT31" i="61"/>
  <c r="CR31" i="61"/>
  <c r="CS31" i="61"/>
  <c r="B31" i="61"/>
  <c r="A31" i="61"/>
  <c r="DD30" i="61"/>
  <c r="DC30" i="61"/>
  <c r="DB30" i="61"/>
  <c r="DA30" i="61"/>
  <c r="CZ30" i="61"/>
  <c r="CY30" i="61"/>
  <c r="CW30" i="61"/>
  <c r="CV30" i="61"/>
  <c r="CU30" i="61"/>
  <c r="CT30" i="61"/>
  <c r="CR30" i="61"/>
  <c r="CS30" i="61"/>
  <c r="B30" i="61"/>
  <c r="A30" i="61"/>
  <c r="DD29" i="61"/>
  <c r="DC29" i="61"/>
  <c r="DB29" i="61"/>
  <c r="DA29" i="61"/>
  <c r="CZ29" i="61"/>
  <c r="CY29" i="61"/>
  <c r="CW29" i="61"/>
  <c r="CV29" i="61"/>
  <c r="CU29" i="61"/>
  <c r="CT29" i="61"/>
  <c r="CR29" i="61"/>
  <c r="CS29" i="61"/>
  <c r="B29" i="61"/>
  <c r="A29" i="61"/>
  <c r="DD28" i="61"/>
  <c r="DC28" i="61"/>
  <c r="DB28" i="61"/>
  <c r="DA28" i="61"/>
  <c r="CZ28" i="61"/>
  <c r="CY28" i="61"/>
  <c r="CW28" i="61"/>
  <c r="CV28" i="61"/>
  <c r="CU28" i="61"/>
  <c r="CT28" i="61"/>
  <c r="CR28" i="61"/>
  <c r="CS28" i="61"/>
  <c r="B28" i="61"/>
  <c r="A28" i="61"/>
  <c r="DD27" i="61"/>
  <c r="DC27" i="61"/>
  <c r="DB27" i="61"/>
  <c r="DA27" i="61"/>
  <c r="CZ27" i="61"/>
  <c r="CY27" i="61"/>
  <c r="CW27" i="61"/>
  <c r="CV27" i="61"/>
  <c r="CU27" i="61"/>
  <c r="CT27" i="61"/>
  <c r="CR27" i="61"/>
  <c r="CS27" i="61"/>
  <c r="B27" i="61"/>
  <c r="A27" i="61"/>
  <c r="DD26" i="61"/>
  <c r="DC26" i="61"/>
  <c r="DB26" i="61"/>
  <c r="DA26" i="61"/>
  <c r="CZ26" i="61"/>
  <c r="CY26" i="61"/>
  <c r="CW26" i="61"/>
  <c r="CV26" i="61"/>
  <c r="CU26" i="61"/>
  <c r="CT26" i="61"/>
  <c r="CR26" i="61"/>
  <c r="CS26" i="61"/>
  <c r="B26" i="61"/>
  <c r="A26" i="61"/>
  <c r="DD25" i="61"/>
  <c r="DC25" i="61"/>
  <c r="DB25" i="61"/>
  <c r="DA25" i="61"/>
  <c r="CZ25" i="61"/>
  <c r="CY25" i="61"/>
  <c r="CW25" i="61"/>
  <c r="CV25" i="61"/>
  <c r="CU25" i="61"/>
  <c r="CT25" i="61"/>
  <c r="CR25" i="61"/>
  <c r="CS25" i="61"/>
  <c r="B25" i="61"/>
  <c r="A25" i="61"/>
  <c r="DD24" i="61"/>
  <c r="DC24" i="61"/>
  <c r="DB24" i="61"/>
  <c r="DA24" i="61"/>
  <c r="CZ24" i="61"/>
  <c r="CY24" i="61"/>
  <c r="CW24" i="61"/>
  <c r="CV24" i="61"/>
  <c r="CU24" i="61"/>
  <c r="CT24" i="61"/>
  <c r="CR24" i="61"/>
  <c r="CS24" i="61"/>
  <c r="B24" i="61"/>
  <c r="A24" i="61"/>
  <c r="DD23" i="61"/>
  <c r="DC23" i="61"/>
  <c r="DB23" i="61"/>
  <c r="DA23" i="61"/>
  <c r="CZ23" i="61"/>
  <c r="CY23" i="61"/>
  <c r="CW23" i="61"/>
  <c r="CV23" i="61"/>
  <c r="CU23" i="61"/>
  <c r="CT23" i="61"/>
  <c r="CR23" i="61"/>
  <c r="CS23" i="61"/>
  <c r="B23" i="61"/>
  <c r="A23" i="61"/>
  <c r="DD22" i="61"/>
  <c r="DC22" i="61"/>
  <c r="DB22" i="61"/>
  <c r="DA22" i="61"/>
  <c r="CZ22" i="61"/>
  <c r="CY22" i="61"/>
  <c r="CW22" i="61"/>
  <c r="CV22" i="61"/>
  <c r="CU22" i="61"/>
  <c r="CT22" i="61"/>
  <c r="CR22" i="61"/>
  <c r="CS22" i="61"/>
  <c r="B22" i="61"/>
  <c r="A22" i="61"/>
  <c r="DD21" i="61"/>
  <c r="DC21" i="61"/>
  <c r="DB21" i="61"/>
  <c r="DA21" i="61"/>
  <c r="CZ21" i="61"/>
  <c r="CY21" i="61"/>
  <c r="CW21" i="61"/>
  <c r="CV21" i="61"/>
  <c r="CU21" i="61"/>
  <c r="CT21" i="61"/>
  <c r="CR21" i="61"/>
  <c r="CS21" i="61"/>
  <c r="B21" i="61"/>
  <c r="A21" i="61"/>
  <c r="DD20" i="61"/>
  <c r="DC20" i="61"/>
  <c r="DB20" i="61"/>
  <c r="DA20" i="61"/>
  <c r="CZ20" i="61"/>
  <c r="CY20" i="61"/>
  <c r="CW20" i="61"/>
  <c r="CV20" i="61"/>
  <c r="CU20" i="61"/>
  <c r="CT20" i="61"/>
  <c r="CR20" i="61"/>
  <c r="CS20" i="61"/>
  <c r="B20" i="61"/>
  <c r="A20" i="61"/>
  <c r="DD19" i="61"/>
  <c r="DC19" i="61"/>
  <c r="DB19" i="61"/>
  <c r="DA19" i="61"/>
  <c r="CZ19" i="61"/>
  <c r="CY19" i="61"/>
  <c r="CW19" i="61"/>
  <c r="CV19" i="61"/>
  <c r="CU19" i="61"/>
  <c r="CT19" i="61"/>
  <c r="CR19" i="61"/>
  <c r="CS19" i="61"/>
  <c r="B19" i="61"/>
  <c r="A19" i="61"/>
  <c r="DD18" i="61"/>
  <c r="DC18" i="61"/>
  <c r="DB18" i="61"/>
  <c r="DA18" i="61"/>
  <c r="CZ18" i="61"/>
  <c r="CY18" i="61"/>
  <c r="CW18" i="61"/>
  <c r="CV18" i="61"/>
  <c r="CU18" i="61"/>
  <c r="CT18" i="61"/>
  <c r="CR18" i="61"/>
  <c r="CS18" i="61"/>
  <c r="B18" i="61"/>
  <c r="A18" i="61"/>
  <c r="DD17" i="61"/>
  <c r="DC17" i="61"/>
  <c r="DB17" i="61"/>
  <c r="DA17" i="61"/>
  <c r="CZ17" i="61"/>
  <c r="CY17" i="61"/>
  <c r="CW17" i="61"/>
  <c r="CV17" i="61"/>
  <c r="CU17" i="61"/>
  <c r="CT17" i="61"/>
  <c r="CR17" i="61"/>
  <c r="CS17" i="61"/>
  <c r="B17" i="61"/>
  <c r="A17" i="61"/>
  <c r="DD16" i="61"/>
  <c r="DC16" i="61"/>
  <c r="DB16" i="61"/>
  <c r="DA16" i="61"/>
  <c r="CZ16" i="61"/>
  <c r="CY16" i="61"/>
  <c r="CW16" i="61"/>
  <c r="CV16" i="61"/>
  <c r="CU16" i="61"/>
  <c r="CT16" i="61"/>
  <c r="CR16" i="61"/>
  <c r="CS16" i="61"/>
  <c r="B16" i="61"/>
  <c r="A16" i="61"/>
  <c r="DD15" i="61"/>
  <c r="DC15" i="61"/>
  <c r="DB15" i="61"/>
  <c r="DA15" i="61"/>
  <c r="CZ15" i="61"/>
  <c r="CY15" i="61"/>
  <c r="CW15" i="61"/>
  <c r="CV15" i="61"/>
  <c r="CU15" i="61"/>
  <c r="CT15" i="61"/>
  <c r="CR15" i="61"/>
  <c r="CS15" i="61"/>
  <c r="B15" i="61"/>
  <c r="A15" i="61"/>
  <c r="DD14" i="61"/>
  <c r="DC14" i="61"/>
  <c r="DB14" i="61"/>
  <c r="DA14" i="61"/>
  <c r="CZ14" i="61"/>
  <c r="CY14" i="61"/>
  <c r="CW14" i="61"/>
  <c r="CV14" i="61"/>
  <c r="CU14" i="61"/>
  <c r="CT14" i="61"/>
  <c r="CR14" i="61"/>
  <c r="CS14" i="61"/>
  <c r="B14" i="61"/>
  <c r="A14" i="61"/>
  <c r="DD13" i="61"/>
  <c r="DC13" i="61"/>
  <c r="DB13" i="61"/>
  <c r="DA13" i="61"/>
  <c r="CZ13" i="61"/>
  <c r="CW13" i="61"/>
  <c r="CV13" i="61"/>
  <c r="CU13" i="61"/>
  <c r="CT13" i="61"/>
  <c r="CR13" i="61"/>
  <c r="CS13" i="61"/>
  <c r="B13" i="61"/>
  <c r="A13" i="61"/>
  <c r="AL11" i="61"/>
  <c r="U11" i="61"/>
  <c r="Q11" i="61"/>
  <c r="M11" i="61"/>
  <c r="BZ10" i="61"/>
  <c r="BH10" i="61"/>
  <c r="BF10" i="61"/>
  <c r="B6" i="61"/>
  <c r="B7" i="61"/>
  <c r="AS5" i="61"/>
  <c r="AN5" i="61"/>
  <c r="AJ5" i="61"/>
  <c r="AI5" i="61"/>
  <c r="AB5" i="61"/>
  <c r="W5" i="61"/>
  <c r="S5" i="61"/>
  <c r="K5" i="61"/>
  <c r="C5" i="61"/>
  <c r="B5" i="61"/>
  <c r="BZ4" i="61"/>
  <c r="BC4" i="61"/>
  <c r="AI4" i="61"/>
  <c r="C4" i="61"/>
  <c r="H19" i="139"/>
  <c r="F34" i="139"/>
  <c r="F33" i="139"/>
  <c r="F32" i="139"/>
  <c r="F31" i="139"/>
  <c r="I19" i="139"/>
  <c r="I18" i="139"/>
  <c r="H18" i="139"/>
  <c r="I17" i="139"/>
  <c r="H17" i="139"/>
</calcChain>
</file>

<file path=xl/sharedStrings.xml><?xml version="1.0" encoding="utf-8"?>
<sst xmlns="http://schemas.openxmlformats.org/spreadsheetml/2006/main" count="1187" uniqueCount="503">
  <si>
    <t>MS</t>
  </si>
  <si>
    <t>Visée 3</t>
  </si>
  <si>
    <t>Visée 5</t>
  </si>
  <si>
    <t>PH</t>
  </si>
  <si>
    <t>IT3</t>
  </si>
  <si>
    <t>FdC</t>
  </si>
  <si>
    <t>Contrôle</t>
  </si>
  <si>
    <t>AB</t>
  </si>
  <si>
    <t>AF</t>
  </si>
  <si>
    <t>AG</t>
  </si>
  <si>
    <t>AT</t>
  </si>
  <si>
    <t>WA</t>
  </si>
  <si>
    <t>WB</t>
  </si>
  <si>
    <t>WC</t>
  </si>
  <si>
    <t>WD</t>
  </si>
  <si>
    <t>WE</t>
  </si>
  <si>
    <t>WF</t>
  </si>
  <si>
    <t>WG</t>
  </si>
  <si>
    <t>WH</t>
  </si>
  <si>
    <t>WJ</t>
  </si>
  <si>
    <t>WP</t>
  </si>
  <si>
    <t>WR</t>
  </si>
  <si>
    <t>WZ</t>
  </si>
  <si>
    <t>CB</t>
  </si>
  <si>
    <t>CC</t>
  </si>
  <si>
    <t>MA</t>
  </si>
  <si>
    <t>PB</t>
  </si>
  <si>
    <t>AD</t>
  </si>
  <si>
    <t xml:space="preserve"> % AV 12</t>
  </si>
  <si>
    <t>PV -1</t>
  </si>
  <si>
    <t>PV NS -1</t>
  </si>
  <si>
    <t>MB -1</t>
  </si>
  <si>
    <t>MN -1</t>
  </si>
  <si>
    <t xml:space="preserve"> % AV -1</t>
  </si>
  <si>
    <t>CA -1</t>
  </si>
  <si>
    <t>NS -1</t>
  </si>
  <si>
    <t>MN-1</t>
  </si>
  <si>
    <t>CA 1T CUM</t>
  </si>
  <si>
    <t>NS 1T</t>
  </si>
  <si>
    <t>K de Pondération</t>
  </si>
  <si>
    <t>Total Affaire</t>
  </si>
  <si>
    <t>Total MB</t>
  </si>
  <si>
    <t>MB 1T CUM</t>
  </si>
  <si>
    <t>MN 1T CUM</t>
  </si>
  <si>
    <t>CA 2T CUM</t>
  </si>
  <si>
    <t>NS 2T</t>
  </si>
  <si>
    <t>MB 2T CUM</t>
  </si>
  <si>
    <t>MN 2T CUM</t>
  </si>
  <si>
    <t>CA 3T CUM</t>
  </si>
  <si>
    <t>NS 3T</t>
  </si>
  <si>
    <t>MB 3T CUM</t>
  </si>
  <si>
    <t>MN 3T CUM</t>
  </si>
  <si>
    <t>TOTAL RESPONSABLE</t>
  </si>
  <si>
    <t>- En cours</t>
  </si>
  <si>
    <t>Visée 4</t>
  </si>
  <si>
    <t>Visée 6</t>
  </si>
  <si>
    <t>PV NS 03</t>
  </si>
  <si>
    <t>MB 03</t>
  </si>
  <si>
    <t>MN 03</t>
  </si>
  <si>
    <t xml:space="preserve"> % AV 03</t>
  </si>
  <si>
    <t>PV 06</t>
  </si>
  <si>
    <t>PV NS 06</t>
  </si>
  <si>
    <t>MB 06</t>
  </si>
  <si>
    <t>MN 06</t>
  </si>
  <si>
    <t xml:space="preserve"> % AV 06</t>
  </si>
  <si>
    <t>PV 09</t>
  </si>
  <si>
    <t>PV NS 09</t>
  </si>
  <si>
    <t>MB 09</t>
  </si>
  <si>
    <t>MN 09</t>
  </si>
  <si>
    <t xml:space="preserve"> % AV 09</t>
  </si>
  <si>
    <t>PV 12</t>
  </si>
  <si>
    <t>PV NS 12</t>
  </si>
  <si>
    <t>MB 12</t>
  </si>
  <si>
    <t>MN 12</t>
  </si>
  <si>
    <t>SCO</t>
  </si>
  <si>
    <t>Probable</t>
  </si>
  <si>
    <t>Visée 1/2</t>
  </si>
  <si>
    <t>Acquis</t>
  </si>
  <si>
    <t>Délégation</t>
  </si>
  <si>
    <t>CD</t>
  </si>
  <si>
    <t>Montant</t>
  </si>
  <si>
    <t>E</t>
  </si>
  <si>
    <t>Total</t>
  </si>
  <si>
    <t>- Terminées</t>
  </si>
  <si>
    <t>PE</t>
  </si>
  <si>
    <t>CE</t>
  </si>
  <si>
    <t>CF</t>
  </si>
  <si>
    <t>VA</t>
  </si>
  <si>
    <t>IT1</t>
  </si>
  <si>
    <t>C</t>
  </si>
  <si>
    <t>- Probable Acquis</t>
  </si>
  <si>
    <t>PPH</t>
  </si>
  <si>
    <t>PPE</t>
  </si>
  <si>
    <t>TPH</t>
  </si>
  <si>
    <t>TPE</t>
  </si>
  <si>
    <t>Potovoltaïque Particulier P</t>
  </si>
  <si>
    <t>Potovoltaïque Particulier T</t>
  </si>
  <si>
    <t>Potovoltaïque Entreprise P</t>
  </si>
  <si>
    <t>Potovoltaïque Entreprise T</t>
  </si>
  <si>
    <t>Total P et T pour PH PE</t>
  </si>
  <si>
    <t>TZ</t>
  </si>
  <si>
    <t>AZ</t>
  </si>
  <si>
    <t>BB</t>
  </si>
  <si>
    <t>BD</t>
  </si>
  <si>
    <t>BZ</t>
  </si>
  <si>
    <t>PA</t>
  </si>
  <si>
    <t>A</t>
  </si>
  <si>
    <t>F</t>
  </si>
  <si>
    <t>P</t>
  </si>
  <si>
    <t>T</t>
  </si>
  <si>
    <t>CA</t>
  </si>
  <si>
    <t>MB</t>
  </si>
  <si>
    <t>%</t>
  </si>
  <si>
    <t>TOTAL AFFAIRES</t>
  </si>
  <si>
    <t>Marge Brute</t>
  </si>
  <si>
    <t>Autres</t>
  </si>
  <si>
    <t>%CA</t>
  </si>
  <si>
    <t>Trim.1</t>
  </si>
  <si>
    <t>Trim.2</t>
  </si>
  <si>
    <t>Trim.3</t>
  </si>
  <si>
    <t>Trim.4</t>
  </si>
  <si>
    <t>TOTAL</t>
  </si>
  <si>
    <t>- Acquis</t>
  </si>
  <si>
    <t>- Probable</t>
  </si>
  <si>
    <t>- A trouver</t>
  </si>
  <si>
    <t>PV</t>
  </si>
  <si>
    <t>PV NS</t>
  </si>
  <si>
    <t>MN</t>
  </si>
  <si>
    <t xml:space="preserve"> % AV</t>
  </si>
  <si>
    <t>PV 03</t>
  </si>
  <si>
    <t>Masse</t>
  </si>
  <si>
    <t>CA 4T CUM</t>
  </si>
  <si>
    <t>NS 4T</t>
  </si>
  <si>
    <t>MB 4T CUM</t>
  </si>
  <si>
    <t>MN 4T CUM</t>
  </si>
  <si>
    <t>CH</t>
  </si>
  <si>
    <t>CI</t>
  </si>
  <si>
    <t>CJ</t>
  </si>
  <si>
    <t>CK</t>
  </si>
  <si>
    <t>CO</t>
  </si>
  <si>
    <t>CR</t>
  </si>
  <si>
    <t>CS</t>
  </si>
  <si>
    <t>TOTAL Net</t>
  </si>
  <si>
    <t>Taux moyen RA</t>
  </si>
  <si>
    <t>Taux moyen ARA</t>
  </si>
  <si>
    <t>Nbre RA</t>
  </si>
  <si>
    <t>Nbre ARA</t>
  </si>
  <si>
    <t>Couverture</t>
  </si>
  <si>
    <t>K  de V moyen</t>
  </si>
  <si>
    <t>CU</t>
  </si>
  <si>
    <t>BH</t>
  </si>
  <si>
    <t>EN</t>
  </si>
  <si>
    <t>PF</t>
  </si>
  <si>
    <t>MH</t>
  </si>
  <si>
    <t>MI</t>
  </si>
  <si>
    <t>BV</t>
  </si>
  <si>
    <t>CP</t>
  </si>
  <si>
    <t>CZ</t>
  </si>
  <si>
    <t>CN</t>
  </si>
  <si>
    <t>WI</t>
  </si>
  <si>
    <t>Proximité</t>
  </si>
  <si>
    <t>AP</t>
  </si>
  <si>
    <t>AV</t>
  </si>
  <si>
    <t>CQ</t>
  </si>
  <si>
    <t>TA</t>
  </si>
  <si>
    <t>TF</t>
  </si>
  <si>
    <t>Visée en cours N</t>
  </si>
  <si>
    <t>Reprévision au 31 mars</t>
  </si>
  <si>
    <t>Visée en cours N+1</t>
  </si>
  <si>
    <t>Reprévision au 30 juin</t>
  </si>
  <si>
    <t>Reprévision au 30 septembre</t>
  </si>
  <si>
    <t>Au trimestre</t>
  </si>
  <si>
    <t>Année N-1</t>
  </si>
  <si>
    <t>Réel N-1</t>
  </si>
  <si>
    <t>Pour mémoire :</t>
  </si>
  <si>
    <t>Délégation :</t>
  </si>
  <si>
    <t>Centre de Profit :</t>
  </si>
  <si>
    <t>IT4</t>
  </si>
  <si>
    <t>IT5</t>
  </si>
  <si>
    <t>DIR</t>
  </si>
  <si>
    <t>DIR - Siège</t>
  </si>
  <si>
    <t>IT1 - Nord et Idf</t>
  </si>
  <si>
    <t>IT3 - Ineo Power</t>
  </si>
  <si>
    <t>IT4 - Grand Ouest</t>
  </si>
  <si>
    <t>IT5 - Grand Est</t>
  </si>
  <si>
    <t>SCO - Syscom</t>
  </si>
  <si>
    <t>Axe 6</t>
  </si>
  <si>
    <t>TOTAL AFCPT</t>
  </si>
  <si>
    <t>Axe 5</t>
  </si>
  <si>
    <t>Etablissement</t>
  </si>
  <si>
    <t>N° Affaire</t>
  </si>
  <si>
    <t>Libellé Affaire</t>
  </si>
  <si>
    <t>Axe 5 :</t>
  </si>
  <si>
    <t>Axe 6 :</t>
  </si>
  <si>
    <t>Responsable :</t>
  </si>
  <si>
    <t>Autres Produits</t>
  </si>
  <si>
    <t>% MB
Exe.</t>
  </si>
  <si>
    <t>Axe 4 :</t>
  </si>
  <si>
    <t>Segment</t>
  </si>
  <si>
    <t>Libellé Axe 5</t>
  </si>
  <si>
    <t>Libellé Axe 6</t>
  </si>
  <si>
    <t>Affaire</t>
  </si>
  <si>
    <t>DONNEES ALIMENTEES AVEC LA MACRO</t>
  </si>
  <si>
    <t>M.O. 
Complémentaire</t>
  </si>
  <si>
    <t>Etalement du Carnet de Commandes</t>
  </si>
  <si>
    <t>DONNEES ALIMENTEES PAR LA MACRO</t>
  </si>
  <si>
    <t>Spécialité</t>
  </si>
  <si>
    <t>Code Segmentation Photovoltaïque</t>
  </si>
  <si>
    <t>Suivi moy. budget</t>
  </si>
  <si>
    <t>TOTAL AFCPT hors Etudes et Devis</t>
  </si>
  <si>
    <t>TOTAL NET*</t>
  </si>
  <si>
    <t>* % Frais généraux Total (Cdp, DD, PHC) :</t>
  </si>
  <si>
    <t>Prob.</t>
  </si>
  <si>
    <t>A Tr.</t>
  </si>
  <si>
    <t>A trouver</t>
  </si>
  <si>
    <t>Au Trim.</t>
  </si>
  <si>
    <t>XX</t>
  </si>
  <si>
    <t>EO</t>
  </si>
  <si>
    <t>AS</t>
  </si>
  <si>
    <t>P4</t>
  </si>
  <si>
    <t>Réseaux electrique HTA / BT EDF</t>
  </si>
  <si>
    <t>Réseaux elect HTA / BT Régies</t>
  </si>
  <si>
    <t>Courants faibles Industriels</t>
  </si>
  <si>
    <t>Courants forts industriels</t>
  </si>
  <si>
    <t>Automatismes et informatique industrielle</t>
  </si>
  <si>
    <t>Instrumentations</t>
  </si>
  <si>
    <t>Travaux mécaniques et tuyauterie</t>
  </si>
  <si>
    <t>Courants forts tertiaires</t>
  </si>
  <si>
    <t>Courants faibles tertaires</t>
  </si>
  <si>
    <t>Systêmes intégrés de télécoms</t>
  </si>
  <si>
    <t>Réseaux de telecommunications ouverts-radio</t>
  </si>
  <si>
    <t>Réseaux de télécommunications ouverts filaires</t>
  </si>
  <si>
    <t>Communication d'entreprise - data</t>
  </si>
  <si>
    <t>Communication d'entreprise - phone</t>
  </si>
  <si>
    <t>Developpement de logiciels</t>
  </si>
  <si>
    <t>Réseaux electriques pour les transports</t>
  </si>
  <si>
    <t>Systêmes de contrôle commande pour les transports</t>
  </si>
  <si>
    <t>Chauffage, climatisation et traitement de l'air</t>
  </si>
  <si>
    <t>Production d'énergie</t>
  </si>
  <si>
    <t>Réseaux divers</t>
  </si>
  <si>
    <t>Réseaux d'adduction d'eau</t>
  </si>
  <si>
    <t>Réseaux gaz</t>
  </si>
  <si>
    <t>Réseaux electriques hta</t>
  </si>
  <si>
    <t>Réseaux d'assainissement</t>
  </si>
  <si>
    <t>Systêmes de contrôle commande pour l'energie</t>
  </si>
  <si>
    <t>Réseaux electrique HTB</t>
  </si>
  <si>
    <t>Eclairage publique</t>
  </si>
  <si>
    <t>Travaux pour l'environnement</t>
  </si>
  <si>
    <t>Travaux industriels multitechniques</t>
  </si>
  <si>
    <t>Travaux tertiaires multitechniques</t>
  </si>
  <si>
    <t>Projets de télécoms multisupports</t>
  </si>
  <si>
    <t>Projets transports multitechniques</t>
  </si>
  <si>
    <t>Travaux d'energie multitechniques</t>
  </si>
  <si>
    <t>Photovoltaïque aux particuliers</t>
  </si>
  <si>
    <t>Photovoltaïque Entreprises</t>
  </si>
  <si>
    <t>Multimédia Hospitalier</t>
  </si>
  <si>
    <t>Video Protection</t>
  </si>
  <si>
    <t>R.FTTH</t>
  </si>
  <si>
    <t>Smart Metering</t>
  </si>
  <si>
    <t>R.Télécoms fibre optique</t>
  </si>
  <si>
    <t>Négo Radio</t>
  </si>
  <si>
    <t>Carto-Cible</t>
  </si>
  <si>
    <t>Gestion de la route</t>
  </si>
  <si>
    <t>Autres Energies Nouvelles</t>
  </si>
  <si>
    <t>Eolien</t>
  </si>
  <si>
    <t>M.O Compl</t>
  </si>
  <si>
    <t>Prestation SEP</t>
  </si>
  <si>
    <t>Aff anciennes</t>
  </si>
  <si>
    <t>Négo FTTH</t>
  </si>
  <si>
    <t>Infrastructure Telecom Ferroviaire</t>
  </si>
  <si>
    <t>Petit Travaux Indus</t>
  </si>
  <si>
    <t>Petit Travaux Tertiaire</t>
  </si>
  <si>
    <t>Maintenance Indus</t>
  </si>
  <si>
    <t>Maintenance Tertiaire</t>
  </si>
  <si>
    <t>Traitement SPV</t>
  </si>
  <si>
    <t>Réseaux d'initiative publique </t>
  </si>
  <si>
    <t>IT Infra Réseaux</t>
  </si>
  <si>
    <t>Cablage Armoires</t>
  </si>
  <si>
    <t>Audiovisuel</t>
  </si>
  <si>
    <t>Réhabilitation Logements</t>
  </si>
  <si>
    <t>UNIQUEMENT EN VISEE 5 / VISEE 2</t>
  </si>
  <si>
    <r>
      <t xml:space="preserve">Contrôle Trim. Cdes
</t>
    </r>
    <r>
      <rPr>
        <sz val="12"/>
        <rFont val="Arial"/>
        <family val="2"/>
      </rPr>
      <t>Faux = 1
Vrai = 0</t>
    </r>
  </si>
  <si>
    <r>
      <t xml:space="preserve">Provision pour PPAT
</t>
    </r>
    <r>
      <rPr>
        <sz val="12"/>
        <rFont val="Arial"/>
        <family val="2"/>
      </rPr>
      <t>(Proposition)</t>
    </r>
  </si>
  <si>
    <t>Budget</t>
  </si>
  <si>
    <t>Affaires TERM</t>
  </si>
  <si>
    <r>
      <t xml:space="preserve">En Cours/Ter
</t>
    </r>
    <r>
      <rPr>
        <sz val="10"/>
        <rFont val="Arial"/>
        <family val="2"/>
      </rPr>
      <t>(E, T)</t>
    </r>
  </si>
  <si>
    <t>T1 =</t>
  </si>
  <si>
    <t>Trimestre 1</t>
  </si>
  <si>
    <t>T2 =</t>
  </si>
  <si>
    <t>Trimestre 2</t>
  </si>
  <si>
    <t>T3 =</t>
  </si>
  <si>
    <t>T4 =</t>
  </si>
  <si>
    <t>Trimestre 3</t>
  </si>
  <si>
    <t>Trimestre 4</t>
  </si>
  <si>
    <t>L =</t>
  </si>
  <si>
    <t>Taux de conversion Master -&gt; TM1</t>
  </si>
  <si>
    <t>Taux de change =&gt; Centre de Profit autorisé?</t>
  </si>
  <si>
    <t>Autorisé</t>
  </si>
  <si>
    <t>Monnaie</t>
  </si>
  <si>
    <t>Euros</t>
  </si>
  <si>
    <t>Dollar</t>
  </si>
  <si>
    <t>Livre britanique</t>
  </si>
  <si>
    <t>Dollar Canadien</t>
  </si>
  <si>
    <t>Franc Suisse</t>
  </si>
  <si>
    <t>Dirham</t>
  </si>
  <si>
    <t>Dinar</t>
  </si>
  <si>
    <t>Franc Pacifique</t>
  </si>
  <si>
    <t>€</t>
  </si>
  <si>
    <t>$</t>
  </si>
  <si>
    <t>£</t>
  </si>
  <si>
    <t>$CA</t>
  </si>
  <si>
    <t>CHF</t>
  </si>
  <si>
    <t>MAD</t>
  </si>
  <si>
    <t>DZD</t>
  </si>
  <si>
    <t>CFP</t>
  </si>
  <si>
    <t>*</t>
  </si>
  <si>
    <t>A = Acquis</t>
  </si>
  <si>
    <t>C = Probable Acquis</t>
  </si>
  <si>
    <t>P = Probable</t>
  </si>
  <si>
    <t>T = A trouver</t>
  </si>
  <si>
    <t>**</t>
  </si>
  <si>
    <t>Visée 2</t>
  </si>
  <si>
    <r>
      <rPr>
        <b/>
        <u/>
        <sz val="10"/>
        <rFont val="Arial"/>
        <family val="2"/>
      </rPr>
      <t>Codes couleurs Visées</t>
    </r>
    <r>
      <rPr>
        <sz val="10"/>
        <rFont val="Arial"/>
        <family val="2"/>
      </rPr>
      <t xml:space="preserve"> :</t>
    </r>
  </si>
  <si>
    <t>LV =</t>
  </si>
  <si>
    <r>
      <t>Trimestre **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(T1, T2, T3, T4, L ou LV)</t>
    </r>
  </si>
  <si>
    <t>Lissage commande sur les trimestres de l'exercice restants</t>
  </si>
  <si>
    <t>Lissage commande et ventilation de l'activité sur les trimestres de l'exercice restants</t>
  </si>
  <si>
    <r>
      <t>Enregistrement commande</t>
    </r>
    <r>
      <rPr>
        <sz val="12"/>
        <rFont val="Arial"/>
        <family val="2"/>
      </rPr>
      <t xml:space="preserve"> :</t>
    </r>
  </si>
  <si>
    <t>% Avct</t>
  </si>
  <si>
    <r>
      <t xml:space="preserve">Contrôle Ventil. Act.
</t>
    </r>
    <r>
      <rPr>
        <sz val="12"/>
        <rFont val="Arial"/>
        <family val="2"/>
      </rPr>
      <t>Fx T4 = 4
Fx T3 = 3
Fx T2 = 2
Fx T = 1
Vrai = 0</t>
    </r>
  </si>
  <si>
    <t>- Fonds de commerce</t>
  </si>
  <si>
    <t>Fonds de commerce</t>
  </si>
  <si>
    <t>F = Fonds de commerce</t>
  </si>
  <si>
    <r>
      <t xml:space="preserve">Calcul des affaires avancées à -20%
</t>
    </r>
    <r>
      <rPr>
        <sz val="12"/>
        <rFont val="Arial"/>
        <family val="2"/>
      </rPr>
      <t>(Proposition)</t>
    </r>
  </si>
  <si>
    <t>Coût annuel</t>
  </si>
  <si>
    <t>Autres.</t>
  </si>
  <si>
    <r>
      <t>Contrôle :</t>
    </r>
    <r>
      <rPr>
        <b/>
        <sz val="12"/>
        <rFont val="Arial"/>
        <family val="2"/>
      </rPr>
      <t xml:space="preserve">
Reste à ventiler</t>
    </r>
  </si>
  <si>
    <t>Axe 4</t>
  </si>
  <si>
    <t>Libellé Axe 4</t>
  </si>
  <si>
    <t>NE PAS EFFACER
NE PAS SUPPRIMER</t>
  </si>
  <si>
    <t>Mise en forme conditionnelle</t>
  </si>
  <si>
    <t>Contrôle
A
F
C
P
T</t>
  </si>
  <si>
    <t>Contrôle
Commandes</t>
  </si>
  <si>
    <t xml:space="preserve">Modif commandes </t>
  </si>
  <si>
    <t>EE</t>
  </si>
  <si>
    <t>PR</t>
  </si>
  <si>
    <t>- Etudes et Devis (en négatif)</t>
  </si>
  <si>
    <t>CL</t>
  </si>
  <si>
    <t>CW</t>
  </si>
  <si>
    <t>CX</t>
  </si>
  <si>
    <t>MC</t>
  </si>
  <si>
    <t>ME</t>
  </si>
  <si>
    <t>MF</t>
  </si>
  <si>
    <t>MT</t>
  </si>
  <si>
    <t>IT cloud</t>
  </si>
  <si>
    <t>IT UC Collaborat .</t>
  </si>
  <si>
    <t>IT Sécurité du SI</t>
  </si>
  <si>
    <t>Smart City</t>
  </si>
  <si>
    <t>Smart Sécu global</t>
  </si>
  <si>
    <t>Smart Effic. Energétique</t>
  </si>
  <si>
    <t>Management Facilitie</t>
  </si>
  <si>
    <t>Smart Tps nlle mob.</t>
  </si>
  <si>
    <r>
      <t xml:space="preserve">Segmentation </t>
    </r>
    <r>
      <rPr>
        <b/>
        <sz val="12"/>
        <color theme="4" tint="-0.249977111117893"/>
        <rFont val="Arial"/>
        <family val="2"/>
      </rPr>
      <t>METIER</t>
    </r>
  </si>
  <si>
    <r>
      <t xml:space="preserve">Segmentation </t>
    </r>
    <r>
      <rPr>
        <b/>
        <sz val="12"/>
        <color theme="4" tint="-0.249977111117893"/>
        <rFont val="Arial"/>
        <family val="2"/>
      </rPr>
      <t>CLIENT</t>
    </r>
  </si>
  <si>
    <t>SEGMENTATION METIER</t>
  </si>
  <si>
    <t>SEGMENTATION CLIENT</t>
  </si>
  <si>
    <t>Contrôle Segmentation METIER</t>
  </si>
  <si>
    <t>Contrôle Segmentation CLIENT</t>
  </si>
  <si>
    <t>Client</t>
  </si>
  <si>
    <t>CAV</t>
  </si>
  <si>
    <t>Administrations centrales</t>
  </si>
  <si>
    <t>Administrations locales</t>
  </si>
  <si>
    <t>Administrations autres</t>
  </si>
  <si>
    <t>DGA</t>
  </si>
  <si>
    <t>Etats Majors</t>
  </si>
  <si>
    <t>Services Supports</t>
  </si>
  <si>
    <t>Defense autres</t>
  </si>
  <si>
    <t>Eau</t>
  </si>
  <si>
    <t>Propreté</t>
  </si>
  <si>
    <t>Energie Production Nucléaire</t>
  </si>
  <si>
    <t>Energie Autre.</t>
  </si>
  <si>
    <t>Télécommunication</t>
  </si>
  <si>
    <t>Transport Aérien</t>
  </si>
  <si>
    <t>Transport Autre</t>
  </si>
  <si>
    <t>Infrastructure Autre</t>
  </si>
  <si>
    <t>Industrie Pétrolière - Pétrochimie</t>
  </si>
  <si>
    <t>Chimie Fine - Pharmacie - Cosmétologie</t>
  </si>
  <si>
    <t>Automobile</t>
  </si>
  <si>
    <t>Autre Industrie Mécanique</t>
  </si>
  <si>
    <t>Aéronautique</t>
  </si>
  <si>
    <t>Electronique</t>
  </si>
  <si>
    <t>Agro-Alimentaire</t>
  </si>
  <si>
    <t>Pate et Papier</t>
  </si>
  <si>
    <t>Nucléaire</t>
  </si>
  <si>
    <t>Métallurgie - Sidérurgie</t>
  </si>
  <si>
    <t>BTP</t>
  </si>
  <si>
    <t>Ciment - Verre - Matériaux de Construction</t>
  </si>
  <si>
    <t>Industrie Manufacturieres Autre</t>
  </si>
  <si>
    <t>Construction Navale</t>
  </si>
  <si>
    <t>Recherche</t>
  </si>
  <si>
    <t>Santé et action sociale</t>
  </si>
  <si>
    <t>Enseignement - Education</t>
  </si>
  <si>
    <t>Etablissements culturels et loisirs</t>
  </si>
  <si>
    <t>Prisons</t>
  </si>
  <si>
    <t>Gare, Aeroports et autres lieux de circulation du public</t>
  </si>
  <si>
    <t>Services collectifs / Accueil public autre</t>
  </si>
  <si>
    <t>Hospitalier</t>
  </si>
  <si>
    <t>Habitat</t>
  </si>
  <si>
    <t>Bancassurance</t>
  </si>
  <si>
    <t>Distribution, Centre Commerciaux</t>
  </si>
  <si>
    <t>Logistique</t>
  </si>
  <si>
    <t>Hotellerie</t>
  </si>
  <si>
    <t>Promotion Immobilière</t>
  </si>
  <si>
    <t>Industrie et Services Autres</t>
  </si>
  <si>
    <t>Petit Commerce</t>
  </si>
  <si>
    <t>AA</t>
  </si>
  <si>
    <t>AX</t>
  </si>
  <si>
    <t>DA</t>
  </si>
  <si>
    <t>DB</t>
  </si>
  <si>
    <t>DC</t>
  </si>
  <si>
    <t>DX</t>
  </si>
  <si>
    <t>EA</t>
  </si>
  <si>
    <t>EB</t>
  </si>
  <si>
    <t>EC</t>
  </si>
  <si>
    <t>ED</t>
  </si>
  <si>
    <t>ET</t>
  </si>
  <si>
    <t>ER</t>
  </si>
  <si>
    <t>EP</t>
  </si>
  <si>
    <t>EX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</si>
  <si>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</si>
  <si>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</si>
  <si>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</si>
  <si>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</si>
  <si>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</si>
  <si>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</si>
  <si>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</si>
  <si>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</si>
  <si>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</si>
  <si>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</si>
  <si>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</si>
  <si>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</si>
  <si>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FX</t>
  </si>
  <si>
    <t>ES</t>
  </si>
  <si>
    <t>EU</t>
  </si>
  <si>
    <t>LA</t>
  </si>
  <si>
    <t>LB</t>
  </si>
  <si>
    <t>LC</t>
  </si>
  <si>
    <t>LD</t>
  </si>
  <si>
    <t>LE</t>
  </si>
  <si>
    <t>LX</t>
  </si>
  <si>
    <t>LF</t>
  </si>
  <si>
    <t>TB</t>
  </si>
  <si>
    <t>TC</t>
  </si>
  <si>
    <t>TD</t>
  </si>
  <si>
    <t>TE</t>
  </si>
  <si>
    <t>TX</t>
  </si>
  <si>
    <t>TG</t>
  </si>
  <si>
    <t>RA 1</t>
  </si>
  <si>
    <t>RA 2</t>
  </si>
  <si>
    <t>RA 3</t>
  </si>
  <si>
    <t>RA 4</t>
  </si>
  <si>
    <t>RA 5</t>
  </si>
  <si>
    <t>RA 6</t>
  </si>
  <si>
    <t>RA 7</t>
  </si>
  <si>
    <t>RA 8</t>
  </si>
  <si>
    <t>RA 9</t>
  </si>
  <si>
    <t>RA 10</t>
  </si>
  <si>
    <t>RA 11</t>
  </si>
  <si>
    <t>RA 12</t>
  </si>
  <si>
    <t>RA 13</t>
  </si>
  <si>
    <t>RA 14</t>
  </si>
  <si>
    <t>RA 15</t>
  </si>
  <si>
    <t>RA 16</t>
  </si>
  <si>
    <t>RA 17</t>
  </si>
  <si>
    <t>RA 18</t>
  </si>
  <si>
    <t>RA 19</t>
  </si>
  <si>
    <t>RA 20</t>
  </si>
  <si>
    <t>RA 21</t>
  </si>
  <si>
    <t>RA 22</t>
  </si>
  <si>
    <t>RA 23</t>
  </si>
  <si>
    <t>RA 24</t>
  </si>
  <si>
    <t>RA 25</t>
  </si>
  <si>
    <t>RA 26</t>
  </si>
  <si>
    <t>RA 27</t>
  </si>
  <si>
    <t>RA 28</t>
  </si>
  <si>
    <t>RA 29</t>
  </si>
  <si>
    <t>RA 30</t>
  </si>
  <si>
    <t>ALEAS</t>
  </si>
  <si>
    <t>Raccourcis Onglets RA</t>
  </si>
  <si>
    <t>** Attention, ces macros fonctionnent uniquement si les onglets ne sont pas renommés.</t>
  </si>
  <si>
    <t>ZZ</t>
  </si>
  <si>
    <t>RA</t>
  </si>
  <si>
    <t>QA</t>
  </si>
  <si>
    <t>QB</t>
  </si>
  <si>
    <t>QC</t>
  </si>
  <si>
    <t>QD</t>
  </si>
  <si>
    <t>Energie Autre. (Part Collectivités / Réseaux)</t>
  </si>
  <si>
    <t>Externalisation_de_services</t>
  </si>
  <si>
    <t>EN Eolien</t>
  </si>
  <si>
    <t>EN Photovoltaïque aux particuliers</t>
  </si>
  <si>
    <t>EN Photovoltaïque Entreprises</t>
  </si>
  <si>
    <t>EN Autres Energies Nouvelles</t>
  </si>
  <si>
    <t>SETUP!A1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</si>
</sst>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_F_-;\-* #,##0.00\ _F_-;_-* &quot;-&quot;??\ _F_-;_-@_-"/>
    <numFmt numFmtId="167" formatCode="#,##0.0"/>
    <numFmt numFmtId="168" formatCode="0.0"/>
    <numFmt numFmtId="169" formatCode="0.0%"/>
    <numFmt numFmtId="170" formatCode="\$#,##0\ ;\(\$#,##0\)"/>
    <numFmt numFmtId="171" formatCode="d\-mmm\-yy"/>
    <numFmt numFmtId="172" formatCode="#,##0;[Red]#,##0"/>
    <numFmt numFmtId="173" formatCode="0.000"/>
    <numFmt numFmtId="174" formatCode="#,##0.0000000_ ;\-#,##0.0000000\ "/>
    <numFmt numFmtId="175" formatCode="#,##0.0000000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8"/>
      <name val="Arial"/>
      <family val="2"/>
    </font>
    <font>
      <b/>
      <sz val="30"/>
      <name val="Arial"/>
      <family val="2"/>
    </font>
    <font>
      <i/>
      <sz val="12"/>
      <name val="Arial"/>
      <family val="2"/>
    </font>
    <font>
      <sz val="12"/>
      <color indexed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2"/>
      <color indexed="60"/>
      <name val="Arial"/>
      <family val="2"/>
    </font>
    <font>
      <sz val="11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u/>
      <sz val="12"/>
      <name val="Arial"/>
      <family val="2"/>
    </font>
    <font>
      <b/>
      <sz val="10"/>
      <color theme="0"/>
      <name val="Arial"/>
      <family val="2"/>
    </font>
    <font>
      <b/>
      <sz val="10"/>
      <color theme="4" tint="-0.499984740745262"/>
      <name val="Arial"/>
      <family val="2"/>
    </font>
    <font>
      <b/>
      <sz val="14"/>
      <color theme="0"/>
      <name val="Arial"/>
      <family val="2"/>
    </font>
    <font>
      <b/>
      <sz val="16"/>
      <color theme="4" tint="-0.499984740745262"/>
      <name val="Arial"/>
      <family val="2"/>
    </font>
    <font>
      <b/>
      <sz val="12"/>
      <color theme="8" tint="-0.499984740745262"/>
      <name val="Arial"/>
      <family val="2"/>
    </font>
    <font>
      <b/>
      <sz val="12"/>
      <color theme="0"/>
      <name val="Arial"/>
      <family val="2"/>
    </font>
    <font>
      <b/>
      <sz val="14"/>
      <color theme="4" tint="-0.499984740745262"/>
      <name val="Arial"/>
      <family val="2"/>
    </font>
    <font>
      <b/>
      <sz val="14"/>
      <color theme="8" tint="-0.499984740745262"/>
      <name val="Arial"/>
      <family val="2"/>
    </font>
    <font>
      <sz val="12"/>
      <color theme="0"/>
      <name val="Arial"/>
      <family val="2"/>
    </font>
    <font>
      <b/>
      <sz val="12"/>
      <color theme="4" tint="-0.499984740745262"/>
      <name val="Arial"/>
      <family val="2"/>
    </font>
    <font>
      <b/>
      <sz val="16"/>
      <color theme="6" tint="-0.499984740745262"/>
      <name val="Arial"/>
      <family val="2"/>
    </font>
    <font>
      <b/>
      <sz val="12"/>
      <color theme="6" tint="-0.499984740745262"/>
      <name val="Arial"/>
      <family val="2"/>
    </font>
    <font>
      <b/>
      <sz val="12"/>
      <color indexed="18" tint="-0.499984740745262"/>
      <name val="Arial"/>
      <family val="2"/>
    </font>
    <font>
      <b/>
      <sz val="12"/>
      <color rgb="FFC00000"/>
      <name val="Arial"/>
      <family val="2"/>
    </font>
    <font>
      <sz val="14"/>
      <color theme="4" tint="-0.499984740745262"/>
      <name val="Arial"/>
      <family val="2"/>
    </font>
    <font>
      <b/>
      <sz val="12"/>
      <color theme="0" tint="-0.499984740745262"/>
      <name val="Arial"/>
      <family val="2"/>
    </font>
    <font>
      <sz val="8"/>
      <color theme="4" tint="-0.249977111117893"/>
      <name val="Arial"/>
      <family val="2"/>
    </font>
    <font>
      <b/>
      <sz val="12"/>
      <color rgb="FF00B0F0"/>
      <name val="Arial"/>
      <family val="2"/>
    </font>
    <font>
      <b/>
      <sz val="10"/>
      <color rgb="FF0000FF"/>
      <name val="Arial"/>
      <family val="2"/>
    </font>
    <font>
      <b/>
      <sz val="10"/>
      <color rgb="FF339966"/>
      <name val="Arial"/>
      <family val="2"/>
    </font>
    <font>
      <sz val="8"/>
      <color theme="4" tint="-0.499984740745262"/>
      <name val="Arial"/>
      <family val="2"/>
    </font>
    <font>
      <b/>
      <sz val="12"/>
      <color theme="4" tint="-0.249977111117893"/>
      <name val="Arial"/>
      <family val="2"/>
    </font>
    <font>
      <sz val="10"/>
      <color theme="9" tint="0.79998168889431442"/>
      <name val="Arial"/>
      <family val="2"/>
    </font>
    <font>
      <b/>
      <sz val="10"/>
      <color theme="9" tint="-0.249977111117893"/>
      <name val="Arial"/>
      <family val="2"/>
    </font>
    <font>
      <u/>
      <sz val="10"/>
      <color theme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lightUp">
        <fgColor theme="4" tint="0.59996337778862885"/>
        <bgColor indexed="65"/>
      </patternFill>
    </fill>
    <fill>
      <patternFill patternType="lightUp">
        <fgColor theme="8" tint="0.59996337778862885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lightUp">
        <fgColor theme="0"/>
        <bgColor theme="4" tint="0.59999389629810485"/>
      </patternFill>
    </fill>
    <fill>
      <patternFill patternType="lightUp">
        <fgColor theme="0"/>
        <bgColor theme="4" tint="-0.499984740745262"/>
      </patternFill>
    </fill>
    <fill>
      <patternFill patternType="lightUp">
        <fgColor theme="0"/>
        <bgColor theme="4" tint="0.599963377788628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lightUp">
        <fgColor theme="0"/>
        <bgColor theme="6" tint="0.59996337778862885"/>
      </patternFill>
    </fill>
    <fill>
      <patternFill patternType="lightUp">
        <fgColor theme="0"/>
        <bgColor theme="6" tint="0.59999389629810485"/>
      </patternFill>
    </fill>
    <fill>
      <patternFill patternType="solid">
        <fgColor theme="8" tint="-0.499984740745262"/>
        <bgColor indexed="64"/>
      </patternFill>
    </fill>
    <fill>
      <patternFill patternType="lightUp">
        <fgColor theme="0"/>
        <bgColor theme="0" tint="-0.2499465926084170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65"/>
      </patternFill>
    </fill>
    <fill>
      <patternFill patternType="lightUp">
        <fgColor theme="0"/>
        <bgColor theme="0" tint="-0.499984740745262"/>
      </patternFill>
    </fill>
    <fill>
      <patternFill patternType="solid">
        <fgColor theme="0" tint="-0.499984740745262"/>
        <bgColor theme="0"/>
      </patternFill>
    </fill>
    <fill>
      <patternFill patternType="lightUp">
        <fgColor theme="0" tint="-0.24994659260841701"/>
        <bgColor indexed="65"/>
      </patternFill>
    </fill>
    <fill>
      <patternFill patternType="lightUp">
        <fgColor theme="0" tint="-0.24994659260841701"/>
        <bgColor theme="0"/>
      </patternFill>
    </fill>
    <fill>
      <patternFill patternType="solid">
        <fgColor theme="0"/>
        <bgColor theme="0" tint="-0.24994659260841701"/>
      </patternFill>
    </fill>
    <fill>
      <patternFill patternType="lightUp">
        <fgColor theme="0"/>
        <bgColor theme="6" tint="-0.499984740745262"/>
      </patternFill>
    </fill>
    <fill>
      <patternFill patternType="lightUp">
        <fgColor theme="0"/>
        <bgColor theme="8" tint="-0.499984740745262"/>
      </patternFill>
    </fill>
    <fill>
      <patternFill patternType="solid">
        <fgColor theme="4" tint="0.59999389629810485"/>
        <bgColor theme="0"/>
      </patternFill>
    </fill>
    <fill>
      <patternFill patternType="lightUp">
        <fgColor theme="6" tint="0.59996337778862885"/>
        <bgColor indexed="65"/>
      </patternFill>
    </fill>
    <fill>
      <patternFill patternType="solid">
        <fgColor indexed="65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6795556505021"/>
        <bgColor theme="0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Up">
        <fgColor theme="0"/>
        <bgColor theme="0" tint="-0.14993743705557422"/>
      </patternFill>
    </fill>
    <fill>
      <patternFill patternType="solid">
        <fgColor theme="9" tint="-0.249977111117893"/>
        <bgColor indexed="64"/>
      </patternFill>
    </fill>
  </fills>
  <borders count="30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/>
      <bottom style="hair">
        <color theme="4" tint="0.59996337778862885"/>
      </bottom>
      <diagonal/>
    </border>
    <border>
      <left/>
      <right/>
      <top/>
      <bottom style="hair">
        <color theme="4" tint="0.59996337778862885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 style="thin">
        <color theme="4" tint="0.59996337778862885"/>
      </top>
      <bottom/>
      <diagonal/>
    </border>
    <border>
      <left style="thin">
        <color theme="0"/>
      </left>
      <right/>
      <top style="thin">
        <color theme="4" tint="0.59996337778862885"/>
      </top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theme="4" tint="0.59996337778862885"/>
      </top>
      <bottom/>
      <diagonal/>
    </border>
    <border>
      <left style="thin">
        <color theme="0"/>
      </left>
      <right style="thin">
        <color theme="0"/>
      </right>
      <top style="thin">
        <color theme="4" tint="0.59996337778862885"/>
      </top>
      <bottom/>
      <diagonal/>
    </border>
    <border>
      <left style="thin">
        <color theme="0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0"/>
      </left>
      <right style="thin">
        <color theme="4" tint="0.59996337778862885"/>
      </right>
      <top/>
      <bottom/>
      <diagonal/>
    </border>
    <border>
      <left style="thin">
        <color theme="4" tint="0.59996337778862885"/>
      </left>
      <right/>
      <top/>
      <bottom style="hair">
        <color theme="4" tint="0.59996337778862885"/>
      </bottom>
      <diagonal/>
    </border>
    <border>
      <left/>
      <right style="thin">
        <color theme="4" tint="0.59996337778862885"/>
      </right>
      <top/>
      <bottom style="hair">
        <color theme="4" tint="0.59996337778862885"/>
      </bottom>
      <diagonal/>
    </border>
    <border>
      <left/>
      <right style="thin">
        <color theme="6" tint="0.59996337778862885"/>
      </right>
      <top/>
      <bottom/>
      <diagonal/>
    </border>
    <border>
      <left style="thin">
        <color theme="6" tint="0.59996337778862885"/>
      </left>
      <right style="thin">
        <color theme="6" tint="0.59996337778862885"/>
      </right>
      <top/>
      <bottom style="hair">
        <color theme="6" tint="0.59996337778862885"/>
      </bottom>
      <diagonal/>
    </border>
    <border>
      <left style="thin">
        <color theme="6" tint="0.59996337778862885"/>
      </left>
      <right/>
      <top/>
      <bottom style="hair">
        <color theme="6" tint="0.59996337778862885"/>
      </bottom>
      <diagonal/>
    </border>
    <border>
      <left/>
      <right/>
      <top/>
      <bottom style="hair">
        <color theme="6" tint="0.59996337778862885"/>
      </bottom>
      <diagonal/>
    </border>
    <border>
      <left style="thin">
        <color theme="8" tint="0.59996337778862885"/>
      </left>
      <right/>
      <top/>
      <bottom style="hair">
        <color theme="8" tint="0.59996337778862885"/>
      </bottom>
      <diagonal/>
    </border>
    <border>
      <left/>
      <right style="thin">
        <color theme="8" tint="0.59996337778862885"/>
      </right>
      <top/>
      <bottom style="hair">
        <color theme="8" tint="0.59996337778862885"/>
      </bottom>
      <diagonal/>
    </border>
    <border>
      <left/>
      <right/>
      <top/>
      <bottom style="hair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/>
      <bottom style="hair">
        <color theme="8" tint="0.59996337778862885"/>
      </bottom>
      <diagonal/>
    </border>
    <border>
      <left style="medium">
        <color theme="4" tint="0.59996337778862885"/>
      </left>
      <right/>
      <top/>
      <bottom style="hair">
        <color theme="4" tint="0.59996337778862885"/>
      </bottom>
      <diagonal/>
    </border>
    <border>
      <left style="thin">
        <color theme="4" tint="0.59996337778862885"/>
      </left>
      <right style="medium">
        <color theme="4" tint="0.59996337778862885"/>
      </right>
      <top/>
      <bottom style="hair">
        <color theme="4" tint="0.59996337778862885"/>
      </bottom>
      <diagonal/>
    </border>
    <border>
      <left style="medium">
        <color theme="0"/>
      </left>
      <right/>
      <top style="thin">
        <color theme="4" tint="0.59996337778862885"/>
      </top>
      <bottom/>
      <diagonal/>
    </border>
    <border>
      <left style="thin">
        <color theme="0"/>
      </left>
      <right style="medium">
        <color theme="0"/>
      </right>
      <top style="thin">
        <color theme="4" tint="0.59996337778862885"/>
      </top>
      <bottom/>
      <diagonal/>
    </border>
    <border>
      <left style="medium">
        <color theme="0"/>
      </left>
      <right/>
      <top/>
      <bottom/>
      <diagonal/>
    </border>
    <border>
      <left style="thin">
        <color theme="0"/>
      </left>
      <right style="medium">
        <color theme="0"/>
      </right>
      <top/>
      <bottom/>
      <diagonal/>
    </border>
    <border>
      <left/>
      <right style="medium">
        <color theme="4" tint="0.59996337778862885"/>
      </right>
      <top/>
      <bottom style="thin">
        <color theme="4" tint="0.59996337778862885"/>
      </bottom>
      <diagonal/>
    </border>
    <border>
      <left/>
      <right style="medium">
        <color theme="4" tint="0.59996337778862885"/>
      </right>
      <top/>
      <bottom style="hair">
        <color theme="4" tint="0.59996337778862885"/>
      </bottom>
      <diagonal/>
    </border>
    <border>
      <left style="medium">
        <color theme="4" tint="0.59996337778862885"/>
      </left>
      <right style="thin">
        <color theme="4" tint="0.59996337778862885"/>
      </right>
      <top style="medium">
        <color theme="4" tint="0.59996337778862885"/>
      </top>
      <bottom/>
      <diagonal/>
    </border>
    <border>
      <left style="medium">
        <color theme="4" tint="0.59996337778862885"/>
      </left>
      <right style="thin">
        <color theme="4" tint="0.59996337778862885"/>
      </right>
      <top/>
      <bottom/>
      <diagonal/>
    </border>
    <border>
      <left style="medium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medium">
        <color theme="4" tint="0.59996337778862885"/>
      </left>
      <right style="thin">
        <color theme="4" tint="0.59996337778862885"/>
      </right>
      <top/>
      <bottom style="hair">
        <color theme="4" tint="0.59996337778862885"/>
      </bottom>
      <diagonal/>
    </border>
    <border>
      <left style="medium">
        <color theme="4" tint="0.59996337778862885"/>
      </left>
      <right/>
      <top style="medium">
        <color theme="4" tint="0.59996337778862885"/>
      </top>
      <bottom style="thin">
        <color theme="4" tint="0.59996337778862885"/>
      </bottom>
      <diagonal/>
    </border>
    <border>
      <left/>
      <right style="medium">
        <color theme="4" tint="0.59996337778862885"/>
      </right>
      <top style="medium">
        <color theme="4" tint="0.59996337778862885"/>
      </top>
      <bottom style="thin">
        <color theme="4" tint="0.59996337778862885"/>
      </bottom>
      <diagonal/>
    </border>
    <border>
      <left style="medium">
        <color theme="4" tint="0.59996337778862885"/>
      </left>
      <right/>
      <top style="thin">
        <color theme="4" tint="0.59996337778862885"/>
      </top>
      <bottom/>
      <diagonal/>
    </border>
    <border>
      <left style="medium">
        <color theme="0"/>
      </left>
      <right style="thin">
        <color theme="0"/>
      </right>
      <top style="thin">
        <color theme="4" tint="0.59996337778862885"/>
      </top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/>
      <right style="medium">
        <color theme="0"/>
      </right>
      <top style="thin">
        <color theme="4" tint="0.59996337778862885"/>
      </top>
      <bottom/>
      <diagonal/>
    </border>
    <border>
      <left/>
      <right style="medium">
        <color theme="0"/>
      </right>
      <top/>
      <bottom/>
      <diagonal/>
    </border>
    <border>
      <left/>
      <right style="medium">
        <color theme="6" tint="0.59996337778862885"/>
      </right>
      <top/>
      <bottom/>
      <diagonal/>
    </border>
    <border>
      <left/>
      <right style="medium">
        <color theme="6" tint="0.59996337778862885"/>
      </right>
      <top/>
      <bottom style="hair">
        <color theme="6" tint="0.59996337778862885"/>
      </bottom>
      <diagonal/>
    </border>
    <border>
      <left style="medium">
        <color theme="6" tint="0.59996337778862885"/>
      </left>
      <right/>
      <top/>
      <bottom style="hair">
        <color theme="6" tint="0.59996337778862885"/>
      </bottom>
      <diagonal/>
    </border>
    <border>
      <left style="thin">
        <color theme="6" tint="0.59996337778862885"/>
      </left>
      <right style="medium">
        <color theme="6" tint="0.59996337778862885"/>
      </right>
      <top/>
      <bottom style="hair">
        <color theme="6" tint="0.59996337778862885"/>
      </bottom>
      <diagonal/>
    </border>
    <border>
      <left style="medium">
        <color theme="6" tint="0.59996337778862885"/>
      </left>
      <right style="medium">
        <color theme="6" tint="0.59996337778862885"/>
      </right>
      <top style="medium">
        <color theme="6" tint="0.59996337778862885"/>
      </top>
      <bottom/>
      <diagonal/>
    </border>
    <border>
      <left style="medium">
        <color theme="6" tint="0.59996337778862885"/>
      </left>
      <right style="medium">
        <color theme="6" tint="0.59996337778862885"/>
      </right>
      <top/>
      <bottom/>
      <diagonal/>
    </border>
    <border>
      <left style="medium">
        <color theme="6" tint="0.59996337778862885"/>
      </left>
      <right style="medium">
        <color theme="6" tint="0.59996337778862885"/>
      </right>
      <top/>
      <bottom style="hair">
        <color theme="6" tint="0.59996337778862885"/>
      </bottom>
      <diagonal/>
    </border>
    <border>
      <left style="medium">
        <color theme="6" tint="0.59996337778862885"/>
      </left>
      <right style="medium">
        <color theme="0"/>
      </right>
      <top style="thin">
        <color theme="6" tint="0.59996337778862885"/>
      </top>
      <bottom/>
      <diagonal/>
    </border>
    <border>
      <left style="medium">
        <color theme="6" tint="0.59996337778862885"/>
      </left>
      <right style="medium">
        <color theme="0"/>
      </right>
      <top/>
      <bottom/>
      <diagonal/>
    </border>
    <border>
      <left style="thin">
        <color theme="4" tint="0.59996337778862885"/>
      </left>
      <right style="medium">
        <color theme="4" tint="0.59996337778862885"/>
      </right>
      <top style="thin">
        <color theme="4" tint="0.59996337778862885"/>
      </top>
      <bottom/>
      <diagonal/>
    </border>
    <border>
      <left style="medium">
        <color theme="4" tint="0.59996337778862885"/>
      </left>
      <right/>
      <top/>
      <bottom/>
      <diagonal/>
    </border>
    <border>
      <left style="medium">
        <color theme="4" tint="0.59996337778862885"/>
      </left>
      <right/>
      <top style="medium">
        <color theme="4" tint="0.59996337778862885"/>
      </top>
      <bottom style="medium">
        <color theme="4" tint="0.59996337778862885"/>
      </bottom>
      <diagonal/>
    </border>
    <border>
      <left/>
      <right style="medium">
        <color theme="4" tint="0.59996337778862885"/>
      </right>
      <top style="medium">
        <color theme="4" tint="0.59996337778862885"/>
      </top>
      <bottom style="medium">
        <color theme="4" tint="0.59996337778862885"/>
      </bottom>
      <diagonal/>
    </border>
    <border>
      <left style="medium">
        <color theme="4" tint="0.59996337778862885"/>
      </left>
      <right style="thin">
        <color theme="4" tint="0.59996337778862885"/>
      </right>
      <top/>
      <bottom style="medium">
        <color theme="4" tint="0.59996337778862885"/>
      </bottom>
      <diagonal/>
    </border>
    <border>
      <left/>
      <right style="medium">
        <color theme="4" tint="0.59996337778862885"/>
      </right>
      <top/>
      <bottom style="medium">
        <color theme="4" tint="0.59996337778862885"/>
      </bottom>
      <diagonal/>
    </border>
    <border>
      <left style="medium">
        <color theme="6" tint="0.59996337778862885"/>
      </left>
      <right style="medium">
        <color theme="6" tint="0.59996337778862885"/>
      </right>
      <top/>
      <bottom style="medium">
        <color theme="6" tint="0.59996337778862885"/>
      </bottom>
      <diagonal/>
    </border>
    <border>
      <left style="thin">
        <color theme="6" tint="0.59996337778862885"/>
      </left>
      <right/>
      <top/>
      <bottom style="medium">
        <color theme="6" tint="0.59996337778862885"/>
      </bottom>
      <diagonal/>
    </border>
    <border>
      <left/>
      <right/>
      <top/>
      <bottom style="medium">
        <color theme="6" tint="0.59996337778862885"/>
      </bottom>
      <diagonal/>
    </border>
    <border>
      <left style="medium">
        <color theme="4" tint="0.59996337778862885"/>
      </left>
      <right/>
      <top style="thin">
        <color theme="4" tint="0.59996337778862885"/>
      </top>
      <bottom style="medium">
        <color theme="4" tint="0.59996337778862885"/>
      </bottom>
      <diagonal/>
    </border>
    <border>
      <left/>
      <right/>
      <top style="thin">
        <color theme="4" tint="0.59996337778862885"/>
      </top>
      <bottom style="medium">
        <color theme="4" tint="0.59996337778862885"/>
      </bottom>
      <diagonal/>
    </border>
    <border>
      <left style="thin">
        <color theme="4" tint="0.59996337778862885"/>
      </left>
      <right style="medium">
        <color theme="4" tint="0.59996337778862885"/>
      </right>
      <top style="thin">
        <color theme="4" tint="0.59996337778862885"/>
      </top>
      <bottom style="medium">
        <color theme="4" tint="0.59996337778862885"/>
      </bottom>
      <diagonal/>
    </border>
    <border>
      <left style="medium">
        <color theme="8" tint="0.59996337778862885"/>
      </left>
      <right/>
      <top/>
      <bottom style="hair">
        <color theme="8" tint="0.59996337778862885"/>
      </bottom>
      <diagonal/>
    </border>
    <border>
      <left/>
      <right style="medium">
        <color theme="8" tint="0.59996337778862885"/>
      </right>
      <top/>
      <bottom style="hair">
        <color theme="8" tint="0.59996337778862885"/>
      </bottom>
      <diagonal/>
    </border>
    <border>
      <left style="thin">
        <color theme="8" tint="0.59996337778862885"/>
      </left>
      <right style="medium">
        <color theme="8" tint="0.59996337778862885"/>
      </right>
      <top/>
      <bottom style="hair">
        <color theme="8" tint="0.59996337778862885"/>
      </bottom>
      <diagonal/>
    </border>
    <border>
      <left style="thin">
        <color theme="0"/>
      </left>
      <right style="medium">
        <color theme="8" tint="0.59996337778862885"/>
      </right>
      <top/>
      <bottom/>
      <diagonal/>
    </border>
    <border>
      <left style="medium">
        <color theme="4" tint="0.59996337778862885"/>
      </left>
      <right style="thin">
        <color theme="4" tint="0.59996337778862885"/>
      </right>
      <top style="medium">
        <color theme="4" tint="0.59996337778862885"/>
      </top>
      <bottom style="hair">
        <color theme="4" tint="0.59996337778862885"/>
      </bottom>
      <diagonal/>
    </border>
    <border>
      <left style="thin">
        <color theme="4" tint="0.59996337778862885"/>
      </left>
      <right style="medium">
        <color theme="4" tint="0.59996337778862885"/>
      </right>
      <top style="medium">
        <color theme="4" tint="0.59996337778862885"/>
      </top>
      <bottom style="hair">
        <color theme="4" tint="0.59996337778862885"/>
      </bottom>
      <diagonal/>
    </border>
    <border>
      <left style="medium">
        <color theme="4" tint="0.59996337778862885"/>
      </left>
      <right style="thin">
        <color theme="4" tint="0.59996337778862885"/>
      </right>
      <top style="hair">
        <color theme="4" tint="0.59996337778862885"/>
      </top>
      <bottom style="hair">
        <color theme="4" tint="0.59996337778862885"/>
      </bottom>
      <diagonal/>
    </border>
    <border>
      <left style="thin">
        <color theme="4" tint="0.59996337778862885"/>
      </left>
      <right style="medium">
        <color theme="4" tint="0.59996337778862885"/>
      </right>
      <top style="hair">
        <color theme="4" tint="0.59996337778862885"/>
      </top>
      <bottom style="hair">
        <color theme="4" tint="0.59996337778862885"/>
      </bottom>
      <diagonal/>
    </border>
    <border>
      <left style="medium">
        <color theme="4" tint="0.59996337778862885"/>
      </left>
      <right style="thin">
        <color theme="4" tint="0.59996337778862885"/>
      </right>
      <top style="hair">
        <color theme="4" tint="0.59996337778862885"/>
      </top>
      <bottom/>
      <diagonal/>
    </border>
    <border>
      <left style="thin">
        <color theme="4" tint="0.59996337778862885"/>
      </left>
      <right style="medium">
        <color theme="4" tint="0.59996337778862885"/>
      </right>
      <top style="hair">
        <color theme="4" tint="0.59996337778862885"/>
      </top>
      <bottom/>
      <diagonal/>
    </border>
    <border>
      <left style="medium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hair">
        <color theme="4" tint="0.59996337778862885"/>
      </bottom>
      <diagonal/>
    </border>
    <border>
      <left style="thin">
        <color theme="4" tint="0.59996337778862885"/>
      </left>
      <right style="medium">
        <color theme="4" tint="0.59996337778862885"/>
      </right>
      <top style="thin">
        <color theme="4" tint="0.59996337778862885"/>
      </top>
      <bottom style="hair">
        <color theme="4" tint="0.59996337778862885"/>
      </bottom>
      <diagonal/>
    </border>
    <border>
      <left style="medium">
        <color theme="4" tint="-0.499984740745262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  <border>
      <left/>
      <right style="thin">
        <color theme="6" tint="0.59996337778862885"/>
      </right>
      <top/>
      <bottom style="hair">
        <color theme="6" tint="0.59996337778862885"/>
      </bottom>
      <diagonal/>
    </border>
    <border>
      <left style="thin">
        <color theme="6" tint="0.59996337778862885"/>
      </left>
      <right/>
      <top style="thin">
        <color theme="6" tint="0.59996337778862885"/>
      </top>
      <bottom/>
      <diagonal/>
    </border>
    <border>
      <left style="thin">
        <color theme="6" tint="0.59996337778862885"/>
      </left>
      <right/>
      <top/>
      <bottom/>
      <diagonal/>
    </border>
    <border>
      <left style="medium">
        <color theme="0" tint="-0.24994659260841701"/>
      </left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/>
      <right style="double">
        <color theme="4" tint="-0.499984740745262"/>
      </right>
      <top/>
      <bottom/>
      <diagonal/>
    </border>
    <border>
      <left style="double">
        <color theme="4" tint="-0.499984740745262"/>
      </left>
      <right/>
      <top/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/>
      </right>
      <top/>
      <bottom/>
      <diagonal/>
    </border>
    <border>
      <left style="thin">
        <color theme="0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theme="0" tint="-0.499984740745262"/>
      </left>
      <right style="thin">
        <color theme="0"/>
      </right>
      <top/>
      <bottom style="medium">
        <color theme="0" tint="-0.499984740745262"/>
      </bottom>
      <diagonal/>
    </border>
    <border>
      <left style="thin">
        <color theme="0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/>
      </right>
      <top/>
      <bottom/>
      <diagonal/>
    </border>
    <border>
      <left style="thin">
        <color theme="0"/>
      </left>
      <right style="medium">
        <color theme="0" tint="-0.499984740745262"/>
      </right>
      <top/>
      <bottom/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/>
      </left>
      <right style="medium">
        <color theme="0"/>
      </right>
      <top/>
      <bottom style="medium">
        <color theme="0" tint="-0.499984740745262"/>
      </bottom>
      <diagonal/>
    </border>
    <border>
      <left style="medium">
        <color theme="0"/>
      </left>
      <right style="thin">
        <color theme="0"/>
      </right>
      <top/>
      <bottom style="medium">
        <color theme="0" tint="-0.499984740745262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 style="hair">
        <color theme="0" tint="-0.24994659260841701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/>
      <diagonal/>
    </border>
    <border>
      <left style="thin">
        <color theme="0"/>
      </left>
      <right style="medium">
        <color theme="4" tint="0.59996337778862885"/>
      </right>
      <top/>
      <bottom/>
      <diagonal/>
    </border>
    <border>
      <left style="thin">
        <color theme="0"/>
      </left>
      <right style="medium">
        <color theme="4" tint="0.59996337778862885"/>
      </right>
      <top style="thin">
        <color theme="4" tint="0.59996337778862885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/>
      </left>
      <right style="thin">
        <color theme="0"/>
      </right>
      <top/>
      <bottom style="medium">
        <color theme="0" tint="-0.499984740745262"/>
      </bottom>
      <diagonal/>
    </border>
    <border>
      <left style="thin">
        <color theme="0"/>
      </left>
      <right/>
      <top/>
      <bottom style="medium">
        <color theme="0" tint="-0.499984740745262"/>
      </bottom>
      <diagonal/>
    </border>
    <border>
      <left style="medium">
        <color theme="0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thin">
        <color theme="0"/>
      </right>
      <top/>
      <bottom style="medium">
        <color theme="0" tint="-0.499984740745262"/>
      </bottom>
      <diagonal/>
    </border>
    <border>
      <left/>
      <right style="medium">
        <color theme="0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hair">
        <color theme="0" tint="-0.24994659260841701"/>
      </bottom>
      <diagonal/>
    </border>
    <border>
      <left/>
      <right/>
      <top style="medium">
        <color theme="0" tint="-0.499984740745262"/>
      </top>
      <bottom style="hair">
        <color theme="0" tint="-0.24994659260841701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hair">
        <color theme="0" tint="-0.24994659260841701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hair">
        <color theme="0" tint="-0.24994659260841701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hair">
        <color theme="0" tint="-0.24994659260841701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hair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499984740745262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medium">
        <color theme="0" tint="-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499984740745262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499984740745262"/>
      </left>
      <right style="medium">
        <color theme="0" tint="-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hair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hair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hair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hair">
        <color theme="0" tint="-0.499984740745262"/>
      </top>
      <bottom/>
      <diagonal/>
    </border>
    <border>
      <left/>
      <right/>
      <top style="hair">
        <color theme="0" tint="-0.499984740745262"/>
      </top>
      <bottom/>
      <diagonal/>
    </border>
    <border>
      <left style="thin">
        <color theme="0" tint="-0.499984740745262"/>
      </left>
      <right/>
      <top style="hair">
        <color theme="0" tint="-0.499984740745262"/>
      </top>
      <bottom/>
      <diagonal/>
    </border>
    <border>
      <left/>
      <right style="medium">
        <color theme="0" tint="-0.499984740745262"/>
      </right>
      <top style="hair">
        <color theme="0" tint="-0.499984740745262"/>
      </top>
      <bottom/>
      <diagonal/>
    </border>
    <border>
      <left style="medium">
        <color theme="0" tint="-0.499984740745262"/>
      </left>
      <right/>
      <top style="hair">
        <color theme="0" tint="-0.499984740745262"/>
      </top>
      <bottom/>
      <diagonal/>
    </border>
    <border>
      <left/>
      <right style="thin">
        <color theme="4" tint="0.59996337778862885"/>
      </right>
      <top/>
      <bottom/>
      <diagonal/>
    </border>
    <border>
      <left/>
      <right/>
      <top style="hair">
        <color theme="4" tint="0.59996337778862885"/>
      </top>
      <bottom style="hair">
        <color theme="4" tint="0.59996337778862885"/>
      </bottom>
      <diagonal/>
    </border>
    <border>
      <left style="medium">
        <color theme="4" tint="0.59996337778862885"/>
      </left>
      <right/>
      <top style="hair">
        <color theme="4" tint="0.59996337778862885"/>
      </top>
      <bottom style="hair">
        <color theme="4" tint="0.59996337778862885"/>
      </bottom>
      <diagonal/>
    </border>
    <border>
      <left/>
      <right style="medium">
        <color theme="4" tint="0.59996337778862885"/>
      </right>
      <top style="hair">
        <color theme="4" tint="0.59996337778862885"/>
      </top>
      <bottom style="hair">
        <color theme="4" tint="0.59996337778862885"/>
      </bottom>
      <diagonal/>
    </border>
    <border>
      <left/>
      <right/>
      <top style="hair">
        <color theme="4" tint="0.59996337778862885"/>
      </top>
      <bottom/>
      <diagonal/>
    </border>
    <border>
      <left style="medium">
        <color theme="4" tint="0.59996337778862885"/>
      </left>
      <right/>
      <top style="hair">
        <color theme="4" tint="0.59996337778862885"/>
      </top>
      <bottom/>
      <diagonal/>
    </border>
    <border>
      <left/>
      <right style="medium">
        <color theme="4" tint="0.59996337778862885"/>
      </right>
      <top style="hair">
        <color theme="4" tint="0.59996337778862885"/>
      </top>
      <bottom/>
      <diagonal/>
    </border>
    <border>
      <left style="medium">
        <color theme="8" tint="-0.499984740745262"/>
      </left>
      <right/>
      <top/>
      <bottom/>
      <diagonal/>
    </border>
    <border>
      <left style="medium">
        <color theme="8" tint="0.59996337778862885"/>
      </left>
      <right style="thin">
        <color theme="8" tint="0.59996337778862885"/>
      </right>
      <top/>
      <bottom style="hair">
        <color theme="8" tint="0.59996337778862885"/>
      </bottom>
      <diagonal/>
    </border>
    <border>
      <left/>
      <right/>
      <top style="medium">
        <color theme="4" tint="0.59996337778862885"/>
      </top>
      <bottom style="hair">
        <color theme="4" tint="0.59996337778862885"/>
      </bottom>
      <diagonal/>
    </border>
    <border>
      <left style="medium">
        <color theme="4" tint="0.59996337778862885"/>
      </left>
      <right/>
      <top style="hair">
        <color theme="4" tint="0.59996337778862885"/>
      </top>
      <bottom style="medium">
        <color theme="4" tint="0.59996337778862885"/>
      </bottom>
      <diagonal/>
    </border>
    <border>
      <left/>
      <right/>
      <top style="hair">
        <color theme="4" tint="0.59996337778862885"/>
      </top>
      <bottom style="medium">
        <color theme="4" tint="0.59996337778862885"/>
      </bottom>
      <diagonal/>
    </border>
    <border>
      <left style="thin">
        <color theme="4" tint="0.59996337778862885"/>
      </left>
      <right style="medium">
        <color theme="4" tint="0.59996337778862885"/>
      </right>
      <top style="hair">
        <color theme="4" tint="0.59996337778862885"/>
      </top>
      <bottom style="medium">
        <color theme="4" tint="0.59996337778862885"/>
      </bottom>
      <diagonal/>
    </border>
    <border>
      <left style="medium">
        <color theme="4" tint="0.59996337778862885"/>
      </left>
      <right/>
      <top style="medium">
        <color theme="4" tint="0.59996337778862885"/>
      </top>
      <bottom style="hair">
        <color theme="4" tint="0.59996337778862885"/>
      </bottom>
      <diagonal/>
    </border>
    <border>
      <left/>
      <right style="medium">
        <color theme="4" tint="0.59996337778862885"/>
      </right>
      <top style="medium">
        <color theme="4" tint="0.59996337778862885"/>
      </top>
      <bottom style="hair">
        <color theme="4" tint="0.59996337778862885"/>
      </bottom>
      <diagonal/>
    </border>
    <border>
      <left style="medium">
        <color theme="4" tint="0.59996337778862885"/>
      </left>
      <right/>
      <top style="medium">
        <color theme="4" tint="0.59996337778862885"/>
      </top>
      <bottom/>
      <diagonal/>
    </border>
    <border>
      <left style="medium">
        <color theme="6" tint="0.59996337778862885"/>
      </left>
      <right/>
      <top style="hair">
        <color theme="6" tint="0.59996337778862885"/>
      </top>
      <bottom style="hair">
        <color theme="6" tint="0.59996337778862885"/>
      </bottom>
      <diagonal/>
    </border>
    <border>
      <left style="medium">
        <color theme="6" tint="0.59996337778862885"/>
      </left>
      <right/>
      <top style="medium">
        <color theme="6" tint="0.59996337778862885"/>
      </top>
      <bottom style="hair">
        <color theme="6" tint="0.59996337778862885"/>
      </bottom>
      <diagonal/>
    </border>
    <border>
      <left/>
      <right/>
      <top style="medium">
        <color theme="6" tint="0.59996337778862885"/>
      </top>
      <bottom style="hair">
        <color theme="6" tint="0.59996337778862885"/>
      </bottom>
      <diagonal/>
    </border>
    <border>
      <left style="thin">
        <color theme="6" tint="0.59996337778862885"/>
      </left>
      <right style="medium">
        <color theme="6" tint="0.59996337778862885"/>
      </right>
      <top style="medium">
        <color theme="6" tint="0.59996337778862885"/>
      </top>
      <bottom style="hair">
        <color theme="6" tint="0.59996337778862885"/>
      </bottom>
      <diagonal/>
    </border>
    <border>
      <left/>
      <right/>
      <top style="hair">
        <color theme="6" tint="0.59996337778862885"/>
      </top>
      <bottom style="hair">
        <color theme="6" tint="0.59996337778862885"/>
      </bottom>
      <diagonal/>
    </border>
    <border>
      <left style="thin">
        <color theme="6" tint="0.59996337778862885"/>
      </left>
      <right style="medium">
        <color theme="6" tint="0.59996337778862885"/>
      </right>
      <top style="hair">
        <color theme="6" tint="0.59996337778862885"/>
      </top>
      <bottom style="hair">
        <color theme="6" tint="0.59996337778862885"/>
      </bottom>
      <diagonal/>
    </border>
    <border>
      <left style="medium">
        <color theme="6" tint="0.59996337778862885"/>
      </left>
      <right/>
      <top style="thin">
        <color theme="6" tint="0.59996337778862885"/>
      </top>
      <bottom style="medium">
        <color theme="6" tint="0.59996337778862885"/>
      </bottom>
      <diagonal/>
    </border>
    <border>
      <left/>
      <right/>
      <top style="thin">
        <color theme="6" tint="0.59996337778862885"/>
      </top>
      <bottom style="medium">
        <color theme="6" tint="0.59996337778862885"/>
      </bottom>
      <diagonal/>
    </border>
    <border>
      <left style="thin">
        <color theme="6" tint="0.59996337778862885"/>
      </left>
      <right style="medium">
        <color theme="6" tint="0.59996337778862885"/>
      </right>
      <top style="thin">
        <color theme="6" tint="0.59996337778862885"/>
      </top>
      <bottom style="medium">
        <color theme="6" tint="0.59996337778862885"/>
      </bottom>
      <diagonal/>
    </border>
    <border>
      <left style="medium">
        <color theme="6" tint="0.59996337778862885"/>
      </left>
      <right style="medium">
        <color theme="6" tint="0.59996337778862885"/>
      </right>
      <top style="hair">
        <color theme="4" tint="0.59996337778862885"/>
      </top>
      <bottom style="hair">
        <color theme="4" tint="0.59996337778862885"/>
      </bottom>
      <diagonal/>
    </border>
    <border>
      <left style="medium">
        <color theme="6" tint="0.59996337778862885"/>
      </left>
      <right style="medium">
        <color theme="6" tint="0.59996337778862885"/>
      </right>
      <top style="hair">
        <color theme="4" tint="0.59996337778862885"/>
      </top>
      <bottom/>
      <diagonal/>
    </border>
    <border>
      <left style="medium">
        <color theme="6" tint="0.59996337778862885"/>
      </left>
      <right/>
      <top style="hair">
        <color theme="6" tint="0.59996337778862885"/>
      </top>
      <bottom style="medium">
        <color theme="6" tint="0.59996337778862885"/>
      </bottom>
      <diagonal/>
    </border>
    <border>
      <left/>
      <right/>
      <top style="hair">
        <color theme="6" tint="0.59996337778862885"/>
      </top>
      <bottom style="medium">
        <color theme="6" tint="0.59996337778862885"/>
      </bottom>
      <diagonal/>
    </border>
    <border>
      <left style="thin">
        <color theme="6" tint="0.59996337778862885"/>
      </left>
      <right style="medium">
        <color theme="6" tint="0.59996337778862885"/>
      </right>
      <top style="hair">
        <color theme="6" tint="0.59996337778862885"/>
      </top>
      <bottom style="medium">
        <color theme="6" tint="0.59996337778862885"/>
      </bottom>
      <diagonal/>
    </border>
    <border>
      <left/>
      <right style="medium">
        <color theme="6" tint="0.59996337778862885"/>
      </right>
      <top/>
      <bottom style="medium">
        <color theme="6" tint="0.59996337778862885"/>
      </bottom>
      <diagonal/>
    </border>
    <border>
      <left/>
      <right/>
      <top/>
      <bottom style="medium">
        <color theme="4" tint="0.59996337778862885"/>
      </bottom>
      <diagonal/>
    </border>
    <border>
      <left style="medium">
        <color theme="0" tint="-0.24994659260841701"/>
      </left>
      <right style="thin">
        <color theme="0" tint="-0.24994659260841701"/>
      </right>
      <top style="hair">
        <color theme="0" tint="-0.24994659260841701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24994659260841701"/>
      </left>
      <right/>
      <top style="hair">
        <color theme="0" tint="-0.24994659260841701"/>
      </top>
      <bottom/>
      <diagonal/>
    </border>
    <border>
      <left/>
      <right/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hair">
        <color theme="0" tint="-0.24994659260841701"/>
      </bottom>
      <diagonal/>
    </border>
    <border>
      <left style="medium">
        <color theme="0" tint="-0.499984740745262"/>
      </left>
      <right style="thin">
        <color theme="0" tint="-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/>
      </left>
      <right style="medium">
        <color theme="0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/>
      </left>
      <right style="thin">
        <color theme="0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/>
      <top/>
      <bottom style="hair">
        <color theme="0" tint="-0.24994659260841701"/>
      </bottom>
      <diagonal/>
    </border>
    <border>
      <left/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/>
      <right style="medium">
        <color theme="0" tint="-0.24994659260841701"/>
      </right>
      <top/>
      <bottom style="hair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 style="thin">
        <color theme="0"/>
      </left>
      <right/>
      <top style="medium">
        <color theme="0" tint="-0.24994659260841701"/>
      </top>
      <bottom/>
      <diagonal/>
    </border>
    <border>
      <left/>
      <right style="thin">
        <color theme="0"/>
      </right>
      <top style="medium">
        <color theme="0" tint="-0.24994659260841701"/>
      </top>
      <bottom/>
      <diagonal/>
    </border>
    <border>
      <left/>
      <right/>
      <top style="hair">
        <color theme="8" tint="0.59996337778862885"/>
      </top>
      <bottom style="medium">
        <color theme="8" tint="0.59996337778862885"/>
      </bottom>
      <diagonal/>
    </border>
    <border>
      <left/>
      <right style="medium">
        <color theme="8" tint="0.59996337778862885"/>
      </right>
      <top style="hair">
        <color theme="8" tint="0.59996337778862885"/>
      </top>
      <bottom style="medium">
        <color theme="8" tint="0.59996337778862885"/>
      </bottom>
      <diagonal/>
    </border>
    <border>
      <left style="medium">
        <color theme="8" tint="0.59996337778862885"/>
      </left>
      <right/>
      <top style="hair">
        <color theme="8" tint="0.59996337778862885"/>
      </top>
      <bottom style="medium">
        <color theme="8" tint="0.59996337778862885"/>
      </bottom>
      <diagonal/>
    </border>
    <border>
      <left/>
      <right style="thin">
        <color theme="8" tint="0.59996337778862885"/>
      </right>
      <top style="hair">
        <color theme="8" tint="0.59996337778862885"/>
      </top>
      <bottom style="medium">
        <color theme="8" tint="0.59996337778862885"/>
      </bottom>
      <diagonal/>
    </border>
    <border>
      <left style="thin">
        <color theme="8" tint="0.59996337778862885"/>
      </left>
      <right/>
      <top style="hair">
        <color theme="8" tint="0.59996337778862885"/>
      </top>
      <bottom style="medium">
        <color theme="8" tint="0.59996337778862885"/>
      </bottom>
      <diagonal/>
    </border>
    <border>
      <left style="thin">
        <color theme="8" tint="0.59996337778862885"/>
      </left>
      <right style="medium">
        <color theme="8" tint="0.59996337778862885"/>
      </right>
      <top style="hair">
        <color theme="8" tint="0.59996337778862885"/>
      </top>
      <bottom style="medium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 style="hair">
        <color theme="8" tint="0.59996337778862885"/>
      </top>
      <bottom style="medium">
        <color theme="8" tint="0.59996337778862885"/>
      </bottom>
      <diagonal/>
    </border>
    <border>
      <left style="thin">
        <color theme="0"/>
      </left>
      <right style="medium">
        <color theme="4" tint="-0.499984740745262"/>
      </right>
      <top/>
      <bottom/>
      <diagonal/>
    </border>
    <border>
      <left style="medium">
        <color theme="8" tint="0.59996337778862885"/>
      </left>
      <right style="thin">
        <color theme="8" tint="0.59996337778862885"/>
      </right>
      <top style="hair">
        <color theme="8" tint="0.59996337778862885"/>
      </top>
      <bottom style="medium">
        <color theme="8" tint="0.59996337778862885"/>
      </bottom>
      <diagonal/>
    </border>
    <border>
      <left style="medium">
        <color theme="6" tint="0.59996337778862885"/>
      </left>
      <right style="medium">
        <color theme="6" tint="0.59996337778862885"/>
      </right>
      <top style="hair">
        <color theme="6" tint="0.59996337778862885"/>
      </top>
      <bottom style="hair">
        <color theme="4" tint="0.59996337778862885"/>
      </bottom>
      <diagonal/>
    </border>
    <border>
      <left style="thin">
        <color theme="6" tint="0.59996337778862885"/>
      </left>
      <right style="medium">
        <color theme="6" tint="0.59996337778862885"/>
      </right>
      <top/>
      <bottom style="hair">
        <color theme="4" tint="0.59996337778862885"/>
      </bottom>
      <diagonal/>
    </border>
    <border>
      <left style="thin">
        <color theme="6" tint="0.59996337778862885"/>
      </left>
      <right style="medium">
        <color theme="6" tint="0.59996337778862885"/>
      </right>
      <top style="hair">
        <color theme="4" tint="0.59996337778862885"/>
      </top>
      <bottom style="hair">
        <color theme="4" tint="0.59996337778862885"/>
      </bottom>
      <diagonal/>
    </border>
    <border>
      <left style="thin">
        <color theme="6" tint="0.59996337778862885"/>
      </left>
      <right style="medium">
        <color theme="6" tint="0.59996337778862885"/>
      </right>
      <top style="hair">
        <color theme="4" tint="0.59996337778862885"/>
      </top>
      <bottom/>
      <diagonal/>
    </border>
    <border>
      <left style="medium">
        <color theme="4" tint="0.59996337778862885"/>
      </left>
      <right/>
      <top/>
      <bottom style="medium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/>
      <bottom style="medium">
        <color theme="4" tint="0.59996337778862885"/>
      </bottom>
      <diagonal/>
    </border>
    <border>
      <left style="thin">
        <color theme="4" tint="0.59996337778862885"/>
      </left>
      <right style="medium">
        <color theme="4" tint="0.59996337778862885"/>
      </right>
      <top/>
      <bottom style="medium">
        <color theme="4" tint="0.59996337778862885"/>
      </bottom>
      <diagonal/>
    </border>
    <border>
      <left/>
      <right style="medium">
        <color theme="4" tint="0.59996337778862885"/>
      </right>
      <top/>
      <bottom/>
      <diagonal/>
    </border>
    <border>
      <left style="medium">
        <color theme="6" tint="0.59996337778862885"/>
      </left>
      <right/>
      <top/>
      <bottom style="hair">
        <color theme="4" tint="0.59996337778862885"/>
      </bottom>
      <diagonal/>
    </border>
    <border>
      <left style="medium">
        <color theme="6" tint="0.59996337778862885"/>
      </left>
      <right/>
      <top style="hair">
        <color theme="4" tint="0.59996337778862885"/>
      </top>
      <bottom style="hair">
        <color theme="4" tint="0.59996337778862885"/>
      </bottom>
      <diagonal/>
    </border>
    <border>
      <left style="medium">
        <color theme="6" tint="0.59996337778862885"/>
      </left>
      <right/>
      <top style="hair">
        <color theme="4" tint="0.59996337778862885"/>
      </top>
      <bottom/>
      <diagonal/>
    </border>
    <border>
      <left style="medium">
        <color theme="6" tint="0.59996337778862885"/>
      </left>
      <right/>
      <top/>
      <bottom/>
      <diagonal/>
    </border>
    <border>
      <left/>
      <right style="medium">
        <color theme="4" tint="0.59996337778862885"/>
      </right>
      <top style="medium">
        <color theme="4" tint="0.59996337778862885"/>
      </top>
      <bottom/>
      <diagonal/>
    </border>
    <border>
      <left style="thin">
        <color theme="6" tint="0.59996337778862885"/>
      </left>
      <right/>
      <top style="medium">
        <color theme="6" tint="0.59996337778862885"/>
      </top>
      <bottom/>
      <diagonal/>
    </border>
    <border>
      <left/>
      <right style="medium">
        <color theme="6" tint="0.59996337778862885"/>
      </right>
      <top style="medium">
        <color theme="6" tint="0.59996337778862885"/>
      </top>
      <bottom/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59996337778862885"/>
      </top>
      <bottom style="medium">
        <color theme="4" tint="0.59996337778862885"/>
      </bottom>
      <diagonal/>
    </border>
    <border>
      <left style="thin">
        <color theme="0"/>
      </left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hair">
        <color theme="0" tint="-0.24994659260841701"/>
      </top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 style="hair">
        <color theme="0" tint="-0.24994659260841701"/>
      </bottom>
      <diagonal/>
    </border>
    <border>
      <left style="thin">
        <color theme="0"/>
      </left>
      <right/>
      <top style="medium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/>
      </right>
      <top/>
      <bottom style="hair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hair">
        <color theme="0" tint="-0.24994659260841701"/>
      </bottom>
      <diagonal/>
    </border>
    <border>
      <left style="thin">
        <color theme="0"/>
      </left>
      <right style="medium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/>
      <diagonal/>
    </border>
    <border>
      <left style="thin">
        <color theme="4" tint="0.59996337778862885"/>
      </left>
      <right/>
      <top/>
      <bottom/>
      <diagonal/>
    </border>
    <border>
      <left style="thin">
        <color theme="0"/>
      </left>
      <right style="thin">
        <color theme="0" tint="-0.24994659260841701"/>
      </right>
      <top/>
      <bottom/>
      <diagonal/>
    </border>
    <border>
      <left/>
      <right/>
      <top style="medium">
        <color theme="4" tint="0.59996337778862885"/>
      </top>
      <bottom/>
      <diagonal/>
    </border>
    <border>
      <left style="thin">
        <color theme="4" tint="0.59996337778862885"/>
      </left>
      <right/>
      <top style="thin">
        <color theme="4" tint="0.59996337778862885"/>
      </top>
      <bottom/>
      <diagonal/>
    </border>
    <border>
      <left/>
      <right style="thin">
        <color theme="4" tint="0.59996337778862885"/>
      </right>
      <top style="thin">
        <color theme="4" tint="0.59996337778862885"/>
      </top>
      <bottom/>
      <diagonal/>
    </border>
    <border>
      <left/>
      <right/>
      <top/>
      <bottom style="thin">
        <color theme="4" tint="0.59996337778862885"/>
      </bottom>
      <diagonal/>
    </border>
    <border>
      <left/>
      <right style="thin">
        <color theme="4" tint="0.59996337778862885"/>
      </right>
      <top/>
      <bottom style="thin">
        <color theme="4" tint="0.59996337778862885"/>
      </bottom>
      <diagonal/>
    </border>
    <border>
      <left style="medium">
        <color theme="6" tint="0.59996337778862885"/>
      </left>
      <right/>
      <top style="medium">
        <color theme="6" tint="0.59996337778862885"/>
      </top>
      <bottom/>
      <diagonal/>
    </border>
    <border>
      <left/>
      <right style="thin">
        <color theme="6" tint="0.59996337778862885"/>
      </right>
      <top style="medium">
        <color theme="6" tint="0.59996337778862885"/>
      </top>
      <bottom/>
      <diagonal/>
    </border>
    <border>
      <left/>
      <right/>
      <top style="medium">
        <color theme="6" tint="0.59996337778862885"/>
      </top>
      <bottom/>
      <diagonal/>
    </border>
    <border>
      <left style="medium">
        <color theme="4" tint="0.59996337778862885"/>
      </left>
      <right/>
      <top/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 style="medium">
        <color theme="4" tint="0.59996337778862885"/>
      </top>
      <bottom/>
      <diagonal/>
    </border>
    <border>
      <left style="thin">
        <color theme="4" tint="0.59996337778862885"/>
      </left>
      <right style="medium">
        <color theme="4" tint="0.59996337778862885"/>
      </right>
      <top style="medium">
        <color theme="4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/>
      <bottom/>
      <diagonal/>
    </border>
    <border>
      <left style="thin">
        <color theme="4" tint="0.59996337778862885"/>
      </left>
      <right style="medium">
        <color theme="4" tint="0.59996337778862885"/>
      </right>
      <top/>
      <bottom/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 style="medium">
        <color theme="4" tint="0.59996337778862885"/>
      </right>
      <top/>
      <bottom style="thin">
        <color theme="4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theme="6" tint="0.59996337778862885"/>
      </left>
      <right style="thin">
        <color theme="6" tint="0.59996337778862885"/>
      </right>
      <top/>
      <bottom style="medium">
        <color theme="6" tint="0.59996337778862885"/>
      </bottom>
      <diagonal/>
    </border>
    <border>
      <left style="medium">
        <color theme="6" tint="0.59996337778862885"/>
      </left>
      <right/>
      <top/>
      <bottom style="medium">
        <color theme="6" tint="0.59996337778862885"/>
      </bottom>
      <diagonal/>
    </border>
    <border>
      <left style="medium">
        <color theme="6" tint="0.59996337778862885"/>
      </left>
      <right style="thin">
        <color theme="6" tint="0.59996337778862885"/>
      </right>
      <top style="medium">
        <color theme="6" tint="0.59996337778862885"/>
      </top>
      <bottom/>
      <diagonal/>
    </border>
    <border>
      <left style="thin">
        <color theme="6" tint="0.59996337778862885"/>
      </left>
      <right style="thin">
        <color theme="6" tint="0.59996337778862885"/>
      </right>
      <top style="medium">
        <color theme="6" tint="0.59996337778862885"/>
      </top>
      <bottom/>
      <diagonal/>
    </border>
    <border>
      <left style="thin">
        <color theme="6" tint="0.59996337778862885"/>
      </left>
      <right style="medium">
        <color theme="6" tint="0.59996337778862885"/>
      </right>
      <top style="medium">
        <color theme="6" tint="0.59996337778862885"/>
      </top>
      <bottom/>
      <diagonal/>
    </border>
    <border>
      <left style="medium">
        <color theme="6" tint="0.59996337778862885"/>
      </left>
      <right style="thin">
        <color theme="6" tint="0.59996337778862885"/>
      </right>
      <top/>
      <bottom/>
      <diagonal/>
    </border>
    <border>
      <left style="thin">
        <color theme="6" tint="0.59996337778862885"/>
      </left>
      <right style="thin">
        <color theme="6" tint="0.59996337778862885"/>
      </right>
      <top/>
      <bottom/>
      <diagonal/>
    </border>
    <border>
      <left style="thin">
        <color theme="6" tint="0.59996337778862885"/>
      </left>
      <right style="medium">
        <color theme="6" tint="0.59996337778862885"/>
      </right>
      <top/>
      <bottom/>
      <diagonal/>
    </border>
    <border>
      <left style="medium">
        <color theme="6" tint="0.59996337778862885"/>
      </left>
      <right style="thin">
        <color theme="6" tint="0.59996337778862885"/>
      </right>
      <top/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/>
      <bottom style="thin">
        <color theme="6" tint="0.59996337778862885"/>
      </bottom>
      <diagonal/>
    </border>
    <border>
      <left style="thin">
        <color theme="6" tint="0.59996337778862885"/>
      </left>
      <right style="medium">
        <color theme="6" tint="0.59996337778862885"/>
      </right>
      <top/>
      <bottom style="thin">
        <color theme="6" tint="0.59996337778862885"/>
      </bottom>
      <diagonal/>
    </border>
    <border>
      <left/>
      <right style="thin">
        <color theme="6" tint="0.59996337778862885"/>
      </right>
      <top/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/>
      </right>
      <top style="thin">
        <color theme="6" tint="0.59996337778862885"/>
      </top>
      <bottom/>
      <diagonal/>
    </border>
    <border>
      <left style="thin">
        <color theme="6"/>
      </left>
      <right/>
      <top style="thin">
        <color theme="6" tint="0.59996337778862885"/>
      </top>
      <bottom/>
      <diagonal/>
    </border>
    <border>
      <left style="thin">
        <color theme="6" tint="0.59996337778862885"/>
      </left>
      <right style="medium">
        <color theme="6" tint="0.59996337778862885"/>
      </right>
      <top style="thin">
        <color theme="6" tint="0.59996337778862885"/>
      </top>
      <bottom/>
      <diagonal/>
    </border>
    <border>
      <left style="thin">
        <color theme="6" tint="0.59996337778862885"/>
      </left>
      <right style="medium">
        <color theme="6" tint="0.59996337778862885"/>
      </right>
      <top/>
      <bottom style="medium">
        <color theme="6" tint="0.59996337778862885"/>
      </bottom>
      <diagonal/>
    </border>
    <border>
      <left style="thin">
        <color theme="6" tint="0.59996337778862885"/>
      </left>
      <right/>
      <top/>
      <bottom style="thin">
        <color theme="6" tint="0.59996337778862885"/>
      </bottom>
      <diagonal/>
    </border>
    <border>
      <left style="medium">
        <color theme="6" tint="0.59996337778862885"/>
      </left>
      <right/>
      <top style="thin">
        <color theme="6" tint="0.59996337778862885"/>
      </top>
      <bottom/>
      <diagonal/>
    </border>
    <border>
      <left/>
      <right/>
      <top style="thin">
        <color theme="6" tint="0.59996337778862885"/>
      </top>
      <bottom/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 style="thin">
        <color theme="6" tint="0.59996337778862885"/>
      </right>
      <top/>
      <bottom style="medium">
        <color theme="6" tint="0.59996337778862885"/>
      </bottom>
      <diagonal/>
    </border>
    <border>
      <left style="medium">
        <color theme="6" tint="0.59996337778862885"/>
      </left>
      <right/>
      <top/>
      <bottom style="thin">
        <color theme="6" tint="0.59996337778862885"/>
      </bottom>
      <diagonal/>
    </border>
    <border>
      <left/>
      <right/>
      <top/>
      <bottom style="thin">
        <color theme="6" tint="0.59996337778862885"/>
      </bottom>
      <diagonal/>
    </border>
    <border>
      <left/>
      <right style="medium">
        <color theme="6" tint="0.59996337778862885"/>
      </right>
      <top/>
      <bottom style="thin">
        <color theme="6" tint="0.59996337778862885"/>
      </bottom>
      <diagonal/>
    </border>
    <border>
      <left style="medium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medium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4" tint="0.59996337778862885"/>
      </right>
      <top/>
      <bottom style="medium">
        <color theme="4" tint="0.59996337778862885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medium">
        <color theme="0" tint="-0.24994659260841701"/>
      </top>
      <bottom/>
      <diagonal/>
    </border>
    <border>
      <left/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6" tint="0.59996337778862885"/>
      </left>
      <right style="medium">
        <color theme="6" tint="0.59996337778862885"/>
      </right>
      <top style="medium">
        <color theme="6" tint="0.59996337778862885"/>
      </top>
      <bottom style="thin">
        <color theme="6" tint="0.59996337778862885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/>
      <top style="thin">
        <color theme="0" tint="-0.24994659260841701"/>
      </top>
      <bottom/>
      <diagonal/>
    </border>
    <border>
      <left/>
      <right style="medium">
        <color theme="0" tint="-0.24994659260841701"/>
      </right>
      <top style="thin">
        <color theme="0" tint="-0.24994659260841701"/>
      </top>
      <bottom/>
      <diagonal/>
    </border>
    <border>
      <left/>
      <right style="medium">
        <color theme="4" tint="0.59996337778862885"/>
      </right>
      <top style="thin">
        <color theme="4" tint="0.59996337778862885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9" tint="0.39994506668294322"/>
      </left>
      <right style="medium">
        <color theme="9" tint="0.39994506668294322"/>
      </right>
      <top style="medium">
        <color theme="9" tint="0.39994506668294322"/>
      </top>
      <bottom style="medium">
        <color theme="9" tint="0.39994506668294322"/>
      </bottom>
      <diagonal/>
    </border>
  </borders>
  <cellStyleXfs count="16">
    <xf numFmtId="0" fontId="0" fillId="0" borderId="0"/>
    <xf numFmtId="0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3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14" fillId="0" borderId="0"/>
    <xf numFmtId="0" fontId="7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7" fillId="0" borderId="1" applyNumberFormat="0" applyFont="0" applyFill="0" applyAlignment="0" applyProtection="0"/>
    <xf numFmtId="2" fontId="7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45" fillId="0" borderId="0" applyNumberFormat="0" applyFill="0" applyBorder="0" applyAlignment="0" applyProtection="0"/>
  </cellStyleXfs>
  <cellXfs count="970">
    <xf numFmtId="0" fontId="0" fillId="0" borderId="0" xfId="0"/>
    <xf numFmtId="0" fontId="11" fillId="0" borderId="0" xfId="8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3" fontId="4" fillId="0" borderId="0" xfId="8" applyNumberFormat="1" applyFont="1"/>
    <xf numFmtId="3" fontId="4" fillId="0" borderId="0" xfId="8" applyNumberFormat="1" applyFont="1" applyFill="1"/>
    <xf numFmtId="0" fontId="14" fillId="0" borderId="0" xfId="7"/>
    <xf numFmtId="3" fontId="13" fillId="0" borderId="0" xfId="8" applyNumberFormat="1" applyFont="1" applyFill="1" applyBorder="1" applyAlignment="1" applyProtection="1">
      <alignment horizontal="center" vertical="center"/>
      <protection locked="0"/>
    </xf>
    <xf numFmtId="3" fontId="13" fillId="0" borderId="0" xfId="8" applyNumberFormat="1" applyFont="1" applyFill="1" applyBorder="1"/>
    <xf numFmtId="3" fontId="13" fillId="0" borderId="0" xfId="8" applyNumberFormat="1" applyFont="1"/>
    <xf numFmtId="167" fontId="13" fillId="0" borderId="0" xfId="8" applyNumberFormat="1" applyFont="1"/>
    <xf numFmtId="171" fontId="13" fillId="0" borderId="0" xfId="8" applyNumberFormat="1" applyFont="1"/>
    <xf numFmtId="3" fontId="5" fillId="0" borderId="0" xfId="8" applyNumberFormat="1" applyFont="1" applyFill="1" applyBorder="1" applyAlignment="1">
      <alignment horizontal="left" vertical="center"/>
    </xf>
    <xf numFmtId="3" fontId="4" fillId="0" borderId="0" xfId="8" applyNumberFormat="1" applyFont="1" applyProtection="1">
      <protection locked="0"/>
    </xf>
    <xf numFmtId="168" fontId="4" fillId="0" borderId="0" xfId="8" applyNumberFormat="1" applyFont="1"/>
    <xf numFmtId="167" fontId="4" fillId="0" borderId="0" xfId="8" applyNumberFormat="1" applyFont="1"/>
    <xf numFmtId="171" fontId="4" fillId="0" borderId="0" xfId="8" applyNumberFormat="1" applyFont="1"/>
    <xf numFmtId="10" fontId="4" fillId="0" borderId="0" xfId="8" applyNumberFormat="1" applyFont="1" applyBorder="1" applyProtection="1">
      <protection locked="0"/>
    </xf>
    <xf numFmtId="3" fontId="4" fillId="0" borderId="0" xfId="8" applyNumberFormat="1" applyFont="1" applyFill="1" applyBorder="1"/>
    <xf numFmtId="167" fontId="4" fillId="0" borderId="0" xfId="8" applyNumberFormat="1" applyFont="1" applyBorder="1"/>
    <xf numFmtId="3" fontId="4" fillId="0" borderId="0" xfId="8" applyNumberFormat="1" applyFont="1" applyBorder="1"/>
    <xf numFmtId="10" fontId="4" fillId="0" borderId="0" xfId="8" applyNumberFormat="1" applyFont="1" applyFill="1" applyBorder="1" applyProtection="1">
      <protection locked="0"/>
    </xf>
    <xf numFmtId="167" fontId="4" fillId="0" borderId="0" xfId="8" applyNumberFormat="1" applyFont="1" applyFill="1" applyBorder="1" applyProtection="1">
      <protection locked="0"/>
    </xf>
    <xf numFmtId="169" fontId="4" fillId="0" borderId="0" xfId="8" applyNumberFormat="1" applyFont="1" applyFill="1" applyBorder="1" applyProtection="1">
      <protection locked="0"/>
    </xf>
    <xf numFmtId="3" fontId="4" fillId="0" borderId="0" xfId="8" applyNumberFormat="1" applyFont="1" applyFill="1" applyBorder="1" applyAlignment="1" applyProtection="1">
      <alignment horizontal="center" vertical="center"/>
      <protection locked="0"/>
    </xf>
    <xf numFmtId="3" fontId="4" fillId="0" borderId="0" xfId="8" applyNumberFormat="1" applyFont="1" applyFill="1" applyBorder="1" applyAlignment="1">
      <alignment horizontal="center" vertical="center"/>
    </xf>
    <xf numFmtId="3" fontId="4" fillId="0" borderId="0" xfId="8" applyNumberFormat="1" applyFont="1" applyAlignment="1">
      <alignment horizontal="center" vertical="center"/>
    </xf>
    <xf numFmtId="167" fontId="4" fillId="0" borderId="0" xfId="8" applyNumberFormat="1" applyFont="1" applyAlignment="1">
      <alignment horizontal="center" vertical="center"/>
    </xf>
    <xf numFmtId="171" fontId="4" fillId="0" borderId="0" xfId="8" applyNumberFormat="1" applyFont="1" applyAlignment="1">
      <alignment horizontal="center" vertical="center"/>
    </xf>
    <xf numFmtId="3" fontId="6" fillId="0" borderId="0" xfId="8" applyNumberFormat="1" applyFont="1" applyFill="1" applyBorder="1"/>
    <xf numFmtId="3" fontId="6" fillId="0" borderId="0" xfId="8" applyNumberFormat="1" applyFont="1" applyFill="1" applyBorder="1" applyAlignment="1">
      <alignment horizontal="center" vertical="center"/>
    </xf>
    <xf numFmtId="3" fontId="4" fillId="0" borderId="0" xfId="8" applyNumberFormat="1" applyFont="1" applyFill="1" applyBorder="1" applyProtection="1">
      <protection locked="0"/>
    </xf>
    <xf numFmtId="17" fontId="10" fillId="0" borderId="0" xfId="8" applyNumberFormat="1" applyFont="1" applyFill="1" applyBorder="1" applyProtection="1">
      <protection locked="0"/>
    </xf>
    <xf numFmtId="3" fontId="25" fillId="0" borderId="0" xfId="8" applyNumberFormat="1" applyFont="1" applyFill="1" applyBorder="1" applyAlignment="1" applyProtection="1">
      <alignment horizontal="center" vertical="center"/>
      <protection locked="0"/>
    </xf>
    <xf numFmtId="169" fontId="6" fillId="0" borderId="0" xfId="9" applyNumberFormat="1" applyFont="1" applyFill="1" applyBorder="1"/>
    <xf numFmtId="167" fontId="4" fillId="3" borderId="0" xfId="8" applyNumberFormat="1" applyFont="1" applyFill="1" applyBorder="1" applyProtection="1">
      <protection locked="0"/>
    </xf>
    <xf numFmtId="3" fontId="6" fillId="3" borderId="0" xfId="8" quotePrefix="1" applyNumberFormat="1" applyFont="1" applyFill="1" applyBorder="1"/>
    <xf numFmtId="3" fontId="6" fillId="3" borderId="0" xfId="8" applyNumberFormat="1" applyFont="1" applyFill="1" applyBorder="1"/>
    <xf numFmtId="3" fontId="6" fillId="7" borderId="5" xfId="8" applyNumberFormat="1" applyFont="1" applyFill="1" applyBorder="1" applyAlignment="1">
      <alignment horizontal="center"/>
    </xf>
    <xf numFmtId="167" fontId="4" fillId="7" borderId="5" xfId="8" applyNumberFormat="1" applyFont="1" applyFill="1" applyBorder="1" applyAlignment="1">
      <alignment horizontal="center"/>
    </xf>
    <xf numFmtId="3" fontId="4" fillId="7" borderId="5" xfId="8" applyNumberFormat="1" applyFont="1" applyFill="1" applyBorder="1" applyAlignment="1">
      <alignment horizontal="center"/>
    </xf>
    <xf numFmtId="167" fontId="4" fillId="7" borderId="0" xfId="8" applyNumberFormat="1" applyFont="1" applyFill="1" applyBorder="1" applyProtection="1">
      <protection locked="0"/>
    </xf>
    <xf numFmtId="3" fontId="23" fillId="6" borderId="5" xfId="8" quotePrefix="1" applyNumberFormat="1" applyFont="1" applyFill="1" applyBorder="1"/>
    <xf numFmtId="167" fontId="26" fillId="6" borderId="5" xfId="8" quotePrefix="1" applyNumberFormat="1" applyFont="1" applyFill="1" applyBorder="1"/>
    <xf numFmtId="3" fontId="26" fillId="6" borderId="5" xfId="8" quotePrefix="1" applyNumberFormat="1" applyFont="1" applyFill="1" applyBorder="1"/>
    <xf numFmtId="167" fontId="26" fillId="6" borderId="0" xfId="8" applyNumberFormat="1" applyFont="1" applyFill="1" applyBorder="1" applyProtection="1">
      <protection locked="0"/>
    </xf>
    <xf numFmtId="10" fontId="13" fillId="0" borderId="0" xfId="8" applyNumberFormat="1" applyFont="1" applyFill="1" applyBorder="1" applyProtection="1">
      <protection locked="0"/>
    </xf>
    <xf numFmtId="3" fontId="13" fillId="0" borderId="0" xfId="8" applyNumberFormat="1" applyFont="1" applyBorder="1"/>
    <xf numFmtId="168" fontId="13" fillId="0" borderId="0" xfId="8" applyNumberFormat="1" applyFont="1" applyBorder="1"/>
    <xf numFmtId="171" fontId="13" fillId="0" borderId="0" xfId="8" applyNumberFormat="1" applyFont="1" applyBorder="1"/>
    <xf numFmtId="167" fontId="26" fillId="8" borderId="0" xfId="8" applyNumberFormat="1" applyFont="1" applyFill="1" applyBorder="1" applyProtection="1">
      <protection locked="0"/>
    </xf>
    <xf numFmtId="167" fontId="4" fillId="3" borderId="7" xfId="8" applyNumberFormat="1" applyFont="1" applyFill="1" applyBorder="1" applyProtection="1">
      <protection locked="0"/>
    </xf>
    <xf numFmtId="167" fontId="4" fillId="3" borderId="8" xfId="8" applyNumberFormat="1" applyFont="1" applyFill="1" applyBorder="1" applyProtection="1">
      <protection locked="0"/>
    </xf>
    <xf numFmtId="167" fontId="4" fillId="3" borderId="9" xfId="8" applyNumberFormat="1" applyFont="1" applyFill="1" applyBorder="1" applyProtection="1">
      <protection locked="0"/>
    </xf>
    <xf numFmtId="167" fontId="4" fillId="3" borderId="6" xfId="8" applyNumberFormat="1" applyFont="1" applyFill="1" applyBorder="1" applyProtection="1">
      <protection locked="0"/>
    </xf>
    <xf numFmtId="167" fontId="26" fillId="6" borderId="9" xfId="8" applyNumberFormat="1" applyFont="1" applyFill="1" applyBorder="1" applyProtection="1">
      <protection locked="0"/>
    </xf>
    <xf numFmtId="167" fontId="26" fillId="6" borderId="6" xfId="8" applyNumberFormat="1" applyFont="1" applyFill="1" applyBorder="1" applyProtection="1">
      <protection locked="0"/>
    </xf>
    <xf numFmtId="167" fontId="4" fillId="7" borderId="9" xfId="8" applyNumberFormat="1" applyFont="1" applyFill="1" applyBorder="1" applyProtection="1">
      <protection locked="0"/>
    </xf>
    <xf numFmtId="167" fontId="4" fillId="7" borderId="6" xfId="8" applyNumberFormat="1" applyFont="1" applyFill="1" applyBorder="1" applyProtection="1">
      <protection locked="0"/>
    </xf>
    <xf numFmtId="167" fontId="26" fillId="8" borderId="9" xfId="8" applyNumberFormat="1" applyFont="1" applyFill="1" applyBorder="1" applyProtection="1">
      <protection locked="0"/>
    </xf>
    <xf numFmtId="167" fontId="26" fillId="8" borderId="6" xfId="8" applyNumberFormat="1" applyFont="1" applyFill="1" applyBorder="1" applyProtection="1">
      <protection locked="0"/>
    </xf>
    <xf numFmtId="169" fontId="4" fillId="3" borderId="0" xfId="8" applyNumberFormat="1" applyFont="1" applyFill="1" applyBorder="1" applyProtection="1">
      <protection locked="0"/>
    </xf>
    <xf numFmtId="169" fontId="26" fillId="6" borderId="0" xfId="8" applyNumberFormat="1" applyFont="1" applyFill="1" applyBorder="1" applyProtection="1">
      <protection locked="0"/>
    </xf>
    <xf numFmtId="169" fontId="4" fillId="7" borderId="0" xfId="8" applyNumberFormat="1" applyFont="1" applyFill="1" applyBorder="1" applyProtection="1">
      <protection locked="0"/>
    </xf>
    <xf numFmtId="169" fontId="26" fillId="8" borderId="0" xfId="8" applyNumberFormat="1" applyFont="1" applyFill="1" applyBorder="1" applyProtection="1">
      <protection locked="0"/>
    </xf>
    <xf numFmtId="167" fontId="4" fillId="3" borderId="10" xfId="8" applyNumberFormat="1" applyFont="1" applyFill="1" applyBorder="1" applyProtection="1">
      <protection locked="0"/>
    </xf>
    <xf numFmtId="167" fontId="4" fillId="3" borderId="11" xfId="8" applyNumberFormat="1" applyFont="1" applyFill="1" applyBorder="1" applyProtection="1">
      <protection locked="0"/>
    </xf>
    <xf numFmtId="167" fontId="4" fillId="3" borderId="12" xfId="8" applyNumberFormat="1" applyFont="1" applyFill="1" applyBorder="1" applyProtection="1">
      <protection locked="0"/>
    </xf>
    <xf numFmtId="167" fontId="4" fillId="3" borderId="5" xfId="8" applyNumberFormat="1" applyFont="1" applyFill="1" applyBorder="1" applyProtection="1">
      <protection locked="0"/>
    </xf>
    <xf numFmtId="10" fontId="4" fillId="3" borderId="13" xfId="8" applyNumberFormat="1" applyFont="1" applyFill="1" applyBorder="1" applyProtection="1">
      <protection locked="0"/>
    </xf>
    <xf numFmtId="167" fontId="26" fillId="6" borderId="5" xfId="8" applyNumberFormat="1" applyFont="1" applyFill="1" applyBorder="1" applyProtection="1">
      <protection locked="0"/>
    </xf>
    <xf numFmtId="10" fontId="26" fillId="6" borderId="13" xfId="8" applyNumberFormat="1" applyFont="1" applyFill="1" applyBorder="1" applyProtection="1">
      <protection locked="0"/>
    </xf>
    <xf numFmtId="0" fontId="6" fillId="0" borderId="3" xfId="8" applyFont="1" applyBorder="1" applyAlignment="1">
      <alignment horizontal="center"/>
    </xf>
    <xf numFmtId="0" fontId="4" fillId="0" borderId="3" xfId="8" applyFont="1" applyBorder="1" applyAlignment="1">
      <alignment horizontal="center"/>
    </xf>
    <xf numFmtId="167" fontId="4" fillId="0" borderId="14" xfId="8" applyNumberFormat="1" applyFont="1" applyBorder="1" applyProtection="1">
      <protection locked="0"/>
    </xf>
    <xf numFmtId="167" fontId="4" fillId="0" borderId="4" xfId="8" applyNumberFormat="1" applyFont="1" applyBorder="1" applyProtection="1">
      <protection locked="0"/>
    </xf>
    <xf numFmtId="167" fontId="4" fillId="0" borderId="15" xfId="8" applyNumberFormat="1" applyFont="1" applyBorder="1" applyProtection="1">
      <protection locked="0"/>
    </xf>
    <xf numFmtId="167" fontId="4" fillId="0" borderId="4" xfId="8" applyNumberFormat="1" applyFont="1" applyFill="1" applyBorder="1" applyProtection="1">
      <protection locked="0"/>
    </xf>
    <xf numFmtId="167" fontId="4" fillId="0" borderId="3" xfId="8" applyNumberFormat="1" applyFont="1" applyBorder="1" applyProtection="1">
      <protection locked="0"/>
    </xf>
    <xf numFmtId="3" fontId="5" fillId="3" borderId="5" xfId="8" applyNumberFormat="1" applyFont="1" applyFill="1" applyBorder="1" applyAlignment="1">
      <alignment horizontal="center" vertical="center"/>
    </xf>
    <xf numFmtId="3" fontId="4" fillId="0" borderId="0" xfId="8" applyNumberFormat="1" applyFont="1" applyBorder="1" applyAlignment="1">
      <alignment horizontal="center" vertical="center"/>
    </xf>
    <xf numFmtId="3" fontId="27" fillId="0" borderId="0" xfId="8" applyNumberFormat="1" applyFont="1" applyFill="1" applyBorder="1" applyAlignment="1">
      <alignment horizontal="left" vertical="center"/>
    </xf>
    <xf numFmtId="0" fontId="27" fillId="0" borderId="0" xfId="8" applyFont="1" applyFill="1" applyBorder="1" applyAlignment="1" applyProtection="1">
      <alignment horizontal="left"/>
      <protection locked="0"/>
    </xf>
    <xf numFmtId="3" fontId="27" fillId="0" borderId="0" xfId="8" applyNumberFormat="1" applyFont="1" applyFill="1" applyBorder="1" applyAlignment="1">
      <alignment horizontal="left"/>
    </xf>
    <xf numFmtId="3" fontId="27" fillId="0" borderId="0" xfId="8" applyNumberFormat="1" applyFont="1" applyFill="1" applyBorder="1"/>
    <xf numFmtId="167" fontId="4" fillId="9" borderId="10" xfId="8" applyNumberFormat="1" applyFont="1" applyFill="1" applyBorder="1" applyProtection="1">
      <protection locked="0"/>
    </xf>
    <xf numFmtId="3" fontId="13" fillId="0" borderId="0" xfId="8" applyNumberFormat="1" applyFont="1" applyFill="1" applyBorder="1" applyAlignment="1" applyProtection="1">
      <alignment horizontal="center" vertical="center" wrapText="1"/>
      <protection locked="0"/>
    </xf>
    <xf numFmtId="167" fontId="4" fillId="0" borderId="0" xfId="8" applyNumberFormat="1" applyFont="1" applyFill="1" applyBorder="1"/>
    <xf numFmtId="171" fontId="4" fillId="0" borderId="0" xfId="8" applyNumberFormat="1" applyFont="1" applyFill="1" applyBorder="1"/>
    <xf numFmtId="0" fontId="14" fillId="0" borderId="0" xfId="0" applyFont="1" applyFill="1" applyBorder="1" applyAlignment="1">
      <alignment horizontal="center" vertical="center"/>
    </xf>
    <xf numFmtId="3" fontId="4" fillId="0" borderId="0" xfId="8" applyNumberFormat="1" applyFont="1" applyFill="1" applyBorder="1" applyAlignment="1" applyProtection="1">
      <alignment horizontal="center"/>
      <protection locked="0"/>
    </xf>
    <xf numFmtId="167" fontId="4" fillId="10" borderId="0" xfId="8" applyNumberFormat="1" applyFont="1" applyFill="1" applyBorder="1" applyProtection="1">
      <protection locked="0"/>
    </xf>
    <xf numFmtId="167" fontId="13" fillId="11" borderId="0" xfId="8" applyNumberFormat="1" applyFont="1" applyFill="1" applyBorder="1" applyProtection="1">
      <protection locked="0"/>
    </xf>
    <xf numFmtId="10" fontId="4" fillId="10" borderId="16" xfId="8" applyNumberFormat="1" applyFont="1" applyFill="1" applyBorder="1" applyProtection="1">
      <protection locked="0"/>
    </xf>
    <xf numFmtId="10" fontId="13" fillId="11" borderId="16" xfId="8" applyNumberFormat="1" applyFont="1" applyFill="1" applyBorder="1" applyProtection="1">
      <protection locked="0"/>
    </xf>
    <xf numFmtId="3" fontId="13" fillId="0" borderId="0" xfId="8" applyNumberFormat="1" applyFont="1" applyFill="1" applyBorder="1" applyAlignment="1" applyProtection="1">
      <alignment horizontal="center"/>
      <protection locked="0"/>
    </xf>
    <xf numFmtId="167" fontId="4" fillId="12" borderId="0" xfId="8" applyNumberFormat="1" applyFont="1" applyFill="1" applyBorder="1" applyProtection="1">
      <protection locked="0"/>
    </xf>
    <xf numFmtId="167" fontId="4" fillId="0" borderId="17" xfId="8" applyNumberFormat="1" applyFont="1" applyBorder="1" applyProtection="1">
      <protection locked="0"/>
    </xf>
    <xf numFmtId="167" fontId="4" fillId="0" borderId="18" xfId="8" applyNumberFormat="1" applyFont="1" applyBorder="1" applyProtection="1">
      <protection locked="0"/>
    </xf>
    <xf numFmtId="167" fontId="4" fillId="0" borderId="19" xfId="8" applyNumberFormat="1" applyFont="1" applyBorder="1" applyProtection="1">
      <protection locked="0"/>
    </xf>
    <xf numFmtId="167" fontId="4" fillId="13" borderId="0" xfId="8" applyNumberFormat="1" applyFont="1" applyFill="1" applyBorder="1" applyProtection="1">
      <protection locked="0"/>
    </xf>
    <xf numFmtId="3" fontId="28" fillId="0" borderId="0" xfId="8" applyNumberFormat="1" applyFont="1" applyFill="1" applyBorder="1" applyAlignment="1">
      <alignment vertical="center"/>
    </xf>
    <xf numFmtId="10" fontId="4" fillId="0" borderId="0" xfId="8" applyNumberFormat="1" applyFont="1" applyFill="1" applyBorder="1"/>
    <xf numFmtId="167" fontId="4" fillId="0" borderId="20" xfId="8" applyNumberFormat="1" applyFont="1" applyFill="1" applyBorder="1"/>
    <xf numFmtId="167" fontId="4" fillId="0" borderId="21" xfId="8" applyNumberFormat="1" applyFont="1" applyFill="1" applyBorder="1"/>
    <xf numFmtId="167" fontId="4" fillId="0" borderId="22" xfId="0" applyNumberFormat="1" applyFont="1" applyFill="1" applyBorder="1" applyProtection="1">
      <protection locked="0"/>
    </xf>
    <xf numFmtId="167" fontId="4" fillId="0" borderId="21" xfId="0" applyNumberFormat="1" applyFont="1" applyFill="1" applyBorder="1" applyProtection="1">
      <protection locked="0"/>
    </xf>
    <xf numFmtId="167" fontId="4" fillId="0" borderId="23" xfId="8" applyNumberFormat="1" applyFont="1" applyBorder="1"/>
    <xf numFmtId="167" fontId="29" fillId="14" borderId="9" xfId="8" applyNumberFormat="1" applyFont="1" applyFill="1" applyBorder="1"/>
    <xf numFmtId="167" fontId="29" fillId="14" borderId="6" xfId="8" applyNumberFormat="1" applyFont="1" applyFill="1" applyBorder="1"/>
    <xf numFmtId="167" fontId="29" fillId="14" borderId="0" xfId="0" applyNumberFormat="1" applyFont="1" applyFill="1" applyBorder="1" applyProtection="1">
      <protection locked="0"/>
    </xf>
    <xf numFmtId="167" fontId="29" fillId="14" borderId="9" xfId="0" applyNumberFormat="1" applyFont="1" applyFill="1" applyBorder="1" applyProtection="1">
      <protection locked="0"/>
    </xf>
    <xf numFmtId="167" fontId="29" fillId="14" borderId="5" xfId="8" applyNumberFormat="1" applyFont="1" applyFill="1" applyBorder="1"/>
    <xf numFmtId="167" fontId="4" fillId="0" borderId="24" xfId="8" applyNumberFormat="1" applyFont="1" applyBorder="1" applyProtection="1">
      <protection locked="0"/>
    </xf>
    <xf numFmtId="10" fontId="4" fillId="0" borderId="25" xfId="8" applyNumberFormat="1" applyFont="1" applyBorder="1" applyProtection="1">
      <protection locked="0"/>
    </xf>
    <xf numFmtId="167" fontId="4" fillId="0" borderId="25" xfId="8" applyNumberFormat="1" applyFont="1" applyBorder="1" applyProtection="1">
      <protection locked="0"/>
    </xf>
    <xf numFmtId="167" fontId="4" fillId="3" borderId="26" xfId="8" applyNumberFormat="1" applyFont="1" applyFill="1" applyBorder="1" applyProtection="1">
      <protection locked="0"/>
    </xf>
    <xf numFmtId="167" fontId="4" fillId="3" borderId="27" xfId="8" applyNumberFormat="1" applyFont="1" applyFill="1" applyBorder="1" applyProtection="1">
      <protection locked="0"/>
    </xf>
    <xf numFmtId="167" fontId="4" fillId="3" borderId="28" xfId="8" applyNumberFormat="1" applyFont="1" applyFill="1" applyBorder="1" applyProtection="1">
      <protection locked="0"/>
    </xf>
    <xf numFmtId="167" fontId="4" fillId="3" borderId="29" xfId="8" applyNumberFormat="1" applyFont="1" applyFill="1" applyBorder="1" applyProtection="1">
      <protection locked="0"/>
    </xf>
    <xf numFmtId="167" fontId="26" fillId="6" borderId="28" xfId="8" applyNumberFormat="1" applyFont="1" applyFill="1" applyBorder="1" applyProtection="1">
      <protection locked="0"/>
    </xf>
    <xf numFmtId="167" fontId="26" fillId="6" borderId="29" xfId="8" applyNumberFormat="1" applyFont="1" applyFill="1" applyBorder="1" applyProtection="1">
      <protection locked="0"/>
    </xf>
    <xf numFmtId="167" fontId="4" fillId="7" borderId="28" xfId="8" applyNumberFormat="1" applyFont="1" applyFill="1" applyBorder="1" applyProtection="1">
      <protection locked="0"/>
    </xf>
    <xf numFmtId="167" fontId="4" fillId="7" borderId="29" xfId="8" applyNumberFormat="1" applyFont="1" applyFill="1" applyBorder="1" applyProtection="1">
      <protection locked="0"/>
    </xf>
    <xf numFmtId="167" fontId="26" fillId="8" borderId="28" xfId="8" applyNumberFormat="1" applyFont="1" applyFill="1" applyBorder="1" applyProtection="1">
      <protection locked="0"/>
    </xf>
    <xf numFmtId="167" fontId="26" fillId="8" borderId="29" xfId="8" applyNumberFormat="1" applyFont="1" applyFill="1" applyBorder="1" applyProtection="1">
      <protection locked="0"/>
    </xf>
    <xf numFmtId="3" fontId="13" fillId="0" borderId="30" xfId="8" applyNumberFormat="1" applyFont="1" applyFill="1" applyBorder="1" applyAlignment="1" applyProtection="1">
      <alignment horizontal="center"/>
      <protection locked="0"/>
    </xf>
    <xf numFmtId="169" fontId="4" fillId="0" borderId="31" xfId="8" applyNumberFormat="1" applyFont="1" applyBorder="1" applyProtection="1">
      <protection locked="0"/>
    </xf>
    <xf numFmtId="0" fontId="30" fillId="0" borderId="32" xfId="8" applyFont="1" applyFill="1" applyBorder="1" applyAlignment="1">
      <alignment horizontal="center" vertical="center"/>
    </xf>
    <xf numFmtId="1" fontId="13" fillId="0" borderId="33" xfId="8" applyNumberFormat="1" applyFont="1" applyFill="1" applyBorder="1" applyAlignment="1">
      <alignment horizontal="center" vertical="center"/>
    </xf>
    <xf numFmtId="3" fontId="13" fillId="0" borderId="33" xfId="8" applyNumberFormat="1" applyFont="1" applyFill="1" applyBorder="1" applyAlignment="1">
      <alignment horizontal="center" vertical="center"/>
    </xf>
    <xf numFmtId="3" fontId="13" fillId="0" borderId="34" xfId="8" applyNumberFormat="1" applyFont="1" applyFill="1" applyBorder="1" applyAlignment="1">
      <alignment horizontal="center" vertical="center"/>
    </xf>
    <xf numFmtId="0" fontId="6" fillId="0" borderId="35" xfId="8" applyFont="1" applyFill="1" applyBorder="1" applyAlignment="1">
      <alignment horizontal="center"/>
    </xf>
    <xf numFmtId="0" fontId="4" fillId="0" borderId="25" xfId="8" applyFont="1" applyBorder="1" applyAlignment="1">
      <alignment horizontal="center"/>
    </xf>
    <xf numFmtId="3" fontId="13" fillId="0" borderId="36" xfId="8" applyNumberFormat="1" applyFont="1" applyFill="1" applyBorder="1" applyAlignment="1">
      <alignment horizontal="center"/>
    </xf>
    <xf numFmtId="3" fontId="13" fillId="0" borderId="37" xfId="8" applyNumberFormat="1" applyFont="1" applyFill="1" applyBorder="1" applyAlignment="1">
      <alignment horizontal="center"/>
    </xf>
    <xf numFmtId="3" fontId="6" fillId="9" borderId="38" xfId="8" applyNumberFormat="1" applyFont="1" applyFill="1" applyBorder="1" applyAlignment="1">
      <alignment horizontal="center"/>
    </xf>
    <xf numFmtId="0" fontId="6" fillId="0" borderId="24" xfId="8" applyFont="1" applyBorder="1" applyAlignment="1">
      <alignment horizontal="left"/>
    </xf>
    <xf numFmtId="0" fontId="6" fillId="0" borderId="31" xfId="8" applyFont="1" applyBorder="1" applyAlignment="1">
      <alignment horizontal="left"/>
    </xf>
    <xf numFmtId="3" fontId="6" fillId="3" borderId="39" xfId="8" applyNumberFormat="1" applyFont="1" applyFill="1" applyBorder="1" applyAlignment="1">
      <alignment horizontal="center"/>
    </xf>
    <xf numFmtId="3" fontId="5" fillId="3" borderId="40" xfId="8" applyNumberFormat="1" applyFont="1" applyFill="1" applyBorder="1" applyAlignment="1">
      <alignment horizontal="center" vertical="center"/>
    </xf>
    <xf numFmtId="3" fontId="23" fillId="6" borderId="40" xfId="8" quotePrefix="1" applyNumberFormat="1" applyFont="1" applyFill="1" applyBorder="1"/>
    <xf numFmtId="3" fontId="26" fillId="6" borderId="29" xfId="8" quotePrefix="1" applyNumberFormat="1" applyFont="1" applyFill="1" applyBorder="1"/>
    <xf numFmtId="3" fontId="6" fillId="7" borderId="40" xfId="8" applyNumberFormat="1" applyFont="1" applyFill="1" applyBorder="1" applyAlignment="1">
      <alignment horizontal="center"/>
    </xf>
    <xf numFmtId="3" fontId="4" fillId="7" borderId="29" xfId="8" applyNumberFormat="1" applyFont="1" applyFill="1" applyBorder="1" applyAlignment="1">
      <alignment horizontal="center"/>
    </xf>
    <xf numFmtId="169" fontId="4" fillId="3" borderId="41" xfId="8" applyNumberFormat="1" applyFont="1" applyFill="1" applyBorder="1" applyProtection="1">
      <protection locked="0"/>
    </xf>
    <xf numFmtId="169" fontId="4" fillId="3" borderId="42" xfId="8" applyNumberFormat="1" applyFont="1" applyFill="1" applyBorder="1" applyProtection="1">
      <protection locked="0"/>
    </xf>
    <xf numFmtId="169" fontId="26" fillId="6" borderId="42" xfId="8" applyNumberFormat="1" applyFont="1" applyFill="1" applyBorder="1" applyProtection="1">
      <protection locked="0"/>
    </xf>
    <xf numFmtId="169" fontId="4" fillId="7" borderId="42" xfId="8" applyNumberFormat="1" applyFont="1" applyFill="1" applyBorder="1" applyProtection="1">
      <protection locked="0"/>
    </xf>
    <xf numFmtId="169" fontId="26" fillId="8" borderId="42" xfId="8" applyNumberFormat="1" applyFont="1" applyFill="1" applyBorder="1" applyProtection="1">
      <protection locked="0"/>
    </xf>
    <xf numFmtId="17" fontId="31" fillId="0" borderId="0" xfId="8" applyNumberFormat="1" applyFont="1" applyFill="1" applyBorder="1" applyAlignment="1" applyProtection="1">
      <alignment horizontal="center" vertical="center" wrapText="1"/>
      <protection locked="0"/>
    </xf>
    <xf numFmtId="167" fontId="4" fillId="12" borderId="43" xfId="8" applyNumberFormat="1" applyFont="1" applyFill="1" applyBorder="1" applyProtection="1">
      <protection locked="0"/>
    </xf>
    <xf numFmtId="10" fontId="4" fillId="0" borderId="44" xfId="8" applyNumberFormat="1" applyFont="1" applyBorder="1" applyProtection="1">
      <protection locked="0"/>
    </xf>
    <xf numFmtId="169" fontId="4" fillId="0" borderId="19" xfId="8" applyNumberFormat="1" applyFont="1" applyBorder="1" applyProtection="1">
      <protection locked="0"/>
    </xf>
    <xf numFmtId="167" fontId="4" fillId="0" borderId="45" xfId="8" applyNumberFormat="1" applyFont="1" applyBorder="1" applyProtection="1">
      <protection locked="0"/>
    </xf>
    <xf numFmtId="167" fontId="4" fillId="0" borderId="46" xfId="8" applyNumberFormat="1" applyFont="1" applyBorder="1" applyProtection="1">
      <protection locked="0"/>
    </xf>
    <xf numFmtId="0" fontId="32" fillId="0" borderId="47" xfId="8" applyNumberFormat="1" applyFont="1" applyFill="1" applyBorder="1" applyAlignment="1">
      <alignment horizontal="center"/>
    </xf>
    <xf numFmtId="0" fontId="11" fillId="0" borderId="48" xfId="8" applyNumberFormat="1" applyFont="1" applyFill="1" applyBorder="1" applyAlignment="1">
      <alignment horizontal="center"/>
    </xf>
    <xf numFmtId="1" fontId="4" fillId="0" borderId="48" xfId="8" applyNumberFormat="1" applyFont="1" applyFill="1" applyBorder="1" applyAlignment="1">
      <alignment horizontal="center" vertical="center"/>
    </xf>
    <xf numFmtId="3" fontId="13" fillId="0" borderId="48" xfId="8" applyNumberFormat="1" applyFont="1" applyFill="1" applyBorder="1" applyAlignment="1" applyProtection="1">
      <alignment horizontal="center" vertical="center"/>
      <protection locked="0"/>
    </xf>
    <xf numFmtId="3" fontId="13" fillId="0" borderId="48" xfId="8" applyNumberFormat="1" applyFont="1" applyFill="1" applyBorder="1" applyAlignment="1" applyProtection="1">
      <alignment horizontal="center"/>
      <protection locked="0"/>
    </xf>
    <xf numFmtId="10" fontId="6" fillId="0" borderId="49" xfId="8" applyNumberFormat="1" applyFont="1" applyFill="1" applyBorder="1" applyAlignment="1" applyProtection="1">
      <alignment horizontal="center"/>
      <protection locked="0"/>
    </xf>
    <xf numFmtId="167" fontId="4" fillId="10" borderId="5" xfId="8" applyNumberFormat="1" applyFont="1" applyFill="1" applyBorder="1" applyProtection="1">
      <protection locked="0"/>
    </xf>
    <xf numFmtId="167" fontId="13" fillId="11" borderId="5" xfId="8" applyNumberFormat="1" applyFont="1" applyFill="1" applyBorder="1" applyProtection="1">
      <protection locked="0"/>
    </xf>
    <xf numFmtId="169" fontId="4" fillId="10" borderId="42" xfId="8" applyNumberFormat="1" applyFont="1" applyFill="1" applyBorder="1" applyProtection="1">
      <protection locked="0"/>
    </xf>
    <xf numFmtId="167" fontId="4" fillId="10" borderId="28" xfId="8" applyNumberFormat="1" applyFont="1" applyFill="1" applyBorder="1" applyProtection="1">
      <protection locked="0"/>
    </xf>
    <xf numFmtId="169" fontId="13" fillId="11" borderId="42" xfId="8" applyNumberFormat="1" applyFont="1" applyFill="1" applyBorder="1" applyProtection="1">
      <protection locked="0"/>
    </xf>
    <xf numFmtId="167" fontId="13" fillId="11" borderId="28" xfId="8" applyNumberFormat="1" applyFont="1" applyFill="1" applyBorder="1" applyProtection="1">
      <protection locked="0"/>
    </xf>
    <xf numFmtId="169" fontId="4" fillId="13" borderId="42" xfId="8" applyNumberFormat="1" applyFont="1" applyFill="1" applyBorder="1" applyProtection="1">
      <protection locked="0"/>
    </xf>
    <xf numFmtId="167" fontId="4" fillId="13" borderId="28" xfId="8" applyNumberFormat="1" applyFont="1" applyFill="1" applyBorder="1" applyProtection="1">
      <protection locked="0"/>
    </xf>
    <xf numFmtId="167" fontId="4" fillId="10" borderId="29" xfId="8" applyNumberFormat="1" applyFont="1" applyFill="1" applyBorder="1" applyProtection="1">
      <protection locked="0"/>
    </xf>
    <xf numFmtId="167" fontId="13" fillId="11" borderId="29" xfId="8" applyNumberFormat="1" applyFont="1" applyFill="1" applyBorder="1" applyProtection="1">
      <protection locked="0"/>
    </xf>
    <xf numFmtId="167" fontId="4" fillId="13" borderId="29" xfId="8" applyNumberFormat="1" applyFont="1" applyFill="1" applyBorder="1" applyProtection="1">
      <protection locked="0"/>
    </xf>
    <xf numFmtId="167" fontId="4" fillId="10" borderId="50" xfId="8" applyNumberFormat="1" applyFont="1" applyFill="1" applyBorder="1" applyProtection="1">
      <protection locked="0"/>
    </xf>
    <xf numFmtId="10" fontId="13" fillId="11" borderId="51" xfId="8" applyNumberFormat="1" applyFont="1" applyFill="1" applyBorder="1" applyProtection="1">
      <protection locked="0"/>
    </xf>
    <xf numFmtId="10" fontId="6" fillId="13" borderId="51" xfId="8" applyNumberFormat="1" applyFont="1" applyFill="1" applyBorder="1" applyAlignment="1" applyProtection="1">
      <alignment horizontal="center"/>
      <protection locked="0"/>
    </xf>
    <xf numFmtId="3" fontId="6" fillId="9" borderId="53" xfId="8" applyNumberFormat="1" applyFont="1" applyFill="1" applyBorder="1" applyAlignment="1">
      <alignment horizontal="center"/>
    </xf>
    <xf numFmtId="167" fontId="4" fillId="9" borderId="0" xfId="8" applyNumberFormat="1" applyFont="1" applyFill="1" applyBorder="1" applyProtection="1">
      <protection locked="0"/>
    </xf>
    <xf numFmtId="3" fontId="13" fillId="0" borderId="54" xfId="8" applyNumberFormat="1" applyFont="1" applyFill="1" applyBorder="1" applyAlignment="1">
      <alignment horizontal="center"/>
    </xf>
    <xf numFmtId="3" fontId="13" fillId="0" borderId="55" xfId="8" applyNumberFormat="1" applyFont="1" applyFill="1" applyBorder="1" applyAlignment="1">
      <alignment horizontal="center"/>
    </xf>
    <xf numFmtId="3" fontId="13" fillId="0" borderId="56" xfId="8" applyNumberFormat="1" applyFont="1" applyFill="1" applyBorder="1" applyAlignment="1">
      <alignment horizontal="center" vertical="center"/>
    </xf>
    <xf numFmtId="3" fontId="13" fillId="0" borderId="57" xfId="8" applyNumberFormat="1" applyFont="1" applyFill="1" applyBorder="1" applyAlignment="1" applyProtection="1">
      <alignment horizontal="center"/>
      <protection locked="0"/>
    </xf>
    <xf numFmtId="3" fontId="13" fillId="0" borderId="58" xfId="8" applyNumberFormat="1" applyFont="1" applyFill="1" applyBorder="1" applyAlignment="1" applyProtection="1">
      <alignment horizontal="center"/>
      <protection locked="0"/>
    </xf>
    <xf numFmtId="3" fontId="13" fillId="0" borderId="59" xfId="8" applyNumberFormat="1" applyFont="1" applyFill="1" applyBorder="1" applyAlignment="1" applyProtection="1">
      <alignment horizontal="center"/>
      <protection locked="0"/>
    </xf>
    <xf numFmtId="3" fontId="13" fillId="0" borderId="60" xfId="8" applyNumberFormat="1" applyFont="1" applyFill="1" applyBorder="1" applyAlignment="1" applyProtection="1">
      <alignment horizontal="center"/>
      <protection locked="0"/>
    </xf>
    <xf numFmtId="3" fontId="13" fillId="0" borderId="61" xfId="8" applyNumberFormat="1" applyFont="1" applyFill="1" applyBorder="1" applyAlignment="1">
      <alignment horizontal="center" vertical="center" wrapText="1"/>
    </xf>
    <xf numFmtId="3" fontId="13" fillId="0" borderId="62" xfId="8" applyNumberFormat="1" applyFont="1" applyFill="1" applyBorder="1" applyAlignment="1">
      <alignment horizontal="center" vertical="center" wrapText="1"/>
    </xf>
    <xf numFmtId="167" fontId="13" fillId="0" borderId="62" xfId="8" applyNumberFormat="1" applyFont="1" applyFill="1" applyBorder="1" applyAlignment="1">
      <alignment horizontal="center" vertical="center" wrapText="1"/>
    </xf>
    <xf numFmtId="3" fontId="13" fillId="0" borderId="63" xfId="8" applyNumberFormat="1" applyFont="1" applyFill="1" applyBorder="1" applyAlignment="1">
      <alignment horizontal="center" vertical="center" wrapText="1"/>
    </xf>
    <xf numFmtId="167" fontId="4" fillId="0" borderId="64" xfId="8" applyNumberFormat="1" applyFont="1" applyFill="1" applyBorder="1"/>
    <xf numFmtId="169" fontId="4" fillId="0" borderId="65" xfId="8" applyNumberFormat="1" applyFont="1" applyFill="1" applyBorder="1"/>
    <xf numFmtId="167" fontId="4" fillId="0" borderId="64" xfId="0" applyNumberFormat="1" applyFont="1" applyFill="1" applyBorder="1" applyProtection="1">
      <protection locked="0"/>
    </xf>
    <xf numFmtId="167" fontId="4" fillId="0" borderId="66" xfId="8" applyNumberFormat="1" applyFont="1" applyBorder="1"/>
    <xf numFmtId="169" fontId="29" fillId="14" borderId="67" xfId="9" applyNumberFormat="1" applyFont="1" applyFill="1" applyBorder="1"/>
    <xf numFmtId="169" fontId="4" fillId="0" borderId="66" xfId="9" applyNumberFormat="1" applyFont="1" applyBorder="1"/>
    <xf numFmtId="167" fontId="29" fillId="14" borderId="28" xfId="8" applyNumberFormat="1" applyFont="1" applyFill="1" applyBorder="1"/>
    <xf numFmtId="169" fontId="29" fillId="14" borderId="42" xfId="8" applyNumberFormat="1" applyFont="1" applyFill="1" applyBorder="1"/>
    <xf numFmtId="167" fontId="29" fillId="14" borderId="28" xfId="0" applyNumberFormat="1" applyFont="1" applyFill="1" applyBorder="1" applyProtection="1">
      <protection locked="0"/>
    </xf>
    <xf numFmtId="167" fontId="29" fillId="14" borderId="29" xfId="8" applyNumberFormat="1" applyFont="1" applyFill="1" applyBorder="1"/>
    <xf numFmtId="3" fontId="4" fillId="0" borderId="68" xfId="8" applyNumberFormat="1" applyFont="1" applyFill="1" applyBorder="1" applyAlignment="1">
      <alignment horizontal="left" vertical="center"/>
    </xf>
    <xf numFmtId="167" fontId="4" fillId="0" borderId="69" xfId="8" applyNumberFormat="1" applyFont="1" applyFill="1" applyBorder="1"/>
    <xf numFmtId="3" fontId="4" fillId="0" borderId="70" xfId="8" applyNumberFormat="1" applyFont="1" applyFill="1" applyBorder="1" applyAlignment="1">
      <alignment horizontal="left" vertical="center"/>
    </xf>
    <xf numFmtId="167" fontId="4" fillId="0" borderId="71" xfId="8" applyNumberFormat="1" applyFont="1" applyFill="1" applyBorder="1"/>
    <xf numFmtId="3" fontId="4" fillId="0" borderId="72" xfId="8" applyNumberFormat="1" applyFont="1" applyFill="1" applyBorder="1" applyAlignment="1">
      <alignment horizontal="left" vertical="center"/>
    </xf>
    <xf numFmtId="167" fontId="4" fillId="0" borderId="73" xfId="8" applyNumberFormat="1" applyFont="1" applyFill="1" applyBorder="1"/>
    <xf numFmtId="3" fontId="4" fillId="0" borderId="74" xfId="8" applyNumberFormat="1" applyFont="1" applyFill="1" applyBorder="1" applyAlignment="1">
      <alignment horizontal="left" vertical="center"/>
    </xf>
    <xf numFmtId="167" fontId="4" fillId="0" borderId="75" xfId="8" applyNumberFormat="1" applyFont="1" applyFill="1" applyBorder="1"/>
    <xf numFmtId="169" fontId="4" fillId="0" borderId="73" xfId="9" applyNumberFormat="1" applyFont="1" applyFill="1" applyBorder="1"/>
    <xf numFmtId="3" fontId="26" fillId="6" borderId="76" xfId="8" applyNumberFormat="1" applyFont="1" applyFill="1" applyBorder="1" applyAlignment="1">
      <alignment horizontal="left" vertical="center"/>
    </xf>
    <xf numFmtId="167" fontId="26" fillId="6" borderId="77" xfId="8" applyNumberFormat="1" applyFont="1" applyFill="1" applyBorder="1"/>
    <xf numFmtId="3" fontId="26" fillId="6" borderId="76" xfId="8" applyNumberFormat="1" applyFont="1" applyFill="1" applyBorder="1" applyAlignment="1">
      <alignment horizontal="left"/>
    </xf>
    <xf numFmtId="167" fontId="4" fillId="0" borderId="78" xfId="8" applyNumberFormat="1" applyFont="1" applyBorder="1" applyProtection="1">
      <protection locked="0"/>
    </xf>
    <xf numFmtId="171" fontId="30" fillId="2" borderId="0" xfId="8" applyNumberFormat="1" applyFont="1" applyFill="1"/>
    <xf numFmtId="3" fontId="30" fillId="2" borderId="0" xfId="8" applyNumberFormat="1" applyFont="1" applyFill="1"/>
    <xf numFmtId="0" fontId="30" fillId="2" borderId="0" xfId="8" applyFont="1" applyFill="1"/>
    <xf numFmtId="171" fontId="4" fillId="2" borderId="0" xfId="8" applyNumberFormat="1" applyFont="1" applyFill="1"/>
    <xf numFmtId="3" fontId="4" fillId="2" borderId="0" xfId="8" applyNumberFormat="1" applyFont="1" applyFill="1"/>
    <xf numFmtId="0" fontId="14" fillId="2" borderId="0" xfId="0" applyFont="1" applyFill="1"/>
    <xf numFmtId="3" fontId="33" fillId="2" borderId="0" xfId="8" applyNumberFormat="1" applyFont="1" applyFill="1"/>
    <xf numFmtId="171" fontId="33" fillId="2" borderId="0" xfId="8" applyNumberFormat="1" applyFont="1" applyFill="1"/>
    <xf numFmtId="0" fontId="33" fillId="2" borderId="0" xfId="8" applyFont="1" applyFill="1"/>
    <xf numFmtId="3" fontId="15" fillId="2" borderId="0" xfId="8" applyNumberFormat="1" applyFont="1" applyFill="1"/>
    <xf numFmtId="171" fontId="15" fillId="2" borderId="0" xfId="8" applyNumberFormat="1" applyFont="1" applyFill="1"/>
    <xf numFmtId="0" fontId="15" fillId="2" borderId="0" xfId="8" applyFont="1" applyFill="1"/>
    <xf numFmtId="3" fontId="34" fillId="0" borderId="0" xfId="8" applyNumberFormat="1" applyFont="1"/>
    <xf numFmtId="3" fontId="16" fillId="0" borderId="0" xfId="8" applyNumberFormat="1" applyFont="1"/>
    <xf numFmtId="10" fontId="13" fillId="0" borderId="0" xfId="8" applyNumberFormat="1" applyFont="1" applyBorder="1" applyAlignment="1" applyProtection="1">
      <alignment horizontal="center" vertical="center"/>
      <protection locked="0"/>
    </xf>
    <xf numFmtId="10" fontId="13" fillId="0" borderId="0" xfId="8" applyNumberFormat="1" applyFont="1" applyFill="1" applyBorder="1" applyAlignment="1" applyProtection="1">
      <alignment horizontal="center" vertical="center"/>
      <protection locked="0"/>
    </xf>
    <xf numFmtId="10" fontId="13" fillId="0" borderId="81" xfId="8" applyNumberFormat="1" applyFont="1" applyBorder="1" applyAlignment="1" applyProtection="1">
      <alignment horizontal="center" vertical="center"/>
      <protection locked="0"/>
    </xf>
    <xf numFmtId="10" fontId="13" fillId="0" borderId="82" xfId="8" applyNumberFormat="1" applyFont="1" applyBorder="1" applyAlignment="1" applyProtection="1">
      <alignment horizontal="center" vertical="center"/>
      <protection locked="0"/>
    </xf>
    <xf numFmtId="10" fontId="13" fillId="0" borderId="83" xfId="8" applyNumberFormat="1" applyFont="1" applyBorder="1" applyAlignment="1" applyProtection="1">
      <alignment horizontal="center" vertical="center"/>
      <protection locked="0"/>
    </xf>
    <xf numFmtId="10" fontId="13" fillId="0" borderId="84" xfId="8" applyNumberFormat="1" applyFont="1" applyBorder="1" applyAlignment="1" applyProtection="1">
      <alignment horizontal="center" vertical="center"/>
      <protection locked="0"/>
    </xf>
    <xf numFmtId="3" fontId="4" fillId="0" borderId="85" xfId="8" applyNumberFormat="1" applyFont="1" applyBorder="1"/>
    <xf numFmtId="3" fontId="4" fillId="0" borderId="86" xfId="8" applyNumberFormat="1" applyFont="1" applyBorder="1"/>
    <xf numFmtId="17" fontId="31" fillId="0" borderId="85" xfId="8" applyNumberFormat="1" applyFont="1" applyFill="1" applyBorder="1" applyAlignment="1" applyProtection="1">
      <alignment horizontal="center" vertical="center" wrapText="1"/>
      <protection locked="0"/>
    </xf>
    <xf numFmtId="10" fontId="4" fillId="0" borderId="86" xfId="8" applyNumberFormat="1" applyFont="1" applyBorder="1" applyProtection="1">
      <protection locked="0"/>
    </xf>
    <xf numFmtId="3" fontId="13" fillId="0" borderId="85" xfId="8" applyNumberFormat="1" applyFont="1" applyFill="1" applyBorder="1" applyAlignment="1" applyProtection="1">
      <alignment horizontal="center" vertical="center" wrapText="1"/>
      <protection locked="0"/>
    </xf>
    <xf numFmtId="10" fontId="4" fillId="0" borderId="86" xfId="8" applyNumberFormat="1" applyFont="1" applyFill="1" applyBorder="1" applyProtection="1">
      <protection locked="0"/>
    </xf>
    <xf numFmtId="3" fontId="13" fillId="0" borderId="85" xfId="8" applyNumberFormat="1" applyFont="1" applyFill="1" applyBorder="1" applyAlignment="1" applyProtection="1">
      <alignment horizontal="center" vertical="center"/>
      <protection locked="0"/>
    </xf>
    <xf numFmtId="10" fontId="4" fillId="0" borderId="85" xfId="8" applyNumberFormat="1" applyFont="1" applyBorder="1" applyProtection="1">
      <protection locked="0"/>
    </xf>
    <xf numFmtId="10" fontId="4" fillId="0" borderId="85" xfId="8" applyNumberFormat="1" applyFont="1" applyFill="1" applyBorder="1" applyProtection="1">
      <protection locked="0"/>
    </xf>
    <xf numFmtId="10" fontId="13" fillId="0" borderId="85" xfId="8" applyNumberFormat="1" applyFont="1" applyFill="1" applyBorder="1" applyProtection="1">
      <protection locked="0"/>
    </xf>
    <xf numFmtId="10" fontId="13" fillId="0" borderId="86" xfId="8" applyNumberFormat="1" applyFont="1" applyFill="1" applyBorder="1" applyProtection="1">
      <protection locked="0"/>
    </xf>
    <xf numFmtId="167" fontId="4" fillId="0" borderId="85" xfId="8" applyNumberFormat="1" applyFont="1" applyFill="1" applyBorder="1" applyProtection="1">
      <protection locked="0"/>
    </xf>
    <xf numFmtId="167" fontId="4" fillId="0" borderId="86" xfId="8" applyNumberFormat="1" applyFont="1" applyFill="1" applyBorder="1" applyProtection="1">
      <protection locked="0"/>
    </xf>
    <xf numFmtId="3" fontId="13" fillId="0" borderId="85" xfId="8" applyNumberFormat="1" applyFont="1" applyFill="1" applyBorder="1"/>
    <xf numFmtId="3" fontId="13" fillId="0" borderId="86" xfId="8" applyNumberFormat="1" applyFont="1" applyFill="1" applyBorder="1"/>
    <xf numFmtId="3" fontId="4" fillId="0" borderId="85" xfId="8" applyNumberFormat="1" applyFont="1" applyFill="1" applyBorder="1" applyAlignment="1">
      <alignment horizontal="center" vertical="center"/>
    </xf>
    <xf numFmtId="3" fontId="4" fillId="0" borderId="86" xfId="8" applyNumberFormat="1" applyFont="1" applyFill="1" applyBorder="1" applyAlignment="1">
      <alignment horizontal="center" vertical="center"/>
    </xf>
    <xf numFmtId="3" fontId="4" fillId="0" borderId="85" xfId="8" applyNumberFormat="1" applyFont="1" applyFill="1" applyBorder="1"/>
    <xf numFmtId="3" fontId="4" fillId="0" borderId="86" xfId="8" applyNumberFormat="1" applyFont="1" applyFill="1" applyBorder="1"/>
    <xf numFmtId="168" fontId="4" fillId="0" borderId="86" xfId="8" applyNumberFormat="1" applyFont="1" applyBorder="1"/>
    <xf numFmtId="168" fontId="4" fillId="0" borderId="86" xfId="8" applyNumberFormat="1" applyFont="1" applyFill="1" applyBorder="1"/>
    <xf numFmtId="172" fontId="4" fillId="0" borderId="86" xfId="8" applyNumberFormat="1" applyFont="1" applyBorder="1" applyAlignment="1"/>
    <xf numFmtId="3" fontId="4" fillId="0" borderId="86" xfId="8" applyNumberFormat="1" applyFont="1" applyBorder="1" applyAlignment="1">
      <alignment horizontal="center"/>
    </xf>
    <xf numFmtId="3" fontId="13" fillId="0" borderId="86" xfId="8" applyNumberFormat="1" applyFont="1" applyBorder="1"/>
    <xf numFmtId="3" fontId="4" fillId="0" borderId="85" xfId="8" applyNumberFormat="1" applyFont="1" applyBorder="1" applyAlignment="1">
      <alignment horizontal="center" vertical="center"/>
    </xf>
    <xf numFmtId="3" fontId="4" fillId="0" borderId="86" xfId="8" applyNumberFormat="1" applyFont="1" applyBorder="1" applyAlignment="1">
      <alignment horizontal="center" vertical="center"/>
    </xf>
    <xf numFmtId="167" fontId="13" fillId="0" borderId="0" xfId="8" applyNumberFormat="1" applyFont="1" applyBorder="1"/>
    <xf numFmtId="10" fontId="4" fillId="15" borderId="87" xfId="8" applyNumberFormat="1" applyFont="1" applyFill="1" applyBorder="1" applyProtection="1">
      <protection locked="0"/>
    </xf>
    <xf numFmtId="10" fontId="4" fillId="15" borderId="0" xfId="8" applyNumberFormat="1" applyFont="1" applyFill="1" applyBorder="1" applyProtection="1">
      <protection locked="0"/>
    </xf>
    <xf numFmtId="10" fontId="4" fillId="15" borderId="6" xfId="8" applyNumberFormat="1" applyFont="1" applyFill="1" applyBorder="1" applyProtection="1">
      <protection locked="0"/>
    </xf>
    <xf numFmtId="168" fontId="4" fillId="15" borderId="0" xfId="8" applyNumberFormat="1" applyFont="1" applyFill="1" applyBorder="1" applyProtection="1">
      <protection locked="0"/>
    </xf>
    <xf numFmtId="168" fontId="4" fillId="15" borderId="9" xfId="8" applyNumberFormat="1" applyFont="1" applyFill="1" applyBorder="1" applyProtection="1">
      <protection locked="0"/>
    </xf>
    <xf numFmtId="168" fontId="4" fillId="15" borderId="88" xfId="8" applyNumberFormat="1" applyFont="1" applyFill="1" applyBorder="1" applyProtection="1">
      <protection locked="0"/>
    </xf>
    <xf numFmtId="168" fontId="4" fillId="0" borderId="89" xfId="8" applyNumberFormat="1" applyFont="1" applyBorder="1"/>
    <xf numFmtId="168" fontId="4" fillId="0" borderId="90" xfId="8" applyNumberFormat="1" applyFont="1" applyBorder="1" applyProtection="1">
      <protection locked="0"/>
    </xf>
    <xf numFmtId="168" fontId="4" fillId="0" borderId="91" xfId="8" applyNumberFormat="1" applyFont="1" applyBorder="1"/>
    <xf numFmtId="168" fontId="4" fillId="15" borderId="92" xfId="8" applyNumberFormat="1" applyFont="1" applyFill="1" applyBorder="1" applyProtection="1">
      <protection locked="0"/>
    </xf>
    <xf numFmtId="168" fontId="4" fillId="15" borderId="5" xfId="8" applyNumberFormat="1" applyFont="1" applyFill="1" applyBorder="1" applyProtection="1">
      <protection locked="0"/>
    </xf>
    <xf numFmtId="168" fontId="4" fillId="15" borderId="93" xfId="8" applyNumberFormat="1" applyFont="1" applyFill="1" applyBorder="1" applyProtection="1">
      <protection locked="0"/>
    </xf>
    <xf numFmtId="3" fontId="4" fillId="0" borderId="89" xfId="8" applyNumberFormat="1" applyFont="1" applyBorder="1"/>
    <xf numFmtId="3" fontId="4" fillId="0" borderId="91" xfId="8" applyNumberFormat="1" applyFont="1" applyBorder="1"/>
    <xf numFmtId="3" fontId="13" fillId="0" borderId="0" xfId="8" applyNumberFormat="1" applyFont="1" applyFill="1"/>
    <xf numFmtId="167" fontId="4" fillId="0" borderId="94" xfId="8" applyNumberFormat="1" applyFont="1" applyBorder="1"/>
    <xf numFmtId="167" fontId="4" fillId="0" borderId="95" xfId="8" applyNumberFormat="1" applyFont="1" applyBorder="1"/>
    <xf numFmtId="3" fontId="13" fillId="0" borderId="96" xfId="8" applyNumberFormat="1" applyFont="1" applyFill="1" applyBorder="1" applyAlignment="1">
      <alignment horizontal="center" vertical="center"/>
    </xf>
    <xf numFmtId="3" fontId="13" fillId="0" borderId="97" xfId="8" applyNumberFormat="1" applyFont="1" applyFill="1" applyBorder="1" applyAlignment="1">
      <alignment horizontal="center" vertical="center"/>
    </xf>
    <xf numFmtId="3" fontId="13" fillId="0" borderId="96" xfId="8" applyNumberFormat="1" applyFont="1" applyBorder="1" applyAlignment="1">
      <alignment horizontal="center" vertical="center"/>
    </xf>
    <xf numFmtId="3" fontId="13" fillId="0" borderId="97" xfId="8" applyNumberFormat="1" applyFont="1" applyBorder="1" applyAlignment="1">
      <alignment horizontal="center" vertical="center"/>
    </xf>
    <xf numFmtId="3" fontId="4" fillId="15" borderId="92" xfId="8" applyNumberFormat="1" applyFont="1" applyFill="1" applyBorder="1"/>
    <xf numFmtId="3" fontId="4" fillId="15" borderId="93" xfId="8" applyNumberFormat="1" applyFont="1" applyFill="1" applyBorder="1"/>
    <xf numFmtId="10" fontId="13" fillId="15" borderId="92" xfId="8" applyNumberFormat="1" applyFont="1" applyFill="1" applyBorder="1" applyAlignment="1" applyProtection="1">
      <alignment horizontal="center" vertical="center"/>
      <protection locked="0"/>
    </xf>
    <xf numFmtId="10" fontId="13" fillId="15" borderId="5" xfId="8" applyNumberFormat="1" applyFont="1" applyFill="1" applyBorder="1" applyAlignment="1" applyProtection="1">
      <alignment horizontal="center" vertical="center"/>
      <protection locked="0"/>
    </xf>
    <xf numFmtId="10" fontId="13" fillId="15" borderId="93" xfId="8" applyNumberFormat="1" applyFont="1" applyFill="1" applyBorder="1" applyAlignment="1" applyProtection="1">
      <alignment horizontal="center" vertical="center"/>
      <protection locked="0"/>
    </xf>
    <xf numFmtId="167" fontId="26" fillId="16" borderId="98" xfId="8" applyNumberFormat="1" applyFont="1" applyFill="1" applyBorder="1" applyProtection="1">
      <protection locked="0"/>
    </xf>
    <xf numFmtId="167" fontId="26" fillId="16" borderId="99" xfId="8" applyNumberFormat="1" applyFont="1" applyFill="1" applyBorder="1" applyProtection="1">
      <protection locked="0"/>
    </xf>
    <xf numFmtId="167" fontId="13" fillId="0" borderId="0" xfId="8" applyNumberFormat="1" applyFont="1" applyFill="1" applyBorder="1" applyProtection="1">
      <protection locked="0"/>
    </xf>
    <xf numFmtId="167" fontId="26" fillId="16" borderId="100" xfId="8" applyNumberFormat="1" applyFont="1" applyFill="1" applyBorder="1" applyProtection="1">
      <protection locked="0"/>
    </xf>
    <xf numFmtId="167" fontId="26" fillId="16" borderId="5" xfId="8" applyNumberFormat="1" applyFont="1" applyFill="1" applyBorder="1" applyProtection="1">
      <protection locked="0"/>
    </xf>
    <xf numFmtId="167" fontId="26" fillId="16" borderId="101" xfId="8" applyNumberFormat="1" applyFont="1" applyFill="1" applyBorder="1" applyProtection="1">
      <protection locked="0"/>
    </xf>
    <xf numFmtId="3" fontId="13" fillId="0" borderId="83" xfId="8" applyNumberFormat="1" applyFont="1" applyFill="1" applyBorder="1" applyAlignment="1">
      <alignment horizontal="center" vertical="center"/>
    </xf>
    <xf numFmtId="167" fontId="4" fillId="0" borderId="102" xfId="8" applyNumberFormat="1" applyFont="1" applyBorder="1"/>
    <xf numFmtId="3" fontId="13" fillId="0" borderId="83" xfId="8" applyNumberFormat="1" applyFont="1" applyBorder="1" applyAlignment="1">
      <alignment horizontal="center" vertical="center"/>
    </xf>
    <xf numFmtId="167" fontId="26" fillId="16" borderId="103" xfId="8" applyNumberFormat="1" applyFont="1" applyFill="1" applyBorder="1" applyProtection="1">
      <protection locked="0"/>
    </xf>
    <xf numFmtId="167" fontId="26" fillId="16" borderId="104" xfId="8" applyNumberFormat="1" applyFont="1" applyFill="1" applyBorder="1" applyProtection="1">
      <protection locked="0"/>
    </xf>
    <xf numFmtId="10" fontId="13" fillId="15" borderId="105" xfId="8" applyNumberFormat="1" applyFont="1" applyFill="1" applyBorder="1" applyAlignment="1" applyProtection="1">
      <alignment horizontal="center" vertical="center"/>
      <protection locked="0"/>
    </xf>
    <xf numFmtId="168" fontId="4" fillId="0" borderId="106" xfId="8" applyNumberFormat="1" applyFont="1" applyBorder="1"/>
    <xf numFmtId="168" fontId="4" fillId="15" borderId="105" xfId="8" applyNumberFormat="1" applyFont="1" applyFill="1" applyBorder="1" applyProtection="1">
      <protection locked="0"/>
    </xf>
    <xf numFmtId="167" fontId="26" fillId="16" borderId="107" xfId="8" applyNumberFormat="1" applyFont="1" applyFill="1" applyBorder="1" applyProtection="1">
      <protection locked="0"/>
    </xf>
    <xf numFmtId="3" fontId="6" fillId="7" borderId="11" xfId="8" applyNumberFormat="1" applyFont="1" applyFill="1" applyBorder="1" applyAlignment="1">
      <alignment horizontal="center"/>
    </xf>
    <xf numFmtId="3" fontId="4" fillId="7" borderId="11" xfId="8" applyNumberFormat="1" applyFont="1" applyFill="1" applyBorder="1" applyAlignment="1">
      <alignment horizontal="center"/>
    </xf>
    <xf numFmtId="3" fontId="4" fillId="7" borderId="27" xfId="8" applyNumberFormat="1" applyFont="1" applyFill="1" applyBorder="1" applyAlignment="1">
      <alignment horizontal="center"/>
    </xf>
    <xf numFmtId="167" fontId="4" fillId="0" borderId="0" xfId="8" applyNumberFormat="1" applyFont="1" applyFill="1"/>
    <xf numFmtId="171" fontId="4" fillId="0" borderId="0" xfId="8" applyNumberFormat="1" applyFont="1" applyFill="1"/>
    <xf numFmtId="10" fontId="4" fillId="0" borderId="0" xfId="8" applyNumberFormat="1" applyFont="1" applyFill="1"/>
    <xf numFmtId="168" fontId="4" fillId="0" borderId="0" xfId="8" applyNumberFormat="1" applyFont="1" applyFill="1"/>
    <xf numFmtId="3" fontId="4" fillId="0" borderId="108" xfId="8" applyNumberFormat="1" applyFont="1" applyFill="1" applyBorder="1"/>
    <xf numFmtId="167" fontId="4" fillId="10" borderId="9" xfId="8" applyNumberFormat="1" applyFont="1" applyFill="1" applyBorder="1" applyProtection="1">
      <protection locked="0"/>
    </xf>
    <xf numFmtId="167" fontId="13" fillId="11" borderId="9" xfId="8" applyNumberFormat="1" applyFont="1" applyFill="1" applyBorder="1" applyProtection="1">
      <protection locked="0"/>
    </xf>
    <xf numFmtId="167" fontId="4" fillId="13" borderId="9" xfId="8" applyNumberFormat="1" applyFont="1" applyFill="1" applyBorder="1" applyProtection="1">
      <protection locked="0"/>
    </xf>
    <xf numFmtId="167" fontId="4" fillId="9" borderId="28" xfId="8" applyNumberFormat="1" applyFont="1" applyFill="1" applyBorder="1" applyProtection="1">
      <protection locked="0"/>
    </xf>
    <xf numFmtId="169" fontId="4" fillId="9" borderId="42" xfId="8" applyNumberFormat="1" applyFont="1" applyFill="1" applyBorder="1" applyProtection="1">
      <protection locked="0"/>
    </xf>
    <xf numFmtId="167" fontId="4" fillId="9" borderId="26" xfId="8" applyNumberFormat="1" applyFont="1" applyFill="1" applyBorder="1" applyProtection="1">
      <protection locked="0"/>
    </xf>
    <xf numFmtId="169" fontId="4" fillId="9" borderId="41" xfId="8" applyNumberFormat="1" applyFont="1" applyFill="1" applyBorder="1" applyProtection="1">
      <protection locked="0"/>
    </xf>
    <xf numFmtId="167" fontId="4" fillId="9" borderId="9" xfId="8" applyNumberFormat="1" applyFont="1" applyFill="1" applyBorder="1" applyProtection="1">
      <protection locked="0"/>
    </xf>
    <xf numFmtId="167" fontId="4" fillId="9" borderId="6" xfId="8" applyNumberFormat="1" applyFont="1" applyFill="1" applyBorder="1" applyProtection="1">
      <protection locked="0"/>
    </xf>
    <xf numFmtId="167" fontId="4" fillId="9" borderId="7" xfId="8" applyNumberFormat="1" applyFont="1" applyFill="1" applyBorder="1" applyProtection="1">
      <protection locked="0"/>
    </xf>
    <xf numFmtId="167" fontId="4" fillId="9" borderId="8" xfId="8" applyNumberFormat="1" applyFont="1" applyFill="1" applyBorder="1" applyProtection="1">
      <protection locked="0"/>
    </xf>
    <xf numFmtId="3" fontId="6" fillId="9" borderId="0" xfId="8" applyNumberFormat="1" applyFont="1" applyFill="1" applyBorder="1" applyAlignment="1">
      <alignment horizontal="center"/>
    </xf>
    <xf numFmtId="3" fontId="6" fillId="9" borderId="10" xfId="8" applyNumberFormat="1" applyFont="1" applyFill="1" applyBorder="1" applyAlignment="1">
      <alignment horizontal="left"/>
    </xf>
    <xf numFmtId="3" fontId="6" fillId="9" borderId="40" xfId="8" applyNumberFormat="1" applyFont="1" applyFill="1" applyBorder="1" applyAlignment="1">
      <alignment horizontal="center"/>
    </xf>
    <xf numFmtId="3" fontId="6" fillId="9" borderId="5" xfId="8" applyNumberFormat="1" applyFont="1" applyFill="1" applyBorder="1" applyAlignment="1">
      <alignment horizontal="center"/>
    </xf>
    <xf numFmtId="3" fontId="6" fillId="9" borderId="29" xfId="8" applyNumberFormat="1" applyFont="1" applyFill="1" applyBorder="1" applyAlignment="1">
      <alignment horizontal="center"/>
    </xf>
    <xf numFmtId="3" fontId="6" fillId="9" borderId="39" xfId="8" applyNumberFormat="1" applyFont="1" applyFill="1" applyBorder="1" applyAlignment="1">
      <alignment horizontal="center"/>
    </xf>
    <xf numFmtId="3" fontId="6" fillId="9" borderId="11" xfId="8" applyNumberFormat="1" applyFont="1" applyFill="1" applyBorder="1" applyAlignment="1">
      <alignment horizontal="center"/>
    </xf>
    <xf numFmtId="169" fontId="4" fillId="9" borderId="0" xfId="8" applyNumberFormat="1" applyFont="1" applyFill="1" applyBorder="1" applyProtection="1">
      <protection locked="0"/>
    </xf>
    <xf numFmtId="169" fontId="4" fillId="9" borderId="10" xfId="8" applyNumberFormat="1" applyFont="1" applyFill="1" applyBorder="1" applyProtection="1">
      <protection locked="0"/>
    </xf>
    <xf numFmtId="167" fontId="4" fillId="9" borderId="29" xfId="8" applyNumberFormat="1" applyFont="1" applyFill="1" applyBorder="1" applyProtection="1">
      <protection locked="0"/>
    </xf>
    <xf numFmtId="167" fontId="4" fillId="9" borderId="5" xfId="8" applyNumberFormat="1" applyFont="1" applyFill="1" applyBorder="1" applyProtection="1">
      <protection locked="0"/>
    </xf>
    <xf numFmtId="167" fontId="4" fillId="9" borderId="109" xfId="8" applyNumberFormat="1" applyFont="1" applyFill="1" applyBorder="1" applyProtection="1">
      <protection locked="0"/>
    </xf>
    <xf numFmtId="167" fontId="4" fillId="9" borderId="11" xfId="8" applyNumberFormat="1" applyFont="1" applyFill="1" applyBorder="1" applyProtection="1">
      <protection locked="0"/>
    </xf>
    <xf numFmtId="167" fontId="4" fillId="9" borderId="110" xfId="8" applyNumberFormat="1" applyFont="1" applyFill="1" applyBorder="1" applyProtection="1">
      <protection locked="0"/>
    </xf>
    <xf numFmtId="167" fontId="4" fillId="12" borderId="51" xfId="8" applyNumberFormat="1" applyFont="1" applyFill="1" applyBorder="1" applyProtection="1">
      <protection locked="0"/>
    </xf>
    <xf numFmtId="167" fontId="4" fillId="12" borderId="9" xfId="8" applyNumberFormat="1" applyFont="1" applyFill="1" applyBorder="1" applyProtection="1">
      <protection locked="0"/>
    </xf>
    <xf numFmtId="167" fontId="4" fillId="12" borderId="6" xfId="8" applyNumberFormat="1" applyFont="1" applyFill="1" applyBorder="1" applyProtection="1">
      <protection locked="0"/>
    </xf>
    <xf numFmtId="169" fontId="4" fillId="12" borderId="42" xfId="8" applyNumberFormat="1" applyFont="1" applyFill="1" applyBorder="1" applyProtection="1">
      <protection locked="0"/>
    </xf>
    <xf numFmtId="167" fontId="4" fillId="12" borderId="28" xfId="8" applyNumberFormat="1" applyFont="1" applyFill="1" applyBorder="1" applyProtection="1">
      <protection locked="0"/>
    </xf>
    <xf numFmtId="167" fontId="4" fillId="12" borderId="29" xfId="8" applyNumberFormat="1" applyFont="1" applyFill="1" applyBorder="1" applyProtection="1">
      <protection locked="0"/>
    </xf>
    <xf numFmtId="167" fontId="4" fillId="12" borderId="5" xfId="8" applyNumberFormat="1" applyFont="1" applyFill="1" applyBorder="1" applyProtection="1">
      <protection locked="0"/>
    </xf>
    <xf numFmtId="3" fontId="13" fillId="0" borderId="108" xfId="8" applyNumberFormat="1" applyFont="1" applyFill="1" applyBorder="1"/>
    <xf numFmtId="3" fontId="5" fillId="17" borderId="111" xfId="8" quotePrefix="1" applyNumberFormat="1" applyFont="1" applyFill="1" applyBorder="1"/>
    <xf numFmtId="3" fontId="5" fillId="18" borderId="104" xfId="8" applyNumberFormat="1" applyFont="1" applyFill="1" applyBorder="1" applyAlignment="1">
      <alignment horizontal="center"/>
    </xf>
    <xf numFmtId="3" fontId="5" fillId="17" borderId="112" xfId="8" applyNumberFormat="1" applyFont="1" applyFill="1" applyBorder="1" applyAlignment="1">
      <alignment horizontal="center"/>
    </xf>
    <xf numFmtId="3" fontId="5" fillId="18" borderId="112" xfId="8" applyNumberFormat="1" applyFont="1" applyFill="1" applyBorder="1" applyAlignment="1">
      <alignment horizontal="center"/>
    </xf>
    <xf numFmtId="3" fontId="5" fillId="18" borderId="103" xfId="8" applyNumberFormat="1" applyFont="1" applyFill="1" applyBorder="1" applyAlignment="1">
      <alignment horizontal="center"/>
    </xf>
    <xf numFmtId="167" fontId="13" fillId="17" borderId="104" xfId="8" applyNumberFormat="1" applyFont="1" applyFill="1" applyBorder="1" applyProtection="1">
      <protection locked="0"/>
    </xf>
    <xf numFmtId="167" fontId="13" fillId="17" borderId="112" xfId="8" applyNumberFormat="1" applyFont="1" applyFill="1" applyBorder="1" applyProtection="1">
      <protection locked="0"/>
    </xf>
    <xf numFmtId="169" fontId="13" fillId="17" borderId="103" xfId="8" applyNumberFormat="1" applyFont="1" applyFill="1" applyBorder="1" applyProtection="1">
      <protection locked="0"/>
    </xf>
    <xf numFmtId="169" fontId="13" fillId="17" borderId="113" xfId="8" applyNumberFormat="1" applyFont="1" applyFill="1" applyBorder="1" applyProtection="1">
      <protection locked="0"/>
    </xf>
    <xf numFmtId="167" fontId="13" fillId="17" borderId="114" xfId="8" applyNumberFormat="1" applyFont="1" applyFill="1" applyBorder="1" applyProtection="1">
      <protection locked="0"/>
    </xf>
    <xf numFmtId="167" fontId="13" fillId="17" borderId="115" xfId="8" applyNumberFormat="1" applyFont="1" applyFill="1" applyBorder="1" applyProtection="1">
      <protection locked="0"/>
    </xf>
    <xf numFmtId="167" fontId="13" fillId="17" borderId="103" xfId="8" applyNumberFormat="1" applyFont="1" applyFill="1" applyBorder="1" applyProtection="1">
      <protection locked="0"/>
    </xf>
    <xf numFmtId="10" fontId="13" fillId="17" borderId="99" xfId="8" applyNumberFormat="1" applyFont="1" applyFill="1" applyBorder="1" applyProtection="1">
      <protection locked="0"/>
    </xf>
    <xf numFmtId="167" fontId="13" fillId="17" borderId="116" xfId="8" applyNumberFormat="1" applyFont="1" applyFill="1" applyBorder="1" applyProtection="1">
      <protection locked="0"/>
    </xf>
    <xf numFmtId="167" fontId="13" fillId="17" borderId="113" xfId="8" applyNumberFormat="1" applyFont="1" applyFill="1" applyBorder="1" applyProtection="1">
      <protection locked="0"/>
    </xf>
    <xf numFmtId="169" fontId="13" fillId="17" borderId="117" xfId="8" applyNumberFormat="1" applyFont="1" applyFill="1" applyBorder="1" applyProtection="1">
      <protection locked="0"/>
    </xf>
    <xf numFmtId="167" fontId="13" fillId="0" borderId="0" xfId="8" applyNumberFormat="1" applyFont="1" applyFill="1"/>
    <xf numFmtId="0" fontId="3" fillId="0" borderId="0" xfId="0" applyFont="1" applyFill="1"/>
    <xf numFmtId="171" fontId="13" fillId="0" borderId="0" xfId="8" applyNumberFormat="1" applyFont="1" applyFill="1"/>
    <xf numFmtId="3" fontId="5" fillId="18" borderId="98" xfId="8" applyNumberFormat="1" applyFont="1" applyFill="1" applyBorder="1" applyAlignment="1">
      <alignment horizontal="center"/>
    </xf>
    <xf numFmtId="167" fontId="13" fillId="19" borderId="114" xfId="8" applyNumberFormat="1" applyFont="1" applyFill="1" applyBorder="1" applyProtection="1">
      <protection locked="0"/>
    </xf>
    <xf numFmtId="167" fontId="13" fillId="19" borderId="116" xfId="8" applyNumberFormat="1" applyFont="1" applyFill="1" applyBorder="1" applyProtection="1">
      <protection locked="0"/>
    </xf>
    <xf numFmtId="167" fontId="13" fillId="19" borderId="113" xfId="8" applyNumberFormat="1" applyFont="1" applyFill="1" applyBorder="1" applyProtection="1">
      <protection locked="0"/>
    </xf>
    <xf numFmtId="169" fontId="13" fillId="19" borderId="117" xfId="8" applyNumberFormat="1" applyFont="1" applyFill="1" applyBorder="1" applyProtection="1">
      <protection locked="0"/>
    </xf>
    <xf numFmtId="167" fontId="13" fillId="19" borderId="115" xfId="8" applyNumberFormat="1" applyFont="1" applyFill="1" applyBorder="1" applyProtection="1">
      <protection locked="0"/>
    </xf>
    <xf numFmtId="167" fontId="13" fillId="19" borderId="103" xfId="8" applyNumberFormat="1" applyFont="1" applyFill="1" applyBorder="1" applyProtection="1">
      <protection locked="0"/>
    </xf>
    <xf numFmtId="167" fontId="13" fillId="19" borderId="112" xfId="8" applyNumberFormat="1" applyFont="1" applyFill="1" applyBorder="1" applyProtection="1">
      <protection locked="0"/>
    </xf>
    <xf numFmtId="10" fontId="13" fillId="19" borderId="99" xfId="8" applyNumberFormat="1" applyFont="1" applyFill="1" applyBorder="1" applyProtection="1">
      <protection locked="0"/>
    </xf>
    <xf numFmtId="3" fontId="6" fillId="0" borderId="118" xfId="8" applyNumberFormat="1" applyFont="1" applyFill="1" applyBorder="1" applyAlignment="1">
      <alignment horizontal="center"/>
    </xf>
    <xf numFmtId="167" fontId="4" fillId="0" borderId="119" xfId="8" applyNumberFormat="1" applyFont="1" applyFill="1" applyBorder="1" applyProtection="1">
      <protection locked="0"/>
    </xf>
    <xf numFmtId="167" fontId="4" fillId="0" borderId="120" xfId="8" applyNumberFormat="1" applyFont="1" applyFill="1" applyBorder="1" applyProtection="1">
      <protection locked="0"/>
    </xf>
    <xf numFmtId="169" fontId="4" fillId="0" borderId="121" xfId="8" applyNumberFormat="1" applyFont="1" applyFill="1" applyBorder="1" applyProtection="1">
      <protection locked="0"/>
    </xf>
    <xf numFmtId="169" fontId="4" fillId="0" borderId="119" xfId="8" applyNumberFormat="1" applyFont="1" applyFill="1" applyBorder="1" applyProtection="1">
      <protection locked="0"/>
    </xf>
    <xf numFmtId="167" fontId="4" fillId="0" borderId="122" xfId="8" applyNumberFormat="1" applyFont="1" applyFill="1" applyBorder="1" applyProtection="1">
      <protection locked="0"/>
    </xf>
    <xf numFmtId="167" fontId="4" fillId="0" borderId="123" xfId="8" applyNumberFormat="1" applyFont="1" applyFill="1" applyBorder="1" applyProtection="1">
      <protection locked="0"/>
    </xf>
    <xf numFmtId="167" fontId="4" fillId="0" borderId="118" xfId="8" applyNumberFormat="1" applyFont="1" applyFill="1" applyBorder="1" applyProtection="1">
      <protection locked="0"/>
    </xf>
    <xf numFmtId="10" fontId="4" fillId="0" borderId="123" xfId="8" applyNumberFormat="1" applyFont="1" applyFill="1" applyBorder="1" applyProtection="1">
      <protection locked="0"/>
    </xf>
    <xf numFmtId="3" fontId="6" fillId="0" borderId="124" xfId="8" applyNumberFormat="1" applyFont="1" applyFill="1" applyBorder="1" applyAlignment="1">
      <alignment horizontal="center"/>
    </xf>
    <xf numFmtId="167" fontId="4" fillId="0" borderId="125" xfId="8" applyNumberFormat="1" applyFont="1" applyFill="1" applyBorder="1" applyProtection="1">
      <protection locked="0"/>
    </xf>
    <xf numFmtId="167" fontId="4" fillId="0" borderId="126" xfId="8" applyNumberFormat="1" applyFont="1" applyFill="1" applyBorder="1" applyProtection="1">
      <protection locked="0"/>
    </xf>
    <xf numFmtId="169" fontId="4" fillId="0" borderId="127" xfId="8" applyNumberFormat="1" applyFont="1" applyFill="1" applyBorder="1" applyProtection="1">
      <protection locked="0"/>
    </xf>
    <xf numFmtId="169" fontId="4" fillId="0" borderId="125" xfId="8" applyNumberFormat="1" applyFont="1" applyFill="1" applyBorder="1" applyProtection="1">
      <protection locked="0"/>
    </xf>
    <xf numFmtId="167" fontId="4" fillId="0" borderId="128" xfId="8" applyNumberFormat="1" applyFont="1" applyFill="1" applyBorder="1" applyProtection="1">
      <protection locked="0"/>
    </xf>
    <xf numFmtId="167" fontId="4" fillId="0" borderId="129" xfId="8" applyNumberFormat="1" applyFont="1" applyFill="1" applyBorder="1" applyProtection="1">
      <protection locked="0"/>
    </xf>
    <xf numFmtId="167" fontId="4" fillId="0" borderId="124" xfId="8" applyNumberFormat="1" applyFont="1" applyFill="1" applyBorder="1" applyProtection="1">
      <protection locked="0"/>
    </xf>
    <xf numFmtId="10" fontId="4" fillId="0" borderId="129" xfId="8" applyNumberFormat="1" applyFont="1" applyFill="1" applyBorder="1" applyProtection="1">
      <protection locked="0"/>
    </xf>
    <xf numFmtId="0" fontId="6" fillId="0" borderId="124" xfId="8" applyFont="1" applyFill="1" applyBorder="1" applyAlignment="1">
      <alignment horizontal="center"/>
    </xf>
    <xf numFmtId="3" fontId="6" fillId="0" borderId="130" xfId="8" quotePrefix="1" applyNumberFormat="1" applyFont="1" applyFill="1" applyBorder="1"/>
    <xf numFmtId="3" fontId="6" fillId="20" borderId="131" xfId="8" applyNumberFormat="1" applyFont="1" applyFill="1" applyBorder="1" applyAlignment="1">
      <alignment horizontal="center"/>
    </xf>
    <xf numFmtId="3" fontId="6" fillId="0" borderId="132" xfId="8" applyNumberFormat="1" applyFont="1" applyFill="1" applyBorder="1" applyAlignment="1">
      <alignment horizontal="center"/>
    </xf>
    <xf numFmtId="3" fontId="6" fillId="20" borderId="132" xfId="8" applyNumberFormat="1" applyFont="1" applyFill="1" applyBorder="1" applyAlignment="1">
      <alignment horizontal="center"/>
    </xf>
    <xf numFmtId="3" fontId="6" fillId="20" borderId="133" xfId="8" applyNumberFormat="1" applyFont="1" applyFill="1" applyBorder="1" applyAlignment="1">
      <alignment horizontal="center"/>
    </xf>
    <xf numFmtId="167" fontId="4" fillId="0" borderId="134" xfId="8" applyNumberFormat="1" applyFont="1" applyFill="1" applyBorder="1" applyProtection="1">
      <protection locked="0"/>
    </xf>
    <xf numFmtId="167" fontId="4" fillId="0" borderId="135" xfId="8" applyNumberFormat="1" applyFont="1" applyFill="1" applyBorder="1" applyProtection="1">
      <protection locked="0"/>
    </xf>
    <xf numFmtId="169" fontId="4" fillId="0" borderId="136" xfId="8" applyNumberFormat="1" applyFont="1" applyFill="1" applyBorder="1" applyProtection="1">
      <protection locked="0"/>
    </xf>
    <xf numFmtId="169" fontId="4" fillId="0" borderId="134" xfId="8" applyNumberFormat="1" applyFont="1" applyFill="1" applyBorder="1" applyProtection="1">
      <protection locked="0"/>
    </xf>
    <xf numFmtId="167" fontId="4" fillId="0" borderId="137" xfId="8" applyNumberFormat="1" applyFont="1" applyFill="1" applyBorder="1" applyProtection="1">
      <protection locked="0"/>
    </xf>
    <xf numFmtId="167" fontId="4" fillId="0" borderId="133" xfId="8" applyNumberFormat="1" applyFont="1" applyFill="1" applyBorder="1" applyProtection="1">
      <protection locked="0"/>
    </xf>
    <xf numFmtId="167" fontId="4" fillId="0" borderId="132" xfId="8" applyNumberFormat="1" applyFont="1" applyFill="1" applyBorder="1" applyProtection="1">
      <protection locked="0"/>
    </xf>
    <xf numFmtId="10" fontId="4" fillId="0" borderId="133" xfId="8" applyNumberFormat="1" applyFont="1" applyFill="1" applyBorder="1" applyProtection="1">
      <protection locked="0"/>
    </xf>
    <xf numFmtId="3" fontId="6" fillId="0" borderId="138" xfId="8" quotePrefix="1" applyNumberFormat="1" applyFont="1" applyFill="1" applyBorder="1"/>
    <xf numFmtId="3" fontId="6" fillId="20" borderId="139" xfId="8" applyNumberFormat="1" applyFont="1" applyFill="1" applyBorder="1" applyAlignment="1">
      <alignment horizontal="center"/>
    </xf>
    <xf numFmtId="3" fontId="6" fillId="0" borderId="140" xfId="8" applyNumberFormat="1" applyFont="1" applyFill="1" applyBorder="1" applyAlignment="1">
      <alignment horizontal="center"/>
    </xf>
    <xf numFmtId="3" fontId="6" fillId="20" borderId="140" xfId="8" applyNumberFormat="1" applyFont="1" applyFill="1" applyBorder="1" applyAlignment="1">
      <alignment horizontal="center"/>
    </xf>
    <xf numFmtId="3" fontId="6" fillId="20" borderId="141" xfId="8" applyNumberFormat="1" applyFont="1" applyFill="1" applyBorder="1" applyAlignment="1">
      <alignment horizontal="center"/>
    </xf>
    <xf numFmtId="167" fontId="4" fillId="0" borderId="142" xfId="8" applyNumberFormat="1" applyFont="1" applyFill="1" applyBorder="1" applyProtection="1">
      <protection locked="0"/>
    </xf>
    <xf numFmtId="167" fontId="4" fillId="0" borderId="143" xfId="8" applyNumberFormat="1" applyFont="1" applyFill="1" applyBorder="1" applyProtection="1">
      <protection locked="0"/>
    </xf>
    <xf numFmtId="169" fontId="4" fillId="0" borderId="144" xfId="8" applyNumberFormat="1" applyFont="1" applyFill="1" applyBorder="1" applyProtection="1">
      <protection locked="0"/>
    </xf>
    <xf numFmtId="169" fontId="4" fillId="0" borderId="142" xfId="8" applyNumberFormat="1" applyFont="1" applyFill="1" applyBorder="1" applyProtection="1">
      <protection locked="0"/>
    </xf>
    <xf numFmtId="167" fontId="4" fillId="0" borderId="145" xfId="8" applyNumberFormat="1" applyFont="1" applyFill="1" applyBorder="1" applyProtection="1">
      <protection locked="0"/>
    </xf>
    <xf numFmtId="167" fontId="4" fillId="0" borderId="141" xfId="8" applyNumberFormat="1" applyFont="1" applyFill="1" applyBorder="1" applyProtection="1">
      <protection locked="0"/>
    </xf>
    <xf numFmtId="167" fontId="4" fillId="0" borderId="140" xfId="8" applyNumberFormat="1" applyFont="1" applyFill="1" applyBorder="1" applyProtection="1">
      <protection locked="0"/>
    </xf>
    <xf numFmtId="10" fontId="4" fillId="0" borderId="141" xfId="8" applyNumberFormat="1" applyFont="1" applyFill="1" applyBorder="1" applyProtection="1">
      <protection locked="0"/>
    </xf>
    <xf numFmtId="3" fontId="6" fillId="0" borderId="146" xfId="8" quotePrefix="1" applyNumberFormat="1" applyFont="1" applyFill="1" applyBorder="1"/>
    <xf numFmtId="3" fontId="6" fillId="20" borderId="147" xfId="8" applyNumberFormat="1" applyFont="1" applyFill="1" applyBorder="1" applyAlignment="1">
      <alignment horizontal="center"/>
    </xf>
    <xf numFmtId="3" fontId="6" fillId="0" borderId="148" xfId="8" applyNumberFormat="1" applyFont="1" applyFill="1" applyBorder="1" applyAlignment="1">
      <alignment horizontal="center"/>
    </xf>
    <xf numFmtId="3" fontId="6" fillId="20" borderId="148" xfId="8" applyNumberFormat="1" applyFont="1" applyFill="1" applyBorder="1" applyAlignment="1">
      <alignment horizontal="center"/>
    </xf>
    <xf numFmtId="3" fontId="6" fillId="20" borderId="149" xfId="8" applyNumberFormat="1" applyFont="1" applyFill="1" applyBorder="1" applyAlignment="1">
      <alignment horizontal="center"/>
    </xf>
    <xf numFmtId="167" fontId="4" fillId="0" borderId="150" xfId="8" applyNumberFormat="1" applyFont="1" applyFill="1" applyBorder="1" applyProtection="1">
      <protection locked="0"/>
    </xf>
    <xf numFmtId="167" fontId="4" fillId="0" borderId="151" xfId="8" applyNumberFormat="1" applyFont="1" applyFill="1" applyBorder="1" applyProtection="1">
      <protection locked="0"/>
    </xf>
    <xf numFmtId="169" fontId="4" fillId="0" borderId="152" xfId="8" applyNumberFormat="1" applyFont="1" applyFill="1" applyBorder="1" applyProtection="1">
      <protection locked="0"/>
    </xf>
    <xf numFmtId="169" fontId="4" fillId="0" borderId="150" xfId="8" applyNumberFormat="1" applyFont="1" applyFill="1" applyBorder="1" applyProtection="1">
      <protection locked="0"/>
    </xf>
    <xf numFmtId="167" fontId="4" fillId="0" borderId="153" xfId="8" applyNumberFormat="1" applyFont="1" applyFill="1" applyBorder="1" applyProtection="1">
      <protection locked="0"/>
    </xf>
    <xf numFmtId="167" fontId="4" fillId="0" borderId="149" xfId="8" applyNumberFormat="1" applyFont="1" applyFill="1" applyBorder="1" applyProtection="1">
      <protection locked="0"/>
    </xf>
    <xf numFmtId="167" fontId="4" fillId="0" borderId="148" xfId="8" applyNumberFormat="1" applyFont="1" applyFill="1" applyBorder="1" applyProtection="1">
      <protection locked="0"/>
    </xf>
    <xf numFmtId="10" fontId="4" fillId="0" borderId="149" xfId="8" applyNumberFormat="1" applyFont="1" applyFill="1" applyBorder="1" applyProtection="1">
      <protection locked="0"/>
    </xf>
    <xf numFmtId="0" fontId="6" fillId="20" borderId="139" xfId="8" applyFont="1" applyFill="1" applyBorder="1" applyAlignment="1">
      <alignment horizontal="center"/>
    </xf>
    <xf numFmtId="3" fontId="6" fillId="21" borderId="131" xfId="8" applyNumberFormat="1" applyFont="1" applyFill="1" applyBorder="1" applyAlignment="1">
      <alignment horizontal="center"/>
    </xf>
    <xf numFmtId="167" fontId="4" fillId="22" borderId="134" xfId="8" applyNumberFormat="1" applyFont="1" applyFill="1" applyBorder="1" applyProtection="1">
      <protection locked="0"/>
    </xf>
    <xf numFmtId="167" fontId="4" fillId="22" borderId="135" xfId="8" applyNumberFormat="1" applyFont="1" applyFill="1" applyBorder="1" applyProtection="1">
      <protection locked="0"/>
    </xf>
    <xf numFmtId="169" fontId="4" fillId="22" borderId="136" xfId="8" applyNumberFormat="1" applyFont="1" applyFill="1" applyBorder="1" applyProtection="1">
      <protection locked="0"/>
    </xf>
    <xf numFmtId="167" fontId="4" fillId="22" borderId="137" xfId="8" applyNumberFormat="1" applyFont="1" applyFill="1" applyBorder="1" applyProtection="1">
      <protection locked="0"/>
    </xf>
    <xf numFmtId="167" fontId="4" fillId="22" borderId="133" xfId="8" applyNumberFormat="1" applyFont="1" applyFill="1" applyBorder="1" applyProtection="1">
      <protection locked="0"/>
    </xf>
    <xf numFmtId="167" fontId="4" fillId="22" borderId="132" xfId="8" applyNumberFormat="1" applyFont="1" applyFill="1" applyBorder="1" applyProtection="1">
      <protection locked="0"/>
    </xf>
    <xf numFmtId="10" fontId="4" fillId="22" borderId="133" xfId="8" applyNumberFormat="1" applyFont="1" applyFill="1" applyBorder="1" applyProtection="1">
      <protection locked="0"/>
    </xf>
    <xf numFmtId="3" fontId="6" fillId="21" borderId="139" xfId="8" applyNumberFormat="1" applyFont="1" applyFill="1" applyBorder="1" applyAlignment="1">
      <alignment horizontal="center"/>
    </xf>
    <xf numFmtId="167" fontId="4" fillId="22" borderId="142" xfId="8" applyNumberFormat="1" applyFont="1" applyFill="1" applyBorder="1" applyProtection="1">
      <protection locked="0"/>
    </xf>
    <xf numFmtId="167" fontId="4" fillId="22" borderId="143" xfId="8" applyNumberFormat="1" applyFont="1" applyFill="1" applyBorder="1" applyProtection="1">
      <protection locked="0"/>
    </xf>
    <xf numFmtId="169" fontId="4" fillId="22" borderId="144" xfId="8" applyNumberFormat="1" applyFont="1" applyFill="1" applyBorder="1" applyProtection="1">
      <protection locked="0"/>
    </xf>
    <xf numFmtId="167" fontId="4" fillId="22" borderId="145" xfId="8" applyNumberFormat="1" applyFont="1" applyFill="1" applyBorder="1" applyProtection="1">
      <protection locked="0"/>
    </xf>
    <xf numFmtId="167" fontId="4" fillId="22" borderId="141" xfId="8" applyNumberFormat="1" applyFont="1" applyFill="1" applyBorder="1" applyProtection="1">
      <protection locked="0"/>
    </xf>
    <xf numFmtId="167" fontId="4" fillId="22" borderId="140" xfId="8" applyNumberFormat="1" applyFont="1" applyFill="1" applyBorder="1" applyProtection="1">
      <protection locked="0"/>
    </xf>
    <xf numFmtId="10" fontId="4" fillId="22" borderId="141" xfId="8" applyNumberFormat="1" applyFont="1" applyFill="1" applyBorder="1" applyProtection="1">
      <protection locked="0"/>
    </xf>
    <xf numFmtId="3" fontId="6" fillId="21" borderId="147" xfId="8" applyNumberFormat="1" applyFont="1" applyFill="1" applyBorder="1" applyAlignment="1">
      <alignment horizontal="center"/>
    </xf>
    <xf numFmtId="167" fontId="4" fillId="22" borderId="150" xfId="8" applyNumberFormat="1" applyFont="1" applyFill="1" applyBorder="1" applyProtection="1">
      <protection locked="0"/>
    </xf>
    <xf numFmtId="167" fontId="4" fillId="22" borderId="151" xfId="8" applyNumberFormat="1" applyFont="1" applyFill="1" applyBorder="1" applyProtection="1">
      <protection locked="0"/>
    </xf>
    <xf numFmtId="169" fontId="4" fillId="22" borderId="152" xfId="8" applyNumberFormat="1" applyFont="1" applyFill="1" applyBorder="1" applyProtection="1">
      <protection locked="0"/>
    </xf>
    <xf numFmtId="167" fontId="4" fillId="22" borderId="153" xfId="8" applyNumberFormat="1" applyFont="1" applyFill="1" applyBorder="1" applyProtection="1">
      <protection locked="0"/>
    </xf>
    <xf numFmtId="167" fontId="4" fillId="22" borderId="149" xfId="8" applyNumberFormat="1" applyFont="1" applyFill="1" applyBorder="1" applyProtection="1">
      <protection locked="0"/>
    </xf>
    <xf numFmtId="167" fontId="4" fillId="22" borderId="148" xfId="8" applyNumberFormat="1" applyFont="1" applyFill="1" applyBorder="1" applyProtection="1">
      <protection locked="0"/>
    </xf>
    <xf numFmtId="10" fontId="4" fillId="22" borderId="149" xfId="8" applyNumberFormat="1" applyFont="1" applyFill="1" applyBorder="1" applyProtection="1">
      <protection locked="0"/>
    </xf>
    <xf numFmtId="3" fontId="6" fillId="0" borderId="0" xfId="8" quotePrefix="1" applyNumberFormat="1" applyFont="1" applyFill="1" applyBorder="1"/>
    <xf numFmtId="10" fontId="4" fillId="5" borderId="64" xfId="8" applyNumberFormat="1" applyFont="1" applyFill="1" applyBorder="1"/>
    <xf numFmtId="167" fontId="4" fillId="5" borderId="22" xfId="8" applyNumberFormat="1" applyFont="1" applyFill="1" applyBorder="1"/>
    <xf numFmtId="10" fontId="4" fillId="5" borderId="22" xfId="8" applyNumberFormat="1" applyFont="1" applyFill="1" applyBorder="1"/>
    <xf numFmtId="169" fontId="4" fillId="5" borderId="65" xfId="8" applyNumberFormat="1" applyFont="1" applyFill="1" applyBorder="1" applyProtection="1">
      <protection locked="0"/>
    </xf>
    <xf numFmtId="0" fontId="4" fillId="5" borderId="64" xfId="8" applyNumberFormat="1" applyFont="1" applyFill="1" applyBorder="1"/>
    <xf numFmtId="10" fontId="4" fillId="5" borderId="65" xfId="8" applyNumberFormat="1" applyFont="1" applyFill="1" applyBorder="1"/>
    <xf numFmtId="0" fontId="29" fillId="24" borderId="28" xfId="8" applyFont="1" applyFill="1" applyBorder="1"/>
    <xf numFmtId="0" fontId="29" fillId="24" borderId="0" xfId="8" applyFont="1" applyFill="1" applyBorder="1"/>
    <xf numFmtId="0" fontId="29" fillId="24" borderId="42" xfId="8" applyFont="1" applyFill="1" applyBorder="1"/>
    <xf numFmtId="3" fontId="29" fillId="24" borderId="28" xfId="8" applyNumberFormat="1" applyFont="1" applyFill="1" applyBorder="1"/>
    <xf numFmtId="167" fontId="29" fillId="24" borderId="0" xfId="8" applyNumberFormat="1" applyFont="1" applyFill="1" applyBorder="1" applyProtection="1">
      <protection locked="0"/>
    </xf>
    <xf numFmtId="3" fontId="29" fillId="24" borderId="0" xfId="8" applyNumberFormat="1" applyFont="1" applyFill="1" applyBorder="1"/>
    <xf numFmtId="3" fontId="29" fillId="24" borderId="42" xfId="8" applyNumberFormat="1" applyFont="1" applyFill="1" applyBorder="1"/>
    <xf numFmtId="0" fontId="23" fillId="14" borderId="161" xfId="8" applyFont="1" applyFill="1" applyBorder="1" applyAlignment="1">
      <alignment vertical="center"/>
    </xf>
    <xf numFmtId="0" fontId="23" fillId="14" borderId="0" xfId="8" applyFont="1" applyFill="1" applyBorder="1" applyAlignment="1">
      <alignment vertical="center"/>
    </xf>
    <xf numFmtId="0" fontId="5" fillId="0" borderId="64" xfId="8" applyFont="1" applyFill="1" applyBorder="1" applyAlignment="1">
      <alignment vertical="center"/>
    </xf>
    <xf numFmtId="0" fontId="5" fillId="0" borderId="22" xfId="8" applyFont="1" applyFill="1" applyBorder="1" applyAlignment="1">
      <alignment vertical="center"/>
    </xf>
    <xf numFmtId="0" fontId="5" fillId="0" borderId="65" xfId="8" applyFont="1" applyFill="1" applyBorder="1" applyAlignment="1">
      <alignment vertical="center"/>
    </xf>
    <xf numFmtId="3" fontId="6" fillId="24" borderId="40" xfId="8" applyNumberFormat="1" applyFont="1" applyFill="1" applyBorder="1" applyAlignment="1">
      <alignment horizontal="center" vertical="center"/>
    </xf>
    <xf numFmtId="3" fontId="6" fillId="24" borderId="5" xfId="8" applyNumberFormat="1" applyFont="1" applyFill="1" applyBorder="1" applyAlignment="1">
      <alignment horizontal="center" vertical="center"/>
    </xf>
    <xf numFmtId="3" fontId="4" fillId="24" borderId="5" xfId="8" applyNumberFormat="1" applyFont="1" applyFill="1" applyBorder="1"/>
    <xf numFmtId="3" fontId="4" fillId="24" borderId="29" xfId="8" applyNumberFormat="1" applyFont="1" applyFill="1" applyBorder="1"/>
    <xf numFmtId="3" fontId="6" fillId="5" borderId="162" xfId="8" applyNumberFormat="1" applyFont="1" applyFill="1" applyBorder="1" applyAlignment="1">
      <alignment horizontal="center" vertical="center"/>
    </xf>
    <xf numFmtId="3" fontId="6" fillId="5" borderId="23" xfId="8" applyNumberFormat="1" applyFont="1" applyFill="1" applyBorder="1" applyAlignment="1">
      <alignment horizontal="center" vertical="center"/>
    </xf>
    <xf numFmtId="3" fontId="4" fillId="5" borderId="23" xfId="8" applyNumberFormat="1" applyFont="1" applyFill="1" applyBorder="1"/>
    <xf numFmtId="3" fontId="4" fillId="5" borderId="66" xfId="8" applyNumberFormat="1" applyFont="1" applyFill="1" applyBorder="1"/>
    <xf numFmtId="3" fontId="6" fillId="0" borderId="0" xfId="8" applyNumberFormat="1" applyFont="1" applyFill="1" applyBorder="1" applyAlignment="1">
      <alignment horizontal="center"/>
    </xf>
    <xf numFmtId="3" fontId="5" fillId="0" borderId="0" xfId="8" applyNumberFormat="1" applyFont="1" applyFill="1" applyBorder="1" applyAlignment="1">
      <alignment horizontal="center" vertical="center"/>
    </xf>
    <xf numFmtId="167" fontId="4" fillId="0" borderId="0" xfId="8" applyNumberFormat="1" applyFont="1" applyFill="1" applyBorder="1" applyAlignment="1">
      <alignment horizontal="center"/>
    </xf>
    <xf numFmtId="3" fontId="4" fillId="0" borderId="0" xfId="8" applyNumberFormat="1" applyFont="1" applyFill="1" applyBorder="1" applyAlignment="1">
      <alignment horizontal="center"/>
    </xf>
    <xf numFmtId="168" fontId="4" fillId="0" borderId="0" xfId="8" applyNumberFormat="1" applyFont="1" applyFill="1" applyBorder="1"/>
    <xf numFmtId="3" fontId="28" fillId="0" borderId="0" xfId="8" applyNumberFormat="1" applyFont="1" applyFill="1" applyBorder="1"/>
    <xf numFmtId="3" fontId="4" fillId="0" borderId="163" xfId="8" applyNumberFormat="1" applyFont="1" applyBorder="1"/>
    <xf numFmtId="169" fontId="4" fillId="0" borderId="69" xfId="9" applyNumberFormat="1" applyFont="1" applyBorder="1"/>
    <xf numFmtId="3" fontId="4" fillId="0" borderId="155" xfId="8" applyNumberFormat="1" applyFont="1" applyBorder="1"/>
    <xf numFmtId="169" fontId="4" fillId="0" borderId="71" xfId="9" applyNumberFormat="1" applyFont="1" applyBorder="1"/>
    <xf numFmtId="3" fontId="4" fillId="0" borderId="164" xfId="8" applyNumberFormat="1" applyFont="1" applyBorder="1"/>
    <xf numFmtId="3" fontId="4" fillId="0" borderId="165" xfId="8" applyNumberFormat="1" applyFont="1" applyBorder="1"/>
    <xf numFmtId="169" fontId="4" fillId="0" borderId="166" xfId="9" applyNumberFormat="1" applyFont="1" applyBorder="1"/>
    <xf numFmtId="3" fontId="4" fillId="0" borderId="167" xfId="8" quotePrefix="1" applyNumberFormat="1" applyFont="1" applyBorder="1"/>
    <xf numFmtId="3" fontId="4" fillId="0" borderId="156" xfId="8" quotePrefix="1" applyNumberFormat="1" applyFont="1" applyBorder="1"/>
    <xf numFmtId="3" fontId="35" fillId="0" borderId="0" xfId="8" applyNumberFormat="1" applyFont="1" applyFill="1" applyBorder="1" applyAlignment="1">
      <alignment horizontal="left" vertical="top"/>
    </xf>
    <xf numFmtId="14" fontId="4" fillId="0" borderId="0" xfId="8" applyNumberFormat="1" applyFont="1" applyFill="1" applyBorder="1" applyAlignment="1">
      <alignment horizontal="left" vertical="top"/>
    </xf>
    <xf numFmtId="3" fontId="30" fillId="0" borderId="0" xfId="8" applyNumberFormat="1" applyFont="1" applyAlignment="1">
      <alignment horizontal="right"/>
    </xf>
    <xf numFmtId="10" fontId="13" fillId="0" borderId="0" xfId="9" applyNumberFormat="1" applyFont="1"/>
    <xf numFmtId="3" fontId="27" fillId="3" borderId="0" xfId="8" applyNumberFormat="1" applyFont="1" applyFill="1" applyBorder="1"/>
    <xf numFmtId="167" fontId="13" fillId="23" borderId="0" xfId="8" applyNumberFormat="1" applyFont="1" applyFill="1" applyBorder="1" applyProtection="1">
      <protection locked="0"/>
    </xf>
    <xf numFmtId="167" fontId="13" fillId="23" borderId="9" xfId="8" applyNumberFormat="1" applyFont="1" applyFill="1" applyBorder="1" applyProtection="1">
      <protection locked="0"/>
    </xf>
    <xf numFmtId="169" fontId="13" fillId="23" borderId="42" xfId="8" applyNumberFormat="1" applyFont="1" applyFill="1" applyBorder="1" applyProtection="1">
      <protection locked="0"/>
    </xf>
    <xf numFmtId="167" fontId="13" fillId="23" borderId="28" xfId="8" applyNumberFormat="1" applyFont="1" applyFill="1" applyBorder="1" applyProtection="1">
      <protection locked="0"/>
    </xf>
    <xf numFmtId="167" fontId="13" fillId="23" borderId="29" xfId="8" applyNumberFormat="1" applyFont="1" applyFill="1" applyBorder="1" applyProtection="1">
      <protection locked="0"/>
    </xf>
    <xf numFmtId="3" fontId="26" fillId="11" borderId="42" xfId="8" applyNumberFormat="1" applyFont="1" applyFill="1" applyBorder="1" applyAlignment="1">
      <alignment vertical="center"/>
    </xf>
    <xf numFmtId="3" fontId="13" fillId="0" borderId="176" xfId="8" applyNumberFormat="1" applyFont="1" applyFill="1" applyBorder="1" applyAlignment="1">
      <alignment horizontal="center" vertical="center" wrapText="1"/>
    </xf>
    <xf numFmtId="3" fontId="13" fillId="0" borderId="177" xfId="8" applyNumberFormat="1" applyFont="1" applyFill="1" applyBorder="1" applyAlignment="1">
      <alignment horizontal="center" vertical="center" wrapText="1"/>
    </xf>
    <xf numFmtId="167" fontId="13" fillId="0" borderId="177" xfId="8" applyNumberFormat="1" applyFont="1" applyFill="1" applyBorder="1" applyAlignment="1">
      <alignment horizontal="center" vertical="center" wrapText="1"/>
    </xf>
    <xf numFmtId="3" fontId="13" fillId="0" borderId="178" xfId="8" applyNumberFormat="1" applyFont="1" applyFill="1" applyBorder="1" applyAlignment="1">
      <alignment horizontal="center" vertical="center" wrapText="1"/>
    </xf>
    <xf numFmtId="3" fontId="4" fillId="0" borderId="179" xfId="8" applyNumberFormat="1" applyFont="1" applyFill="1" applyBorder="1" applyAlignment="1">
      <alignment vertical="center"/>
    </xf>
    <xf numFmtId="3" fontId="4" fillId="0" borderId="180" xfId="8" applyNumberFormat="1" applyFont="1" applyFill="1" applyBorder="1" applyAlignment="1">
      <alignment vertical="center"/>
    </xf>
    <xf numFmtId="3" fontId="13" fillId="0" borderId="0" xfId="8" applyNumberFormat="1" applyFont="1" applyBorder="1" applyAlignment="1"/>
    <xf numFmtId="3" fontId="4" fillId="0" borderId="171" xfId="8" quotePrefix="1" applyNumberFormat="1" applyFont="1" applyBorder="1"/>
    <xf numFmtId="3" fontId="4" fillId="0" borderId="172" xfId="8" applyNumberFormat="1" applyFont="1" applyBorder="1"/>
    <xf numFmtId="3" fontId="4" fillId="0" borderId="170" xfId="8" quotePrefix="1" applyNumberFormat="1" applyFont="1" applyBorder="1"/>
    <xf numFmtId="3" fontId="4" fillId="0" borderId="174" xfId="8" applyNumberFormat="1" applyFont="1" applyBorder="1"/>
    <xf numFmtId="3" fontId="4" fillId="0" borderId="181" xfId="8" applyNumberFormat="1" applyFont="1" applyBorder="1"/>
    <xf numFmtId="3" fontId="4" fillId="0" borderId="182" xfId="8" applyNumberFormat="1" applyFont="1" applyBorder="1"/>
    <xf numFmtId="169" fontId="4" fillId="0" borderId="173" xfId="9" applyNumberFormat="1" applyFont="1" applyBorder="1"/>
    <xf numFmtId="169" fontId="4" fillId="0" borderId="175" xfId="9" applyNumberFormat="1" applyFont="1" applyBorder="1"/>
    <xf numFmtId="169" fontId="4" fillId="0" borderId="183" xfId="9" applyNumberFormat="1" applyFont="1" applyBorder="1"/>
    <xf numFmtId="169" fontId="26" fillId="18" borderId="187" xfId="9" applyNumberFormat="1" applyFont="1" applyFill="1" applyBorder="1" applyProtection="1">
      <protection locked="0"/>
    </xf>
    <xf numFmtId="167" fontId="26" fillId="17" borderId="9" xfId="8" applyNumberFormat="1" applyFont="1" applyFill="1" applyBorder="1" applyProtection="1">
      <protection locked="0"/>
    </xf>
    <xf numFmtId="167" fontId="26" fillId="17" borderId="108" xfId="8" applyNumberFormat="1" applyFont="1" applyFill="1" applyBorder="1" applyProtection="1">
      <protection locked="0"/>
    </xf>
    <xf numFmtId="169" fontId="26" fillId="18" borderId="6" xfId="9" applyNumberFormat="1" applyFont="1" applyFill="1" applyBorder="1" applyProtection="1">
      <protection locked="0"/>
    </xf>
    <xf numFmtId="3" fontId="6" fillId="20" borderId="190" xfId="8" applyNumberFormat="1" applyFont="1" applyFill="1" applyBorder="1" applyAlignment="1">
      <alignment horizontal="center"/>
    </xf>
    <xf numFmtId="3" fontId="6" fillId="20" borderId="191" xfId="8" applyNumberFormat="1" applyFont="1" applyFill="1" applyBorder="1" applyAlignment="1">
      <alignment horizontal="center"/>
    </xf>
    <xf numFmtId="0" fontId="6" fillId="20" borderId="191" xfId="8" applyFont="1" applyFill="1" applyBorder="1" applyAlignment="1">
      <alignment horizontal="center"/>
    </xf>
    <xf numFmtId="3" fontId="6" fillId="20" borderId="118" xfId="8" applyNumberFormat="1" applyFont="1" applyFill="1" applyBorder="1" applyAlignment="1">
      <alignment horizontal="center"/>
    </xf>
    <xf numFmtId="3" fontId="6" fillId="20" borderId="123" xfId="8" applyNumberFormat="1" applyFont="1" applyFill="1" applyBorder="1" applyAlignment="1">
      <alignment horizontal="center"/>
    </xf>
    <xf numFmtId="3" fontId="6" fillId="20" borderId="124" xfId="8" applyNumberFormat="1" applyFont="1" applyFill="1" applyBorder="1" applyAlignment="1">
      <alignment horizontal="center"/>
    </xf>
    <xf numFmtId="3" fontId="6" fillId="20" borderId="129" xfId="8" applyNumberFormat="1" applyFont="1" applyFill="1" applyBorder="1" applyAlignment="1">
      <alignment horizontal="center"/>
    </xf>
    <xf numFmtId="168" fontId="6" fillId="0" borderId="167" xfId="8" applyNumberFormat="1" applyFont="1" applyFill="1" applyBorder="1" applyAlignment="1">
      <alignment horizontal="left" vertical="center"/>
    </xf>
    <xf numFmtId="168" fontId="6" fillId="0" borderId="163" xfId="8" applyNumberFormat="1" applyFont="1" applyFill="1" applyBorder="1" applyAlignment="1">
      <alignment horizontal="left" vertical="center"/>
    </xf>
    <xf numFmtId="168" fontId="6" fillId="0" borderId="168" xfId="8" applyNumberFormat="1" applyFont="1" applyFill="1" applyBorder="1" applyAlignment="1">
      <alignment horizontal="left" vertical="center"/>
    </xf>
    <xf numFmtId="167" fontId="4" fillId="0" borderId="85" xfId="8" applyNumberFormat="1" applyFont="1" applyBorder="1"/>
    <xf numFmtId="167" fontId="4" fillId="0" borderId="86" xfId="8" applyNumberFormat="1" applyFont="1" applyBorder="1"/>
    <xf numFmtId="168" fontId="4" fillId="0" borderId="85" xfId="8" applyNumberFormat="1" applyFont="1" applyBorder="1"/>
    <xf numFmtId="167" fontId="13" fillId="0" borderId="85" xfId="8" applyNumberFormat="1" applyFont="1" applyBorder="1"/>
    <xf numFmtId="167" fontId="13" fillId="0" borderId="86" xfId="8" applyNumberFormat="1" applyFont="1" applyBorder="1"/>
    <xf numFmtId="168" fontId="13" fillId="0" borderId="85" xfId="8" applyNumberFormat="1" applyFont="1" applyBorder="1"/>
    <xf numFmtId="168" fontId="13" fillId="0" borderId="86" xfId="8" applyNumberFormat="1" applyFont="1" applyBorder="1"/>
    <xf numFmtId="168" fontId="4" fillId="0" borderId="85" xfId="8" applyNumberFormat="1" applyFont="1" applyFill="1" applyBorder="1"/>
    <xf numFmtId="3" fontId="13" fillId="0" borderId="85" xfId="8" applyNumberFormat="1" applyFont="1" applyBorder="1"/>
    <xf numFmtId="10" fontId="13" fillId="15" borderId="192" xfId="8" applyNumberFormat="1" applyFont="1" applyFill="1" applyBorder="1" applyAlignment="1" applyProtection="1">
      <alignment horizontal="center" vertical="center"/>
      <protection locked="0"/>
    </xf>
    <xf numFmtId="10" fontId="13" fillId="15" borderId="193" xfId="8" applyNumberFormat="1" applyFont="1" applyFill="1" applyBorder="1" applyAlignment="1" applyProtection="1">
      <alignment horizontal="center" vertical="center"/>
      <protection locked="0"/>
    </xf>
    <xf numFmtId="169" fontId="4" fillId="0" borderId="194" xfId="8" applyNumberFormat="1" applyFont="1" applyBorder="1" applyProtection="1">
      <protection locked="0"/>
    </xf>
    <xf numFmtId="168" fontId="4" fillId="0" borderId="195" xfId="8" applyNumberFormat="1" applyFont="1" applyBorder="1" applyProtection="1">
      <protection locked="0"/>
    </xf>
    <xf numFmtId="169" fontId="4" fillId="0" borderId="196" xfId="8" applyNumberFormat="1" applyFont="1" applyBorder="1" applyProtection="1">
      <protection locked="0"/>
    </xf>
    <xf numFmtId="168" fontId="4" fillId="0" borderId="197" xfId="8" applyNumberFormat="1" applyFont="1" applyBorder="1" applyProtection="1">
      <protection locked="0"/>
    </xf>
    <xf numFmtId="10" fontId="13" fillId="15" borderId="198" xfId="8" applyNumberFormat="1" applyFont="1" applyFill="1" applyBorder="1" applyAlignment="1" applyProtection="1">
      <alignment horizontal="center" vertical="center"/>
      <protection locked="0"/>
    </xf>
    <xf numFmtId="10" fontId="13" fillId="15" borderId="199" xfId="8" applyNumberFormat="1" applyFont="1" applyFill="1" applyBorder="1" applyAlignment="1" applyProtection="1">
      <alignment horizontal="center" vertical="center"/>
      <protection locked="0"/>
    </xf>
    <xf numFmtId="10" fontId="13" fillId="15" borderId="200" xfId="8" applyNumberFormat="1" applyFont="1" applyFill="1" applyBorder="1" applyAlignment="1" applyProtection="1">
      <alignment horizontal="center" vertical="center"/>
      <protection locked="0"/>
    </xf>
    <xf numFmtId="10" fontId="13" fillId="15" borderId="201" xfId="8" applyNumberFormat="1" applyFont="1" applyFill="1" applyBorder="1" applyAlignment="1" applyProtection="1">
      <alignment horizontal="center" vertical="center"/>
      <protection locked="0"/>
    </xf>
    <xf numFmtId="10" fontId="13" fillId="15" borderId="202" xfId="8" applyNumberFormat="1" applyFont="1" applyFill="1" applyBorder="1" applyAlignment="1" applyProtection="1">
      <alignment horizontal="center" vertical="center"/>
      <protection locked="0"/>
    </xf>
    <xf numFmtId="0" fontId="5" fillId="0" borderId="205" xfId="8" applyFont="1" applyFill="1" applyBorder="1" applyAlignment="1">
      <alignment vertical="center"/>
    </xf>
    <xf numFmtId="0" fontId="5" fillId="0" borderId="203" xfId="8" applyFont="1" applyFill="1" applyBorder="1" applyAlignment="1">
      <alignment vertical="center"/>
    </xf>
    <xf numFmtId="0" fontId="5" fillId="0" borderId="204" xfId="8" applyFont="1" applyFill="1" applyBorder="1" applyAlignment="1">
      <alignment vertical="center"/>
    </xf>
    <xf numFmtId="167" fontId="4" fillId="0" borderId="205" xfId="8" applyNumberFormat="1" applyFont="1" applyFill="1" applyBorder="1"/>
    <xf numFmtId="167" fontId="4" fillId="0" borderId="206" xfId="8" applyNumberFormat="1" applyFont="1" applyFill="1" applyBorder="1"/>
    <xf numFmtId="167" fontId="4" fillId="0" borderId="207" xfId="8" applyNumberFormat="1" applyFont="1" applyFill="1" applyBorder="1"/>
    <xf numFmtId="169" fontId="4" fillId="0" borderId="204" xfId="8" applyNumberFormat="1" applyFont="1" applyFill="1" applyBorder="1"/>
    <xf numFmtId="10" fontId="4" fillId="5" borderId="205" xfId="8" applyNumberFormat="1" applyFont="1" applyFill="1" applyBorder="1"/>
    <xf numFmtId="0" fontId="4" fillId="5" borderId="203" xfId="8" applyFont="1" applyFill="1" applyBorder="1"/>
    <xf numFmtId="10" fontId="4" fillId="5" borderId="203" xfId="8" applyNumberFormat="1" applyFont="1" applyFill="1" applyBorder="1"/>
    <xf numFmtId="10" fontId="4" fillId="5" borderId="204" xfId="8" applyNumberFormat="1" applyFont="1" applyFill="1" applyBorder="1"/>
    <xf numFmtId="0" fontId="4" fillId="5" borderId="205" xfId="8" applyNumberFormat="1" applyFont="1" applyFill="1" applyBorder="1"/>
    <xf numFmtId="167" fontId="4" fillId="0" borderId="203" xfId="8" applyNumberFormat="1" applyFont="1" applyFill="1" applyBorder="1"/>
    <xf numFmtId="167" fontId="4" fillId="0" borderId="208" xfId="8" applyNumberFormat="1" applyFont="1" applyFill="1" applyBorder="1"/>
    <xf numFmtId="167" fontId="4" fillId="0" borderId="209" xfId="8" applyNumberFormat="1" applyFont="1" applyFill="1" applyBorder="1"/>
    <xf numFmtId="169" fontId="4" fillId="0" borderId="208" xfId="9" applyNumberFormat="1" applyFont="1" applyFill="1" applyBorder="1"/>
    <xf numFmtId="168" fontId="4" fillId="0" borderId="0" xfId="8" applyNumberFormat="1" applyFont="1" applyFill="1" applyBorder="1" applyProtection="1">
      <protection locked="0"/>
    </xf>
    <xf numFmtId="167" fontId="26" fillId="0" borderId="0" xfId="8" applyNumberFormat="1" applyFont="1" applyFill="1" applyBorder="1" applyProtection="1">
      <protection locked="0"/>
    </xf>
    <xf numFmtId="167" fontId="4" fillId="0" borderId="25" xfId="8" applyNumberFormat="1" applyFont="1" applyFill="1" applyBorder="1" applyAlignment="1">
      <alignment vertical="center"/>
    </xf>
    <xf numFmtId="167" fontId="4" fillId="0" borderId="71" xfId="8" applyNumberFormat="1" applyFont="1" applyFill="1" applyBorder="1" applyAlignment="1">
      <alignment vertical="center"/>
    </xf>
    <xf numFmtId="167" fontId="4" fillId="0" borderId="73" xfId="8" applyNumberFormat="1" applyFont="1" applyFill="1" applyBorder="1" applyAlignment="1">
      <alignment vertical="center"/>
    </xf>
    <xf numFmtId="167" fontId="26" fillId="6" borderId="28" xfId="8" applyNumberFormat="1" applyFont="1" applyFill="1" applyBorder="1" applyAlignment="1">
      <alignment vertical="center"/>
    </xf>
    <xf numFmtId="167" fontId="26" fillId="6" borderId="0" xfId="8" applyNumberFormat="1" applyFont="1" applyFill="1" applyBorder="1" applyAlignment="1">
      <alignment vertical="center"/>
    </xf>
    <xf numFmtId="167" fontId="26" fillId="6" borderId="9" xfId="8" applyNumberFormat="1" applyFont="1" applyFill="1" applyBorder="1" applyAlignment="1">
      <alignment vertical="center"/>
    </xf>
    <xf numFmtId="167" fontId="26" fillId="6" borderId="42" xfId="8" applyNumberFormat="1" applyFont="1" applyFill="1" applyBorder="1" applyAlignment="1">
      <alignment vertical="center"/>
    </xf>
    <xf numFmtId="167" fontId="26" fillId="6" borderId="210" xfId="8" applyNumberFormat="1" applyFont="1" applyFill="1" applyBorder="1" applyAlignment="1">
      <alignment vertical="center"/>
    </xf>
    <xf numFmtId="167" fontId="4" fillId="0" borderId="69" xfId="8" applyNumberFormat="1" applyFont="1" applyFill="1" applyBorder="1" applyAlignment="1">
      <alignment vertical="center"/>
    </xf>
    <xf numFmtId="167" fontId="4" fillId="0" borderId="3" xfId="8" applyNumberFormat="1" applyFont="1" applyBorder="1" applyAlignment="1">
      <alignment horizontal="right" vertical="center"/>
    </xf>
    <xf numFmtId="167" fontId="4" fillId="25" borderId="11" xfId="8" applyNumberFormat="1" applyFont="1" applyFill="1" applyBorder="1" applyAlignment="1">
      <alignment horizontal="right" vertical="center"/>
    </xf>
    <xf numFmtId="167" fontId="4" fillId="25" borderId="5" xfId="8" applyNumberFormat="1" applyFont="1" applyFill="1" applyBorder="1" applyAlignment="1">
      <alignment horizontal="right" vertical="center"/>
    </xf>
    <xf numFmtId="3" fontId="6" fillId="5" borderId="211" xfId="8" applyNumberFormat="1" applyFont="1" applyFill="1" applyBorder="1" applyAlignment="1">
      <alignment horizontal="center" vertical="center"/>
    </xf>
    <xf numFmtId="3" fontId="6" fillId="5" borderId="209" xfId="8" applyNumberFormat="1" applyFont="1" applyFill="1" applyBorder="1" applyAlignment="1">
      <alignment horizontal="center" vertical="center"/>
    </xf>
    <xf numFmtId="3" fontId="4" fillId="5" borderId="209" xfId="8" applyNumberFormat="1" applyFont="1" applyFill="1" applyBorder="1"/>
    <xf numFmtId="3" fontId="4" fillId="5" borderId="208" xfId="8" applyNumberFormat="1" applyFont="1" applyFill="1" applyBorder="1"/>
    <xf numFmtId="1" fontId="4" fillId="0" borderId="89" xfId="8" applyNumberFormat="1" applyFont="1" applyBorder="1"/>
    <xf numFmtId="1" fontId="4" fillId="0" borderId="90" xfId="8" applyNumberFormat="1" applyFont="1" applyBorder="1"/>
    <xf numFmtId="10" fontId="5" fillId="10" borderId="51" xfId="8" applyNumberFormat="1" applyFont="1" applyFill="1" applyBorder="1" applyAlignment="1" applyProtection="1">
      <alignment horizontal="center"/>
      <protection locked="0"/>
    </xf>
    <xf numFmtId="168" fontId="6" fillId="0" borderId="24" xfId="8" applyNumberFormat="1" applyFont="1" applyFill="1" applyBorder="1" applyAlignment="1">
      <alignment horizontal="left" vertical="center"/>
    </xf>
    <xf numFmtId="168" fontId="6" fillId="0" borderId="4" xfId="8" applyNumberFormat="1" applyFont="1" applyFill="1" applyBorder="1" applyAlignment="1">
      <alignment horizontal="left" vertical="center"/>
    </xf>
    <xf numFmtId="168" fontId="6" fillId="0" borderId="31" xfId="8" applyNumberFormat="1" applyFont="1" applyFill="1" applyBorder="1" applyAlignment="1">
      <alignment horizontal="left" vertical="center"/>
    </xf>
    <xf numFmtId="3" fontId="36" fillId="0" borderId="0" xfId="8" applyNumberFormat="1" applyFont="1"/>
    <xf numFmtId="166" fontId="36" fillId="0" borderId="0" xfId="5" applyFont="1"/>
    <xf numFmtId="3" fontId="4" fillId="0" borderId="47" xfId="8" applyNumberFormat="1" applyFont="1" applyFill="1" applyBorder="1" applyAlignment="1">
      <alignment vertical="center"/>
    </xf>
    <xf numFmtId="3" fontId="4" fillId="0" borderId="212" xfId="8" applyNumberFormat="1" applyFont="1" applyFill="1" applyBorder="1" applyAlignment="1">
      <alignment vertical="center"/>
    </xf>
    <xf numFmtId="167" fontId="4" fillId="0" borderId="213" xfId="8" applyNumberFormat="1" applyFont="1" applyFill="1" applyBorder="1" applyAlignment="1">
      <alignment vertical="center"/>
    </xf>
    <xf numFmtId="167" fontId="4" fillId="0" borderId="214" xfId="8" applyNumberFormat="1" applyFont="1" applyFill="1" applyBorder="1" applyAlignment="1">
      <alignment vertical="center"/>
    </xf>
    <xf numFmtId="167" fontId="4" fillId="0" borderId="215" xfId="8" applyNumberFormat="1" applyFont="1" applyFill="1" applyBorder="1" applyAlignment="1">
      <alignment vertical="center"/>
    </xf>
    <xf numFmtId="167" fontId="26" fillId="11" borderId="0" xfId="8" applyNumberFormat="1" applyFont="1" applyFill="1" applyBorder="1" applyAlignment="1">
      <alignment vertical="center"/>
    </xf>
    <xf numFmtId="167" fontId="26" fillId="11" borderId="9" xfId="8" applyNumberFormat="1" applyFont="1" applyFill="1" applyBorder="1" applyAlignment="1">
      <alignment vertical="center"/>
    </xf>
    <xf numFmtId="167" fontId="26" fillId="11" borderId="42" xfId="8" applyNumberFormat="1" applyFont="1" applyFill="1" applyBorder="1" applyAlignment="1">
      <alignment vertical="center"/>
    </xf>
    <xf numFmtId="167" fontId="26" fillId="11" borderId="28" xfId="8" applyNumberFormat="1" applyFont="1" applyFill="1" applyBorder="1" applyAlignment="1">
      <alignment vertical="center"/>
    </xf>
    <xf numFmtId="167" fontId="26" fillId="11" borderId="6" xfId="8" applyNumberFormat="1" applyFont="1" applyFill="1" applyBorder="1" applyAlignment="1">
      <alignment vertical="center"/>
    </xf>
    <xf numFmtId="167" fontId="4" fillId="0" borderId="4" xfId="0" applyNumberFormat="1" applyFont="1" applyFill="1" applyBorder="1" applyAlignment="1">
      <alignment vertical="center"/>
    </xf>
    <xf numFmtId="167" fontId="4" fillId="0" borderId="24" xfId="0" applyNumberFormat="1" applyFont="1" applyFill="1" applyBorder="1" applyAlignment="1">
      <alignment vertical="center"/>
    </xf>
    <xf numFmtId="167" fontId="4" fillId="0" borderId="156" xfId="0" applyNumberFormat="1" applyFont="1" applyFill="1" applyBorder="1" applyAlignment="1">
      <alignment vertical="center"/>
    </xf>
    <xf numFmtId="167" fontId="4" fillId="0" borderId="155" xfId="0" applyNumberFormat="1" applyFont="1" applyFill="1" applyBorder="1" applyAlignment="1">
      <alignment vertical="center"/>
    </xf>
    <xf numFmtId="167" fontId="4" fillId="0" borderId="159" xfId="0" applyNumberFormat="1" applyFont="1" applyFill="1" applyBorder="1" applyAlignment="1">
      <alignment vertical="center"/>
    </xf>
    <xf numFmtId="167" fontId="4" fillId="0" borderId="158" xfId="0" applyNumberFormat="1" applyFont="1" applyFill="1" applyBorder="1" applyAlignment="1">
      <alignment vertical="center"/>
    </xf>
    <xf numFmtId="167" fontId="4" fillId="4" borderId="167" xfId="0" applyNumberFormat="1" applyFont="1" applyFill="1" applyBorder="1" applyAlignment="1">
      <alignment vertical="center"/>
    </xf>
    <xf numFmtId="167" fontId="4" fillId="4" borderId="163" xfId="0" applyNumberFormat="1" applyFont="1" applyFill="1" applyBorder="1" applyAlignment="1">
      <alignment vertical="center"/>
    </xf>
    <xf numFmtId="167" fontId="4" fillId="26" borderId="4" xfId="0" applyNumberFormat="1" applyFont="1" applyFill="1" applyBorder="1" applyAlignment="1">
      <alignment vertical="center"/>
    </xf>
    <xf numFmtId="3" fontId="4" fillId="0" borderId="0" xfId="8" applyNumberFormat="1" applyFont="1" applyFill="1" applyBorder="1" applyAlignment="1">
      <alignment vertical="center"/>
    </xf>
    <xf numFmtId="3" fontId="13" fillId="0" borderId="0" xfId="8" applyNumberFormat="1" applyFont="1" applyFill="1" applyBorder="1" applyAlignment="1">
      <alignment vertical="center"/>
    </xf>
    <xf numFmtId="17" fontId="31" fillId="0" borderId="0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96" xfId="8" applyNumberFormat="1" applyFont="1" applyBorder="1" applyAlignment="1">
      <alignment horizontal="center" vertical="center"/>
    </xf>
    <xf numFmtId="3" fontId="13" fillId="0" borderId="97" xfId="8" applyNumberFormat="1" applyFont="1" applyBorder="1" applyAlignment="1">
      <alignment horizontal="center" vertical="center"/>
    </xf>
    <xf numFmtId="0" fontId="14" fillId="0" borderId="0" xfId="7" applyFill="1"/>
    <xf numFmtId="0" fontId="14" fillId="28" borderId="0" xfId="7" applyFill="1"/>
    <xf numFmtId="0" fontId="3" fillId="28" borderId="0" xfId="7" applyFont="1" applyFill="1" applyAlignment="1">
      <alignment horizontal="right"/>
    </xf>
    <xf numFmtId="0" fontId="3" fillId="28" borderId="0" xfId="7" applyFont="1" applyFill="1"/>
    <xf numFmtId="0" fontId="22" fillId="28" borderId="0" xfId="7" applyFont="1" applyFill="1" applyAlignment="1">
      <alignment horizontal="left" indent="2"/>
    </xf>
    <xf numFmtId="0" fontId="3" fillId="0" borderId="0" xfId="7" applyFont="1" applyFill="1"/>
    <xf numFmtId="0" fontId="14" fillId="28" borderId="0" xfId="7" applyFill="1" applyAlignment="1"/>
    <xf numFmtId="0" fontId="3" fillId="28" borderId="0" xfId="7" applyFont="1" applyFill="1" applyAlignment="1">
      <alignment horizontal="center"/>
    </xf>
    <xf numFmtId="0" fontId="14" fillId="0" borderId="0" xfId="7" applyAlignment="1">
      <alignment horizontal="left"/>
    </xf>
    <xf numFmtId="0" fontId="14" fillId="0" borderId="0" xfId="7" applyFill="1" applyAlignment="1">
      <alignment horizontal="left"/>
    </xf>
    <xf numFmtId="0" fontId="14" fillId="0" borderId="0" xfId="7" applyFont="1" applyAlignment="1">
      <alignment horizontal="left"/>
    </xf>
    <xf numFmtId="16" fontId="14" fillId="0" borderId="0" xfId="7" applyNumberFormat="1" applyAlignment="1">
      <alignment horizontal="left"/>
    </xf>
    <xf numFmtId="2" fontId="0" fillId="0" borderId="0" xfId="10" applyNumberFormat="1" applyFont="1" applyAlignment="1">
      <alignment horizontal="left"/>
    </xf>
    <xf numFmtId="2" fontId="14" fillId="0" borderId="0" xfId="10" applyNumberFormat="1" applyFont="1" applyAlignment="1">
      <alignment horizontal="left"/>
    </xf>
    <xf numFmtId="167" fontId="4" fillId="0" borderId="24" xfId="8" applyNumberFormat="1" applyFont="1" applyFill="1" applyBorder="1" applyProtection="1">
      <protection locked="0"/>
    </xf>
    <xf numFmtId="167" fontId="4" fillId="0" borderId="14" xfId="8" applyNumberFormat="1" applyFont="1" applyFill="1" applyBorder="1" applyProtection="1">
      <protection locked="0"/>
    </xf>
    <xf numFmtId="169" fontId="4" fillId="0" borderId="31" xfId="8" applyNumberFormat="1" applyFont="1" applyFill="1" applyBorder="1" applyProtection="1">
      <protection locked="0"/>
    </xf>
    <xf numFmtId="3" fontId="4" fillId="0" borderId="0" xfId="8" applyNumberFormat="1" applyFont="1" applyAlignment="1">
      <alignment horizontal="right"/>
    </xf>
    <xf numFmtId="167" fontId="4" fillId="25" borderId="0" xfId="8" applyNumberFormat="1" applyFont="1" applyFill="1" applyBorder="1" applyProtection="1">
      <protection locked="0"/>
    </xf>
    <xf numFmtId="167" fontId="4" fillId="26" borderId="220" xfId="0" applyNumberFormat="1" applyFont="1" applyFill="1" applyBorder="1" applyAlignment="1">
      <alignment vertical="center"/>
    </xf>
    <xf numFmtId="167" fontId="4" fillId="0" borderId="220" xfId="0" applyNumberFormat="1" applyFont="1" applyFill="1" applyBorder="1" applyAlignment="1">
      <alignment vertical="center"/>
    </xf>
    <xf numFmtId="167" fontId="4" fillId="0" borderId="221" xfId="0" applyNumberFormat="1" applyFont="1" applyFill="1" applyBorder="1" applyAlignment="1">
      <alignment vertical="center"/>
    </xf>
    <xf numFmtId="167" fontId="4" fillId="0" borderId="222" xfId="0" applyNumberFormat="1" applyFont="1" applyFill="1" applyBorder="1" applyAlignment="1">
      <alignment vertical="center"/>
    </xf>
    <xf numFmtId="173" fontId="14" fillId="0" borderId="0" xfId="7" applyNumberFormat="1"/>
    <xf numFmtId="0" fontId="22" fillId="0" borderId="0" xfId="7" applyFont="1" applyFill="1" applyAlignment="1">
      <alignment horizontal="left" indent="2"/>
    </xf>
    <xf numFmtId="0" fontId="3" fillId="0" borderId="0" xfId="7" applyFont="1" applyFill="1" applyAlignment="1">
      <alignment horizontal="left"/>
    </xf>
    <xf numFmtId="0" fontId="37" fillId="0" borderId="0" xfId="7" applyFont="1"/>
    <xf numFmtId="0" fontId="12" fillId="0" borderId="0" xfId="7" applyFont="1"/>
    <xf numFmtId="3" fontId="3" fillId="0" borderId="0" xfId="7" applyNumberFormat="1" applyFont="1" applyFill="1" applyAlignment="1">
      <alignment horizontal="left"/>
    </xf>
    <xf numFmtId="0" fontId="14" fillId="0" borderId="0" xfId="7" applyFont="1" applyFill="1" applyAlignment="1">
      <alignment horizontal="left"/>
    </xf>
    <xf numFmtId="0" fontId="14" fillId="0" borderId="0" xfId="7" applyAlignment="1">
      <alignment horizontal="right"/>
    </xf>
    <xf numFmtId="0" fontId="3" fillId="0" borderId="227" xfId="7" applyFont="1" applyFill="1" applyBorder="1" applyAlignment="1">
      <alignment horizontal="right"/>
    </xf>
    <xf numFmtId="173" fontId="3" fillId="0" borderId="227" xfId="7" applyNumberFormat="1" applyFont="1" applyFill="1" applyBorder="1" applyAlignment="1">
      <alignment horizontal="right"/>
    </xf>
    <xf numFmtId="3" fontId="13" fillId="0" borderId="96" xfId="8" applyNumberFormat="1" applyFont="1" applyBorder="1" applyAlignment="1">
      <alignment horizontal="center" vertical="center"/>
    </xf>
    <xf numFmtId="3" fontId="13" fillId="0" borderId="97" xfId="8" applyNumberFormat="1" applyFont="1" applyBorder="1" applyAlignment="1">
      <alignment horizontal="center" vertical="center"/>
    </xf>
    <xf numFmtId="0" fontId="13" fillId="0" borderId="33" xfId="8" applyFont="1" applyBorder="1" applyAlignment="1">
      <alignment horizontal="center"/>
    </xf>
    <xf numFmtId="3" fontId="17" fillId="0" borderId="0" xfId="8" applyNumberFormat="1" applyFont="1"/>
    <xf numFmtId="3" fontId="17" fillId="0" borderId="0" xfId="8" applyNumberFormat="1" applyFont="1" applyAlignment="1">
      <alignment horizontal="right"/>
    </xf>
    <xf numFmtId="3" fontId="13" fillId="0" borderId="0" xfId="8" applyNumberFormat="1" applyFont="1" applyAlignment="1">
      <alignment horizontal="right"/>
    </xf>
    <xf numFmtId="10" fontId="13" fillId="15" borderId="228" xfId="8" applyNumberFormat="1" applyFont="1" applyFill="1" applyBorder="1" applyAlignment="1" applyProtection="1">
      <alignment horizontal="center" vertical="center"/>
      <protection locked="0"/>
    </xf>
    <xf numFmtId="168" fontId="4" fillId="31" borderId="92" xfId="8" applyNumberFormat="1" applyFont="1" applyFill="1" applyBorder="1" applyProtection="1">
      <protection locked="0"/>
    </xf>
    <xf numFmtId="168" fontId="4" fillId="31" borderId="29" xfId="8" applyNumberFormat="1" applyFont="1" applyFill="1" applyBorder="1" applyProtection="1">
      <protection locked="0"/>
    </xf>
    <xf numFmtId="168" fontId="4" fillId="31" borderId="40" xfId="8" applyNumberFormat="1" applyFont="1" applyFill="1" applyBorder="1" applyProtection="1">
      <protection locked="0"/>
    </xf>
    <xf numFmtId="168" fontId="4" fillId="31" borderId="93" xfId="8" applyNumberFormat="1" applyFont="1" applyFill="1" applyBorder="1" applyProtection="1">
      <protection locked="0"/>
    </xf>
    <xf numFmtId="168" fontId="4" fillId="30" borderId="92" xfId="8" applyNumberFormat="1" applyFont="1" applyFill="1" applyBorder="1" applyProtection="1">
      <protection locked="0"/>
    </xf>
    <xf numFmtId="168" fontId="4" fillId="30" borderId="29" xfId="8" applyNumberFormat="1" applyFont="1" applyFill="1" applyBorder="1" applyProtection="1">
      <protection locked="0"/>
    </xf>
    <xf numFmtId="168" fontId="4" fillId="30" borderId="40" xfId="8" applyNumberFormat="1" applyFont="1" applyFill="1" applyBorder="1" applyProtection="1">
      <protection locked="0"/>
    </xf>
    <xf numFmtId="168" fontId="4" fillId="30" borderId="93" xfId="8" applyNumberFormat="1" applyFont="1" applyFill="1" applyBorder="1" applyProtection="1">
      <protection locked="0"/>
    </xf>
    <xf numFmtId="167" fontId="4" fillId="0" borderId="186" xfId="8" applyNumberFormat="1" applyFont="1" applyBorder="1"/>
    <xf numFmtId="167" fontId="4" fillId="0" borderId="188" xfId="8" applyNumberFormat="1" applyFont="1" applyBorder="1"/>
    <xf numFmtId="167" fontId="4" fillId="0" borderId="229" xfId="8" applyNumberFormat="1" applyFont="1" applyBorder="1"/>
    <xf numFmtId="0" fontId="14" fillId="32" borderId="0" xfId="7" applyFill="1"/>
    <xf numFmtId="0" fontId="14" fillId="33" borderId="0" xfId="7" applyFill="1"/>
    <xf numFmtId="0" fontId="14" fillId="29" borderId="0" xfId="7" applyFill="1"/>
    <xf numFmtId="0" fontId="14" fillId="34" borderId="0" xfId="7" applyFill="1"/>
    <xf numFmtId="0" fontId="38" fillId="0" borderId="0" xfId="8" applyNumberFormat="1" applyFont="1" applyProtection="1">
      <protection locked="0"/>
    </xf>
    <xf numFmtId="3" fontId="20" fillId="0" borderId="0" xfId="8" applyNumberFormat="1" applyFont="1"/>
    <xf numFmtId="0" fontId="13" fillId="0" borderId="33" xfId="8" applyFont="1" applyBorder="1" applyAlignment="1">
      <alignment horizontal="center" vertical="center"/>
    </xf>
    <xf numFmtId="169" fontId="4" fillId="15" borderId="194" xfId="8" applyNumberFormat="1" applyFont="1" applyFill="1" applyBorder="1" applyProtection="1">
      <protection locked="0"/>
    </xf>
    <xf numFmtId="168" fontId="4" fillId="15" borderId="195" xfId="8" applyNumberFormat="1" applyFont="1" applyFill="1" applyBorder="1" applyProtection="1">
      <protection locked="0"/>
    </xf>
    <xf numFmtId="10" fontId="13" fillId="15" borderId="230" xfId="8" applyNumberFormat="1" applyFont="1" applyFill="1" applyBorder="1" applyAlignment="1" applyProtection="1">
      <alignment horizontal="center" vertical="center"/>
      <protection locked="0"/>
    </xf>
    <xf numFmtId="10" fontId="13" fillId="15" borderId="189" xfId="8" applyNumberFormat="1" applyFont="1" applyFill="1" applyBorder="1" applyAlignment="1" applyProtection="1">
      <alignment horizontal="center" vertical="center"/>
      <protection locked="0"/>
    </xf>
    <xf numFmtId="10" fontId="13" fillId="15" borderId="231" xfId="8" applyNumberFormat="1" applyFont="1" applyFill="1" applyBorder="1" applyAlignment="1" applyProtection="1">
      <alignment horizontal="center" vertical="center"/>
      <protection locked="0"/>
    </xf>
    <xf numFmtId="10" fontId="13" fillId="15" borderId="232" xfId="8" applyNumberFormat="1" applyFont="1" applyFill="1" applyBorder="1" applyAlignment="1" applyProtection="1">
      <alignment horizontal="center" vertical="center"/>
      <protection locked="0"/>
    </xf>
    <xf numFmtId="168" fontId="4" fillId="15" borderId="89" xfId="8" applyNumberFormat="1" applyFont="1" applyFill="1" applyBorder="1"/>
    <xf numFmtId="10" fontId="13" fillId="15" borderId="233" xfId="8" applyNumberFormat="1" applyFont="1" applyFill="1" applyBorder="1" applyAlignment="1" applyProtection="1">
      <alignment horizontal="center" vertical="center"/>
      <protection locked="0"/>
    </xf>
    <xf numFmtId="10" fontId="13" fillId="15" borderId="234" xfId="8" applyNumberFormat="1" applyFont="1" applyFill="1" applyBorder="1" applyAlignment="1" applyProtection="1">
      <alignment horizontal="center" vertical="center"/>
      <protection locked="0"/>
    </xf>
    <xf numFmtId="10" fontId="13" fillId="15" borderId="235" xfId="8" applyNumberFormat="1" applyFont="1" applyFill="1" applyBorder="1" applyAlignment="1" applyProtection="1">
      <alignment horizontal="center" vertical="center"/>
      <protection locked="0"/>
    </xf>
    <xf numFmtId="10" fontId="13" fillId="15" borderId="9" xfId="8" applyNumberFormat="1" applyFont="1" applyFill="1" applyBorder="1" applyAlignment="1" applyProtection="1">
      <alignment horizontal="center" vertical="center"/>
      <protection locked="0"/>
    </xf>
    <xf numFmtId="1" fontId="4" fillId="0" borderId="195" xfId="8" applyNumberFormat="1" applyFont="1" applyBorder="1"/>
    <xf numFmtId="3" fontId="38" fillId="0" borderId="0" xfId="8" applyNumberFormat="1" applyFont="1" applyFill="1" applyBorder="1" applyAlignment="1">
      <alignment vertical="center"/>
    </xf>
    <xf numFmtId="3" fontId="4" fillId="0" borderId="136" xfId="8" applyNumberFormat="1" applyFont="1" applyFill="1" applyBorder="1"/>
    <xf numFmtId="3" fontId="4" fillId="0" borderId="144" xfId="8" applyNumberFormat="1" applyFont="1" applyFill="1" applyBorder="1"/>
    <xf numFmtId="3" fontId="6" fillId="0" borderId="137" xfId="8" quotePrefix="1" applyNumberFormat="1" applyFont="1" applyFill="1" applyBorder="1"/>
    <xf numFmtId="3" fontId="6" fillId="0" borderId="145" xfId="8" quotePrefix="1" applyNumberFormat="1" applyFont="1" applyFill="1" applyBorder="1"/>
    <xf numFmtId="0" fontId="6" fillId="0" borderId="145" xfId="8" applyFont="1" applyFill="1" applyBorder="1"/>
    <xf numFmtId="3" fontId="5" fillId="16" borderId="111" xfId="8" quotePrefix="1" applyNumberFormat="1" applyFont="1" applyFill="1" applyBorder="1"/>
    <xf numFmtId="3" fontId="13" fillId="16" borderId="0" xfId="8" applyNumberFormat="1" applyFont="1" applyFill="1"/>
    <xf numFmtId="3" fontId="23" fillId="16" borderId="0" xfId="8" applyNumberFormat="1" applyFont="1" applyFill="1"/>
    <xf numFmtId="3" fontId="29" fillId="16" borderId="0" xfId="8" applyNumberFormat="1" applyFont="1" applyFill="1"/>
    <xf numFmtId="3" fontId="29" fillId="16" borderId="0" xfId="8" applyNumberFormat="1" applyFont="1" applyFill="1" applyBorder="1"/>
    <xf numFmtId="1" fontId="4" fillId="0" borderId="196" xfId="8" applyNumberFormat="1" applyFont="1" applyBorder="1"/>
    <xf numFmtId="10" fontId="13" fillId="15" borderId="236" xfId="8" applyNumberFormat="1" applyFont="1" applyFill="1" applyBorder="1" applyAlignment="1" applyProtection="1">
      <alignment horizontal="center" vertical="center"/>
      <protection locked="0"/>
    </xf>
    <xf numFmtId="168" fontId="4" fillId="35" borderId="40" xfId="8" applyNumberFormat="1" applyFont="1" applyFill="1" applyBorder="1" applyProtection="1">
      <protection locked="0"/>
    </xf>
    <xf numFmtId="168" fontId="4" fillId="35" borderId="93" xfId="8" applyNumberFormat="1" applyFont="1" applyFill="1" applyBorder="1" applyProtection="1">
      <protection locked="0"/>
    </xf>
    <xf numFmtId="10" fontId="13" fillId="15" borderId="238" xfId="8" applyNumberFormat="1" applyFont="1" applyFill="1" applyBorder="1" applyAlignment="1" applyProtection="1">
      <alignment horizontal="center" vertical="center"/>
      <protection locked="0"/>
    </xf>
    <xf numFmtId="10" fontId="13" fillId="23" borderId="51" xfId="8" applyNumberFormat="1" applyFont="1" applyFill="1" applyBorder="1" applyProtection="1">
      <protection locked="0"/>
    </xf>
    <xf numFmtId="3" fontId="13" fillId="0" borderId="0" xfId="8" applyNumberFormat="1" applyFont="1" applyFill="1" applyBorder="1" applyAlignment="1">
      <alignment horizontal="center" vertical="center" wrapText="1"/>
    </xf>
    <xf numFmtId="10" fontId="13" fillId="15" borderId="291" xfId="8" applyNumberFormat="1" applyFont="1" applyFill="1" applyBorder="1" applyAlignment="1" applyProtection="1">
      <alignment horizontal="center" vertical="center"/>
      <protection locked="0"/>
    </xf>
    <xf numFmtId="168" fontId="4" fillId="0" borderId="90" xfId="8" applyNumberFormat="1" applyFont="1" applyBorder="1"/>
    <xf numFmtId="1" fontId="4" fillId="0" borderId="91" xfId="8" applyNumberFormat="1" applyFont="1" applyBorder="1"/>
    <xf numFmtId="0" fontId="4" fillId="0" borderId="0" xfId="8" applyFont="1" applyFill="1" applyBorder="1" applyAlignment="1"/>
    <xf numFmtId="3" fontId="4" fillId="4" borderId="0" xfId="8" applyNumberFormat="1" applyFont="1" applyFill="1" applyBorder="1" applyAlignment="1">
      <alignment vertical="center"/>
    </xf>
    <xf numFmtId="10" fontId="13" fillId="15" borderId="0" xfId="8" applyNumberFormat="1" applyFont="1" applyFill="1" applyBorder="1" applyAlignment="1" applyProtection="1">
      <alignment horizontal="center" vertical="center"/>
      <protection locked="0"/>
    </xf>
    <xf numFmtId="1" fontId="4" fillId="0" borderId="0" xfId="8" applyNumberFormat="1" applyFont="1" applyBorder="1"/>
    <xf numFmtId="3" fontId="5" fillId="0" borderId="0" xfId="8" applyNumberFormat="1" applyFont="1" applyFill="1" applyBorder="1" applyAlignment="1">
      <alignment horizontal="center" vertical="center"/>
    </xf>
    <xf numFmtId="10" fontId="5" fillId="0" borderId="0" xfId="8" applyNumberFormat="1" applyFont="1" applyFill="1" applyBorder="1" applyAlignment="1" applyProtection="1">
      <protection locked="0"/>
    </xf>
    <xf numFmtId="3" fontId="32" fillId="0" borderId="0" xfId="8" applyNumberFormat="1" applyFont="1" applyAlignment="1">
      <alignment horizontal="right"/>
    </xf>
    <xf numFmtId="10" fontId="4" fillId="27" borderId="0" xfId="8" applyNumberFormat="1" applyFont="1" applyFill="1" applyBorder="1"/>
    <xf numFmtId="0" fontId="4" fillId="27" borderId="0" xfId="8" applyFont="1" applyFill="1" applyBorder="1"/>
    <xf numFmtId="0" fontId="4" fillId="27" borderId="0" xfId="8" applyNumberFormat="1" applyFont="1" applyFill="1" applyBorder="1"/>
    <xf numFmtId="0" fontId="5" fillId="27" borderId="0" xfId="8" applyFont="1" applyFill="1" applyBorder="1" applyAlignment="1">
      <alignment vertical="center"/>
    </xf>
    <xf numFmtId="3" fontId="6" fillId="27" borderId="0" xfId="8" applyNumberFormat="1" applyFont="1" applyFill="1" applyBorder="1" applyAlignment="1">
      <alignment horizontal="center" vertical="center"/>
    </xf>
    <xf numFmtId="3" fontId="4" fillId="27" borderId="0" xfId="8" applyNumberFormat="1" applyFont="1" applyFill="1" applyBorder="1"/>
    <xf numFmtId="167" fontId="4" fillId="27" borderId="0" xfId="8" applyNumberFormat="1" applyFont="1" applyFill="1" applyBorder="1"/>
    <xf numFmtId="169" fontId="4" fillId="27" borderId="0" xfId="8" applyNumberFormat="1" applyFont="1" applyFill="1" applyBorder="1"/>
    <xf numFmtId="169" fontId="4" fillId="27" borderId="0" xfId="9" applyNumberFormat="1" applyFont="1" applyFill="1" applyBorder="1"/>
    <xf numFmtId="174" fontId="12" fillId="28" borderId="0" xfId="5" applyNumberFormat="1" applyFont="1" applyFill="1" applyAlignment="1">
      <alignment horizontal="right"/>
    </xf>
    <xf numFmtId="175" fontId="3" fillId="28" borderId="0" xfId="7" applyNumberFormat="1" applyFont="1" applyFill="1" applyBorder="1" applyAlignment="1">
      <alignment horizontal="right"/>
    </xf>
    <xf numFmtId="0" fontId="41" fillId="28" borderId="0" xfId="7" applyFont="1" applyFill="1" applyAlignment="1">
      <alignment horizontal="left" indent="2"/>
    </xf>
    <xf numFmtId="3" fontId="6" fillId="24" borderId="9" xfId="8" applyNumberFormat="1" applyFont="1" applyFill="1" applyBorder="1" applyAlignment="1">
      <alignment horizontal="center" vertical="center"/>
    </xf>
    <xf numFmtId="3" fontId="6" fillId="5" borderId="21" xfId="8" applyNumberFormat="1" applyFont="1" applyFill="1" applyBorder="1" applyAlignment="1">
      <alignment horizontal="center" vertical="center"/>
    </xf>
    <xf numFmtId="3" fontId="6" fillId="5" borderId="206" xfId="8" applyNumberFormat="1" applyFont="1" applyFill="1" applyBorder="1" applyAlignment="1">
      <alignment horizontal="center" vertical="center"/>
    </xf>
    <xf numFmtId="10" fontId="34" fillId="0" borderId="0" xfId="8" applyNumberFormat="1" applyFont="1" applyBorder="1" applyAlignment="1" applyProtection="1">
      <alignment horizontal="center"/>
      <protection locked="0"/>
    </xf>
    <xf numFmtId="10" fontId="16" fillId="0" borderId="0" xfId="8" applyNumberFormat="1" applyFont="1" applyBorder="1" applyAlignment="1" applyProtection="1">
      <alignment horizontal="center"/>
      <protection locked="0"/>
    </xf>
    <xf numFmtId="0" fontId="14" fillId="0" borderId="0" xfId="7" applyAlignment="1">
      <alignment vertical="center"/>
    </xf>
    <xf numFmtId="0" fontId="43" fillId="32" borderId="0" xfId="7" applyFont="1" applyFill="1"/>
    <xf numFmtId="0" fontId="43" fillId="32" borderId="0" xfId="7" applyFont="1" applyFill="1" applyAlignment="1">
      <alignment vertical="center"/>
    </xf>
    <xf numFmtId="0" fontId="3" fillId="32" borderId="0" xfId="7" applyFont="1" applyFill="1"/>
    <xf numFmtId="0" fontId="14" fillId="32" borderId="0" xfId="7" applyFill="1" applyAlignment="1">
      <alignment vertical="center"/>
    </xf>
    <xf numFmtId="164" fontId="21" fillId="36" borderId="306" xfId="15" applyNumberFormat="1" applyFont="1" applyFill="1" applyBorder="1" applyAlignment="1">
      <alignment horizontal="center" vertical="center"/>
    </xf>
    <xf numFmtId="0" fontId="21" fillId="36" borderId="306" xfId="15" applyFont="1" applyFill="1" applyBorder="1" applyAlignment="1">
      <alignment horizontal="center" vertical="center"/>
    </xf>
    <xf numFmtId="0" fontId="3" fillId="0" borderId="0" xfId="7" applyFont="1"/>
    <xf numFmtId="167" fontId="4" fillId="0" borderId="24" xfId="8" applyNumberFormat="1" applyFont="1" applyFill="1" applyBorder="1" applyProtection="1"/>
    <xf numFmtId="3" fontId="45" fillId="0" borderId="0" xfId="15" applyNumberFormat="1"/>
    <xf numFmtId="0" fontId="44" fillId="0" borderId="0" xfId="7" applyFont="1" applyAlignment="1">
      <alignment horizontal="center" vertical="center" wrapText="1"/>
    </xf>
    <xf numFmtId="0" fontId="44" fillId="0" borderId="0" xfId="7" applyFont="1" applyAlignment="1">
      <alignment horizontal="center" vertical="center"/>
    </xf>
    <xf numFmtId="0" fontId="3" fillId="28" borderId="0" xfId="7" applyFont="1" applyFill="1" applyAlignment="1">
      <alignment horizontal="left"/>
    </xf>
    <xf numFmtId="0" fontId="19" fillId="0" borderId="0" xfId="7" applyFont="1" applyAlignment="1">
      <alignment horizontal="left" wrapText="1"/>
    </xf>
    <xf numFmtId="0" fontId="19" fillId="28" borderId="0" xfId="7" applyFont="1" applyFill="1" applyAlignment="1">
      <alignment horizontal="left" wrapText="1"/>
    </xf>
    <xf numFmtId="0" fontId="3" fillId="28" borderId="0" xfId="7" applyFont="1" applyFill="1" applyAlignment="1">
      <alignment horizontal="left" wrapText="1"/>
    </xf>
    <xf numFmtId="0" fontId="3" fillId="28" borderId="0" xfId="7" applyFont="1" applyFill="1" applyAlignment="1">
      <alignment horizontal="left" vertical="center" wrapText="1"/>
    </xf>
    <xf numFmtId="3" fontId="13" fillId="0" borderId="286" xfId="8" applyNumberFormat="1" applyFont="1" applyFill="1" applyBorder="1" applyAlignment="1">
      <alignment horizontal="center" vertical="center" wrapText="1"/>
    </xf>
    <xf numFmtId="3" fontId="13" fillId="0" borderId="200" xfId="8" applyNumberFormat="1" applyFont="1" applyFill="1" applyBorder="1" applyAlignment="1">
      <alignment horizontal="center" vertical="center" wrapText="1"/>
    </xf>
    <xf numFmtId="3" fontId="13" fillId="0" borderId="199" xfId="8" applyNumberFormat="1" applyFont="1" applyFill="1" applyBorder="1" applyAlignment="1">
      <alignment horizontal="center" vertical="center" wrapText="1"/>
    </xf>
    <xf numFmtId="3" fontId="13" fillId="0" borderId="288" xfId="8" applyNumberFormat="1" applyFont="1" applyFill="1" applyBorder="1" applyAlignment="1">
      <alignment horizontal="center" vertical="center" wrapText="1"/>
    </xf>
    <xf numFmtId="3" fontId="13" fillId="0" borderId="0" xfId="8" applyNumberFormat="1" applyFont="1" applyFill="1" applyBorder="1" applyAlignment="1">
      <alignment horizontal="center" vertical="center" wrapText="1"/>
    </xf>
    <xf numFmtId="3" fontId="13" fillId="0" borderId="88" xfId="8" applyNumberFormat="1" applyFont="1" applyFill="1" applyBorder="1" applyAlignment="1">
      <alignment horizontal="center" vertical="center" wrapText="1"/>
    </xf>
    <xf numFmtId="3" fontId="13" fillId="0" borderId="291" xfId="8" applyNumberFormat="1" applyFont="1" applyFill="1" applyBorder="1" applyAlignment="1">
      <alignment horizontal="center" vertical="center" wrapText="1"/>
    </xf>
    <xf numFmtId="10" fontId="34" fillId="0" borderId="305" xfId="8" applyNumberFormat="1" applyFont="1" applyBorder="1" applyAlignment="1" applyProtection="1">
      <alignment horizontal="center" wrapText="1"/>
      <protection locked="0"/>
    </xf>
    <xf numFmtId="10" fontId="34" fillId="0" borderId="305" xfId="8" applyNumberFormat="1" applyFont="1" applyBorder="1" applyAlignment="1" applyProtection="1">
      <alignment horizontal="center"/>
      <protection locked="0"/>
    </xf>
    <xf numFmtId="3" fontId="13" fillId="0" borderId="290" xfId="8" applyNumberFormat="1" applyFont="1" applyFill="1" applyBorder="1" applyAlignment="1">
      <alignment horizontal="center" vertical="center" wrapText="1"/>
    </xf>
    <xf numFmtId="3" fontId="13" fillId="0" borderId="291" xfId="8" applyNumberFormat="1" applyFont="1" applyFill="1" applyBorder="1" applyAlignment="1" applyProtection="1">
      <alignment horizontal="center" vertical="center"/>
      <protection locked="0"/>
    </xf>
    <xf numFmtId="3" fontId="13" fillId="0" borderId="236" xfId="8" applyNumberFormat="1" applyFont="1" applyFill="1" applyBorder="1" applyAlignment="1" applyProtection="1">
      <alignment horizontal="center" vertical="center"/>
      <protection locked="0"/>
    </xf>
    <xf numFmtId="3" fontId="13" fillId="0" borderId="290" xfId="8" applyNumberFormat="1" applyFont="1" applyFill="1" applyBorder="1" applyAlignment="1">
      <alignment horizontal="center" vertical="center" textRotation="90" wrapText="1"/>
    </xf>
    <xf numFmtId="3" fontId="13" fillId="0" borderId="291" xfId="8" applyNumberFormat="1" applyFont="1" applyFill="1" applyBorder="1" applyAlignment="1">
      <alignment horizontal="center" vertical="center" textRotation="90" wrapText="1"/>
    </xf>
    <xf numFmtId="3" fontId="13" fillId="0" borderId="287" xfId="8" applyNumberFormat="1" applyFont="1" applyFill="1" applyBorder="1" applyAlignment="1">
      <alignment horizontal="center" vertical="center" wrapText="1"/>
    </xf>
    <xf numFmtId="3" fontId="13" fillId="0" borderId="289" xfId="8" applyNumberFormat="1" applyFont="1" applyFill="1" applyBorder="1" applyAlignment="1">
      <alignment horizontal="center" vertical="center" wrapText="1"/>
    </xf>
    <xf numFmtId="3" fontId="23" fillId="6" borderId="0" xfId="8" applyNumberFormat="1" applyFont="1" applyFill="1" applyBorder="1" applyAlignment="1">
      <alignment horizontal="left"/>
    </xf>
    <xf numFmtId="3" fontId="13" fillId="0" borderId="43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184" xfId="8" applyNumberFormat="1" applyFont="1" applyFill="1" applyBorder="1" applyAlignment="1" applyProtection="1">
      <alignment horizontal="center" vertical="center"/>
      <protection locked="0"/>
    </xf>
    <xf numFmtId="3" fontId="13" fillId="0" borderId="185" xfId="8" applyNumberFormat="1" applyFont="1" applyBorder="1" applyAlignment="1">
      <alignment horizontal="center"/>
    </xf>
    <xf numFmtId="3" fontId="13" fillId="0" borderId="293" xfId="8" applyNumberFormat="1" applyFont="1" applyBorder="1" applyAlignment="1">
      <alignment horizontal="center" vertical="center"/>
    </xf>
    <xf numFmtId="167" fontId="30" fillId="0" borderId="0" xfId="8" applyNumberFormat="1" applyFont="1" applyAlignment="1">
      <alignment horizontal="center" vertical="center" wrapText="1"/>
    </xf>
    <xf numFmtId="167" fontId="13" fillId="0" borderId="0" xfId="8" applyNumberFormat="1" applyFont="1" applyAlignment="1">
      <alignment horizontal="center" vertical="center"/>
    </xf>
    <xf numFmtId="3" fontId="13" fillId="0" borderId="274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75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10" xfId="8" applyNumberFormat="1" applyFont="1" applyFill="1" applyBorder="1" applyAlignment="1" applyProtection="1">
      <alignment horizontal="center" vertical="center"/>
      <protection locked="0"/>
    </xf>
    <xf numFmtId="3" fontId="13" fillId="0" borderId="185" xfId="8" applyNumberFormat="1" applyFont="1" applyFill="1" applyBorder="1" applyAlignment="1" applyProtection="1">
      <alignment horizontal="center" vertical="center"/>
      <protection locked="0"/>
    </xf>
    <xf numFmtId="3" fontId="13" fillId="0" borderId="0" xfId="8" applyNumberFormat="1" applyFont="1" applyFill="1" applyBorder="1" applyAlignment="1" applyProtection="1">
      <alignment horizontal="center" vertical="center"/>
      <protection locked="0"/>
    </xf>
    <xf numFmtId="3" fontId="13" fillId="0" borderId="60" xfId="8" applyNumberFormat="1" applyFont="1" applyFill="1" applyBorder="1" applyAlignment="1" applyProtection="1">
      <alignment horizontal="center" vertical="center"/>
      <protection locked="0"/>
    </xf>
    <xf numFmtId="3" fontId="27" fillId="3" borderId="0" xfId="8" applyNumberFormat="1" applyFont="1" applyFill="1" applyBorder="1" applyAlignment="1">
      <alignment horizontal="left"/>
    </xf>
    <xf numFmtId="3" fontId="13" fillId="0" borderId="237" xfId="8" applyNumberFormat="1" applyFont="1" applyFill="1" applyBorder="1" applyAlignment="1" applyProtection="1">
      <alignment horizontal="center" vertical="center"/>
      <protection locked="0"/>
    </xf>
    <xf numFmtId="3" fontId="13" fillId="0" borderId="219" xfId="8" applyNumberFormat="1" applyFont="1" applyFill="1" applyBorder="1" applyAlignment="1" applyProtection="1">
      <alignment horizontal="center" vertical="center"/>
      <protection locked="0"/>
    </xf>
    <xf numFmtId="10" fontId="5" fillId="0" borderId="0" xfId="8" applyNumberFormat="1" applyFont="1" applyFill="1" applyBorder="1" applyAlignment="1" applyProtection="1">
      <alignment horizontal="left"/>
      <protection locked="0"/>
    </xf>
    <xf numFmtId="0" fontId="24" fillId="0" borderId="0" xfId="8" applyNumberFormat="1" applyFont="1" applyFill="1" applyBorder="1" applyAlignment="1" applyProtection="1">
      <alignment horizontal="center" vertical="center" wrapText="1"/>
      <protection locked="0"/>
    </xf>
    <xf numFmtId="17" fontId="31" fillId="0" borderId="0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53" xfId="8" applyNumberFormat="1" applyFont="1" applyFill="1" applyBorder="1" applyAlignment="1" applyProtection="1">
      <alignment horizontal="center" vertical="center"/>
      <protection locked="0"/>
    </xf>
    <xf numFmtId="3" fontId="13" fillId="0" borderId="216" xfId="8" applyNumberFormat="1" applyFont="1" applyFill="1" applyBorder="1" applyAlignment="1" applyProtection="1">
      <alignment horizontal="center" vertical="center"/>
      <protection locked="0"/>
    </xf>
    <xf numFmtId="3" fontId="13" fillId="0" borderId="154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84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32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48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49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33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50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51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34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52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53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23" xfId="8" applyNumberFormat="1" applyFont="1" applyFill="1" applyBorder="1" applyAlignment="1" applyProtection="1">
      <alignment horizontal="center" vertical="center"/>
      <protection locked="0"/>
    </xf>
    <xf numFmtId="3" fontId="13" fillId="0" borderId="256" xfId="8" applyNumberFormat="1" applyFont="1" applyFill="1" applyBorder="1" applyAlignment="1" applyProtection="1">
      <alignment horizontal="center" vertical="center"/>
      <protection locked="0"/>
    </xf>
    <xf numFmtId="3" fontId="13" fillId="0" borderId="269" xfId="8" applyNumberFormat="1" applyFont="1" applyFill="1" applyBorder="1" applyAlignment="1" applyProtection="1">
      <alignment horizontal="center" vertical="center"/>
      <protection locked="0"/>
    </xf>
    <xf numFmtId="3" fontId="13" fillId="0" borderId="270" xfId="8" applyNumberFormat="1" applyFont="1" applyFill="1" applyBorder="1" applyAlignment="1" applyProtection="1">
      <alignment horizontal="center" vertical="center"/>
      <protection locked="0"/>
    </xf>
    <xf numFmtId="3" fontId="13" fillId="0" borderId="38" xfId="8" applyNumberFormat="1" applyFont="1" applyFill="1" applyBorder="1" applyAlignment="1" applyProtection="1">
      <alignment horizontal="center" vertical="center"/>
      <protection locked="0"/>
    </xf>
    <xf numFmtId="3" fontId="13" fillId="0" borderId="257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58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25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60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61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80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63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64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71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72" xfId="8" applyNumberFormat="1" applyFont="1" applyFill="1" applyBorder="1" applyAlignment="1" applyProtection="1">
      <alignment horizontal="center" vertical="center"/>
      <protection locked="0"/>
    </xf>
    <xf numFmtId="3" fontId="13" fillId="0" borderId="248" xfId="8" applyNumberFormat="1" applyFont="1" applyFill="1" applyBorder="1" applyAlignment="1">
      <alignment horizontal="center" vertical="center" textRotation="90" wrapText="1"/>
    </xf>
    <xf numFmtId="3" fontId="13" fillId="0" borderId="250" xfId="8" applyNumberFormat="1" applyFont="1" applyFill="1" applyBorder="1" applyAlignment="1">
      <alignment horizontal="center" vertical="center" textRotation="90" wrapText="1"/>
    </xf>
    <xf numFmtId="3" fontId="13" fillId="0" borderId="217" xfId="8" applyNumberFormat="1" applyFont="1" applyFill="1" applyBorder="1" applyAlignment="1">
      <alignment horizontal="center" vertical="center" textRotation="90" wrapText="1"/>
    </xf>
    <xf numFmtId="168" fontId="23" fillId="6" borderId="76" xfId="8" applyNumberFormat="1" applyFont="1" applyFill="1" applyBorder="1" applyAlignment="1">
      <alignment horizontal="left" vertical="center"/>
    </xf>
    <xf numFmtId="168" fontId="23" fillId="6" borderId="0" xfId="8" applyNumberFormat="1" applyFont="1" applyFill="1" applyBorder="1" applyAlignment="1">
      <alignment horizontal="left" vertical="center"/>
    </xf>
    <xf numFmtId="168" fontId="23" fillId="6" borderId="42" xfId="8" applyNumberFormat="1" applyFont="1" applyFill="1" applyBorder="1" applyAlignment="1">
      <alignment horizontal="left" vertical="center"/>
    </xf>
    <xf numFmtId="3" fontId="13" fillId="0" borderId="0" xfId="8" applyNumberFormat="1" applyFont="1" applyBorder="1" applyAlignment="1">
      <alignment horizontal="center"/>
    </xf>
    <xf numFmtId="3" fontId="13" fillId="0" borderId="2" xfId="8" applyNumberFormat="1" applyFont="1" applyFill="1" applyBorder="1" applyAlignment="1" applyProtection="1">
      <alignment horizontal="center" vertical="center"/>
      <protection locked="0"/>
    </xf>
    <xf numFmtId="3" fontId="13" fillId="0" borderId="217" xfId="8" applyNumberFormat="1" applyFont="1" applyFill="1" applyBorder="1" applyAlignment="1" applyProtection="1">
      <alignment horizontal="center" vertical="center"/>
      <protection locked="0"/>
    </xf>
    <xf numFmtId="3" fontId="13" fillId="0" borderId="52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18" xfId="8" applyNumberFormat="1" applyFont="1" applyFill="1" applyBorder="1" applyAlignment="1" applyProtection="1">
      <alignment horizontal="center" vertical="center"/>
      <protection locked="0"/>
    </xf>
    <xf numFmtId="3" fontId="13" fillId="0" borderId="248" xfId="8" applyNumberFormat="1" applyFont="1" applyFill="1" applyBorder="1" applyAlignment="1">
      <alignment horizontal="center" vertical="center" textRotation="90"/>
    </xf>
    <xf numFmtId="3" fontId="13" fillId="0" borderId="250" xfId="8" applyNumberFormat="1" applyFont="1" applyFill="1" applyBorder="1" applyAlignment="1">
      <alignment horizontal="center" vertical="center" textRotation="90"/>
    </xf>
    <xf numFmtId="3" fontId="13" fillId="0" borderId="217" xfId="8" applyNumberFormat="1" applyFont="1" applyFill="1" applyBorder="1" applyAlignment="1">
      <alignment horizontal="center" vertical="center" textRotation="90"/>
    </xf>
    <xf numFmtId="3" fontId="13" fillId="0" borderId="32" xfId="8" applyNumberFormat="1" applyFont="1" applyFill="1" applyBorder="1" applyAlignment="1" applyProtection="1">
      <alignment horizontal="center" vertical="center"/>
      <protection locked="0"/>
    </xf>
    <xf numFmtId="3" fontId="13" fillId="0" borderId="248" xfId="8" applyNumberFormat="1" applyFont="1" applyFill="1" applyBorder="1" applyAlignment="1" applyProtection="1">
      <alignment horizontal="center" vertical="center"/>
      <protection locked="0"/>
    </xf>
    <xf numFmtId="3" fontId="13" fillId="0" borderId="249" xfId="8" applyNumberFormat="1" applyFont="1" applyFill="1" applyBorder="1" applyAlignment="1" applyProtection="1">
      <alignment horizontal="center" vertical="center"/>
      <protection locked="0"/>
    </xf>
    <xf numFmtId="3" fontId="13" fillId="0" borderId="33" xfId="8" applyNumberFormat="1" applyFont="1" applyFill="1" applyBorder="1" applyAlignment="1" applyProtection="1">
      <alignment horizontal="center" vertical="center"/>
      <protection locked="0"/>
    </xf>
    <xf numFmtId="3" fontId="13" fillId="0" borderId="250" xfId="8" applyNumberFormat="1" applyFont="1" applyFill="1" applyBorder="1" applyAlignment="1" applyProtection="1">
      <alignment horizontal="center" vertical="center"/>
      <protection locked="0"/>
    </xf>
    <xf numFmtId="3" fontId="13" fillId="0" borderId="251" xfId="8" applyNumberFormat="1" applyFont="1" applyFill="1" applyBorder="1" applyAlignment="1" applyProtection="1">
      <alignment horizontal="center" vertical="center"/>
      <protection locked="0"/>
    </xf>
    <xf numFmtId="3" fontId="13" fillId="0" borderId="34" xfId="8" applyNumberFormat="1" applyFont="1" applyFill="1" applyBorder="1" applyAlignment="1" applyProtection="1">
      <alignment horizontal="center" vertical="center"/>
      <protection locked="0"/>
    </xf>
    <xf numFmtId="3" fontId="13" fillId="0" borderId="252" xfId="8" applyNumberFormat="1" applyFont="1" applyFill="1" applyBorder="1" applyAlignment="1" applyProtection="1">
      <alignment horizontal="center" vertical="center"/>
      <protection locked="0"/>
    </xf>
    <xf numFmtId="3" fontId="13" fillId="0" borderId="253" xfId="8" applyNumberFormat="1" applyFont="1" applyFill="1" applyBorder="1" applyAlignment="1" applyProtection="1">
      <alignment horizontal="center" vertical="center"/>
      <protection locked="0"/>
    </xf>
    <xf numFmtId="3" fontId="13" fillId="0" borderId="249" xfId="8" applyNumberFormat="1" applyFont="1" applyFill="1" applyBorder="1" applyAlignment="1">
      <alignment horizontal="center" vertical="center" textRotation="90" wrapText="1"/>
    </xf>
    <xf numFmtId="3" fontId="13" fillId="0" borderId="251" xfId="8" applyNumberFormat="1" applyFont="1" applyFill="1" applyBorder="1" applyAlignment="1">
      <alignment horizontal="center" vertical="center" textRotation="90"/>
    </xf>
    <xf numFmtId="3" fontId="13" fillId="0" borderId="218" xfId="8" applyNumberFormat="1" applyFont="1" applyFill="1" applyBorder="1" applyAlignment="1">
      <alignment horizontal="center" vertical="center" textRotation="90"/>
    </xf>
    <xf numFmtId="10" fontId="13" fillId="0" borderId="169" xfId="8" applyNumberFormat="1" applyFont="1" applyFill="1" applyBorder="1" applyAlignment="1" applyProtection="1">
      <alignment horizontal="center" vertical="center" wrapText="1"/>
      <protection locked="0"/>
    </xf>
    <xf numFmtId="10" fontId="13" fillId="0" borderId="239" xfId="8" applyNumberFormat="1" applyFont="1" applyFill="1" applyBorder="1" applyAlignment="1" applyProtection="1">
      <alignment horizontal="center" vertical="center" wrapText="1"/>
      <protection locked="0"/>
    </xf>
    <xf numFmtId="10" fontId="13" fillId="0" borderId="224" xfId="8" applyNumberFormat="1" applyFont="1" applyFill="1" applyBorder="1" applyAlignment="1" applyProtection="1">
      <alignment horizontal="center" vertical="center" wrapText="1"/>
      <protection locked="0"/>
    </xf>
    <xf numFmtId="10" fontId="13" fillId="0" borderId="298" xfId="8" applyNumberFormat="1" applyFont="1" applyFill="1" applyBorder="1" applyAlignment="1" applyProtection="1">
      <alignment horizontal="center" vertical="center" wrapText="1"/>
      <protection locked="0"/>
    </xf>
    <xf numFmtId="3" fontId="6" fillId="0" borderId="156" xfId="8" quotePrefix="1" applyNumberFormat="1" applyFont="1" applyFill="1" applyBorder="1" applyAlignment="1">
      <alignment horizontal="left" vertical="center"/>
    </xf>
    <xf numFmtId="3" fontId="6" fillId="0" borderId="155" xfId="8" quotePrefix="1" applyNumberFormat="1" applyFont="1" applyFill="1" applyBorder="1" applyAlignment="1">
      <alignment horizontal="left" vertical="center"/>
    </xf>
    <xf numFmtId="3" fontId="6" fillId="0" borderId="157" xfId="8" quotePrefix="1" applyNumberFormat="1" applyFont="1" applyFill="1" applyBorder="1" applyAlignment="1">
      <alignment horizontal="left" vertical="center"/>
    </xf>
    <xf numFmtId="3" fontId="6" fillId="0" borderId="159" xfId="8" quotePrefix="1" applyNumberFormat="1" applyFont="1" applyFill="1" applyBorder="1" applyAlignment="1">
      <alignment horizontal="left" vertical="center"/>
    </xf>
    <xf numFmtId="3" fontId="6" fillId="0" borderId="158" xfId="8" quotePrefix="1" applyNumberFormat="1" applyFont="1" applyFill="1" applyBorder="1" applyAlignment="1">
      <alignment horizontal="left" vertical="center"/>
    </xf>
    <xf numFmtId="3" fontId="6" fillId="0" borderId="160" xfId="8" quotePrefix="1" applyNumberFormat="1" applyFont="1" applyFill="1" applyBorder="1" applyAlignment="1">
      <alignment horizontal="left" vertical="center"/>
    </xf>
    <xf numFmtId="3" fontId="13" fillId="0" borderId="52" xfId="8" applyNumberFormat="1" applyFont="1" applyFill="1" applyBorder="1" applyAlignment="1" applyProtection="1">
      <alignment horizontal="center" vertical="center"/>
      <protection locked="0"/>
    </xf>
    <xf numFmtId="3" fontId="13" fillId="0" borderId="254" xfId="8" applyNumberFormat="1" applyFont="1" applyFill="1" applyBorder="1" applyAlignment="1" applyProtection="1">
      <alignment horizontal="center" vertical="center"/>
      <protection locked="0"/>
    </xf>
    <xf numFmtId="3" fontId="13" fillId="0" borderId="255" xfId="8" applyNumberFormat="1" applyFont="1" applyFill="1" applyBorder="1" applyAlignment="1" applyProtection="1">
      <alignment horizontal="center" vertical="center"/>
      <protection locked="0"/>
    </xf>
    <xf numFmtId="3" fontId="13" fillId="0" borderId="267" xfId="8" applyNumberFormat="1" applyFont="1" applyFill="1" applyBorder="1" applyAlignment="1" applyProtection="1">
      <alignment horizontal="center" vertical="center"/>
      <protection locked="0"/>
    </xf>
    <xf numFmtId="3" fontId="13" fillId="0" borderId="268" xfId="8" applyNumberFormat="1" applyFont="1" applyFill="1" applyBorder="1" applyAlignment="1" applyProtection="1">
      <alignment horizontal="center" vertical="center"/>
      <protection locked="0"/>
    </xf>
    <xf numFmtId="3" fontId="13" fillId="0" borderId="297" xfId="8" applyNumberFormat="1" applyFont="1" applyFill="1" applyBorder="1" applyAlignment="1">
      <alignment horizontal="center" vertical="center" textRotation="90" wrapText="1"/>
    </xf>
    <xf numFmtId="3" fontId="13" fillId="0" borderId="105" xfId="8" applyNumberFormat="1" applyFont="1" applyFill="1" applyBorder="1" applyAlignment="1">
      <alignment horizontal="center" vertical="center" textRotation="90" wrapText="1"/>
    </xf>
    <xf numFmtId="10" fontId="13" fillId="0" borderId="198" xfId="8" applyNumberFormat="1" applyFont="1" applyFill="1" applyBorder="1" applyAlignment="1" applyProtection="1">
      <alignment horizontal="center" vertical="center" wrapText="1"/>
      <protection locked="0"/>
    </xf>
    <xf numFmtId="10" fontId="13" fillId="0" borderId="200" xfId="8" applyNumberFormat="1" applyFont="1" applyFill="1" applyBorder="1" applyAlignment="1" applyProtection="1">
      <alignment horizontal="center" vertical="center"/>
      <protection locked="0"/>
    </xf>
    <xf numFmtId="10" fontId="13" fillId="0" borderId="199" xfId="8" applyNumberFormat="1" applyFont="1" applyFill="1" applyBorder="1" applyAlignment="1" applyProtection="1">
      <alignment horizontal="center" vertical="center"/>
      <protection locked="0"/>
    </xf>
    <xf numFmtId="10" fontId="13" fillId="0" borderId="87" xfId="8" applyNumberFormat="1" applyFont="1" applyFill="1" applyBorder="1" applyAlignment="1" applyProtection="1">
      <alignment horizontal="center" vertical="center"/>
      <protection locked="0"/>
    </xf>
    <xf numFmtId="10" fontId="13" fillId="0" borderId="0" xfId="8" applyNumberFormat="1" applyFont="1" applyFill="1" applyBorder="1" applyAlignment="1" applyProtection="1">
      <alignment horizontal="center" vertical="center"/>
      <protection locked="0"/>
    </xf>
    <xf numFmtId="10" fontId="13" fillId="0" borderId="88" xfId="8" applyNumberFormat="1" applyFont="1" applyFill="1" applyBorder="1" applyAlignment="1" applyProtection="1">
      <alignment horizontal="center" vertical="center"/>
      <protection locked="0"/>
    </xf>
    <xf numFmtId="10" fontId="13" fillId="0" borderId="279" xfId="8" applyNumberFormat="1" applyFont="1" applyFill="1" applyBorder="1" applyAlignment="1" applyProtection="1">
      <alignment horizontal="center" vertical="center"/>
      <protection locked="0"/>
    </xf>
    <xf numFmtId="10" fontId="13" fillId="0" borderId="280" xfId="8" applyNumberFormat="1" applyFont="1" applyFill="1" applyBorder="1" applyAlignment="1" applyProtection="1">
      <alignment horizontal="center" vertical="center"/>
      <protection locked="0"/>
    </xf>
    <xf numFmtId="10" fontId="13" fillId="0" borderId="281" xfId="8" applyNumberFormat="1" applyFont="1" applyFill="1" applyBorder="1" applyAlignment="1" applyProtection="1">
      <alignment horizontal="center" vertical="center"/>
      <protection locked="0"/>
    </xf>
    <xf numFmtId="3" fontId="13" fillId="0" borderId="259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62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65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45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16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66" xfId="8" applyNumberFormat="1" applyFont="1" applyFill="1" applyBorder="1" applyAlignment="1" applyProtection="1">
      <alignment horizontal="center" vertical="center" wrapText="1"/>
      <protection locked="0"/>
    </xf>
    <xf numFmtId="3" fontId="4" fillId="0" borderId="0" xfId="8" applyNumberFormat="1" applyFont="1" applyBorder="1" applyAlignment="1">
      <alignment wrapText="1"/>
    </xf>
    <xf numFmtId="0" fontId="14" fillId="0" borderId="0" xfId="0" applyFont="1" applyBorder="1" applyAlignment="1"/>
    <xf numFmtId="3" fontId="32" fillId="0" borderId="43" xfId="8" applyNumberFormat="1" applyFont="1" applyFill="1" applyBorder="1" applyAlignment="1" applyProtection="1">
      <alignment horizontal="center" vertical="center" wrapText="1"/>
      <protection locked="0"/>
    </xf>
    <xf numFmtId="3" fontId="32" fillId="0" borderId="184" xfId="8" applyNumberFormat="1" applyFont="1" applyFill="1" applyBorder="1" applyAlignment="1" applyProtection="1">
      <alignment horizontal="center" vertical="center" wrapText="1"/>
      <protection locked="0"/>
    </xf>
    <xf numFmtId="3" fontId="27" fillId="0" borderId="0" xfId="8" applyNumberFormat="1" applyFont="1" applyFill="1" applyBorder="1" applyAlignment="1">
      <alignment horizontal="center" vertical="center" wrapText="1"/>
    </xf>
    <xf numFmtId="3" fontId="27" fillId="0" borderId="0" xfId="8" applyNumberFormat="1" applyFont="1" applyFill="1" applyBorder="1" applyAlignment="1">
      <alignment horizontal="center" vertical="center"/>
    </xf>
    <xf numFmtId="3" fontId="13" fillId="0" borderId="293" xfId="8" applyNumberFormat="1" applyFont="1" applyFill="1" applyBorder="1" applyAlignment="1" applyProtection="1">
      <alignment horizontal="center" vertical="center"/>
      <protection locked="0"/>
    </xf>
    <xf numFmtId="3" fontId="13" fillId="0" borderId="236" xfId="8" applyNumberFormat="1" applyFont="1" applyBorder="1" applyAlignment="1">
      <alignment horizontal="center" vertical="center"/>
    </xf>
    <xf numFmtId="3" fontId="13" fillId="0" borderId="299" xfId="8" applyNumberFormat="1" applyFont="1" applyFill="1" applyBorder="1" applyAlignment="1" applyProtection="1">
      <alignment horizontal="center" vertical="center"/>
      <protection locked="0"/>
    </xf>
    <xf numFmtId="3" fontId="13" fillId="0" borderId="300" xfId="8" applyNumberFormat="1" applyFont="1" applyFill="1" applyBorder="1" applyAlignment="1" applyProtection="1">
      <alignment horizontal="center" vertical="center"/>
      <protection locked="0"/>
    </xf>
    <xf numFmtId="3" fontId="13" fillId="0" borderId="198" xfId="8" applyNumberFormat="1" applyFont="1" applyFill="1" applyBorder="1" applyAlignment="1">
      <alignment horizontal="center" vertical="center"/>
    </xf>
    <xf numFmtId="3" fontId="13" fillId="0" borderId="200" xfId="8" applyNumberFormat="1" applyFont="1" applyFill="1" applyBorder="1" applyAlignment="1">
      <alignment horizontal="center" vertical="center"/>
    </xf>
    <xf numFmtId="3" fontId="13" fillId="0" borderId="199" xfId="8" applyNumberFormat="1" applyFont="1" applyFill="1" applyBorder="1" applyAlignment="1">
      <alignment horizontal="center" vertical="center"/>
    </xf>
    <xf numFmtId="3" fontId="13" fillId="0" borderId="87" xfId="8" applyNumberFormat="1" applyFont="1" applyFill="1" applyBorder="1" applyAlignment="1">
      <alignment horizontal="center" vertical="center"/>
    </xf>
    <xf numFmtId="3" fontId="13" fillId="0" borderId="0" xfId="8" applyNumberFormat="1" applyFont="1" applyFill="1" applyBorder="1" applyAlignment="1">
      <alignment horizontal="center" vertical="center"/>
    </xf>
    <xf numFmtId="3" fontId="13" fillId="0" borderId="88" xfId="8" applyNumberFormat="1" applyFont="1" applyFill="1" applyBorder="1" applyAlignment="1">
      <alignment horizontal="center" vertical="center"/>
    </xf>
    <xf numFmtId="3" fontId="13" fillId="0" borderId="279" xfId="8" applyNumberFormat="1" applyFont="1" applyFill="1" applyBorder="1" applyAlignment="1">
      <alignment horizontal="center" vertical="center"/>
    </xf>
    <xf numFmtId="3" fontId="13" fillId="0" borderId="280" xfId="8" applyNumberFormat="1" applyFont="1" applyFill="1" applyBorder="1" applyAlignment="1">
      <alignment horizontal="center" vertical="center"/>
    </xf>
    <xf numFmtId="3" fontId="13" fillId="0" borderId="281" xfId="8" applyNumberFormat="1" applyFont="1" applyFill="1" applyBorder="1" applyAlignment="1">
      <alignment horizontal="center" vertical="center"/>
    </xf>
    <xf numFmtId="3" fontId="13" fillId="0" borderId="282" xfId="8" applyNumberFormat="1" applyFont="1" applyBorder="1" applyAlignment="1">
      <alignment horizontal="center"/>
    </xf>
    <xf numFmtId="3" fontId="13" fillId="0" borderId="285" xfId="8" applyNumberFormat="1" applyFont="1" applyBorder="1" applyAlignment="1">
      <alignment horizontal="center"/>
    </xf>
    <xf numFmtId="3" fontId="13" fillId="0" borderId="283" xfId="8" applyNumberFormat="1" applyFont="1" applyBorder="1" applyAlignment="1">
      <alignment horizontal="center"/>
    </xf>
    <xf numFmtId="3" fontId="13" fillId="0" borderId="303" xfId="8" applyNumberFormat="1" applyFont="1" applyFill="1" applyBorder="1" applyAlignment="1" applyProtection="1">
      <alignment horizontal="center" vertical="center"/>
      <protection locked="0"/>
    </xf>
    <xf numFmtId="0" fontId="24" fillId="0" borderId="0" xfId="8" applyNumberFormat="1" applyFont="1" applyBorder="1" applyAlignment="1" applyProtection="1">
      <alignment horizontal="center" vertical="center"/>
      <protection locked="0"/>
    </xf>
    <xf numFmtId="3" fontId="13" fillId="0" borderId="198" xfId="8" applyNumberFormat="1" applyFont="1" applyFill="1" applyBorder="1" applyAlignment="1">
      <alignment horizontal="center" vertical="center" wrapText="1"/>
    </xf>
    <xf numFmtId="3" fontId="13" fillId="0" borderId="87" xfId="8" applyNumberFormat="1" applyFont="1" applyFill="1" applyBorder="1" applyAlignment="1">
      <alignment horizontal="center" vertical="center" wrapText="1"/>
    </xf>
    <xf numFmtId="3" fontId="13" fillId="0" borderId="279" xfId="8" applyNumberFormat="1" applyFont="1" applyFill="1" applyBorder="1" applyAlignment="1">
      <alignment horizontal="center" vertical="center" wrapText="1"/>
    </xf>
    <xf numFmtId="3" fontId="13" fillId="0" borderId="281" xfId="8" applyNumberFormat="1" applyFont="1" applyFill="1" applyBorder="1" applyAlignment="1">
      <alignment horizontal="center" vertical="center" wrapText="1"/>
    </xf>
    <xf numFmtId="0" fontId="31" fillId="0" borderId="0" xfId="8" applyNumberFormat="1" applyFont="1" applyBorder="1" applyAlignment="1" applyProtection="1">
      <alignment horizontal="center" vertical="center"/>
      <protection locked="0"/>
    </xf>
    <xf numFmtId="3" fontId="13" fillId="0" borderId="292" xfId="8" applyNumberFormat="1" applyFont="1" applyFill="1" applyBorder="1" applyAlignment="1">
      <alignment horizontal="center" vertical="center" wrapText="1"/>
    </xf>
    <xf numFmtId="3" fontId="13" fillId="0" borderId="293" xfId="8" applyNumberFormat="1" applyFont="1" applyFill="1" applyBorder="1" applyAlignment="1">
      <alignment horizontal="center" vertical="center" wrapText="1"/>
    </xf>
    <xf numFmtId="3" fontId="13" fillId="0" borderId="292" xfId="8" applyNumberFormat="1" applyFont="1" applyBorder="1" applyAlignment="1">
      <alignment horizontal="center" vertical="center" wrapText="1"/>
    </xf>
    <xf numFmtId="3" fontId="13" fillId="0" borderId="294" xfId="8" applyNumberFormat="1" applyFont="1" applyBorder="1" applyAlignment="1">
      <alignment horizontal="center" vertical="center"/>
    </xf>
    <xf numFmtId="3" fontId="13" fillId="0" borderId="295" xfId="8" applyNumberFormat="1" applyFont="1" applyBorder="1" applyAlignment="1">
      <alignment horizontal="center" vertical="center"/>
    </xf>
    <xf numFmtId="3" fontId="13" fillId="0" borderId="296" xfId="8" applyNumberFormat="1" applyFont="1" applyBorder="1" applyAlignment="1">
      <alignment horizontal="center" vertical="center"/>
    </xf>
    <xf numFmtId="10" fontId="13" fillId="0" borderId="292" xfId="8" applyNumberFormat="1" applyFont="1" applyFill="1" applyBorder="1" applyAlignment="1" applyProtection="1">
      <alignment horizontal="center" vertical="center" wrapText="1"/>
      <protection locked="0"/>
    </xf>
    <xf numFmtId="10" fontId="13" fillId="0" borderId="290" xfId="8" applyNumberFormat="1" applyFont="1" applyFill="1" applyBorder="1" applyAlignment="1" applyProtection="1">
      <alignment horizontal="center" vertical="center"/>
      <protection locked="0"/>
    </xf>
    <xf numFmtId="10" fontId="13" fillId="0" borderId="294" xfId="8" applyNumberFormat="1" applyFont="1" applyFill="1" applyBorder="1" applyAlignment="1" applyProtection="1">
      <alignment horizontal="center" vertical="center"/>
      <protection locked="0"/>
    </xf>
    <xf numFmtId="10" fontId="13" fillId="0" borderId="293" xfId="8" applyNumberFormat="1" applyFont="1" applyFill="1" applyBorder="1" applyAlignment="1" applyProtection="1">
      <alignment horizontal="center" vertical="center"/>
      <protection locked="0"/>
    </xf>
    <xf numFmtId="10" fontId="13" fillId="0" borderId="291" xfId="8" applyNumberFormat="1" applyFont="1" applyFill="1" applyBorder="1" applyAlignment="1" applyProtection="1">
      <alignment horizontal="center" vertical="center"/>
      <protection locked="0"/>
    </xf>
    <xf numFmtId="10" fontId="13" fillId="0" borderId="236" xfId="8" applyNumberFormat="1" applyFont="1" applyFill="1" applyBorder="1" applyAlignment="1" applyProtection="1">
      <alignment horizontal="center" vertical="center"/>
      <protection locked="0"/>
    </xf>
    <xf numFmtId="10" fontId="13" fillId="0" borderId="295" xfId="8" applyNumberFormat="1" applyFont="1" applyFill="1" applyBorder="1" applyAlignment="1" applyProtection="1">
      <alignment horizontal="center" vertical="center"/>
      <protection locked="0"/>
    </xf>
    <xf numFmtId="10" fontId="13" fillId="0" borderId="301" xfId="8" applyNumberFormat="1" applyFont="1" applyFill="1" applyBorder="1" applyAlignment="1" applyProtection="1">
      <alignment horizontal="center" vertical="center"/>
      <protection locked="0"/>
    </xf>
    <xf numFmtId="10" fontId="13" fillId="0" borderId="296" xfId="8" applyNumberFormat="1" applyFont="1" applyFill="1" applyBorder="1" applyAlignment="1" applyProtection="1">
      <alignment horizontal="center" vertical="center"/>
      <protection locked="0"/>
    </xf>
    <xf numFmtId="3" fontId="4" fillId="0" borderId="86" xfId="8" applyNumberFormat="1" applyFont="1" applyBorder="1" applyAlignment="1">
      <alignment wrapText="1"/>
    </xf>
    <xf numFmtId="0" fontId="14" fillId="0" borderId="86" xfId="0" applyFont="1" applyBorder="1" applyAlignment="1"/>
    <xf numFmtId="3" fontId="13" fillId="0" borderId="302" xfId="8" quotePrefix="1" applyNumberFormat="1" applyFont="1" applyFill="1" applyBorder="1" applyAlignment="1" applyProtection="1">
      <alignment horizontal="center" vertical="center"/>
      <protection locked="0"/>
    </xf>
    <xf numFmtId="3" fontId="13" fillId="0" borderId="300" xfId="8" quotePrefix="1" applyNumberFormat="1" applyFont="1" applyFill="1" applyBorder="1" applyAlignment="1" applyProtection="1">
      <alignment horizontal="center" vertical="center"/>
      <protection locked="0"/>
    </xf>
    <xf numFmtId="3" fontId="4" fillId="0" borderId="85" xfId="8" applyNumberFormat="1" applyFont="1" applyBorder="1" applyAlignment="1">
      <alignment wrapText="1"/>
    </xf>
    <xf numFmtId="0" fontId="14" fillId="0" borderId="85" xfId="0" applyFont="1" applyBorder="1" applyAlignment="1"/>
    <xf numFmtId="3" fontId="13" fillId="0" borderId="273" xfId="8" applyNumberFormat="1" applyFont="1" applyFill="1" applyBorder="1" applyAlignment="1" applyProtection="1">
      <alignment horizontal="center" vertical="center"/>
      <protection locked="0"/>
    </xf>
    <xf numFmtId="3" fontId="13" fillId="0" borderId="274" xfId="8" applyNumberFormat="1" applyFont="1" applyFill="1" applyBorder="1" applyAlignment="1" applyProtection="1">
      <alignment horizontal="center" vertical="center"/>
      <protection locked="0"/>
    </xf>
    <xf numFmtId="3" fontId="13" fillId="0" borderId="16" xfId="8" applyNumberFormat="1" applyFont="1" applyFill="1" applyBorder="1" applyAlignment="1" applyProtection="1">
      <alignment horizontal="center" vertical="center"/>
      <protection locked="0"/>
    </xf>
    <xf numFmtId="3" fontId="13" fillId="0" borderId="261" xfId="8" applyNumberFormat="1" applyFont="1" applyFill="1" applyBorder="1" applyAlignment="1" applyProtection="1">
      <alignment horizontal="center" vertical="center"/>
      <protection locked="0"/>
    </xf>
    <xf numFmtId="3" fontId="13" fillId="0" borderId="269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44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46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26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23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0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76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77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78" xfId="8" applyNumberFormat="1" applyFont="1" applyFill="1" applyBorder="1" applyAlignment="1" applyProtection="1">
      <alignment horizontal="center" vertical="center" wrapText="1"/>
      <protection locked="0"/>
    </xf>
    <xf numFmtId="167" fontId="30" fillId="0" borderId="0" xfId="8" applyNumberFormat="1" applyFont="1" applyBorder="1" applyAlignment="1">
      <alignment horizontal="center" vertical="center" wrapText="1"/>
    </xf>
    <xf numFmtId="167" fontId="13" fillId="0" borderId="0" xfId="8" applyNumberFormat="1" applyFont="1" applyBorder="1" applyAlignment="1">
      <alignment horizontal="center" vertical="center"/>
    </xf>
    <xf numFmtId="3" fontId="13" fillId="0" borderId="262" xfId="8" applyNumberFormat="1" applyFont="1" applyFill="1" applyBorder="1" applyAlignment="1" applyProtection="1">
      <alignment horizontal="center" vertical="center"/>
      <protection locked="0"/>
    </xf>
    <xf numFmtId="10" fontId="16" fillId="0" borderId="305" xfId="8" applyNumberFormat="1" applyFont="1" applyBorder="1" applyAlignment="1" applyProtection="1">
      <alignment horizontal="center" wrapText="1"/>
      <protection locked="0"/>
    </xf>
    <xf numFmtId="10" fontId="16" fillId="0" borderId="305" xfId="8" applyNumberFormat="1" applyFont="1" applyBorder="1" applyAlignment="1" applyProtection="1">
      <alignment horizontal="center"/>
      <protection locked="0"/>
    </xf>
    <xf numFmtId="3" fontId="13" fillId="0" borderId="242" xfId="8" applyNumberFormat="1" applyFont="1" applyFill="1" applyBorder="1" applyAlignment="1" applyProtection="1">
      <alignment horizontal="center" vertical="center"/>
      <protection locked="0"/>
    </xf>
    <xf numFmtId="3" fontId="13" fillId="0" borderId="241" xfId="8" applyNumberFormat="1" applyFont="1" applyFill="1" applyBorder="1" applyAlignment="1" applyProtection="1">
      <alignment horizontal="center" vertical="center"/>
      <protection locked="0"/>
    </xf>
    <xf numFmtId="3" fontId="13" fillId="0" borderId="243" xfId="8" applyNumberFormat="1" applyFont="1" applyFill="1" applyBorder="1" applyAlignment="1" applyProtection="1">
      <alignment horizontal="center" vertical="center"/>
      <protection locked="0"/>
    </xf>
    <xf numFmtId="3" fontId="13" fillId="0" borderId="247" xfId="8" applyNumberFormat="1" applyFont="1" applyFill="1" applyBorder="1" applyAlignment="1" applyProtection="1">
      <alignment horizontal="center" vertical="center"/>
      <protection locked="0"/>
    </xf>
    <xf numFmtId="3" fontId="13" fillId="0" borderId="241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43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40" xfId="8" applyNumberFormat="1" applyFont="1" applyFill="1" applyBorder="1" applyAlignment="1" applyProtection="1">
      <alignment horizontal="center" vertical="center"/>
      <protection locked="0"/>
    </xf>
    <xf numFmtId="3" fontId="13" fillId="0" borderId="304" xfId="8" applyNumberFormat="1" applyFont="1" applyFill="1" applyBorder="1" applyAlignment="1" applyProtection="1">
      <alignment horizontal="center" vertical="center"/>
      <protection locked="0"/>
    </xf>
    <xf numFmtId="3" fontId="13" fillId="0" borderId="169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39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24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53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19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47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242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30" xfId="8" applyNumberFormat="1" applyFont="1" applyFill="1" applyBorder="1" applyAlignment="1" applyProtection="1">
      <alignment horizontal="center" vertical="center" wrapText="1"/>
      <protection locked="0"/>
    </xf>
    <xf numFmtId="3" fontId="13" fillId="0" borderId="79" xfId="8" applyNumberFormat="1" applyFont="1" applyFill="1" applyBorder="1" applyAlignment="1" applyProtection="1">
      <alignment horizontal="center" vertical="center"/>
      <protection locked="0"/>
    </xf>
    <xf numFmtId="3" fontId="13" fillId="0" borderId="252" xfId="8" applyNumberFormat="1" applyFont="1" applyFill="1" applyBorder="1" applyAlignment="1">
      <alignment horizontal="center" vertical="center" textRotation="90" wrapText="1"/>
    </xf>
    <xf numFmtId="3" fontId="13" fillId="0" borderId="252" xfId="8" applyNumberFormat="1" applyFont="1" applyFill="1" applyBorder="1" applyAlignment="1">
      <alignment horizontal="center" vertical="center" textRotation="90"/>
    </xf>
    <xf numFmtId="0" fontId="13" fillId="0" borderId="169" xfId="8" applyNumberFormat="1" applyFont="1" applyBorder="1" applyAlignment="1">
      <alignment horizontal="center" vertical="center"/>
    </xf>
    <xf numFmtId="0" fontId="13" fillId="0" borderId="239" xfId="8" applyNumberFormat="1" applyFont="1" applyBorder="1" applyAlignment="1">
      <alignment horizontal="center" vertical="center"/>
    </xf>
    <xf numFmtId="0" fontId="13" fillId="0" borderId="224" xfId="8" applyNumberFormat="1" applyFont="1" applyBorder="1" applyAlignment="1">
      <alignment horizontal="center" vertical="center"/>
    </xf>
    <xf numFmtId="0" fontId="13" fillId="0" borderId="53" xfId="8" applyNumberFormat="1" applyFont="1" applyBorder="1" applyAlignment="1">
      <alignment horizontal="center" vertical="center"/>
    </xf>
    <xf numFmtId="0" fontId="13" fillId="0" borderId="0" xfId="8" applyNumberFormat="1" applyFont="1" applyBorder="1" applyAlignment="1">
      <alignment horizontal="center" vertical="center"/>
    </xf>
    <xf numFmtId="0" fontId="13" fillId="0" borderId="219" xfId="8" applyNumberFormat="1" applyFont="1" applyBorder="1" applyAlignment="1">
      <alignment horizontal="center" vertical="center"/>
    </xf>
    <xf numFmtId="0" fontId="13" fillId="0" borderId="247" xfId="8" applyNumberFormat="1" applyFont="1" applyBorder="1" applyAlignment="1">
      <alignment horizontal="center" vertical="center"/>
    </xf>
    <xf numFmtId="0" fontId="13" fillId="0" borderId="242" xfId="8" applyNumberFormat="1" applyFont="1" applyBorder="1" applyAlignment="1">
      <alignment horizontal="center" vertical="center"/>
    </xf>
    <xf numFmtId="0" fontId="13" fillId="0" borderId="30" xfId="8" applyNumberFormat="1" applyFont="1" applyBorder="1" applyAlignment="1">
      <alignment horizontal="center" vertical="center"/>
    </xf>
  </cellXfs>
  <cellStyles count="16">
    <cellStyle name="Date" xfId="1"/>
    <cellStyle name="En-tête 1" xfId="2"/>
    <cellStyle name="En-tête 2" xfId="3"/>
    <cellStyle name="Financier0" xfId="4"/>
    <cellStyle name="Lien hypertexte" xfId="15" builtinId="8"/>
    <cellStyle name="Milliers" xfId="5" builtinId="3"/>
    <cellStyle name="Milliers 2" xfId="14"/>
    <cellStyle name="Monétaire0" xfId="6"/>
    <cellStyle name="Normal" xfId="0" builtinId="0"/>
    <cellStyle name="Normal 2" xfId="13"/>
    <cellStyle name="Normal 2 2" xfId="7"/>
    <cellStyle name="Normal_BAR MONDELANGE" xfId="8"/>
    <cellStyle name="Pourcentage" xfId="9" builtinId="5"/>
    <cellStyle name="Pourcentage 2" xfId="10"/>
    <cellStyle name="Total" xfId="11" builtinId="25" customBuiltin="1"/>
    <cellStyle name="Virgule fixe" xfId="12"/>
  </cellStyles>
  <dxfs count="184">
    <dxf>
      <fill>
        <patternFill>
          <bgColor rgb="FFC00000"/>
        </patternFill>
      </fill>
    </dxf>
    <dxf>
      <font>
        <color rgb="FFFF0000"/>
      </font>
    </dxf>
    <dxf>
      <font>
        <b val="0"/>
        <i val="0"/>
        <condense val="0"/>
        <extend val="0"/>
        <color indexed="10"/>
      </font>
    </dxf>
    <dxf>
      <font>
        <b/>
        <i val="0"/>
        <color auto="1"/>
        <name val="Cambria"/>
        <scheme val="none"/>
      </font>
    </dxf>
    <dxf>
      <font>
        <b val="0"/>
        <i val="0"/>
        <condense val="0"/>
        <extend val="0"/>
        <color indexed="10"/>
      </font>
    </dxf>
    <dxf>
      <font>
        <b/>
        <i val="0"/>
        <condense val="0"/>
        <extend val="0"/>
        <color auto="1"/>
      </font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indexed="52"/>
        </patternFill>
      </fill>
    </dxf>
    <dxf>
      <font>
        <b val="0"/>
        <i val="0"/>
        <condense val="0"/>
        <extend val="0"/>
        <color auto="1"/>
      </font>
      <fill>
        <patternFill>
          <bgColor rgb="FFC00000"/>
        </patternFill>
      </fill>
    </dxf>
    <dxf>
      <font>
        <b/>
        <i val="0"/>
        <color rgb="FFC00000"/>
      </font>
    </dxf>
    <dxf>
      <fill>
        <patternFill>
          <bgColor rgb="FFC00000"/>
        </patternFill>
      </fill>
    </dxf>
    <dxf>
      <fill>
        <patternFill patternType="lightUp">
          <fgColor theme="0"/>
          <bgColor theme="0" tint="-0.24994659260841701"/>
        </patternFill>
      </fill>
    </dxf>
    <dxf>
      <fill>
        <patternFill patternType="lightUp">
          <fgColor theme="0"/>
          <bgColor theme="0" tint="-0.24994659260841701"/>
        </patternFill>
      </fill>
    </dxf>
    <dxf>
      <fill>
        <patternFill>
          <bgColor rgb="FFC00000"/>
        </patternFill>
      </fill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rgb="FFC00000"/>
      </font>
    </dxf>
    <dxf>
      <font>
        <b/>
        <i val="0"/>
        <color rgb="FFC00000"/>
        <name val="Cambria"/>
        <scheme val="none"/>
      </font>
    </dxf>
    <dxf>
      <font>
        <b/>
        <i val="0"/>
        <color theme="4" tint="-0.24994659260841701"/>
        <name val="Cambria"/>
        <scheme val="none"/>
      </font>
    </dxf>
    <dxf>
      <font>
        <b/>
        <i val="0"/>
        <color rgb="FFC00000"/>
        <name val="Cambria"/>
        <scheme val="none"/>
      </font>
    </dxf>
    <dxf>
      <font>
        <b/>
        <i val="0"/>
        <color theme="4" tint="-0.24994659260841701"/>
        <name val="Cambria"/>
        <scheme val="none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color theme="0"/>
      </font>
      <fill>
        <patternFill>
          <bgColor rgb="FFC00000"/>
        </patternFill>
      </fill>
    </dxf>
    <dxf>
      <font>
        <b/>
        <i val="0"/>
        <color rgb="FFC00000"/>
      </font>
    </dxf>
    <dxf>
      <font>
        <b/>
        <i val="0"/>
        <color rgb="FFC00000"/>
        <name val="Cambria"/>
        <scheme val="none"/>
      </font>
    </dxf>
    <dxf>
      <font>
        <b/>
        <i val="0"/>
        <color theme="4" tint="-0.24994659260841701"/>
        <name val="Cambria"/>
        <scheme val="none"/>
      </font>
    </dxf>
    <dxf>
      <font>
        <b/>
        <i val="0"/>
        <color rgb="FFC00000"/>
        <name val="Cambria"/>
        <scheme val="none"/>
      </font>
    </dxf>
    <dxf>
      <font>
        <b/>
        <i val="0"/>
        <color theme="4" tint="-0.24994659260841701"/>
        <name val="Cambria"/>
        <scheme val="none"/>
      </font>
    </dxf>
    <dxf>
      <font>
        <color rgb="FFC00000"/>
        <name val="Cambria"/>
        <scheme val="none"/>
      </font>
    </dxf>
    <dxf>
      <fill>
        <patternFill>
          <bgColor rgb="FFC00000"/>
        </patternFill>
      </fill>
    </dxf>
    <dxf>
      <font>
        <color rgb="FFFF0000"/>
      </font>
    </dxf>
    <dxf>
      <font>
        <b val="0"/>
        <i val="0"/>
        <condense val="0"/>
        <extend val="0"/>
        <color indexed="10"/>
      </font>
    </dxf>
    <dxf>
      <font>
        <b/>
        <i val="0"/>
        <color auto="1"/>
        <name val="Cambria"/>
        <scheme val="none"/>
      </font>
    </dxf>
    <dxf>
      <font>
        <b val="0"/>
        <i val="0"/>
        <condense val="0"/>
        <extend val="0"/>
        <color indexed="10"/>
      </font>
    </dxf>
    <dxf>
      <font>
        <b/>
        <i val="0"/>
        <condense val="0"/>
        <extend val="0"/>
        <color auto="1"/>
      </font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indexed="52"/>
        </patternFill>
      </fill>
    </dxf>
    <dxf>
      <font>
        <b val="0"/>
        <i val="0"/>
        <condense val="0"/>
        <extend val="0"/>
        <color auto="1"/>
      </font>
      <fill>
        <patternFill>
          <bgColor rgb="FFC00000"/>
        </patternFill>
      </fill>
    </dxf>
    <dxf>
      <font>
        <b/>
        <i val="0"/>
        <color rgb="FFC00000"/>
      </font>
    </dxf>
    <dxf>
      <fill>
        <patternFill>
          <bgColor rgb="FFC00000"/>
        </patternFill>
      </fill>
    </dxf>
    <dxf>
      <fill>
        <patternFill patternType="lightUp">
          <fgColor theme="0"/>
          <bgColor theme="0" tint="-0.24994659260841701"/>
        </patternFill>
      </fill>
    </dxf>
    <dxf>
      <fill>
        <patternFill patternType="lightUp">
          <fgColor theme="0"/>
          <bgColor theme="0" tint="-0.24994659260841701"/>
        </patternFill>
      </fill>
    </dxf>
    <dxf>
      <fill>
        <patternFill>
          <bgColor rgb="FFC00000"/>
        </patternFill>
      </fill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rgb="FFC00000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color theme="0"/>
      </font>
      <fill>
        <patternFill>
          <bgColor rgb="FFC00000"/>
        </patternFill>
      </fill>
    </dxf>
    <dxf>
      <font>
        <b/>
        <i val="0"/>
        <color rgb="FFC00000"/>
      </font>
    </dxf>
    <dxf>
      <font>
        <b/>
        <i val="0"/>
        <color rgb="FFC00000"/>
        <name val="Cambria"/>
        <scheme val="none"/>
      </font>
    </dxf>
    <dxf>
      <font>
        <b/>
        <i val="0"/>
        <color theme="4" tint="-0.24994659260841701"/>
        <name val="Cambria"/>
        <scheme val="none"/>
      </font>
    </dxf>
    <dxf>
      <font>
        <b/>
        <i val="0"/>
        <color rgb="FFC00000"/>
        <name val="Cambria"/>
        <scheme val="none"/>
      </font>
    </dxf>
    <dxf>
      <font>
        <b/>
        <i val="0"/>
        <color theme="4" tint="-0.24994659260841701"/>
        <name val="Cambria"/>
        <scheme val="none"/>
      </font>
    </dxf>
    <dxf>
      <font>
        <color rgb="FFC00000"/>
        <name val="Cambria"/>
        <scheme val="none"/>
      </font>
    </dxf>
    <dxf>
      <fill>
        <patternFill>
          <bgColor rgb="FFC00000"/>
        </patternFill>
      </fill>
    </dxf>
    <dxf>
      <font>
        <color rgb="FFFF0000"/>
      </font>
    </dxf>
    <dxf>
      <font>
        <b val="0"/>
        <i val="0"/>
        <condense val="0"/>
        <extend val="0"/>
        <color indexed="10"/>
      </font>
    </dxf>
    <dxf>
      <font>
        <b/>
        <i val="0"/>
        <color auto="1"/>
        <name val="Cambria"/>
        <scheme val="none"/>
      </font>
    </dxf>
    <dxf>
      <font>
        <b val="0"/>
        <i val="0"/>
        <condense val="0"/>
        <extend val="0"/>
        <color indexed="10"/>
      </font>
    </dxf>
    <dxf>
      <font>
        <b/>
        <i val="0"/>
        <condense val="0"/>
        <extend val="0"/>
        <color auto="1"/>
      </font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>
          <bgColor indexed="52"/>
        </patternFill>
      </fill>
    </dxf>
    <dxf>
      <font>
        <b val="0"/>
        <i val="0"/>
        <condense val="0"/>
        <extend val="0"/>
        <color auto="1"/>
      </font>
      <fill>
        <patternFill>
          <bgColor rgb="FFC00000"/>
        </patternFill>
      </fill>
    </dxf>
    <dxf>
      <font>
        <b/>
        <i val="0"/>
        <color rgb="FFC00000"/>
      </font>
    </dxf>
    <dxf>
      <fill>
        <patternFill>
          <bgColor rgb="FFC00000"/>
        </patternFill>
      </fill>
    </dxf>
    <dxf>
      <fill>
        <patternFill patternType="lightUp">
          <fgColor theme="0"/>
          <bgColor theme="0" tint="-0.24994659260841701"/>
        </patternFill>
      </fill>
    </dxf>
    <dxf>
      <fill>
        <patternFill patternType="lightUp">
          <fgColor theme="0"/>
          <bgColor theme="0" tint="-0.24994659260841701"/>
        </patternFill>
      </fill>
    </dxf>
    <dxf>
      <fill>
        <patternFill>
          <bgColor rgb="FFC00000"/>
        </patternFill>
      </fill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rgb="FFC00000"/>
      </font>
    </dxf>
    <dxf>
      <font>
        <b/>
        <i val="0"/>
        <color rgb="FFC00000"/>
        <name val="Cambria"/>
        <scheme val="none"/>
      </font>
    </dxf>
    <dxf>
      <font>
        <b/>
        <i val="0"/>
        <color theme="4" tint="-0.24994659260841701"/>
        <name val="Cambria"/>
        <scheme val="none"/>
      </font>
    </dxf>
    <dxf>
      <font>
        <b/>
        <i val="0"/>
        <color rgb="FFC00000"/>
        <name val="Cambria"/>
        <scheme val="none"/>
      </font>
    </dxf>
    <dxf>
      <font>
        <b/>
        <i val="0"/>
        <color theme="4" tint="-0.24994659260841701"/>
        <name val="Cambria"/>
        <scheme val="none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color theme="0"/>
      </font>
      <fill>
        <patternFill>
          <bgColor rgb="FFC00000"/>
        </patternFill>
      </fill>
    </dxf>
    <dxf>
      <font>
        <b/>
        <i val="0"/>
        <color rgb="FFC00000"/>
      </font>
    </dxf>
    <dxf>
      <font>
        <b/>
        <i val="0"/>
        <color rgb="FFC00000"/>
        <name val="Cambria"/>
        <scheme val="none"/>
      </font>
    </dxf>
    <dxf>
      <font>
        <b/>
        <i val="0"/>
        <color theme="4" tint="-0.24994659260841701"/>
        <name val="Cambria"/>
        <scheme val="none"/>
      </font>
    </dxf>
    <dxf>
      <font>
        <b/>
        <i val="0"/>
        <color rgb="FFC00000"/>
        <name val="Cambria"/>
        <scheme val="none"/>
      </font>
    </dxf>
    <dxf>
      <font>
        <b/>
        <i val="0"/>
        <color theme="4" tint="-0.24994659260841701"/>
        <name val="Cambria"/>
        <scheme val="none"/>
      </font>
    </dxf>
    <dxf>
      <font>
        <color rgb="FFC00000"/>
        <name val="Cambria"/>
        <scheme val="none"/>
      </font>
    </dxf>
    <dxf>
      <font>
        <b/>
        <i val="0"/>
        <color rgb="FFC00000"/>
      </font>
    </dxf>
    <dxf>
      <font>
        <color theme="4" tint="0.79998168889431442"/>
      </font>
      <fill>
        <patternFill>
          <bgColor theme="4" tint="0.79998168889431442"/>
        </patternFill>
      </fill>
      <border>
        <left/>
        <right/>
        <top/>
        <bottom/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6</xdr:row>
          <xdr:rowOff>142875</xdr:rowOff>
        </xdr:from>
        <xdr:to>
          <xdr:col>12</xdr:col>
          <xdr:colOff>466725</xdr:colOff>
          <xdr:row>9</xdr:row>
          <xdr:rowOff>76200</xdr:rowOff>
        </xdr:to>
        <xdr:sp macro="" textlink="">
          <xdr:nvSpPr>
            <xdr:cNvPr id="100354" name="Button 2" hidden="1">
              <a:extLst>
                <a:ext uri="{63B3BB69-23CF-44E3-9099-C40C66FF867C}">
                  <a14:compatExt spid="_x0000_s100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Présentation Exe en cours (Ctrl e)**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11</xdr:row>
          <xdr:rowOff>104775</xdr:rowOff>
        </xdr:from>
        <xdr:to>
          <xdr:col>12</xdr:col>
          <xdr:colOff>476250</xdr:colOff>
          <xdr:row>15</xdr:row>
          <xdr:rowOff>0</xdr:rowOff>
        </xdr:to>
        <xdr:sp macro="" textlink="">
          <xdr:nvSpPr>
            <xdr:cNvPr id="100355" name="Button 3" hidden="1">
              <a:extLst>
                <a:ext uri="{63B3BB69-23CF-44E3-9099-C40C66FF867C}">
                  <a14:compatExt spid="_x0000_s100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Présentation N+1 (Ctrl o)**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47623</xdr:rowOff>
    </xdr:from>
    <xdr:to>
      <xdr:col>1</xdr:col>
      <xdr:colOff>390525</xdr:colOff>
      <xdr:row>3</xdr:row>
      <xdr:rowOff>497679</xdr:rowOff>
    </xdr:to>
    <xdr:pic>
      <xdr:nvPicPr>
        <xdr:cNvPr id="1278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50029"/>
          <a:ext cx="1750219" cy="8429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47623</xdr:rowOff>
    </xdr:from>
    <xdr:to>
      <xdr:col>1</xdr:col>
      <xdr:colOff>390525</xdr:colOff>
      <xdr:row>3</xdr:row>
      <xdr:rowOff>497679</xdr:rowOff>
    </xdr:to>
    <xdr:pic>
      <xdr:nvPicPr>
        <xdr:cNvPr id="3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48"/>
          <a:ext cx="1752600" cy="8405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47623</xdr:rowOff>
    </xdr:from>
    <xdr:to>
      <xdr:col>1</xdr:col>
      <xdr:colOff>390525</xdr:colOff>
      <xdr:row>3</xdr:row>
      <xdr:rowOff>497679</xdr:rowOff>
    </xdr:to>
    <xdr:pic>
      <xdr:nvPicPr>
        <xdr:cNvPr id="3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48"/>
          <a:ext cx="1752600" cy="8405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3"/>
  <dimension ref="A1:Y150"/>
  <sheetViews>
    <sheetView showGridLines="0" tabSelected="1" workbookViewId="0">
      <selection activeCell="P14" sqref="P14"/>
    </sheetView>
  </sheetViews>
  <sheetFormatPr baseColWidth="10" defaultRowHeight="12.75" outlineLevelCol="1" x14ac:dyDescent="0.2"/>
  <cols>
    <col min="1" max="1" width="2.7109375" style="621" customWidth="1"/>
    <col min="2" max="2" width="44.140625" style="6" bestFit="1" customWidth="1"/>
    <col min="3" max="3" width="20.7109375" style="6" customWidth="1"/>
    <col min="4" max="4" width="2.7109375" style="6" customWidth="1"/>
    <col min="5" max="5" width="11.42578125" style="6"/>
    <col min="6" max="9" width="40.7109375" style="6" hidden="1" customWidth="1" outlineLevel="1"/>
    <col min="10" max="11" width="11.42578125" style="6" hidden="1" customWidth="1" outlineLevel="1"/>
    <col min="12" max="12" width="11.42578125" style="6" collapsed="1"/>
    <col min="13" max="13" width="15.7109375" style="6" customWidth="1"/>
    <col min="14" max="14" width="2.7109375" style="6" customWidth="1"/>
    <col min="15" max="15" width="7.7109375" style="736" customWidth="1"/>
    <col min="16" max="16" width="30.7109375" style="6" customWidth="1"/>
    <col min="17" max="17" width="2.7109375" style="6" customWidth="1"/>
    <col min="18" max="18" width="7.7109375" style="6" customWidth="1"/>
    <col min="19" max="19" width="30.7109375" style="6" customWidth="1"/>
    <col min="20" max="20" width="2.7109375" style="6" customWidth="1"/>
    <col min="21" max="16384" width="11.42578125" style="6"/>
  </cols>
  <sheetData>
    <row r="1" spans="2:25" x14ac:dyDescent="0.2">
      <c r="N1" s="746" t="s">
        <v>488</v>
      </c>
      <c r="O1" s="747"/>
      <c r="P1" s="747"/>
      <c r="Q1" s="747"/>
      <c r="R1" s="747"/>
      <c r="S1" s="747"/>
      <c r="T1" s="747"/>
    </row>
    <row r="2" spans="2:25" x14ac:dyDescent="0.2">
      <c r="B2" s="621"/>
      <c r="C2" s="621"/>
      <c r="D2" s="621"/>
      <c r="F2" s="629" t="s">
        <v>173</v>
      </c>
      <c r="G2" s="630" t="s">
        <v>55</v>
      </c>
      <c r="H2" s="629">
        <f>C9-1</f>
        <v>-1</v>
      </c>
      <c r="I2" s="629"/>
      <c r="J2" s="621"/>
      <c r="K2" s="621"/>
      <c r="L2" s="621"/>
      <c r="M2" s="621"/>
      <c r="N2" s="747"/>
      <c r="O2" s="747"/>
      <c r="P2" s="747"/>
      <c r="Q2" s="747"/>
      <c r="R2" s="747"/>
      <c r="S2" s="747"/>
      <c r="T2" s="747"/>
      <c r="U2" s="621"/>
      <c r="V2" s="621"/>
      <c r="W2" s="621"/>
      <c r="X2" s="621"/>
      <c r="Y2" s="621"/>
    </row>
    <row r="3" spans="2:25" ht="13.5" thickBot="1" x14ac:dyDescent="0.25">
      <c r="B3" s="645"/>
      <c r="C3" s="646"/>
      <c r="D3" s="621"/>
      <c r="F3" s="631" t="s">
        <v>166</v>
      </c>
      <c r="G3" s="630">
        <f>IF(C11="Visée 5 / Visée 2",IF(C17="Oui","Visée 5p","Visée 5"),IF(C17="Oui",C11&amp;"p",C11))</f>
        <v>0</v>
      </c>
      <c r="H3" s="629">
        <f>C9</f>
        <v>0</v>
      </c>
      <c r="I3" s="629"/>
      <c r="J3" s="621"/>
      <c r="K3" s="621"/>
      <c r="L3" s="621"/>
      <c r="M3" s="621"/>
      <c r="N3" s="672"/>
      <c r="O3" s="740"/>
      <c r="P3" s="672"/>
      <c r="Q3" s="672"/>
      <c r="R3" s="672"/>
      <c r="S3" s="672"/>
      <c r="T3" s="672"/>
      <c r="U3" s="621"/>
      <c r="V3" s="621"/>
      <c r="W3" s="621"/>
      <c r="X3" s="621"/>
      <c r="Y3" s="621"/>
    </row>
    <row r="4" spans="2:25" ht="13.5" thickBot="1" x14ac:dyDescent="0.25">
      <c r="B4" s="645"/>
      <c r="C4" s="646"/>
      <c r="D4" s="621"/>
      <c r="F4" s="631" t="s">
        <v>168</v>
      </c>
      <c r="G4" s="630" t="str">
        <f>IF(C11="Visée 5 / Visée 2",IF(C19="Oui","Visée 2p","Visée 2"),"")</f>
        <v/>
      </c>
      <c r="H4" s="629" t="str">
        <f>IF(C11="Visée 5 / Visée 2",H3+1,"")</f>
        <v/>
      </c>
      <c r="I4" s="629"/>
      <c r="J4" s="621"/>
      <c r="K4" s="621"/>
      <c r="L4" s="621"/>
      <c r="M4" s="621"/>
      <c r="N4" s="672"/>
      <c r="O4" s="742" t="s">
        <v>457</v>
      </c>
      <c r="P4" s="739" t="str">
        <f>+'RA 1'!$B$10</f>
        <v>RA 1</v>
      </c>
      <c r="Q4" s="672"/>
      <c r="R4" s="742" t="s">
        <v>472</v>
      </c>
      <c r="S4" s="739" t="e">
        <f>+#REF!</f>
        <v>#REF!</v>
      </c>
      <c r="T4" s="672"/>
      <c r="U4" s="621"/>
      <c r="V4" s="621"/>
      <c r="W4" s="621"/>
      <c r="X4" s="621"/>
      <c r="Y4" s="621"/>
    </row>
    <row r="5" spans="2:25" ht="13.5" thickBot="1" x14ac:dyDescent="0.25">
      <c r="B5" s="645"/>
      <c r="C5" s="649"/>
      <c r="D5" s="621"/>
      <c r="F5" s="629"/>
      <c r="G5" s="629"/>
      <c r="H5" s="629"/>
      <c r="I5" s="629"/>
      <c r="J5" s="621"/>
      <c r="K5" s="621"/>
      <c r="L5" s="621"/>
      <c r="M5" s="621"/>
      <c r="N5" s="737"/>
      <c r="O5" s="738"/>
      <c r="P5" s="739"/>
      <c r="Q5" s="737"/>
      <c r="R5" s="738"/>
      <c r="S5" s="739"/>
      <c r="T5" s="737"/>
      <c r="U5" s="621"/>
      <c r="V5" s="621"/>
      <c r="W5" s="621"/>
      <c r="X5" s="621"/>
      <c r="Y5" s="621"/>
    </row>
    <row r="6" spans="2:25" s="621" customFormat="1" ht="13.5" thickBot="1" x14ac:dyDescent="0.25">
      <c r="F6" s="629" t="s">
        <v>172</v>
      </c>
      <c r="G6" s="629"/>
      <c r="H6" s="629"/>
      <c r="I6" s="629"/>
      <c r="N6" s="737"/>
      <c r="O6" s="741" t="s">
        <v>458</v>
      </c>
      <c r="P6" s="739" t="e">
        <f>+#REF!</f>
        <v>#REF!</v>
      </c>
      <c r="Q6" s="672"/>
      <c r="R6" s="741" t="s">
        <v>473</v>
      </c>
      <c r="S6" s="739" t="e">
        <f>+#REF!</f>
        <v>#REF!</v>
      </c>
      <c r="T6" s="737"/>
    </row>
    <row r="7" spans="2:25" ht="15" customHeight="1" thickBot="1" x14ac:dyDescent="0.25">
      <c r="B7" s="748"/>
      <c r="C7" s="748"/>
      <c r="D7" s="627"/>
      <c r="F7" s="629"/>
      <c r="G7" s="629"/>
      <c r="H7" s="629"/>
      <c r="I7" s="629"/>
      <c r="N7" s="737"/>
      <c r="O7" s="738"/>
      <c r="P7" s="739"/>
      <c r="Q7" s="737"/>
      <c r="R7" s="738"/>
      <c r="S7" s="739"/>
      <c r="T7" s="737"/>
    </row>
    <row r="8" spans="2:25" ht="12.95" customHeight="1" thickBot="1" x14ac:dyDescent="0.25">
      <c r="B8" s="622"/>
      <c r="C8" s="622"/>
      <c r="D8" s="622"/>
      <c r="F8" s="629" t="s">
        <v>179</v>
      </c>
      <c r="G8" s="629" t="s">
        <v>180</v>
      </c>
      <c r="H8" s="629"/>
      <c r="I8" s="629"/>
      <c r="N8" s="737"/>
      <c r="O8" s="741" t="s">
        <v>459</v>
      </c>
      <c r="P8" s="739" t="e">
        <f>+#REF!</f>
        <v>#REF!</v>
      </c>
      <c r="Q8" s="672"/>
      <c r="R8" s="741" t="s">
        <v>474</v>
      </c>
      <c r="S8" s="739" t="e">
        <f>+#REF!</f>
        <v>#REF!</v>
      </c>
      <c r="T8" s="737"/>
    </row>
    <row r="9" spans="2:25" ht="12.95" customHeight="1" thickBot="1" x14ac:dyDescent="0.25">
      <c r="B9" s="625"/>
      <c r="C9" s="652"/>
      <c r="D9" s="622"/>
      <c r="F9" s="629" t="s">
        <v>88</v>
      </c>
      <c r="G9" s="629" t="s">
        <v>181</v>
      </c>
      <c r="H9" s="629" t="s">
        <v>160</v>
      </c>
      <c r="I9" s="629"/>
      <c r="N9" s="737"/>
      <c r="O9" s="738"/>
      <c r="P9" s="739"/>
      <c r="Q9" s="737"/>
      <c r="R9" s="738"/>
      <c r="S9" s="739"/>
      <c r="T9" s="737"/>
    </row>
    <row r="10" spans="2:25" ht="12.95" customHeight="1" thickBot="1" x14ac:dyDescent="0.25">
      <c r="B10" s="625"/>
      <c r="C10" s="623"/>
      <c r="D10" s="622"/>
      <c r="F10" s="629" t="s">
        <v>4</v>
      </c>
      <c r="G10" s="629" t="s">
        <v>182</v>
      </c>
      <c r="H10" s="629" t="s">
        <v>206</v>
      </c>
      <c r="I10" s="629"/>
      <c r="N10" s="737"/>
      <c r="O10" s="741" t="s">
        <v>460</v>
      </c>
      <c r="P10" s="739" t="e">
        <f>+#REF!</f>
        <v>#REF!</v>
      </c>
      <c r="Q10" s="737"/>
      <c r="R10" s="741" t="s">
        <v>475</v>
      </c>
      <c r="S10" s="739" t="e">
        <f>+#REF!</f>
        <v>#REF!</v>
      </c>
      <c r="T10" s="737"/>
    </row>
    <row r="11" spans="2:25" ht="12.95" customHeight="1" thickBot="1" x14ac:dyDescent="0.25">
      <c r="B11" s="625"/>
      <c r="C11" s="652"/>
      <c r="D11" s="622"/>
      <c r="F11" s="629" t="s">
        <v>177</v>
      </c>
      <c r="G11" s="629" t="s">
        <v>183</v>
      </c>
      <c r="H11" s="629" t="s">
        <v>160</v>
      </c>
      <c r="I11" s="629"/>
      <c r="N11" s="737"/>
      <c r="O11" s="738"/>
      <c r="P11" s="739"/>
      <c r="Q11" s="737"/>
      <c r="R11" s="738"/>
      <c r="S11" s="739"/>
      <c r="T11" s="737"/>
    </row>
    <row r="12" spans="2:25" ht="12.75" customHeight="1" thickBot="1" x14ac:dyDescent="0.25">
      <c r="B12" s="624"/>
      <c r="C12" s="622"/>
      <c r="D12" s="622"/>
      <c r="F12" s="629" t="s">
        <v>178</v>
      </c>
      <c r="G12" s="629" t="s">
        <v>184</v>
      </c>
      <c r="H12" s="629" t="s">
        <v>160</v>
      </c>
      <c r="I12" s="629"/>
      <c r="N12" s="737"/>
      <c r="O12" s="741" t="s">
        <v>461</v>
      </c>
      <c r="P12" s="739" t="e">
        <f>+#REF!</f>
        <v>#REF!</v>
      </c>
      <c r="Q12" s="672"/>
      <c r="R12" s="741" t="s">
        <v>476</v>
      </c>
      <c r="S12" s="739" t="e">
        <f>+#REF!</f>
        <v>#REF!</v>
      </c>
      <c r="T12" s="737"/>
    </row>
    <row r="13" spans="2:25" s="621" customFormat="1" ht="12.75" customHeight="1" thickBot="1" x14ac:dyDescent="0.25">
      <c r="B13" s="626"/>
      <c r="F13" s="629" t="s">
        <v>74</v>
      </c>
      <c r="G13" s="629" t="s">
        <v>185</v>
      </c>
      <c r="H13" s="629" t="s">
        <v>206</v>
      </c>
      <c r="I13" s="629"/>
      <c r="N13" s="737"/>
      <c r="O13" s="740"/>
      <c r="P13" s="739"/>
      <c r="Q13" s="672"/>
      <c r="R13" s="740"/>
      <c r="S13" s="739"/>
      <c r="T13" s="737"/>
    </row>
    <row r="14" spans="2:25" s="621" customFormat="1" ht="12.75" customHeight="1" thickBot="1" x14ac:dyDescent="0.25">
      <c r="B14" s="751"/>
      <c r="C14" s="751"/>
      <c r="D14" s="751"/>
      <c r="F14" s="629"/>
      <c r="G14" s="629"/>
      <c r="H14" s="629"/>
      <c r="I14" s="629"/>
      <c r="N14" s="672"/>
      <c r="O14" s="741" t="s">
        <v>462</v>
      </c>
      <c r="P14" s="739" t="e">
        <f>+#REF!</f>
        <v>#REF!</v>
      </c>
      <c r="Q14" s="672"/>
      <c r="R14" s="741" t="s">
        <v>477</v>
      </c>
      <c r="S14" s="739" t="e">
        <f>+#REF!</f>
        <v>#REF!</v>
      </c>
      <c r="T14" s="672"/>
    </row>
    <row r="15" spans="2:25" s="621" customFormat="1" ht="12.75" customHeight="1" thickBot="1" x14ac:dyDescent="0.25">
      <c r="B15" s="751"/>
      <c r="C15" s="751"/>
      <c r="D15" s="751"/>
      <c r="F15" s="629"/>
      <c r="G15" s="629"/>
      <c r="H15" s="629"/>
      <c r="I15" s="629"/>
      <c r="N15" s="672"/>
      <c r="O15" s="740"/>
      <c r="P15" s="739"/>
      <c r="Q15" s="672"/>
      <c r="R15" s="740"/>
      <c r="S15" s="739"/>
      <c r="T15" s="672"/>
    </row>
    <row r="16" spans="2:25" ht="12.95" customHeight="1" thickBot="1" x14ac:dyDescent="0.25">
      <c r="B16" s="625"/>
      <c r="C16" s="623"/>
      <c r="D16" s="622"/>
      <c r="F16" s="629"/>
      <c r="G16" s="629"/>
      <c r="H16" s="629"/>
      <c r="I16" s="629"/>
      <c r="N16" s="672"/>
      <c r="O16" s="741" t="s">
        <v>463</v>
      </c>
      <c r="P16" s="739" t="e">
        <f>+#REF!</f>
        <v>#REF!</v>
      </c>
      <c r="Q16" s="672"/>
      <c r="R16" s="741" t="s">
        <v>478</v>
      </c>
      <c r="S16" s="739" t="e">
        <f>+#REF!</f>
        <v>#REF!</v>
      </c>
      <c r="T16" s="672"/>
    </row>
    <row r="17" spans="2:20" ht="12.95" customHeight="1" thickBot="1" x14ac:dyDescent="0.25">
      <c r="B17" s="625"/>
      <c r="C17" s="652"/>
      <c r="D17" s="622"/>
      <c r="F17" s="650" t="str">
        <f>IF($C$17="oui","Visée 3p","Visée 3")</f>
        <v>Visée 3</v>
      </c>
      <c r="G17" s="631" t="s">
        <v>167</v>
      </c>
      <c r="H17" s="632" t="str">
        <f>"31 mars "&amp;$H$3</f>
        <v>31 mars 0</v>
      </c>
      <c r="I17" s="633">
        <f>3/12</f>
        <v>0.25</v>
      </c>
      <c r="N17" s="672"/>
      <c r="O17" s="740"/>
      <c r="P17" s="739"/>
      <c r="Q17" s="672"/>
      <c r="R17" s="740"/>
      <c r="S17" s="739"/>
      <c r="T17" s="672"/>
    </row>
    <row r="18" spans="2:20" ht="12.95" customHeight="1" thickBot="1" x14ac:dyDescent="0.25">
      <c r="B18" s="625"/>
      <c r="C18" s="623"/>
      <c r="D18" s="622"/>
      <c r="F18" s="650" t="str">
        <f>IF($C$17="oui","Visée 4p","Visée 4")</f>
        <v>Visée 4</v>
      </c>
      <c r="G18" s="631" t="s">
        <v>169</v>
      </c>
      <c r="H18" s="629" t="str">
        <f>"30 juin "&amp;$H$3</f>
        <v>30 juin 0</v>
      </c>
      <c r="I18" s="633">
        <f>6/12</f>
        <v>0.5</v>
      </c>
      <c r="N18" s="672"/>
      <c r="O18" s="741" t="s">
        <v>464</v>
      </c>
      <c r="P18" s="739" t="e">
        <f>+#REF!</f>
        <v>#REF!</v>
      </c>
      <c r="Q18" s="672"/>
      <c r="R18" s="741" t="s">
        <v>479</v>
      </c>
      <c r="S18" s="739" t="e">
        <f>+#REF!</f>
        <v>#REF!</v>
      </c>
      <c r="T18" s="672"/>
    </row>
    <row r="19" spans="2:20" ht="12.95" customHeight="1" thickBot="1" x14ac:dyDescent="0.25">
      <c r="B19" s="625"/>
      <c r="C19" s="652"/>
      <c r="D19" s="622"/>
      <c r="F19" s="650" t="str">
        <f>IF($C$17="oui","Visée 5p","Visée 5")</f>
        <v>Visée 5</v>
      </c>
      <c r="G19" s="631" t="s">
        <v>170</v>
      </c>
      <c r="H19" s="629" t="str">
        <f>"30 septembre "&amp;$H$3</f>
        <v>30 septembre 0</v>
      </c>
      <c r="I19" s="633">
        <f>9/12</f>
        <v>0.75</v>
      </c>
      <c r="N19" s="672"/>
      <c r="O19" s="740"/>
      <c r="P19" s="739"/>
      <c r="Q19" s="672"/>
      <c r="R19" s="740"/>
      <c r="S19" s="739"/>
      <c r="T19" s="672"/>
    </row>
    <row r="20" spans="2:20" ht="12.75" customHeight="1" thickBot="1" x14ac:dyDescent="0.25">
      <c r="B20" s="624"/>
      <c r="C20" s="622"/>
      <c r="D20" s="622"/>
      <c r="F20" s="650" t="str">
        <f>IF($C$19="oui","Visée 2p","Visée 2")</f>
        <v>Visée 2</v>
      </c>
      <c r="G20" s="629" t="s">
        <v>283</v>
      </c>
      <c r="H20" s="634"/>
      <c r="I20" s="629"/>
      <c r="N20" s="672"/>
      <c r="O20" s="741" t="s">
        <v>465</v>
      </c>
      <c r="P20" s="739" t="e">
        <f>+#REF!</f>
        <v>#REF!</v>
      </c>
      <c r="Q20" s="672"/>
      <c r="R20" s="741" t="s">
        <v>480</v>
      </c>
      <c r="S20" s="739" t="e">
        <f>+#REF!</f>
        <v>#REF!</v>
      </c>
      <c r="T20" s="672"/>
    </row>
    <row r="21" spans="2:20" s="621" customFormat="1" ht="12.75" customHeight="1" thickBot="1" x14ac:dyDescent="0.25">
      <c r="B21" s="626"/>
      <c r="F21" s="6"/>
      <c r="G21" s="6"/>
      <c r="H21" s="6"/>
      <c r="I21" s="6"/>
      <c r="N21" s="672"/>
      <c r="O21" s="740"/>
      <c r="P21" s="739"/>
      <c r="Q21" s="672"/>
      <c r="R21" s="740"/>
      <c r="S21" s="739"/>
      <c r="T21" s="672"/>
    </row>
    <row r="22" spans="2:20" s="621" customFormat="1" ht="12.75" customHeight="1" thickBot="1" x14ac:dyDescent="0.25">
      <c r="B22" s="752"/>
      <c r="C22" s="752"/>
      <c r="D22" s="752"/>
      <c r="F22" s="6"/>
      <c r="G22" s="6"/>
      <c r="H22" s="6"/>
      <c r="I22" s="6"/>
      <c r="N22" s="672"/>
      <c r="O22" s="741" t="s">
        <v>466</v>
      </c>
      <c r="P22" s="739" t="e">
        <f>+#REF!</f>
        <v>#REF!</v>
      </c>
      <c r="Q22" s="672"/>
      <c r="R22" s="741" t="s">
        <v>481</v>
      </c>
      <c r="S22" s="739" t="e">
        <f>+#REF!</f>
        <v>#REF!</v>
      </c>
      <c r="T22" s="672"/>
    </row>
    <row r="23" spans="2:20" s="621" customFormat="1" ht="12.75" customHeight="1" thickBot="1" x14ac:dyDescent="0.25">
      <c r="B23" s="752"/>
      <c r="C23" s="752"/>
      <c r="D23" s="752"/>
      <c r="F23" s="6"/>
      <c r="G23" s="6"/>
      <c r="H23" s="6"/>
      <c r="I23" s="6"/>
      <c r="N23" s="672"/>
      <c r="O23" s="740"/>
      <c r="P23" s="739"/>
      <c r="Q23" s="672"/>
      <c r="R23" s="740"/>
      <c r="S23" s="739"/>
      <c r="T23" s="672"/>
    </row>
    <row r="24" spans="2:20" s="621" customFormat="1" ht="12.75" customHeight="1" thickBot="1" x14ac:dyDescent="0.25">
      <c r="B24" s="752"/>
      <c r="C24" s="752"/>
      <c r="D24" s="752"/>
      <c r="F24" s="6"/>
      <c r="G24" s="6"/>
      <c r="H24" s="6"/>
      <c r="I24" s="6"/>
      <c r="N24" s="672"/>
      <c r="O24" s="741" t="s">
        <v>467</v>
      </c>
      <c r="P24" s="739" t="e">
        <f>+#REF!</f>
        <v>#REF!</v>
      </c>
      <c r="Q24" s="672"/>
      <c r="R24" s="741" t="s">
        <v>482</v>
      </c>
      <c r="S24" s="739" t="e">
        <f>+#REF!</f>
        <v>#REF!</v>
      </c>
      <c r="T24" s="672"/>
    </row>
    <row r="25" spans="2:20" ht="13.5" thickBot="1" x14ac:dyDescent="0.25">
      <c r="B25" s="628"/>
      <c r="C25" s="628"/>
      <c r="D25" s="622"/>
      <c r="F25" s="6" t="s">
        <v>298</v>
      </c>
      <c r="G25" s="651" t="e">
        <f>VLOOKUP(C26,$H$36:$I$43,2,0)</f>
        <v>#N/A</v>
      </c>
      <c r="N25" s="672"/>
      <c r="O25" s="740"/>
      <c r="P25" s="739"/>
      <c r="Q25" s="672"/>
      <c r="R25" s="740"/>
      <c r="S25" s="739"/>
      <c r="T25" s="672"/>
    </row>
    <row r="26" spans="2:20" ht="13.5" thickBot="1" x14ac:dyDescent="0.25">
      <c r="B26" s="625"/>
      <c r="C26" s="653"/>
      <c r="D26" s="622"/>
      <c r="G26" s="651"/>
      <c r="N26" s="672"/>
      <c r="O26" s="741" t="s">
        <v>468</v>
      </c>
      <c r="P26" s="739" t="e">
        <f>+#REF!</f>
        <v>#REF!</v>
      </c>
      <c r="Q26" s="672"/>
      <c r="R26" s="741" t="s">
        <v>483</v>
      </c>
      <c r="S26" s="739" t="e">
        <f>+#REF!</f>
        <v>#REF!</v>
      </c>
      <c r="T26" s="672"/>
    </row>
    <row r="27" spans="2:20" ht="13.5" thickBot="1" x14ac:dyDescent="0.25">
      <c r="B27" s="628"/>
      <c r="C27" s="628"/>
      <c r="D27" s="622"/>
      <c r="F27" s="6" t="s">
        <v>296</v>
      </c>
      <c r="G27" s="651" t="str">
        <f>IFERROR(VLOOKUP(LEFT($C$5,8),$F$36:$G$150,2,0),"Non autorisé")</f>
        <v>Autorisé</v>
      </c>
      <c r="N27" s="672"/>
      <c r="O27" s="740"/>
      <c r="P27" s="739"/>
      <c r="Q27" s="672"/>
      <c r="R27" s="740"/>
      <c r="S27" s="739"/>
      <c r="T27" s="672"/>
    </row>
    <row r="28" spans="2:20" ht="12.95" customHeight="1" thickBot="1" x14ac:dyDescent="0.25">
      <c r="B28" s="625"/>
      <c r="C28" s="729"/>
      <c r="D28" s="622"/>
      <c r="F28" s="6" t="s">
        <v>295</v>
      </c>
      <c r="G28" s="644">
        <f>IF($G$27="Autorisé",$C$28,1)</f>
        <v>0</v>
      </c>
      <c r="N28" s="672"/>
      <c r="O28" s="741" t="s">
        <v>469</v>
      </c>
      <c r="P28" s="739" t="e">
        <f>+#REF!</f>
        <v>#REF!</v>
      </c>
      <c r="Q28" s="672"/>
      <c r="R28" s="741" t="s">
        <v>484</v>
      </c>
      <c r="S28" s="739" t="e">
        <f>+#REF!</f>
        <v>#REF!</v>
      </c>
      <c r="T28" s="672"/>
    </row>
    <row r="29" spans="2:20" ht="12.95" customHeight="1" thickBot="1" x14ac:dyDescent="0.25">
      <c r="B29" s="622"/>
      <c r="C29" s="622"/>
      <c r="D29" s="622"/>
      <c r="N29" s="672"/>
      <c r="O29" s="740"/>
      <c r="P29" s="739"/>
      <c r="Q29" s="672"/>
      <c r="R29" s="740"/>
      <c r="S29" s="739"/>
      <c r="T29" s="672"/>
    </row>
    <row r="30" spans="2:20" ht="12.95" customHeight="1" thickBot="1" x14ac:dyDescent="0.25">
      <c r="B30" s="750"/>
      <c r="C30" s="750"/>
      <c r="D30" s="750"/>
      <c r="N30" s="672"/>
      <c r="O30" s="741" t="s">
        <v>470</v>
      </c>
      <c r="P30" s="739" t="e">
        <f>+#REF!</f>
        <v>#REF!</v>
      </c>
      <c r="Q30" s="672"/>
      <c r="R30" s="741" t="s">
        <v>485</v>
      </c>
      <c r="S30" s="739" t="e">
        <f>+#REF!</f>
        <v>#REF!</v>
      </c>
      <c r="T30" s="672"/>
    </row>
    <row r="31" spans="2:20" ht="12.95" customHeight="1" thickBot="1" x14ac:dyDescent="0.25">
      <c r="B31" s="730"/>
      <c r="C31" s="728"/>
      <c r="D31" s="622"/>
      <c r="F31" s="6">
        <f>B31</f>
        <v>0</v>
      </c>
      <c r="G31" s="644">
        <f>IF($G$27="Autorisé",$C$31,1)</f>
        <v>0</v>
      </c>
      <c r="N31" s="672"/>
      <c r="O31" s="672"/>
      <c r="P31" s="672"/>
      <c r="Q31" s="672"/>
      <c r="R31" s="672"/>
      <c r="S31" s="672"/>
      <c r="T31" s="672"/>
    </row>
    <row r="32" spans="2:20" ht="12.95" customHeight="1" thickBot="1" x14ac:dyDescent="0.25">
      <c r="B32" s="730"/>
      <c r="C32" s="728"/>
      <c r="D32" s="622"/>
      <c r="F32" s="6">
        <f>B32</f>
        <v>0</v>
      </c>
      <c r="G32" s="644">
        <f>IF($G$27="Autorisé",$C$32,1)</f>
        <v>0</v>
      </c>
      <c r="N32" s="672"/>
      <c r="O32" s="741" t="s">
        <v>471</v>
      </c>
      <c r="P32" s="739" t="e">
        <f>+#REF!</f>
        <v>#REF!</v>
      </c>
      <c r="Q32" s="672"/>
      <c r="R32" s="741" t="s">
        <v>486</v>
      </c>
      <c r="S32" s="739" t="str">
        <f>+'RA 30'!$B$10</f>
        <v>RA 30</v>
      </c>
      <c r="T32" s="672"/>
    </row>
    <row r="33" spans="2:20" ht="12.95" customHeight="1" thickBot="1" x14ac:dyDescent="0.25">
      <c r="B33" s="730"/>
      <c r="C33" s="728"/>
      <c r="D33" s="622"/>
      <c r="F33" s="6">
        <f>B33</f>
        <v>0</v>
      </c>
      <c r="G33" s="644">
        <f>IF($G$27="Autorisé",$C$33,1)</f>
        <v>0</v>
      </c>
      <c r="N33" s="672"/>
      <c r="O33" s="672"/>
      <c r="P33" s="672"/>
      <c r="Q33" s="672"/>
      <c r="R33" s="672"/>
      <c r="S33" s="672"/>
      <c r="T33" s="672"/>
    </row>
    <row r="34" spans="2:20" ht="12.95" customHeight="1" thickBot="1" x14ac:dyDescent="0.25">
      <c r="B34" s="730"/>
      <c r="C34" s="728"/>
      <c r="D34" s="622"/>
      <c r="F34" s="6">
        <f>B34</f>
        <v>0</v>
      </c>
      <c r="G34" s="644">
        <f>IF($G$27="Autorisé",$C$34,1)</f>
        <v>0</v>
      </c>
      <c r="N34" s="672"/>
      <c r="O34" s="672"/>
      <c r="P34" s="672"/>
      <c r="Q34" s="672"/>
      <c r="R34" s="741" t="s">
        <v>487</v>
      </c>
      <c r="S34" s="739" t="str">
        <f>+ALEAS!$B$10</f>
        <v>ALEAS</v>
      </c>
      <c r="T34" s="672"/>
    </row>
    <row r="35" spans="2:20" ht="27" customHeight="1" x14ac:dyDescent="0.2">
      <c r="B35" s="749"/>
      <c r="C35" s="749"/>
      <c r="D35" s="749"/>
      <c r="N35" s="672"/>
      <c r="O35" s="740"/>
      <c r="P35" s="672"/>
      <c r="Q35" s="672"/>
      <c r="R35" s="672"/>
      <c r="S35" s="672"/>
      <c r="T35" s="672"/>
    </row>
    <row r="36" spans="2:20" ht="11.1" customHeight="1" x14ac:dyDescent="0.2">
      <c r="B36" s="647"/>
      <c r="D36" s="648"/>
      <c r="F36" s="647" t="str">
        <f>LEFT(B36,8)</f>
        <v/>
      </c>
      <c r="G36" s="648" t="s">
        <v>297</v>
      </c>
      <c r="H36" s="6" t="s">
        <v>299</v>
      </c>
      <c r="I36" s="6" t="s">
        <v>307</v>
      </c>
      <c r="L36" s="743" t="s">
        <v>489</v>
      </c>
    </row>
    <row r="37" spans="2:20" ht="11.1" customHeight="1" x14ac:dyDescent="0.2">
      <c r="B37" s="647"/>
      <c r="D37" s="648"/>
      <c r="F37" s="647" t="str">
        <f t="shared" ref="F37:F100" si="0">LEFT(B37,8)</f>
        <v/>
      </c>
      <c r="G37" s="648" t="s">
        <v>297</v>
      </c>
      <c r="H37" s="6" t="s">
        <v>300</v>
      </c>
      <c r="I37" s="6" t="s">
        <v>308</v>
      </c>
    </row>
    <row r="38" spans="2:20" ht="11.1" customHeight="1" x14ac:dyDescent="0.2">
      <c r="B38" s="647"/>
      <c r="D38" s="648"/>
      <c r="F38" s="647" t="str">
        <f t="shared" si="0"/>
        <v/>
      </c>
      <c r="G38" s="648" t="s">
        <v>297</v>
      </c>
      <c r="H38" s="6" t="s">
        <v>301</v>
      </c>
      <c r="I38" s="6" t="s">
        <v>309</v>
      </c>
    </row>
    <row r="39" spans="2:20" ht="11.1" customHeight="1" x14ac:dyDescent="0.2">
      <c r="B39" s="647"/>
      <c r="D39" s="648"/>
      <c r="F39" s="647" t="str">
        <f t="shared" si="0"/>
        <v/>
      </c>
      <c r="G39" s="648" t="s">
        <v>297</v>
      </c>
      <c r="H39" s="6" t="s">
        <v>302</v>
      </c>
      <c r="I39" s="6" t="s">
        <v>310</v>
      </c>
    </row>
    <row r="40" spans="2:20" ht="11.1" customHeight="1" x14ac:dyDescent="0.2">
      <c r="B40" s="647"/>
      <c r="D40" s="648"/>
      <c r="F40" s="647" t="str">
        <f t="shared" si="0"/>
        <v/>
      </c>
      <c r="G40" s="648" t="s">
        <v>297</v>
      </c>
      <c r="H40" s="6" t="s">
        <v>303</v>
      </c>
      <c r="I40" s="6" t="s">
        <v>311</v>
      </c>
    </row>
    <row r="41" spans="2:20" ht="11.1" customHeight="1" x14ac:dyDescent="0.2">
      <c r="B41" s="647"/>
      <c r="D41" s="648"/>
      <c r="F41" s="647" t="str">
        <f t="shared" si="0"/>
        <v/>
      </c>
      <c r="G41" s="648" t="s">
        <v>297</v>
      </c>
      <c r="H41" s="621" t="s">
        <v>304</v>
      </c>
      <c r="I41" s="6" t="s">
        <v>312</v>
      </c>
    </row>
    <row r="42" spans="2:20" ht="11.1" customHeight="1" x14ac:dyDescent="0.2">
      <c r="B42" s="647"/>
      <c r="D42" s="648"/>
      <c r="F42" s="647" t="str">
        <f t="shared" si="0"/>
        <v/>
      </c>
      <c r="G42" s="648" t="s">
        <v>297</v>
      </c>
      <c r="H42" s="6" t="s">
        <v>305</v>
      </c>
      <c r="I42" s="6" t="s">
        <v>313</v>
      </c>
    </row>
    <row r="43" spans="2:20" ht="11.1" customHeight="1" x14ac:dyDescent="0.2">
      <c r="B43" s="647"/>
      <c r="D43" s="648"/>
      <c r="F43" s="647" t="str">
        <f t="shared" si="0"/>
        <v/>
      </c>
      <c r="G43" s="648" t="s">
        <v>297</v>
      </c>
      <c r="H43" s="6" t="s">
        <v>306</v>
      </c>
      <c r="I43" s="6" t="s">
        <v>314</v>
      </c>
    </row>
    <row r="44" spans="2:20" ht="11.1" customHeight="1" x14ac:dyDescent="0.2">
      <c r="B44" s="647"/>
      <c r="D44" s="648"/>
      <c r="F44" s="647" t="str">
        <f t="shared" si="0"/>
        <v/>
      </c>
      <c r="G44" s="648" t="s">
        <v>297</v>
      </c>
    </row>
    <row r="45" spans="2:20" ht="11.1" customHeight="1" x14ac:dyDescent="0.2">
      <c r="B45" s="647"/>
      <c r="D45" s="648"/>
      <c r="F45" s="647" t="str">
        <f t="shared" si="0"/>
        <v/>
      </c>
      <c r="G45" s="648" t="s">
        <v>297</v>
      </c>
      <c r="H45" s="6" t="s">
        <v>322</v>
      </c>
    </row>
    <row r="46" spans="2:20" ht="11.1" customHeight="1" x14ac:dyDescent="0.2">
      <c r="B46" s="647"/>
      <c r="D46" s="648"/>
      <c r="F46" s="647" t="str">
        <f t="shared" si="0"/>
        <v/>
      </c>
      <c r="G46" s="648" t="s">
        <v>297</v>
      </c>
      <c r="H46" s="672"/>
      <c r="I46" s="6" t="s">
        <v>1</v>
      </c>
    </row>
    <row r="47" spans="2:20" ht="11.1" customHeight="1" x14ac:dyDescent="0.2">
      <c r="B47" s="647"/>
      <c r="D47" s="648"/>
      <c r="F47" s="647" t="str">
        <f t="shared" si="0"/>
        <v/>
      </c>
      <c r="G47" s="648" t="s">
        <v>297</v>
      </c>
      <c r="H47" s="673"/>
      <c r="I47" s="6" t="s">
        <v>54</v>
      </c>
    </row>
    <row r="48" spans="2:20" ht="11.1" customHeight="1" x14ac:dyDescent="0.2">
      <c r="B48" s="647"/>
      <c r="D48" s="648"/>
      <c r="F48" s="647" t="str">
        <f t="shared" si="0"/>
        <v/>
      </c>
      <c r="G48" s="648" t="s">
        <v>297</v>
      </c>
      <c r="H48" s="622"/>
      <c r="I48" s="6" t="s">
        <v>2</v>
      </c>
    </row>
    <row r="49" spans="2:9" ht="11.1" customHeight="1" x14ac:dyDescent="0.2">
      <c r="B49" s="647"/>
      <c r="D49" s="648"/>
      <c r="F49" s="647" t="str">
        <f t="shared" si="0"/>
        <v/>
      </c>
      <c r="G49" s="648" t="s">
        <v>297</v>
      </c>
      <c r="H49" s="674"/>
      <c r="I49" s="6" t="s">
        <v>321</v>
      </c>
    </row>
    <row r="50" spans="2:9" ht="11.1" customHeight="1" x14ac:dyDescent="0.2">
      <c r="B50" s="647"/>
      <c r="D50" s="648"/>
      <c r="F50" s="647" t="str">
        <f t="shared" si="0"/>
        <v/>
      </c>
      <c r="G50" s="648" t="s">
        <v>297</v>
      </c>
      <c r="H50" s="675"/>
      <c r="I50" s="6" t="s">
        <v>55</v>
      </c>
    </row>
    <row r="51" spans="2:9" ht="11.1" customHeight="1" x14ac:dyDescent="0.2">
      <c r="B51" s="647"/>
      <c r="D51" s="648"/>
      <c r="F51" s="647" t="str">
        <f t="shared" si="0"/>
        <v/>
      </c>
      <c r="G51" s="648" t="s">
        <v>297</v>
      </c>
    </row>
    <row r="52" spans="2:9" ht="11.1" customHeight="1" x14ac:dyDescent="0.2">
      <c r="B52" s="647"/>
      <c r="D52" s="648"/>
      <c r="F52" s="647" t="str">
        <f t="shared" si="0"/>
        <v/>
      </c>
      <c r="G52" s="648" t="s">
        <v>297</v>
      </c>
    </row>
    <row r="53" spans="2:9" ht="11.1" customHeight="1" x14ac:dyDescent="0.2">
      <c r="B53" s="647"/>
      <c r="D53" s="648"/>
      <c r="F53" s="647" t="str">
        <f t="shared" si="0"/>
        <v/>
      </c>
      <c r="G53" s="648" t="s">
        <v>297</v>
      </c>
      <c r="H53" s="629"/>
      <c r="I53" s="629"/>
    </row>
    <row r="54" spans="2:9" ht="11.1" customHeight="1" x14ac:dyDescent="0.2">
      <c r="D54" s="648"/>
      <c r="F54" s="647" t="str">
        <f t="shared" si="0"/>
        <v/>
      </c>
      <c r="G54" s="648" t="s">
        <v>297</v>
      </c>
    </row>
    <row r="55" spans="2:9" ht="11.1" customHeight="1" x14ac:dyDescent="0.2">
      <c r="B55" s="647"/>
      <c r="D55" s="648"/>
      <c r="F55" s="647" t="str">
        <f t="shared" si="0"/>
        <v/>
      </c>
      <c r="G55" s="648" t="s">
        <v>297</v>
      </c>
    </row>
    <row r="56" spans="2:9" ht="11.1" customHeight="1" x14ac:dyDescent="0.2">
      <c r="B56" s="647"/>
      <c r="D56" s="648"/>
      <c r="F56" s="647" t="str">
        <f t="shared" si="0"/>
        <v/>
      </c>
      <c r="G56" s="648" t="s">
        <v>297</v>
      </c>
    </row>
    <row r="57" spans="2:9" ht="11.1" customHeight="1" x14ac:dyDescent="0.2">
      <c r="B57" s="647"/>
      <c r="D57" s="648"/>
      <c r="F57" s="647" t="str">
        <f t="shared" si="0"/>
        <v/>
      </c>
      <c r="G57" s="648" t="s">
        <v>297</v>
      </c>
    </row>
    <row r="58" spans="2:9" ht="11.1" customHeight="1" x14ac:dyDescent="0.2">
      <c r="B58" s="647"/>
      <c r="D58" s="648"/>
      <c r="F58" s="647" t="str">
        <f t="shared" si="0"/>
        <v/>
      </c>
      <c r="G58" s="648" t="s">
        <v>297</v>
      </c>
    </row>
    <row r="59" spans="2:9" ht="11.1" customHeight="1" x14ac:dyDescent="0.2">
      <c r="B59" s="647"/>
      <c r="D59" s="648"/>
      <c r="F59" s="647" t="str">
        <f t="shared" si="0"/>
        <v/>
      </c>
      <c r="G59" s="648" t="s">
        <v>297</v>
      </c>
    </row>
    <row r="60" spans="2:9" ht="11.1" customHeight="1" x14ac:dyDescent="0.2">
      <c r="B60" s="647"/>
      <c r="D60" s="648"/>
      <c r="F60" s="647" t="str">
        <f t="shared" si="0"/>
        <v/>
      </c>
      <c r="G60" s="648" t="s">
        <v>297</v>
      </c>
    </row>
    <row r="61" spans="2:9" ht="11.1" customHeight="1" x14ac:dyDescent="0.2">
      <c r="B61" s="647"/>
      <c r="D61" s="648"/>
      <c r="F61" s="647" t="str">
        <f t="shared" si="0"/>
        <v/>
      </c>
      <c r="G61" s="648" t="s">
        <v>297</v>
      </c>
    </row>
    <row r="62" spans="2:9" ht="11.1" customHeight="1" x14ac:dyDescent="0.2">
      <c r="B62" s="647"/>
      <c r="D62" s="648"/>
      <c r="F62" s="647" t="str">
        <f t="shared" si="0"/>
        <v/>
      </c>
      <c r="G62" s="648" t="s">
        <v>297</v>
      </c>
    </row>
    <row r="63" spans="2:9" ht="11.1" customHeight="1" x14ac:dyDescent="0.2">
      <c r="B63" s="647"/>
      <c r="D63" s="648"/>
      <c r="F63" s="647" t="str">
        <f t="shared" si="0"/>
        <v/>
      </c>
      <c r="G63" s="648" t="s">
        <v>297</v>
      </c>
    </row>
    <row r="64" spans="2:9" ht="11.1" customHeight="1" x14ac:dyDescent="0.2">
      <c r="B64" s="647"/>
      <c r="D64" s="648"/>
      <c r="F64" s="647" t="str">
        <f t="shared" si="0"/>
        <v/>
      </c>
      <c r="G64" s="648" t="s">
        <v>297</v>
      </c>
    </row>
    <row r="65" spans="2:7" ht="11.1" customHeight="1" x14ac:dyDescent="0.2">
      <c r="B65" s="647"/>
      <c r="D65" s="648"/>
      <c r="F65" s="647" t="str">
        <f t="shared" si="0"/>
        <v/>
      </c>
      <c r="G65" s="648" t="s">
        <v>297</v>
      </c>
    </row>
    <row r="66" spans="2:7" ht="11.1" customHeight="1" x14ac:dyDescent="0.2">
      <c r="B66" s="647"/>
      <c r="D66" s="648"/>
      <c r="F66" s="647" t="str">
        <f t="shared" si="0"/>
        <v/>
      </c>
      <c r="G66" s="648" t="s">
        <v>297</v>
      </c>
    </row>
    <row r="67" spans="2:7" ht="11.1" customHeight="1" x14ac:dyDescent="0.2">
      <c r="B67" s="647"/>
      <c r="D67" s="648"/>
      <c r="F67" s="647" t="str">
        <f t="shared" si="0"/>
        <v/>
      </c>
      <c r="G67" s="648" t="s">
        <v>297</v>
      </c>
    </row>
    <row r="68" spans="2:7" ht="11.1" customHeight="1" x14ac:dyDescent="0.2">
      <c r="B68" s="647"/>
      <c r="D68" s="648"/>
      <c r="F68" s="647" t="str">
        <f t="shared" si="0"/>
        <v/>
      </c>
      <c r="G68" s="648" t="s">
        <v>297</v>
      </c>
    </row>
    <row r="69" spans="2:7" ht="11.1" customHeight="1" x14ac:dyDescent="0.2">
      <c r="B69" s="647"/>
      <c r="D69" s="648"/>
      <c r="F69" s="647" t="str">
        <f t="shared" si="0"/>
        <v/>
      </c>
      <c r="G69" s="648" t="s">
        <v>297</v>
      </c>
    </row>
    <row r="70" spans="2:7" ht="11.1" customHeight="1" x14ac:dyDescent="0.2">
      <c r="B70" s="647"/>
      <c r="D70" s="648"/>
      <c r="F70" s="647" t="str">
        <f t="shared" si="0"/>
        <v/>
      </c>
      <c r="G70" s="648" t="s">
        <v>297</v>
      </c>
    </row>
    <row r="71" spans="2:7" ht="11.1" customHeight="1" x14ac:dyDescent="0.2">
      <c r="B71" s="647"/>
      <c r="D71" s="648"/>
      <c r="F71" s="647" t="str">
        <f t="shared" si="0"/>
        <v/>
      </c>
      <c r="G71" s="648" t="s">
        <v>297</v>
      </c>
    </row>
    <row r="72" spans="2:7" ht="11.1" customHeight="1" x14ac:dyDescent="0.2">
      <c r="B72" s="647"/>
      <c r="D72" s="648"/>
      <c r="F72" s="647" t="str">
        <f t="shared" si="0"/>
        <v/>
      </c>
      <c r="G72" s="648" t="s">
        <v>297</v>
      </c>
    </row>
    <row r="73" spans="2:7" ht="11.1" customHeight="1" x14ac:dyDescent="0.2">
      <c r="B73" s="647"/>
      <c r="D73" s="648"/>
      <c r="F73" s="647" t="str">
        <f t="shared" si="0"/>
        <v/>
      </c>
      <c r="G73" s="648" t="s">
        <v>297</v>
      </c>
    </row>
    <row r="74" spans="2:7" ht="11.1" customHeight="1" x14ac:dyDescent="0.2">
      <c r="B74" s="647"/>
      <c r="D74" s="648"/>
      <c r="F74" s="647" t="str">
        <f t="shared" si="0"/>
        <v/>
      </c>
      <c r="G74" s="648" t="s">
        <v>297</v>
      </c>
    </row>
    <row r="75" spans="2:7" ht="11.1" customHeight="1" x14ac:dyDescent="0.2">
      <c r="B75" s="647"/>
      <c r="D75" s="648"/>
      <c r="F75" s="647" t="str">
        <f t="shared" si="0"/>
        <v/>
      </c>
      <c r="G75" s="648" t="s">
        <v>297</v>
      </c>
    </row>
    <row r="76" spans="2:7" ht="11.1" customHeight="1" x14ac:dyDescent="0.2">
      <c r="B76" s="647"/>
      <c r="D76" s="648"/>
      <c r="F76" s="647" t="str">
        <f t="shared" si="0"/>
        <v/>
      </c>
      <c r="G76" s="648" t="s">
        <v>297</v>
      </c>
    </row>
    <row r="77" spans="2:7" ht="11.1" customHeight="1" x14ac:dyDescent="0.2">
      <c r="B77" s="647"/>
      <c r="D77" s="648"/>
      <c r="F77" s="647" t="str">
        <f t="shared" si="0"/>
        <v/>
      </c>
      <c r="G77" s="648" t="s">
        <v>297</v>
      </c>
    </row>
    <row r="78" spans="2:7" ht="11.1" customHeight="1" x14ac:dyDescent="0.2">
      <c r="B78" s="647"/>
      <c r="D78" s="648"/>
      <c r="F78" s="647" t="str">
        <f t="shared" si="0"/>
        <v/>
      </c>
      <c r="G78" s="648" t="s">
        <v>297</v>
      </c>
    </row>
    <row r="79" spans="2:7" ht="11.1" customHeight="1" x14ac:dyDescent="0.2">
      <c r="B79" s="647"/>
      <c r="D79" s="648"/>
      <c r="F79" s="647" t="str">
        <f t="shared" si="0"/>
        <v/>
      </c>
      <c r="G79" s="648" t="s">
        <v>297</v>
      </c>
    </row>
    <row r="80" spans="2:7" ht="11.1" customHeight="1" x14ac:dyDescent="0.2">
      <c r="B80" s="647"/>
      <c r="D80" s="648"/>
      <c r="F80" s="647" t="str">
        <f t="shared" si="0"/>
        <v/>
      </c>
      <c r="G80" s="648" t="s">
        <v>297</v>
      </c>
    </row>
    <row r="81" spans="2:7" ht="11.1" customHeight="1" x14ac:dyDescent="0.2">
      <c r="B81" s="647"/>
      <c r="D81" s="648"/>
      <c r="F81" s="647" t="str">
        <f t="shared" si="0"/>
        <v/>
      </c>
      <c r="G81" s="648" t="s">
        <v>297</v>
      </c>
    </row>
    <row r="82" spans="2:7" ht="11.1" customHeight="1" x14ac:dyDescent="0.2">
      <c r="B82" s="647"/>
      <c r="D82" s="648"/>
      <c r="F82" s="647" t="str">
        <f t="shared" si="0"/>
        <v/>
      </c>
      <c r="G82" s="648" t="s">
        <v>297</v>
      </c>
    </row>
    <row r="83" spans="2:7" ht="11.1" customHeight="1" x14ac:dyDescent="0.2">
      <c r="B83" s="647"/>
      <c r="D83" s="648"/>
      <c r="F83" s="647" t="str">
        <f t="shared" si="0"/>
        <v/>
      </c>
      <c r="G83" s="648" t="s">
        <v>297</v>
      </c>
    </row>
    <row r="84" spans="2:7" ht="11.1" customHeight="1" x14ac:dyDescent="0.2">
      <c r="B84" s="647"/>
      <c r="D84" s="648"/>
      <c r="F84" s="647" t="str">
        <f t="shared" si="0"/>
        <v/>
      </c>
      <c r="G84" s="648" t="s">
        <v>297</v>
      </c>
    </row>
    <row r="85" spans="2:7" ht="11.1" customHeight="1" x14ac:dyDescent="0.2">
      <c r="B85" s="647"/>
      <c r="D85" s="648"/>
      <c r="F85" s="647" t="str">
        <f t="shared" si="0"/>
        <v/>
      </c>
      <c r="G85" s="648" t="s">
        <v>297</v>
      </c>
    </row>
    <row r="86" spans="2:7" ht="11.1" customHeight="1" x14ac:dyDescent="0.2">
      <c r="B86" s="647"/>
      <c r="D86" s="648"/>
      <c r="F86" s="647" t="str">
        <f t="shared" si="0"/>
        <v/>
      </c>
      <c r="G86" s="648" t="s">
        <v>297</v>
      </c>
    </row>
    <row r="87" spans="2:7" ht="11.1" customHeight="1" x14ac:dyDescent="0.2">
      <c r="B87" s="647"/>
      <c r="D87" s="648"/>
      <c r="F87" s="647" t="str">
        <f t="shared" si="0"/>
        <v/>
      </c>
      <c r="G87" s="648" t="s">
        <v>297</v>
      </c>
    </row>
    <row r="88" spans="2:7" ht="11.1" customHeight="1" x14ac:dyDescent="0.2">
      <c r="B88" s="647"/>
      <c r="D88" s="648"/>
      <c r="F88" s="647" t="str">
        <f t="shared" si="0"/>
        <v/>
      </c>
      <c r="G88" s="648" t="s">
        <v>297</v>
      </c>
    </row>
    <row r="89" spans="2:7" ht="11.1" customHeight="1" x14ac:dyDescent="0.2">
      <c r="B89" s="647"/>
      <c r="D89" s="648"/>
      <c r="F89" s="647" t="str">
        <f t="shared" si="0"/>
        <v/>
      </c>
      <c r="G89" s="648" t="s">
        <v>297</v>
      </c>
    </row>
    <row r="90" spans="2:7" ht="11.1" customHeight="1" x14ac:dyDescent="0.2">
      <c r="B90" s="647"/>
      <c r="D90" s="648"/>
      <c r="F90" s="647" t="str">
        <f t="shared" si="0"/>
        <v/>
      </c>
      <c r="G90" s="648" t="s">
        <v>297</v>
      </c>
    </row>
    <row r="91" spans="2:7" ht="11.1" customHeight="1" x14ac:dyDescent="0.2">
      <c r="B91" s="647"/>
      <c r="D91" s="648"/>
      <c r="F91" s="647" t="str">
        <f t="shared" si="0"/>
        <v/>
      </c>
      <c r="G91" s="648" t="s">
        <v>297</v>
      </c>
    </row>
    <row r="92" spans="2:7" ht="11.1" customHeight="1" x14ac:dyDescent="0.2">
      <c r="B92" s="647"/>
      <c r="D92" s="648"/>
      <c r="F92" s="647" t="str">
        <f t="shared" si="0"/>
        <v/>
      </c>
      <c r="G92" s="648" t="s">
        <v>297</v>
      </c>
    </row>
    <row r="93" spans="2:7" ht="11.1" customHeight="1" x14ac:dyDescent="0.2">
      <c r="B93" s="647"/>
      <c r="D93" s="648"/>
      <c r="F93" s="647" t="str">
        <f t="shared" si="0"/>
        <v/>
      </c>
      <c r="G93" s="648" t="s">
        <v>297</v>
      </c>
    </row>
    <row r="94" spans="2:7" ht="11.1" customHeight="1" x14ac:dyDescent="0.2">
      <c r="B94" s="647"/>
      <c r="D94" s="648"/>
      <c r="F94" s="647" t="str">
        <f t="shared" si="0"/>
        <v/>
      </c>
      <c r="G94" s="648" t="s">
        <v>297</v>
      </c>
    </row>
    <row r="95" spans="2:7" ht="11.1" customHeight="1" x14ac:dyDescent="0.2">
      <c r="B95" s="647"/>
      <c r="D95" s="648"/>
      <c r="F95" s="647" t="str">
        <f t="shared" si="0"/>
        <v/>
      </c>
      <c r="G95" s="648" t="s">
        <v>297</v>
      </c>
    </row>
    <row r="96" spans="2:7" ht="11.1" customHeight="1" x14ac:dyDescent="0.2">
      <c r="B96" s="647"/>
      <c r="D96" s="648"/>
      <c r="F96" s="647" t="str">
        <f t="shared" si="0"/>
        <v/>
      </c>
      <c r="G96" s="648" t="s">
        <v>297</v>
      </c>
    </row>
    <row r="97" spans="2:7" ht="11.1" customHeight="1" x14ac:dyDescent="0.2">
      <c r="B97" s="647"/>
      <c r="D97" s="648"/>
      <c r="F97" s="647" t="str">
        <f t="shared" si="0"/>
        <v/>
      </c>
      <c r="G97" s="648" t="s">
        <v>297</v>
      </c>
    </row>
    <row r="98" spans="2:7" ht="11.1" customHeight="1" x14ac:dyDescent="0.2">
      <c r="B98" s="647"/>
      <c r="D98" s="648"/>
      <c r="F98" s="647" t="str">
        <f t="shared" si="0"/>
        <v/>
      </c>
      <c r="G98" s="648" t="s">
        <v>297</v>
      </c>
    </row>
    <row r="99" spans="2:7" ht="11.1" customHeight="1" x14ac:dyDescent="0.2">
      <c r="B99" s="647"/>
      <c r="D99" s="648"/>
      <c r="F99" s="647" t="str">
        <f t="shared" si="0"/>
        <v/>
      </c>
      <c r="G99" s="648" t="s">
        <v>297</v>
      </c>
    </row>
    <row r="100" spans="2:7" ht="11.1" customHeight="1" x14ac:dyDescent="0.2">
      <c r="B100" s="647"/>
      <c r="D100" s="648"/>
      <c r="F100" s="647" t="str">
        <f t="shared" si="0"/>
        <v/>
      </c>
      <c r="G100" s="648" t="s">
        <v>297</v>
      </c>
    </row>
    <row r="101" spans="2:7" ht="11.1" customHeight="1" x14ac:dyDescent="0.2">
      <c r="B101" s="647"/>
      <c r="D101" s="648"/>
      <c r="F101" s="647" t="str">
        <f t="shared" ref="F101:F150" si="1">LEFT(B101,8)</f>
        <v/>
      </c>
      <c r="G101" s="648" t="s">
        <v>297</v>
      </c>
    </row>
    <row r="102" spans="2:7" ht="11.1" customHeight="1" x14ac:dyDescent="0.2">
      <c r="B102" s="647"/>
      <c r="D102" s="648"/>
      <c r="F102" s="647" t="str">
        <f t="shared" si="1"/>
        <v/>
      </c>
      <c r="G102" s="648" t="s">
        <v>297</v>
      </c>
    </row>
    <row r="103" spans="2:7" ht="11.1" customHeight="1" x14ac:dyDescent="0.2">
      <c r="B103" s="647"/>
      <c r="D103" s="648"/>
      <c r="F103" s="647" t="str">
        <f t="shared" si="1"/>
        <v/>
      </c>
      <c r="G103" s="648" t="s">
        <v>297</v>
      </c>
    </row>
    <row r="104" spans="2:7" ht="11.1" customHeight="1" x14ac:dyDescent="0.2">
      <c r="B104" s="647"/>
      <c r="D104" s="648"/>
      <c r="F104" s="647" t="str">
        <f t="shared" si="1"/>
        <v/>
      </c>
      <c r="G104" s="648" t="s">
        <v>297</v>
      </c>
    </row>
    <row r="105" spans="2:7" ht="11.1" customHeight="1" x14ac:dyDescent="0.2">
      <c r="B105" s="647"/>
      <c r="D105" s="648"/>
      <c r="F105" s="647" t="str">
        <f t="shared" si="1"/>
        <v/>
      </c>
      <c r="G105" s="648" t="s">
        <v>297</v>
      </c>
    </row>
    <row r="106" spans="2:7" ht="11.1" customHeight="1" x14ac:dyDescent="0.2">
      <c r="B106" s="647"/>
      <c r="D106" s="648"/>
      <c r="F106" s="647" t="str">
        <f t="shared" si="1"/>
        <v/>
      </c>
      <c r="G106" s="648" t="s">
        <v>297</v>
      </c>
    </row>
    <row r="107" spans="2:7" ht="11.1" customHeight="1" x14ac:dyDescent="0.2">
      <c r="B107" s="647"/>
      <c r="D107" s="648"/>
      <c r="F107" s="647" t="str">
        <f t="shared" si="1"/>
        <v/>
      </c>
      <c r="G107" s="648" t="s">
        <v>297</v>
      </c>
    </row>
    <row r="108" spans="2:7" ht="11.1" customHeight="1" x14ac:dyDescent="0.2">
      <c r="B108" s="647"/>
      <c r="D108" s="648"/>
      <c r="F108" s="647" t="str">
        <f t="shared" si="1"/>
        <v/>
      </c>
      <c r="G108" s="648" t="s">
        <v>297</v>
      </c>
    </row>
    <row r="109" spans="2:7" ht="11.1" customHeight="1" x14ac:dyDescent="0.2">
      <c r="B109" s="647"/>
      <c r="D109" s="648"/>
      <c r="F109" s="647" t="str">
        <f t="shared" si="1"/>
        <v/>
      </c>
      <c r="G109" s="648" t="s">
        <v>297</v>
      </c>
    </row>
    <row r="110" spans="2:7" ht="11.1" customHeight="1" x14ac:dyDescent="0.2">
      <c r="B110" s="647"/>
      <c r="D110" s="648"/>
      <c r="F110" s="647" t="str">
        <f t="shared" si="1"/>
        <v/>
      </c>
      <c r="G110" s="648" t="s">
        <v>297</v>
      </c>
    </row>
    <row r="111" spans="2:7" ht="11.1" customHeight="1" x14ac:dyDescent="0.2">
      <c r="B111" s="647"/>
      <c r="D111" s="648"/>
      <c r="F111" s="647" t="str">
        <f t="shared" si="1"/>
        <v/>
      </c>
      <c r="G111" s="648" t="s">
        <v>297</v>
      </c>
    </row>
    <row r="112" spans="2:7" ht="11.1" customHeight="1" x14ac:dyDescent="0.2">
      <c r="B112" s="647"/>
      <c r="D112" s="648"/>
      <c r="F112" s="647" t="str">
        <f t="shared" si="1"/>
        <v/>
      </c>
      <c r="G112" s="648" t="s">
        <v>297</v>
      </c>
    </row>
    <row r="113" spans="2:7" ht="11.1" customHeight="1" x14ac:dyDescent="0.2">
      <c r="B113" s="647"/>
      <c r="D113" s="648"/>
      <c r="F113" s="647" t="str">
        <f t="shared" si="1"/>
        <v/>
      </c>
      <c r="G113" s="648" t="s">
        <v>297</v>
      </c>
    </row>
    <row r="114" spans="2:7" ht="11.1" customHeight="1" x14ac:dyDescent="0.2">
      <c r="B114" s="647"/>
      <c r="D114" s="648"/>
      <c r="F114" s="647" t="str">
        <f t="shared" si="1"/>
        <v/>
      </c>
      <c r="G114" s="648" t="s">
        <v>297</v>
      </c>
    </row>
    <row r="115" spans="2:7" ht="11.1" customHeight="1" x14ac:dyDescent="0.2">
      <c r="B115" s="647"/>
      <c r="D115" s="648"/>
      <c r="F115" s="647" t="str">
        <f t="shared" si="1"/>
        <v/>
      </c>
      <c r="G115" s="648" t="s">
        <v>297</v>
      </c>
    </row>
    <row r="116" spans="2:7" ht="11.1" customHeight="1" x14ac:dyDescent="0.2">
      <c r="B116" s="647"/>
      <c r="D116" s="648"/>
      <c r="F116" s="647" t="str">
        <f t="shared" si="1"/>
        <v/>
      </c>
      <c r="G116" s="648" t="s">
        <v>297</v>
      </c>
    </row>
    <row r="117" spans="2:7" ht="11.1" customHeight="1" x14ac:dyDescent="0.2">
      <c r="B117" s="647"/>
      <c r="D117" s="648"/>
      <c r="F117" s="647" t="str">
        <f t="shared" si="1"/>
        <v/>
      </c>
      <c r="G117" s="648" t="s">
        <v>297</v>
      </c>
    </row>
    <row r="118" spans="2:7" ht="11.1" customHeight="1" x14ac:dyDescent="0.2">
      <c r="B118" s="647"/>
      <c r="D118" s="648"/>
      <c r="F118" s="647" t="str">
        <f t="shared" si="1"/>
        <v/>
      </c>
      <c r="G118" s="648" t="s">
        <v>297</v>
      </c>
    </row>
    <row r="119" spans="2:7" ht="11.1" customHeight="1" x14ac:dyDescent="0.2">
      <c r="B119" s="647"/>
      <c r="D119" s="648"/>
      <c r="F119" s="647" t="str">
        <f t="shared" si="1"/>
        <v/>
      </c>
      <c r="G119" s="648" t="s">
        <v>297</v>
      </c>
    </row>
    <row r="120" spans="2:7" ht="11.1" customHeight="1" x14ac:dyDescent="0.2">
      <c r="B120" s="647"/>
      <c r="D120" s="648"/>
      <c r="F120" s="647" t="str">
        <f t="shared" si="1"/>
        <v/>
      </c>
      <c r="G120" s="648" t="s">
        <v>297</v>
      </c>
    </row>
    <row r="121" spans="2:7" ht="11.1" customHeight="1" x14ac:dyDescent="0.2">
      <c r="B121" s="647"/>
      <c r="D121" s="648"/>
      <c r="F121" s="647" t="str">
        <f t="shared" si="1"/>
        <v/>
      </c>
      <c r="G121" s="648" t="s">
        <v>297</v>
      </c>
    </row>
    <row r="122" spans="2:7" ht="11.1" customHeight="1" x14ac:dyDescent="0.2">
      <c r="B122" s="647"/>
      <c r="D122" s="648"/>
      <c r="F122" s="647" t="str">
        <f t="shared" si="1"/>
        <v/>
      </c>
      <c r="G122" s="648" t="s">
        <v>297</v>
      </c>
    </row>
    <row r="123" spans="2:7" ht="11.1" customHeight="1" x14ac:dyDescent="0.2">
      <c r="B123" s="647"/>
      <c r="D123" s="648"/>
      <c r="F123" s="647" t="str">
        <f t="shared" si="1"/>
        <v/>
      </c>
      <c r="G123" s="648" t="s">
        <v>297</v>
      </c>
    </row>
    <row r="124" spans="2:7" ht="11.1" customHeight="1" x14ac:dyDescent="0.2">
      <c r="B124" s="647"/>
      <c r="D124" s="648"/>
      <c r="F124" s="647" t="str">
        <f t="shared" si="1"/>
        <v/>
      </c>
      <c r="G124" s="648" t="s">
        <v>297</v>
      </c>
    </row>
    <row r="125" spans="2:7" ht="11.1" customHeight="1" x14ac:dyDescent="0.2">
      <c r="B125" s="647"/>
      <c r="D125" s="648"/>
      <c r="F125" s="647" t="str">
        <f t="shared" si="1"/>
        <v/>
      </c>
      <c r="G125" s="648" t="s">
        <v>297</v>
      </c>
    </row>
    <row r="126" spans="2:7" ht="11.1" customHeight="1" x14ac:dyDescent="0.2">
      <c r="B126" s="647"/>
      <c r="D126" s="648"/>
      <c r="F126" s="647" t="str">
        <f t="shared" si="1"/>
        <v/>
      </c>
      <c r="G126" s="648" t="s">
        <v>297</v>
      </c>
    </row>
    <row r="127" spans="2:7" ht="11.1" customHeight="1" x14ac:dyDescent="0.2">
      <c r="B127" s="647"/>
      <c r="D127" s="648"/>
      <c r="F127" s="647" t="str">
        <f t="shared" si="1"/>
        <v/>
      </c>
      <c r="G127" s="648" t="s">
        <v>297</v>
      </c>
    </row>
    <row r="128" spans="2:7" ht="11.1" customHeight="1" x14ac:dyDescent="0.2">
      <c r="B128" s="647"/>
      <c r="D128" s="648"/>
      <c r="F128" s="647" t="str">
        <f t="shared" si="1"/>
        <v/>
      </c>
      <c r="G128" s="648" t="s">
        <v>297</v>
      </c>
    </row>
    <row r="129" spans="2:7" ht="11.1" customHeight="1" x14ac:dyDescent="0.2">
      <c r="B129" s="647"/>
      <c r="D129" s="648"/>
      <c r="F129" s="647" t="str">
        <f t="shared" si="1"/>
        <v/>
      </c>
      <c r="G129" s="648" t="s">
        <v>297</v>
      </c>
    </row>
    <row r="130" spans="2:7" ht="11.1" customHeight="1" x14ac:dyDescent="0.2">
      <c r="B130" s="647"/>
      <c r="D130" s="648"/>
      <c r="F130" s="647" t="str">
        <f t="shared" si="1"/>
        <v/>
      </c>
      <c r="G130" s="648" t="s">
        <v>297</v>
      </c>
    </row>
    <row r="131" spans="2:7" ht="11.1" customHeight="1" x14ac:dyDescent="0.2">
      <c r="B131" s="647"/>
      <c r="D131" s="648"/>
      <c r="F131" s="647" t="str">
        <f t="shared" si="1"/>
        <v/>
      </c>
      <c r="G131" s="648" t="s">
        <v>297</v>
      </c>
    </row>
    <row r="132" spans="2:7" ht="11.1" customHeight="1" x14ac:dyDescent="0.2">
      <c r="B132" s="647"/>
      <c r="D132" s="648"/>
      <c r="F132" s="647" t="str">
        <f t="shared" si="1"/>
        <v/>
      </c>
      <c r="G132" s="648" t="s">
        <v>297</v>
      </c>
    </row>
    <row r="133" spans="2:7" ht="11.1" customHeight="1" x14ac:dyDescent="0.2">
      <c r="B133" s="647"/>
      <c r="D133" s="648"/>
      <c r="F133" s="647" t="str">
        <f t="shared" si="1"/>
        <v/>
      </c>
      <c r="G133" s="648" t="s">
        <v>297</v>
      </c>
    </row>
    <row r="134" spans="2:7" ht="11.1" customHeight="1" x14ac:dyDescent="0.2">
      <c r="B134" s="647"/>
      <c r="D134" s="648"/>
      <c r="F134" s="647" t="str">
        <f t="shared" si="1"/>
        <v/>
      </c>
      <c r="G134" s="648" t="s">
        <v>297</v>
      </c>
    </row>
    <row r="135" spans="2:7" ht="11.1" customHeight="1" x14ac:dyDescent="0.2">
      <c r="B135" s="647"/>
      <c r="D135" s="648"/>
      <c r="F135" s="647" t="str">
        <f t="shared" si="1"/>
        <v/>
      </c>
      <c r="G135" s="648" t="s">
        <v>297</v>
      </c>
    </row>
    <row r="136" spans="2:7" ht="11.1" customHeight="1" x14ac:dyDescent="0.2">
      <c r="B136" s="647"/>
      <c r="D136" s="648"/>
      <c r="F136" s="647" t="str">
        <f t="shared" si="1"/>
        <v/>
      </c>
      <c r="G136" s="648" t="s">
        <v>297</v>
      </c>
    </row>
    <row r="137" spans="2:7" ht="11.1" customHeight="1" x14ac:dyDescent="0.2">
      <c r="B137" s="647"/>
      <c r="D137" s="648"/>
      <c r="F137" s="647" t="str">
        <f t="shared" si="1"/>
        <v/>
      </c>
      <c r="G137" s="648" t="s">
        <v>297</v>
      </c>
    </row>
    <row r="138" spans="2:7" ht="11.1" customHeight="1" x14ac:dyDescent="0.2">
      <c r="B138" s="647"/>
      <c r="D138" s="648"/>
      <c r="F138" s="647" t="str">
        <f t="shared" si="1"/>
        <v/>
      </c>
      <c r="G138" s="648" t="s">
        <v>297</v>
      </c>
    </row>
    <row r="139" spans="2:7" ht="11.1" customHeight="1" x14ac:dyDescent="0.2">
      <c r="B139" s="647"/>
      <c r="D139" s="648"/>
      <c r="F139" s="647" t="str">
        <f t="shared" si="1"/>
        <v/>
      </c>
      <c r="G139" s="648" t="s">
        <v>297</v>
      </c>
    </row>
    <row r="140" spans="2:7" ht="11.1" customHeight="1" x14ac:dyDescent="0.2">
      <c r="B140" s="647"/>
      <c r="D140" s="648"/>
      <c r="F140" s="647" t="str">
        <f t="shared" si="1"/>
        <v/>
      </c>
      <c r="G140" s="648" t="s">
        <v>297</v>
      </c>
    </row>
    <row r="141" spans="2:7" ht="11.1" customHeight="1" x14ac:dyDescent="0.2">
      <c r="B141" s="647"/>
      <c r="D141" s="648"/>
      <c r="F141" s="647" t="str">
        <f t="shared" si="1"/>
        <v/>
      </c>
      <c r="G141" s="648" t="s">
        <v>297</v>
      </c>
    </row>
    <row r="142" spans="2:7" ht="11.1" customHeight="1" x14ac:dyDescent="0.2">
      <c r="B142" s="647"/>
      <c r="D142" s="648"/>
      <c r="F142" s="647" t="str">
        <f t="shared" si="1"/>
        <v/>
      </c>
      <c r="G142" s="648" t="s">
        <v>297</v>
      </c>
    </row>
    <row r="143" spans="2:7" ht="11.1" customHeight="1" x14ac:dyDescent="0.2">
      <c r="B143" s="647"/>
      <c r="D143" s="648"/>
      <c r="F143" s="647" t="str">
        <f t="shared" si="1"/>
        <v/>
      </c>
      <c r="G143" s="648" t="s">
        <v>297</v>
      </c>
    </row>
    <row r="144" spans="2:7" ht="11.1" customHeight="1" x14ac:dyDescent="0.2">
      <c r="B144" s="647"/>
      <c r="D144" s="648"/>
      <c r="F144" s="647" t="str">
        <f t="shared" si="1"/>
        <v/>
      </c>
      <c r="G144" s="648" t="s">
        <v>297</v>
      </c>
    </row>
    <row r="145" spans="2:7" ht="11.1" customHeight="1" x14ac:dyDescent="0.2">
      <c r="B145" s="647"/>
      <c r="D145" s="648"/>
      <c r="F145" s="647" t="str">
        <f t="shared" si="1"/>
        <v/>
      </c>
      <c r="G145" s="648" t="s">
        <v>297</v>
      </c>
    </row>
    <row r="146" spans="2:7" ht="11.1" customHeight="1" x14ac:dyDescent="0.2">
      <c r="B146" s="647"/>
      <c r="D146" s="648"/>
      <c r="F146" s="647" t="str">
        <f t="shared" si="1"/>
        <v/>
      </c>
      <c r="G146" s="648" t="s">
        <v>297</v>
      </c>
    </row>
    <row r="147" spans="2:7" ht="11.1" customHeight="1" x14ac:dyDescent="0.2">
      <c r="B147" s="647"/>
      <c r="D147" s="648"/>
      <c r="F147" s="647" t="str">
        <f t="shared" si="1"/>
        <v/>
      </c>
      <c r="G147" s="648" t="s">
        <v>297</v>
      </c>
    </row>
    <row r="148" spans="2:7" ht="11.1" customHeight="1" x14ac:dyDescent="0.2">
      <c r="B148" s="647"/>
      <c r="D148" s="648"/>
      <c r="F148" s="647" t="str">
        <f t="shared" si="1"/>
        <v/>
      </c>
      <c r="G148" s="648" t="s">
        <v>297</v>
      </c>
    </row>
    <row r="149" spans="2:7" ht="11.1" customHeight="1" x14ac:dyDescent="0.2">
      <c r="B149" s="647"/>
      <c r="D149" s="648"/>
      <c r="F149" s="647" t="str">
        <f t="shared" si="1"/>
        <v/>
      </c>
      <c r="G149" s="648" t="s">
        <v>297</v>
      </c>
    </row>
    <row r="150" spans="2:7" ht="11.1" customHeight="1" x14ac:dyDescent="0.2">
      <c r="B150" s="647"/>
      <c r="D150" s="648"/>
      <c r="F150" s="647" t="str">
        <f t="shared" si="1"/>
        <v/>
      </c>
      <c r="G150" s="648" t="s">
        <v>297</v>
      </c>
    </row>
  </sheetData>
  <mergeCells count="6">
    <mergeCell ref="N1:T2"/>
    <mergeCell ref="B7:C7"/>
    <mergeCell ref="B35:D35"/>
    <mergeCell ref="B30:D30"/>
    <mergeCell ref="B14:D15"/>
    <mergeCell ref="B22:D24"/>
  </mergeCells>
  <conditionalFormatting sqref="BK13:BL65">
    <cfRule type="expression" priority="5" stopIfTrue="1">
      <formula>"gauche(SETUP!$G$3;7)=""Visée 4"""</formula>
    </cfRule>
  </conditionalFormatting>
  <conditionalFormatting sqref="B19:C19">
    <cfRule type="expression" dxfId="183" priority="2">
      <formula>$C$11&lt;&gt;"Visée 5 / Visée 2"</formula>
    </cfRule>
  </conditionalFormatting>
  <conditionalFormatting sqref="AR2:BB24">
    <cfRule type="expression" priority="1">
      <formula>$C$11="Visée 5 / Visée 2"</formula>
    </cfRule>
  </conditionalFormatting>
  <dataValidations count="4">
    <dataValidation type="list" allowBlank="1" showInputMessage="1" showErrorMessage="1" sqref="C9">
      <formula1>"2014,2015,2016,2017,2018,2019,2020,2021,2022,2023,2024,2025,2026,2027,2028,2029,2030"</formula1>
    </dataValidation>
    <dataValidation type="list" allowBlank="1" showInputMessage="1" showErrorMessage="1" sqref="C17 C19">
      <formula1>"Oui, Non"</formula1>
    </dataValidation>
    <dataValidation type="list" allowBlank="1" showInputMessage="1" showErrorMessage="1" sqref="C11:C12">
      <formula1>"Visée 3,Visée 4,Visée 5 / Visée 2"</formula1>
    </dataValidation>
    <dataValidation type="list" allowBlank="1" showInputMessage="1" showErrorMessage="1" sqref="C26">
      <formula1>"Euros,Dollar,Livre Britanique,Dollar Canadien,Franc Suisse,Dirham,Dinar,Franc Pacifique"</formula1>
    </dataValidation>
  </dataValidations>
  <hyperlinks>
    <hyperlink ref="O4" location="'RA 1'!A1" display="RA 1"/>
    <hyperlink ref="O6" location="'RA 2'!A1" display="RA 2"/>
    <hyperlink ref="O8" location="'RA 3'!A1" display="RA 3"/>
    <hyperlink ref="O10" location="'RA 4'!A1" display="RA 4"/>
    <hyperlink ref="O12" location="'RA 5'!A1" display="RA 5"/>
    <hyperlink ref="O14" location="'RA 6'!A1" display="RA 6"/>
    <hyperlink ref="O16" location="'RA 7'!A1" display="RA 7"/>
    <hyperlink ref="O18" location="'RA 8'!A1" display="RA 8"/>
    <hyperlink ref="O20" location="'RA 9'!A1" display="RA 9"/>
    <hyperlink ref="O22" location="'RA 10'!A1" display="RA 10"/>
    <hyperlink ref="O24" location="'RA 11'!A1" display="RA 11"/>
    <hyperlink ref="O26" location="'RA 12'!A1" display="RA 12"/>
    <hyperlink ref="O28" location="'RA 13'!A1" display="RA 13"/>
    <hyperlink ref="O30" location="'RA 14'!A1" display="RA 14"/>
    <hyperlink ref="O32" location="'RA 15'!A1" display="RA 15"/>
    <hyperlink ref="R4" location="'RA 16'!A1" display="RA 16"/>
    <hyperlink ref="R6" location="'RA 17'!A1" display="RA 17"/>
    <hyperlink ref="R8" location="'RA 18'!A1" display="RA 18"/>
    <hyperlink ref="R10" location="'RA 19'!A1" display="RA 19"/>
    <hyperlink ref="R12" location="'RA 20'!A1" display="RA 20"/>
    <hyperlink ref="R14" location="'RA 21'!A1" display="RA 21"/>
    <hyperlink ref="R16" location="'RA 22'!A1" display="RA 22"/>
    <hyperlink ref="R18" location="'RA 23'!A1" display="RA 23"/>
    <hyperlink ref="R20" location="'RA 24'!A1" display="RA 24"/>
    <hyperlink ref="R22" location="'RA 25'!A1" display="RA 25"/>
    <hyperlink ref="R24" location="'RA 26'!A1" display="RA 26"/>
    <hyperlink ref="R26" location="'RA 27'!A1" display="RA 27"/>
    <hyperlink ref="R28" location="'RA 28'!A1" display="RA 28"/>
    <hyperlink ref="R30" location="'RA 29'!A1" display="RA 29"/>
    <hyperlink ref="R32" location="'RA 30'!A1" display="RA 30"/>
    <hyperlink ref="R34" location="ALEAS!A1" display="ALEAS"/>
  </hyperlinks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354" r:id="rId5" name="Button 2">
              <controlPr defaultSize="0" print="0" autoFill="0" autoPict="0" macro="[0]!Exe_en_cours">
                <anchor moveWithCells="1" sizeWithCells="1">
                  <from>
                    <xdr:col>11</xdr:col>
                    <xdr:colOff>19050</xdr:colOff>
                    <xdr:row>6</xdr:row>
                    <xdr:rowOff>142875</xdr:rowOff>
                  </from>
                  <to>
                    <xdr:col>12</xdr:col>
                    <xdr:colOff>466725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5" r:id="rId6" name="Button 3">
              <controlPr defaultSize="0" print="0" autoFill="0" autoPict="0" macro="[0]!Ouverture_Exe_Suivant">
                <anchor moveWithCells="1" sizeWithCells="1">
                  <from>
                    <xdr:col>11</xdr:col>
                    <xdr:colOff>28575</xdr:colOff>
                    <xdr:row>11</xdr:row>
                    <xdr:rowOff>104775</xdr:rowOff>
                  </from>
                  <to>
                    <xdr:col>12</xdr:col>
                    <xdr:colOff>476250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GB222"/>
  <sheetViews>
    <sheetView showGridLines="0" showZeros="0" zoomScale="80" zoomScaleNormal="80" workbookViewId="0">
      <pane xSplit="10" ySplit="11" topLeftCell="K12" activePane="bottomRight" state="frozen"/>
      <selection activeCell="AD557" sqref="AD557:AH557"/>
      <selection pane="topRight" activeCell="AD557" sqref="AD557:AH557"/>
      <selection pane="bottomLeft" activeCell="AD557" sqref="AD557:AH557"/>
      <selection pane="bottomRight" activeCell="L58" sqref="L58"/>
    </sheetView>
  </sheetViews>
  <sheetFormatPr baseColWidth="10" defaultRowHeight="15" outlineLevelCol="1" x14ac:dyDescent="0.2"/>
  <cols>
    <col min="1" max="1" width="22.7109375" style="4" customWidth="1"/>
    <col min="2" max="2" width="32.7109375" style="4" customWidth="1"/>
    <col min="3" max="6" width="8.7109375" style="4" customWidth="1"/>
    <col min="7" max="8" width="12.7109375" style="4" customWidth="1"/>
    <col min="9" max="10" width="8.7109375" style="4" customWidth="1"/>
    <col min="11" max="14" width="12.7109375" style="4" customWidth="1" outlineLevel="1"/>
    <col min="15" max="18" width="12.7109375" style="4" customWidth="1"/>
    <col min="19" max="22" width="12.7109375" style="4" hidden="1" customWidth="1" outlineLevel="1"/>
    <col min="23" max="23" width="12.7109375" style="4" hidden="1" customWidth="1" outlineLevel="1" collapsed="1"/>
    <col min="24" max="33" width="12.7109375" style="4" hidden="1" customWidth="1" outlineLevel="1"/>
    <col min="34" max="34" width="2.7109375" style="18" hidden="1" customWidth="1" collapsed="1"/>
    <col min="35" max="35" width="8.7109375" style="4" customWidth="1" outlineLevel="1"/>
    <col min="36" max="50" width="12.7109375" style="4" customWidth="1" outlineLevel="1"/>
    <col min="51" max="51" width="1.7109375" style="5" customWidth="1"/>
    <col min="52" max="52" width="13.7109375" style="4" customWidth="1"/>
    <col min="53" max="54" width="8.7109375" style="4" customWidth="1"/>
    <col min="55" max="55" width="12.7109375" style="4" customWidth="1"/>
    <col min="56" max="56" width="12.7109375" style="15" customWidth="1"/>
    <col min="57" max="57" width="1.7109375" style="4" customWidth="1"/>
    <col min="58" max="61" width="12.7109375" style="4" customWidth="1"/>
    <col min="62" max="62" width="5.7109375" style="4" customWidth="1"/>
    <col min="63" max="70" width="12.7109375" style="4" customWidth="1"/>
    <col min="71" max="71" width="1.7109375" style="4" customWidth="1"/>
    <col min="72" max="75" width="12.7109375" style="4" customWidth="1"/>
    <col min="76" max="76" width="2.7109375" style="4" customWidth="1"/>
    <col min="77" max="77" width="2.7109375" style="4" hidden="1" customWidth="1" outlineLevel="1"/>
    <col min="78" max="79" width="12.7109375" style="4" hidden="1" customWidth="1" outlineLevel="1"/>
    <col min="80" max="80" width="5.7109375" style="4" hidden="1" customWidth="1" outlineLevel="1"/>
    <col min="81" max="88" width="12.7109375" style="4" hidden="1" customWidth="1" outlineLevel="1"/>
    <col min="89" max="89" width="1.7109375" style="4" hidden="1" customWidth="1" outlineLevel="1"/>
    <col min="90" max="93" width="12.7109375" style="4" hidden="1" customWidth="1" outlineLevel="1"/>
    <col min="94" max="94" width="5.7109375" customWidth="1" collapsed="1"/>
    <col min="95" max="109" width="12.7109375" style="4" customWidth="1"/>
    <col min="110" max="121" width="2.7109375" style="4" customWidth="1"/>
    <col min="122" max="122" width="12.7109375" style="16" customWidth="1"/>
    <col min="123" max="184" width="12.7109375" style="4" customWidth="1"/>
    <col min="185" max="16384" width="11.42578125" style="4"/>
  </cols>
  <sheetData>
    <row r="1" spans="1:184" ht="15.75" x14ac:dyDescent="0.25">
      <c r="A1" s="745" t="s">
        <v>502</v>
      </c>
      <c r="C1" s="638" t="s">
        <v>315</v>
      </c>
      <c r="D1" s="657" t="s">
        <v>316</v>
      </c>
      <c r="E1" s="657"/>
      <c r="F1" s="657"/>
      <c r="G1" s="657"/>
      <c r="H1" s="657" t="s">
        <v>318</v>
      </c>
      <c r="I1" s="659" t="s">
        <v>320</v>
      </c>
      <c r="J1" s="677" t="s">
        <v>327</v>
      </c>
    </row>
    <row r="2" spans="1:184" x14ac:dyDescent="0.2">
      <c r="D2" s="657" t="s">
        <v>332</v>
      </c>
      <c r="E2" s="657"/>
      <c r="F2" s="657"/>
      <c r="G2" s="657"/>
      <c r="H2" s="657" t="s">
        <v>319</v>
      </c>
      <c r="I2" s="657"/>
      <c r="J2" s="658" t="s">
        <v>286</v>
      </c>
      <c r="K2" s="657" t="s">
        <v>287</v>
      </c>
      <c r="L2" s="658" t="s">
        <v>290</v>
      </c>
      <c r="M2" s="657" t="s">
        <v>292</v>
      </c>
      <c r="N2" s="658" t="s">
        <v>294</v>
      </c>
      <c r="O2" s="657" t="s">
        <v>325</v>
      </c>
    </row>
    <row r="3" spans="1:184" ht="15.75" x14ac:dyDescent="0.25">
      <c r="D3" s="657" t="s">
        <v>317</v>
      </c>
      <c r="E3" s="657"/>
      <c r="F3" s="657"/>
      <c r="G3" s="657"/>
      <c r="H3" s="657"/>
      <c r="I3" s="657"/>
      <c r="J3" s="658" t="s">
        <v>288</v>
      </c>
      <c r="K3" s="657" t="s">
        <v>289</v>
      </c>
      <c r="L3" s="658" t="s">
        <v>291</v>
      </c>
      <c r="M3" s="657" t="s">
        <v>293</v>
      </c>
      <c r="N3" s="658" t="s">
        <v>323</v>
      </c>
      <c r="O3" s="657" t="s">
        <v>326</v>
      </c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31"/>
      <c r="AI3" s="13"/>
      <c r="BA3" s="232"/>
      <c r="BB3" s="233"/>
      <c r="BX3" s="232"/>
      <c r="BY3" s="233"/>
      <c r="BZ3" s="224" t="s">
        <v>280</v>
      </c>
    </row>
    <row r="4" spans="1:184" ht="45.75" customHeight="1" thickBot="1" x14ac:dyDescent="0.3">
      <c r="A4" s="494"/>
      <c r="B4" s="495"/>
      <c r="C4" s="786" t="str">
        <f>"Budget d'activité par Responsable d'Affaires 
"&amp;SETUP!$G$3&amp;" "&amp;SETUP!$H$3</f>
        <v>Budget d'activité par Responsable d'Affaires 
0 0</v>
      </c>
      <c r="D4" s="786"/>
      <c r="E4" s="786"/>
      <c r="F4" s="786"/>
      <c r="G4" s="786"/>
      <c r="H4" s="786"/>
      <c r="I4" s="786"/>
      <c r="J4" s="786"/>
      <c r="K4" s="786"/>
      <c r="L4" s="786"/>
      <c r="M4" s="786"/>
      <c r="N4" s="786"/>
      <c r="O4" s="786"/>
      <c r="P4" s="786"/>
      <c r="Q4" s="786"/>
      <c r="R4" s="786"/>
      <c r="S4" s="786"/>
      <c r="T4" s="786"/>
      <c r="U4" s="786"/>
      <c r="V4" s="786"/>
      <c r="W4" s="786"/>
      <c r="X4" s="786"/>
      <c r="Y4" s="786"/>
      <c r="Z4" s="786"/>
      <c r="AA4" s="786"/>
      <c r="AB4" s="786"/>
      <c r="AC4" s="786"/>
      <c r="AD4" s="786"/>
      <c r="AE4" s="786"/>
      <c r="AF4" s="786"/>
      <c r="AG4" s="786"/>
      <c r="AH4" s="32"/>
      <c r="AI4" s="787" t="str">
        <f>"Budget d'activité par Responsable d'Affaires 
Année "&amp;SETUP!$H$3+1</f>
        <v>Budget d'activité par Responsable d'Affaires 
Année 1</v>
      </c>
      <c r="AJ4" s="787"/>
      <c r="AK4" s="787"/>
      <c r="AL4" s="787"/>
      <c r="AM4" s="787"/>
      <c r="AN4" s="787"/>
      <c r="AO4" s="787"/>
      <c r="AP4" s="787"/>
      <c r="AQ4" s="787"/>
      <c r="AR4" s="787"/>
      <c r="AS4" s="787"/>
      <c r="AT4" s="787"/>
      <c r="AU4" s="787"/>
      <c r="AV4" s="787"/>
      <c r="AW4" s="787"/>
      <c r="AX4" s="787"/>
      <c r="AY4" s="150"/>
      <c r="AZ4" s="18"/>
      <c r="BA4" s="234"/>
      <c r="BB4" s="235"/>
      <c r="BC4" s="897" t="str">
        <f>SETUP!$G$3&amp;" "&amp;SETUP!$H$3</f>
        <v>0 0</v>
      </c>
      <c r="BD4" s="897"/>
      <c r="BE4" s="897"/>
      <c r="BF4" s="897"/>
      <c r="BG4" s="897"/>
      <c r="BH4" s="897"/>
      <c r="BI4" s="897"/>
      <c r="BJ4" s="897"/>
      <c r="BK4" s="897"/>
      <c r="BL4" s="897"/>
      <c r="BM4" s="897"/>
      <c r="BN4" s="897"/>
      <c r="BO4" s="897"/>
      <c r="BP4" s="897"/>
      <c r="BQ4" s="897"/>
      <c r="BR4" s="897"/>
      <c r="BS4" s="897"/>
      <c r="BT4" s="897"/>
      <c r="BU4" s="897"/>
      <c r="BV4" s="897"/>
      <c r="BW4" s="897"/>
      <c r="BX4" s="249"/>
      <c r="BY4" s="250"/>
      <c r="BZ4" s="902" t="str">
        <f>SETUP!$G$4&amp;" "&amp;SETUP!$H$4</f>
        <v xml:space="preserve"> </v>
      </c>
      <c r="CA4" s="902"/>
      <c r="CB4" s="902"/>
      <c r="CC4" s="902"/>
      <c r="CD4" s="902"/>
      <c r="CE4" s="902"/>
      <c r="CF4" s="902"/>
      <c r="CG4" s="902"/>
      <c r="CH4" s="902"/>
      <c r="CI4" s="902"/>
      <c r="CJ4" s="902"/>
      <c r="CK4" s="902"/>
      <c r="CL4" s="902"/>
      <c r="CM4" s="902"/>
      <c r="CN4" s="902"/>
      <c r="CO4" s="902"/>
      <c r="CQ4" s="17"/>
      <c r="CR4" s="760" t="s">
        <v>339</v>
      </c>
      <c r="CS4" s="761"/>
      <c r="CT4" s="761"/>
      <c r="CU4" s="761"/>
      <c r="CV4" s="761"/>
      <c r="CW4" s="761"/>
      <c r="CX4" s="73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</row>
    <row r="5" spans="1:184" s="18" customFormat="1" ht="18" customHeight="1" x14ac:dyDescent="0.25">
      <c r="A5" s="81" t="s">
        <v>175</v>
      </c>
      <c r="B5" s="616" t="e">
        <f>#REF!</f>
        <v>#REF!</v>
      </c>
      <c r="C5" s="128">
        <f>SETUP!$H$3</f>
        <v>0</v>
      </c>
      <c r="D5" s="816" t="s">
        <v>362</v>
      </c>
      <c r="E5" s="816" t="s">
        <v>363</v>
      </c>
      <c r="F5" s="816" t="s">
        <v>285</v>
      </c>
      <c r="G5" s="827" t="s">
        <v>40</v>
      </c>
      <c r="H5" s="827" t="s">
        <v>41</v>
      </c>
      <c r="I5" s="827" t="s">
        <v>39</v>
      </c>
      <c r="J5" s="839" t="s">
        <v>324</v>
      </c>
      <c r="K5" s="792" t="str">
        <f>"Commandes
 Année "&amp;SETUP!$H$3</f>
        <v>Commandes
 Année 0</v>
      </c>
      <c r="L5" s="793"/>
      <c r="M5" s="793"/>
      <c r="N5" s="794"/>
      <c r="O5" s="830" t="s">
        <v>113</v>
      </c>
      <c r="P5" s="831"/>
      <c r="Q5" s="831"/>
      <c r="R5" s="832"/>
      <c r="S5" s="792" t="str">
        <f>"Réalisé
 à fin "&amp;SETUP!$H$2</f>
        <v>Réalisé
 à fin -1</v>
      </c>
      <c r="T5" s="793"/>
      <c r="U5" s="793"/>
      <c r="V5" s="794"/>
      <c r="W5" s="792" t="str">
        <f>"Chiffre d'Affaires
Année "&amp;SETUP!$H$3</f>
        <v>Chiffre d'Affaires
Année 0</v>
      </c>
      <c r="X5" s="793"/>
      <c r="Y5" s="793"/>
      <c r="Z5" s="793"/>
      <c r="AA5" s="794"/>
      <c r="AB5" s="792" t="str">
        <f>"Marge Brute 
Année "&amp;SETUP!$H$3</f>
        <v>Marge Brute 
Année 0</v>
      </c>
      <c r="AC5" s="793"/>
      <c r="AD5" s="793"/>
      <c r="AE5" s="793"/>
      <c r="AF5" s="793"/>
      <c r="AG5" s="794"/>
      <c r="AH5" s="1"/>
      <c r="AI5" s="156">
        <f>+SETUP!$H$3+1</f>
        <v>1</v>
      </c>
      <c r="AJ5" s="806" t="str">
        <f>"Commandes
 Année "&amp;SETUP!$H$3+1</f>
        <v>Commandes
 Année 1</v>
      </c>
      <c r="AK5" s="807"/>
      <c r="AL5" s="807"/>
      <c r="AM5" s="808"/>
      <c r="AN5" s="806" t="str">
        <f>"Chiffre d'Affaires
Année "&amp;SETUP!$H$3+1</f>
        <v>Chiffre d'Affaires
Année 1</v>
      </c>
      <c r="AO5" s="807"/>
      <c r="AP5" s="807"/>
      <c r="AQ5" s="807"/>
      <c r="AR5" s="868"/>
      <c r="AS5" s="871" t="str">
        <f>"Marge Brute 
Année "&amp;SETUP!$H$3+1</f>
        <v>Marge Brute 
Année 1</v>
      </c>
      <c r="AT5" s="807"/>
      <c r="AU5" s="807"/>
      <c r="AV5" s="807"/>
      <c r="AW5" s="807"/>
      <c r="AX5" s="868"/>
      <c r="AY5" s="86"/>
      <c r="AZ5" s="774" t="s">
        <v>336</v>
      </c>
      <c r="BA5" s="236"/>
      <c r="BB5" s="237"/>
      <c r="BC5" s="905" t="s">
        <v>203</v>
      </c>
      <c r="BD5" s="906"/>
      <c r="BF5" s="884" t="s">
        <v>204</v>
      </c>
      <c r="BG5" s="885"/>
      <c r="BH5" s="885"/>
      <c r="BI5" s="886"/>
      <c r="BK5" s="859" t="s">
        <v>333</v>
      </c>
      <c r="BL5" s="860"/>
      <c r="BM5" s="860"/>
      <c r="BN5" s="860"/>
      <c r="BO5" s="860"/>
      <c r="BP5" s="860"/>
      <c r="BQ5" s="860"/>
      <c r="BR5" s="861"/>
      <c r="BS5" s="227"/>
      <c r="BT5" s="909" t="s">
        <v>282</v>
      </c>
      <c r="BU5" s="910"/>
      <c r="BV5" s="910"/>
      <c r="BW5" s="911"/>
      <c r="BX5" s="249"/>
      <c r="BY5" s="250"/>
      <c r="BZ5" s="898" t="s">
        <v>204</v>
      </c>
      <c r="CA5" s="755"/>
      <c r="CC5" s="859" t="s">
        <v>333</v>
      </c>
      <c r="CD5" s="860"/>
      <c r="CE5" s="860"/>
      <c r="CF5" s="860"/>
      <c r="CG5" s="860"/>
      <c r="CH5" s="860"/>
      <c r="CI5" s="860"/>
      <c r="CJ5" s="861"/>
      <c r="CK5" s="227"/>
      <c r="CL5" s="909" t="s">
        <v>282</v>
      </c>
      <c r="CM5" s="910"/>
      <c r="CN5" s="910"/>
      <c r="CO5" s="911"/>
      <c r="CQ5" s="857" t="s">
        <v>207</v>
      </c>
      <c r="CR5" s="903" t="s">
        <v>281</v>
      </c>
      <c r="CS5" s="762" t="s">
        <v>329</v>
      </c>
      <c r="CT5" s="753" t="s">
        <v>340</v>
      </c>
      <c r="CU5" s="754"/>
      <c r="CV5" s="767"/>
      <c r="CW5" s="765" t="s">
        <v>366</v>
      </c>
      <c r="CX5" s="765" t="s">
        <v>367</v>
      </c>
      <c r="CY5" s="762" t="s">
        <v>341</v>
      </c>
      <c r="CZ5" s="753" t="s">
        <v>342</v>
      </c>
      <c r="DA5" s="754"/>
      <c r="DB5" s="754"/>
      <c r="DC5" s="754"/>
      <c r="DD5" s="755"/>
      <c r="DE5" s="708"/>
      <c r="DF5" s="708"/>
      <c r="DG5" s="708"/>
      <c r="DH5" s="708"/>
      <c r="DI5" s="708"/>
      <c r="DJ5" s="708"/>
      <c r="DK5" s="708"/>
      <c r="DL5" s="708"/>
      <c r="DM5" s="708"/>
      <c r="DN5" s="708"/>
      <c r="DO5" s="708"/>
      <c r="DP5" s="708"/>
      <c r="DQ5" s="708"/>
      <c r="DR5" s="88"/>
    </row>
    <row r="6" spans="1:184" ht="18" customHeight="1" x14ac:dyDescent="0.25">
      <c r="A6" s="81" t="s">
        <v>176</v>
      </c>
      <c r="B6" s="617" t="str">
        <f>IFERROR(VLOOKUP(#REF!,TABLE,3,0),"")</f>
        <v/>
      </c>
      <c r="C6" s="656" t="s">
        <v>315</v>
      </c>
      <c r="D6" s="817"/>
      <c r="E6" s="817"/>
      <c r="F6" s="817"/>
      <c r="G6" s="828"/>
      <c r="H6" s="828"/>
      <c r="I6" s="828"/>
      <c r="J6" s="840"/>
      <c r="K6" s="795"/>
      <c r="L6" s="796"/>
      <c r="M6" s="796"/>
      <c r="N6" s="797"/>
      <c r="O6" s="833"/>
      <c r="P6" s="834"/>
      <c r="Q6" s="834"/>
      <c r="R6" s="835"/>
      <c r="S6" s="795"/>
      <c r="T6" s="796"/>
      <c r="U6" s="796"/>
      <c r="V6" s="797"/>
      <c r="W6" s="795"/>
      <c r="X6" s="796"/>
      <c r="Y6" s="796"/>
      <c r="Z6" s="796"/>
      <c r="AA6" s="797"/>
      <c r="AB6" s="795"/>
      <c r="AC6" s="796"/>
      <c r="AD6" s="796"/>
      <c r="AE6" s="796"/>
      <c r="AF6" s="796"/>
      <c r="AG6" s="797"/>
      <c r="AH6" s="1"/>
      <c r="AI6" s="157"/>
      <c r="AJ6" s="809"/>
      <c r="AK6" s="810"/>
      <c r="AL6" s="810"/>
      <c r="AM6" s="811"/>
      <c r="AN6" s="809"/>
      <c r="AO6" s="810"/>
      <c r="AP6" s="810"/>
      <c r="AQ6" s="810"/>
      <c r="AR6" s="869"/>
      <c r="AS6" s="872"/>
      <c r="AT6" s="810"/>
      <c r="AU6" s="810"/>
      <c r="AV6" s="810"/>
      <c r="AW6" s="810"/>
      <c r="AX6" s="869"/>
      <c r="AY6" s="86"/>
      <c r="AZ6" s="775"/>
      <c r="BA6" s="236"/>
      <c r="BB6" s="235"/>
      <c r="BC6" s="773"/>
      <c r="BD6" s="881"/>
      <c r="BE6" s="18"/>
      <c r="BF6" s="887"/>
      <c r="BG6" s="888"/>
      <c r="BH6" s="888"/>
      <c r="BI6" s="889"/>
      <c r="BJ6" s="18"/>
      <c r="BK6" s="862"/>
      <c r="BL6" s="863"/>
      <c r="BM6" s="863"/>
      <c r="BN6" s="863"/>
      <c r="BO6" s="863"/>
      <c r="BP6" s="863"/>
      <c r="BQ6" s="863"/>
      <c r="BR6" s="864"/>
      <c r="BS6" s="227"/>
      <c r="BT6" s="912"/>
      <c r="BU6" s="913"/>
      <c r="BV6" s="913"/>
      <c r="BW6" s="914"/>
      <c r="BX6" s="249"/>
      <c r="BY6" s="250"/>
      <c r="BZ6" s="899"/>
      <c r="CA6" s="758"/>
      <c r="CB6" s="18"/>
      <c r="CC6" s="862"/>
      <c r="CD6" s="863"/>
      <c r="CE6" s="863"/>
      <c r="CF6" s="863"/>
      <c r="CG6" s="863"/>
      <c r="CH6" s="863"/>
      <c r="CI6" s="863"/>
      <c r="CJ6" s="864"/>
      <c r="CK6" s="227"/>
      <c r="CL6" s="912"/>
      <c r="CM6" s="913"/>
      <c r="CN6" s="913"/>
      <c r="CO6" s="914"/>
      <c r="CQ6" s="858"/>
      <c r="CR6" s="904"/>
      <c r="CS6" s="759"/>
      <c r="CT6" s="756"/>
      <c r="CU6" s="757"/>
      <c r="CV6" s="768"/>
      <c r="CW6" s="766"/>
      <c r="CX6" s="766"/>
      <c r="CY6" s="759"/>
      <c r="CZ6" s="756"/>
      <c r="DA6" s="757"/>
      <c r="DB6" s="757"/>
      <c r="DC6" s="757"/>
      <c r="DD6" s="758"/>
      <c r="DE6" s="708"/>
      <c r="DF6" s="708"/>
      <c r="DG6" s="708"/>
      <c r="DH6" s="708"/>
      <c r="DI6" s="708"/>
      <c r="DJ6" s="708"/>
      <c r="DK6" s="708"/>
      <c r="DL6" s="708"/>
      <c r="DM6" s="708"/>
      <c r="DN6" s="708"/>
      <c r="DO6" s="708"/>
      <c r="DP6" s="708"/>
      <c r="DQ6" s="708"/>
    </row>
    <row r="7" spans="1:184" ht="18" customHeight="1" x14ac:dyDescent="0.25">
      <c r="A7" s="82" t="s">
        <v>197</v>
      </c>
      <c r="B7" s="712" t="str">
        <f>LEFT(B6,8)</f>
        <v/>
      </c>
      <c r="C7" s="129" t="s">
        <v>106</v>
      </c>
      <c r="D7" s="817"/>
      <c r="E7" s="817"/>
      <c r="F7" s="817"/>
      <c r="G7" s="828"/>
      <c r="H7" s="828"/>
      <c r="I7" s="828"/>
      <c r="J7" s="840"/>
      <c r="K7" s="795"/>
      <c r="L7" s="796"/>
      <c r="M7" s="796"/>
      <c r="N7" s="797"/>
      <c r="O7" s="833"/>
      <c r="P7" s="834"/>
      <c r="Q7" s="834"/>
      <c r="R7" s="835"/>
      <c r="S7" s="795"/>
      <c r="T7" s="796"/>
      <c r="U7" s="796"/>
      <c r="V7" s="797"/>
      <c r="W7" s="795"/>
      <c r="X7" s="796"/>
      <c r="Y7" s="796"/>
      <c r="Z7" s="796"/>
      <c r="AA7" s="797"/>
      <c r="AB7" s="795"/>
      <c r="AC7" s="796"/>
      <c r="AD7" s="796"/>
      <c r="AE7" s="796"/>
      <c r="AF7" s="796"/>
      <c r="AG7" s="797"/>
      <c r="AH7" s="89"/>
      <c r="AI7" s="158" t="s">
        <v>106</v>
      </c>
      <c r="AJ7" s="809"/>
      <c r="AK7" s="810"/>
      <c r="AL7" s="810"/>
      <c r="AM7" s="811"/>
      <c r="AN7" s="809"/>
      <c r="AO7" s="810"/>
      <c r="AP7" s="810"/>
      <c r="AQ7" s="810"/>
      <c r="AR7" s="869"/>
      <c r="AS7" s="872"/>
      <c r="AT7" s="810"/>
      <c r="AU7" s="810"/>
      <c r="AV7" s="810"/>
      <c r="AW7" s="810"/>
      <c r="AX7" s="869"/>
      <c r="AY7" s="86"/>
      <c r="AZ7" s="775"/>
      <c r="BA7" s="236"/>
      <c r="BB7" s="235"/>
      <c r="BC7" s="773"/>
      <c r="BD7" s="881"/>
      <c r="BF7" s="887"/>
      <c r="BG7" s="888"/>
      <c r="BH7" s="888"/>
      <c r="BI7" s="889"/>
      <c r="BK7" s="862"/>
      <c r="BL7" s="863"/>
      <c r="BM7" s="863"/>
      <c r="BN7" s="863"/>
      <c r="BO7" s="863"/>
      <c r="BP7" s="863"/>
      <c r="BQ7" s="863"/>
      <c r="BR7" s="864"/>
      <c r="BS7" s="227"/>
      <c r="BT7" s="912"/>
      <c r="BU7" s="913"/>
      <c r="BV7" s="913"/>
      <c r="BW7" s="914"/>
      <c r="BX7" s="232"/>
      <c r="BY7" s="233"/>
      <c r="BZ7" s="899"/>
      <c r="CA7" s="758"/>
      <c r="CC7" s="862"/>
      <c r="CD7" s="863"/>
      <c r="CE7" s="863"/>
      <c r="CF7" s="863"/>
      <c r="CG7" s="863"/>
      <c r="CH7" s="863"/>
      <c r="CI7" s="863"/>
      <c r="CJ7" s="864"/>
      <c r="CK7" s="227"/>
      <c r="CL7" s="912"/>
      <c r="CM7" s="913"/>
      <c r="CN7" s="913"/>
      <c r="CO7" s="914"/>
      <c r="CQ7" s="858"/>
      <c r="CR7" s="904"/>
      <c r="CS7" s="759"/>
      <c r="CT7" s="756"/>
      <c r="CU7" s="757"/>
      <c r="CV7" s="768"/>
      <c r="CW7" s="766"/>
      <c r="CX7" s="766"/>
      <c r="CY7" s="759"/>
      <c r="CZ7" s="756"/>
      <c r="DA7" s="757"/>
      <c r="DB7" s="757"/>
      <c r="DC7" s="757"/>
      <c r="DD7" s="758"/>
      <c r="DE7" s="708"/>
      <c r="DF7" s="708"/>
      <c r="DG7" s="708"/>
      <c r="DH7" s="708"/>
      <c r="DI7" s="708"/>
      <c r="DJ7" s="708"/>
      <c r="DK7" s="708"/>
      <c r="DL7" s="708"/>
      <c r="DM7" s="708"/>
      <c r="DN7" s="708"/>
      <c r="DO7" s="708"/>
      <c r="DP7" s="708"/>
      <c r="DQ7" s="708"/>
    </row>
    <row r="8" spans="1:184" ht="18" customHeight="1" x14ac:dyDescent="0.25">
      <c r="A8" s="83" t="s">
        <v>192</v>
      </c>
      <c r="B8" s="713"/>
      <c r="C8" s="130" t="s">
        <v>107</v>
      </c>
      <c r="D8" s="817"/>
      <c r="E8" s="817"/>
      <c r="F8" s="817"/>
      <c r="G8" s="828"/>
      <c r="H8" s="828"/>
      <c r="I8" s="828"/>
      <c r="J8" s="840"/>
      <c r="K8" s="795"/>
      <c r="L8" s="796"/>
      <c r="M8" s="796"/>
      <c r="N8" s="797"/>
      <c r="O8" s="833"/>
      <c r="P8" s="834"/>
      <c r="Q8" s="834"/>
      <c r="R8" s="835"/>
      <c r="S8" s="795"/>
      <c r="T8" s="796"/>
      <c r="U8" s="796"/>
      <c r="V8" s="797"/>
      <c r="W8" s="795"/>
      <c r="X8" s="796"/>
      <c r="Y8" s="796"/>
      <c r="Z8" s="796"/>
      <c r="AA8" s="797"/>
      <c r="AB8" s="795"/>
      <c r="AC8" s="796"/>
      <c r="AD8" s="796"/>
      <c r="AE8" s="796"/>
      <c r="AF8" s="796"/>
      <c r="AG8" s="797"/>
      <c r="AH8" s="24"/>
      <c r="AI8" s="159" t="s">
        <v>107</v>
      </c>
      <c r="AJ8" s="809"/>
      <c r="AK8" s="810"/>
      <c r="AL8" s="810"/>
      <c r="AM8" s="811"/>
      <c r="AN8" s="809"/>
      <c r="AO8" s="810"/>
      <c r="AP8" s="810"/>
      <c r="AQ8" s="810"/>
      <c r="AR8" s="869"/>
      <c r="AS8" s="872"/>
      <c r="AT8" s="810"/>
      <c r="AU8" s="810"/>
      <c r="AV8" s="810"/>
      <c r="AW8" s="810"/>
      <c r="AX8" s="869"/>
      <c r="AY8" s="86"/>
      <c r="AZ8" s="775"/>
      <c r="BA8" s="236"/>
      <c r="BB8" s="235"/>
      <c r="BC8" s="773"/>
      <c r="BD8" s="881"/>
      <c r="BE8" s="874"/>
      <c r="BF8" s="887"/>
      <c r="BG8" s="888"/>
      <c r="BH8" s="888"/>
      <c r="BI8" s="889"/>
      <c r="BJ8" s="874"/>
      <c r="BK8" s="862"/>
      <c r="BL8" s="863"/>
      <c r="BM8" s="863"/>
      <c r="BN8" s="863"/>
      <c r="BO8" s="863"/>
      <c r="BP8" s="863"/>
      <c r="BQ8" s="863"/>
      <c r="BR8" s="864"/>
      <c r="BS8" s="227"/>
      <c r="BT8" s="912"/>
      <c r="BU8" s="913"/>
      <c r="BV8" s="913"/>
      <c r="BW8" s="914"/>
      <c r="BX8" s="922"/>
      <c r="BY8" s="918"/>
      <c r="BZ8" s="899"/>
      <c r="CA8" s="758"/>
      <c r="CB8" s="874"/>
      <c r="CC8" s="862"/>
      <c r="CD8" s="863"/>
      <c r="CE8" s="863"/>
      <c r="CF8" s="863"/>
      <c r="CG8" s="863"/>
      <c r="CH8" s="863"/>
      <c r="CI8" s="863"/>
      <c r="CJ8" s="864"/>
      <c r="CK8" s="227"/>
      <c r="CL8" s="912"/>
      <c r="CM8" s="913"/>
      <c r="CN8" s="913"/>
      <c r="CO8" s="914"/>
      <c r="CQ8" s="858"/>
      <c r="CR8" s="904"/>
      <c r="CS8" s="759"/>
      <c r="CT8" s="756"/>
      <c r="CU8" s="757"/>
      <c r="CV8" s="768"/>
      <c r="CW8" s="766"/>
      <c r="CX8" s="766"/>
      <c r="CY8" s="759"/>
      <c r="CZ8" s="756"/>
      <c r="DA8" s="757"/>
      <c r="DB8" s="757"/>
      <c r="DC8" s="757"/>
      <c r="DD8" s="758"/>
      <c r="DE8" s="708"/>
      <c r="DF8" s="708"/>
      <c r="DG8" s="708"/>
      <c r="DH8" s="708"/>
      <c r="DI8" s="708"/>
      <c r="DJ8" s="708"/>
      <c r="DK8" s="708"/>
      <c r="DL8" s="708"/>
      <c r="DM8" s="708"/>
      <c r="DN8" s="708"/>
      <c r="DO8" s="708"/>
      <c r="DP8" s="708"/>
      <c r="DQ8" s="708"/>
    </row>
    <row r="9" spans="1:184" ht="18" customHeight="1" x14ac:dyDescent="0.2">
      <c r="A9" s="81" t="s">
        <v>193</v>
      </c>
      <c r="B9" s="691">
        <f>DY13</f>
        <v>0</v>
      </c>
      <c r="C9" s="130" t="s">
        <v>89</v>
      </c>
      <c r="D9" s="817"/>
      <c r="E9" s="817"/>
      <c r="F9" s="817"/>
      <c r="G9" s="828"/>
      <c r="H9" s="828"/>
      <c r="I9" s="828"/>
      <c r="J9" s="840"/>
      <c r="K9" s="798"/>
      <c r="L9" s="799"/>
      <c r="M9" s="799"/>
      <c r="N9" s="800"/>
      <c r="O9" s="836"/>
      <c r="P9" s="837"/>
      <c r="Q9" s="837"/>
      <c r="R9" s="838"/>
      <c r="S9" s="798"/>
      <c r="T9" s="799"/>
      <c r="U9" s="799"/>
      <c r="V9" s="800"/>
      <c r="W9" s="798"/>
      <c r="X9" s="799"/>
      <c r="Y9" s="799"/>
      <c r="Z9" s="799"/>
      <c r="AA9" s="800"/>
      <c r="AB9" s="798"/>
      <c r="AC9" s="799"/>
      <c r="AD9" s="799"/>
      <c r="AE9" s="799"/>
      <c r="AF9" s="799"/>
      <c r="AG9" s="800"/>
      <c r="AH9" s="24"/>
      <c r="AI9" s="159" t="s">
        <v>89</v>
      </c>
      <c r="AJ9" s="812"/>
      <c r="AK9" s="813"/>
      <c r="AL9" s="813"/>
      <c r="AM9" s="814"/>
      <c r="AN9" s="812"/>
      <c r="AO9" s="813"/>
      <c r="AP9" s="813"/>
      <c r="AQ9" s="813"/>
      <c r="AR9" s="870"/>
      <c r="AS9" s="873"/>
      <c r="AT9" s="813"/>
      <c r="AU9" s="813"/>
      <c r="AV9" s="813"/>
      <c r="AW9" s="813"/>
      <c r="AX9" s="870"/>
      <c r="AY9" s="86"/>
      <c r="AZ9" s="775"/>
      <c r="BA9" s="236"/>
      <c r="BB9" s="235"/>
      <c r="BC9" s="907"/>
      <c r="BD9" s="908"/>
      <c r="BE9" s="875"/>
      <c r="BF9" s="890"/>
      <c r="BG9" s="891"/>
      <c r="BH9" s="891"/>
      <c r="BI9" s="892"/>
      <c r="BJ9" s="875"/>
      <c r="BK9" s="865"/>
      <c r="BL9" s="866"/>
      <c r="BM9" s="866"/>
      <c r="BN9" s="866"/>
      <c r="BO9" s="866"/>
      <c r="BP9" s="866"/>
      <c r="BQ9" s="866"/>
      <c r="BR9" s="867"/>
      <c r="BS9" s="227"/>
      <c r="BT9" s="915"/>
      <c r="BU9" s="916"/>
      <c r="BV9" s="916"/>
      <c r="BW9" s="917"/>
      <c r="BX9" s="923"/>
      <c r="BY9" s="919"/>
      <c r="BZ9" s="900"/>
      <c r="CA9" s="901"/>
      <c r="CB9" s="875"/>
      <c r="CC9" s="865"/>
      <c r="CD9" s="866"/>
      <c r="CE9" s="866"/>
      <c r="CF9" s="866"/>
      <c r="CG9" s="866"/>
      <c r="CH9" s="866"/>
      <c r="CI9" s="866"/>
      <c r="CJ9" s="867"/>
      <c r="CK9" s="227"/>
      <c r="CL9" s="915"/>
      <c r="CM9" s="916"/>
      <c r="CN9" s="916"/>
      <c r="CO9" s="917"/>
      <c r="CQ9" s="858"/>
      <c r="CR9" s="904"/>
      <c r="CS9" s="759"/>
      <c r="CT9" s="756"/>
      <c r="CU9" s="757"/>
      <c r="CV9" s="768"/>
      <c r="CW9" s="766"/>
      <c r="CX9" s="766"/>
      <c r="CY9" s="759"/>
      <c r="CZ9" s="756"/>
      <c r="DA9" s="757"/>
      <c r="DB9" s="757"/>
      <c r="DC9" s="757"/>
      <c r="DD9" s="758"/>
      <c r="DE9" s="708"/>
      <c r="DF9" s="708"/>
      <c r="DG9" s="708"/>
      <c r="DH9" s="708"/>
      <c r="DI9" s="708"/>
      <c r="DJ9" s="708"/>
      <c r="DK9" s="708"/>
      <c r="DL9" s="708"/>
      <c r="DM9" s="708"/>
      <c r="DN9" s="708"/>
      <c r="DO9" s="708"/>
      <c r="DP9" s="708"/>
      <c r="DQ9" s="708"/>
    </row>
    <row r="10" spans="1:184" ht="18" customHeight="1" thickBot="1" x14ac:dyDescent="0.3">
      <c r="A10" s="84" t="s">
        <v>194</v>
      </c>
      <c r="B10" s="676" t="str">
        <f>IF(DS13="","RA 1",VLOOKUP(DY13,NOMAXE6,2,0))</f>
        <v>RA 1</v>
      </c>
      <c r="C10" s="130" t="s">
        <v>108</v>
      </c>
      <c r="D10" s="817"/>
      <c r="E10" s="817"/>
      <c r="F10" s="817"/>
      <c r="G10" s="828"/>
      <c r="H10" s="828"/>
      <c r="I10" s="828"/>
      <c r="J10" s="840"/>
      <c r="K10" s="788" t="s">
        <v>80</v>
      </c>
      <c r="L10" s="790" t="s">
        <v>195</v>
      </c>
      <c r="M10" s="783" t="s">
        <v>114</v>
      </c>
      <c r="N10" s="784"/>
      <c r="O10" s="788" t="s">
        <v>110</v>
      </c>
      <c r="P10" s="790" t="s">
        <v>195</v>
      </c>
      <c r="Q10" s="783" t="s">
        <v>114</v>
      </c>
      <c r="R10" s="784"/>
      <c r="S10" s="788" t="s">
        <v>110</v>
      </c>
      <c r="T10" s="790" t="s">
        <v>195</v>
      </c>
      <c r="U10" s="783" t="s">
        <v>114</v>
      </c>
      <c r="V10" s="784"/>
      <c r="W10" s="805" t="s">
        <v>117</v>
      </c>
      <c r="X10" s="778" t="s">
        <v>118</v>
      </c>
      <c r="Y10" s="778" t="s">
        <v>119</v>
      </c>
      <c r="Z10" s="778" t="s">
        <v>120</v>
      </c>
      <c r="AA10" s="852" t="s">
        <v>121</v>
      </c>
      <c r="AB10" s="805" t="s">
        <v>117</v>
      </c>
      <c r="AC10" s="778" t="s">
        <v>118</v>
      </c>
      <c r="AD10" s="778" t="s">
        <v>119</v>
      </c>
      <c r="AE10" s="778" t="s">
        <v>120</v>
      </c>
      <c r="AF10" s="823" t="s">
        <v>121</v>
      </c>
      <c r="AG10" s="825" t="s">
        <v>196</v>
      </c>
      <c r="AH10" s="24"/>
      <c r="AI10" s="159" t="s">
        <v>108</v>
      </c>
      <c r="AJ10" s="815" t="s">
        <v>80</v>
      </c>
      <c r="AK10" s="776" t="s">
        <v>195</v>
      </c>
      <c r="AL10" s="855" t="s">
        <v>114</v>
      </c>
      <c r="AM10" s="856"/>
      <c r="AN10" s="801" t="s">
        <v>117</v>
      </c>
      <c r="AO10" s="780" t="s">
        <v>118</v>
      </c>
      <c r="AP10" s="780" t="s">
        <v>119</v>
      </c>
      <c r="AQ10" s="780" t="s">
        <v>120</v>
      </c>
      <c r="AR10" s="803" t="s">
        <v>121</v>
      </c>
      <c r="AS10" s="780" t="s">
        <v>117</v>
      </c>
      <c r="AT10" s="780" t="s">
        <v>118</v>
      </c>
      <c r="AU10" s="780" t="s">
        <v>119</v>
      </c>
      <c r="AV10" s="780" t="s">
        <v>120</v>
      </c>
      <c r="AW10" s="853" t="s">
        <v>121</v>
      </c>
      <c r="AX10" s="770" t="s">
        <v>196</v>
      </c>
      <c r="AY10" s="86"/>
      <c r="AZ10" s="775"/>
      <c r="BA10" s="236"/>
      <c r="BB10" s="235"/>
      <c r="BC10" s="773" t="s">
        <v>110</v>
      </c>
      <c r="BD10" s="881" t="s">
        <v>111</v>
      </c>
      <c r="BF10" s="893" t="str">
        <f>"Carnet 
31.12."&amp;SETUP!$H$3</f>
        <v>Carnet 
31.12.0</v>
      </c>
      <c r="BG10" s="894"/>
      <c r="BH10" s="893" t="str">
        <f>"Carnet 
31.12."&amp;SETUP!$H$3+1</f>
        <v>Carnet 
31.12.1</v>
      </c>
      <c r="BI10" s="895"/>
      <c r="BK10" s="920" t="s">
        <v>117</v>
      </c>
      <c r="BL10" s="921"/>
      <c r="BM10" s="882" t="s">
        <v>118</v>
      </c>
      <c r="BN10" s="883"/>
      <c r="BO10" s="882" t="s">
        <v>119</v>
      </c>
      <c r="BP10" s="883"/>
      <c r="BQ10" s="882" t="s">
        <v>120</v>
      </c>
      <c r="BR10" s="896"/>
      <c r="BS10" s="7"/>
      <c r="BT10" s="880" t="s">
        <v>117</v>
      </c>
      <c r="BU10" s="763" t="s">
        <v>118</v>
      </c>
      <c r="BV10" s="763" t="s">
        <v>119</v>
      </c>
      <c r="BW10" s="764" t="s">
        <v>120</v>
      </c>
      <c r="BX10" s="232"/>
      <c r="BY10" s="233"/>
      <c r="BZ10" s="893" t="str">
        <f>"Carnet 
31.12."&amp;SETUP!$H$3+1</f>
        <v>Carnet 
31.12.1</v>
      </c>
      <c r="CA10" s="895"/>
      <c r="CC10" s="920" t="s">
        <v>117</v>
      </c>
      <c r="CD10" s="921"/>
      <c r="CE10" s="882" t="s">
        <v>118</v>
      </c>
      <c r="CF10" s="883"/>
      <c r="CG10" s="882" t="s">
        <v>119</v>
      </c>
      <c r="CH10" s="883"/>
      <c r="CI10" s="882" t="s">
        <v>120</v>
      </c>
      <c r="CJ10" s="896"/>
      <c r="CK10" s="7"/>
      <c r="CL10" s="880" t="s">
        <v>117</v>
      </c>
      <c r="CM10" s="763" t="s">
        <v>118</v>
      </c>
      <c r="CN10" s="763" t="s">
        <v>119</v>
      </c>
      <c r="CO10" s="764" t="s">
        <v>120</v>
      </c>
      <c r="CQ10" s="858"/>
      <c r="CR10" s="904"/>
      <c r="CS10" s="759"/>
      <c r="CT10" s="756"/>
      <c r="CU10" s="757"/>
      <c r="CV10" s="768"/>
      <c r="CW10" s="766"/>
      <c r="CX10" s="766"/>
      <c r="CY10" s="759"/>
      <c r="CZ10" s="759" t="s">
        <v>343</v>
      </c>
      <c r="DA10" s="763" t="s">
        <v>117</v>
      </c>
      <c r="DB10" s="763" t="s">
        <v>118</v>
      </c>
      <c r="DC10" s="763" t="s">
        <v>119</v>
      </c>
      <c r="DD10" s="764" t="s">
        <v>120</v>
      </c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224" t="s">
        <v>205</v>
      </c>
    </row>
    <row r="11" spans="1:184" ht="18" customHeight="1" thickBot="1" x14ac:dyDescent="0.3">
      <c r="A11" s="178" t="s">
        <v>190</v>
      </c>
      <c r="B11" s="179" t="s">
        <v>191</v>
      </c>
      <c r="C11" s="180" t="s">
        <v>109</v>
      </c>
      <c r="D11" s="818"/>
      <c r="E11" s="818"/>
      <c r="F11" s="818"/>
      <c r="G11" s="829"/>
      <c r="H11" s="829"/>
      <c r="I11" s="829"/>
      <c r="J11" s="841"/>
      <c r="K11" s="789"/>
      <c r="L11" s="791"/>
      <c r="M11" s="183" t="e">
        <f>"K"&amp;SETUP!$G$25</f>
        <v>#N/A</v>
      </c>
      <c r="N11" s="181" t="s">
        <v>112</v>
      </c>
      <c r="O11" s="789"/>
      <c r="P11" s="791"/>
      <c r="Q11" s="183" t="e">
        <f>"K"&amp;SETUP!$G$25</f>
        <v>#N/A</v>
      </c>
      <c r="R11" s="181" t="s">
        <v>116</v>
      </c>
      <c r="S11" s="789"/>
      <c r="T11" s="791"/>
      <c r="U11" s="183" t="e">
        <f>"K"&amp;SETUP!$G$25</f>
        <v>#N/A</v>
      </c>
      <c r="V11" s="181" t="s">
        <v>116</v>
      </c>
      <c r="W11" s="789"/>
      <c r="X11" s="779"/>
      <c r="Y11" s="779"/>
      <c r="Z11" s="779"/>
      <c r="AA11" s="826"/>
      <c r="AB11" s="789"/>
      <c r="AC11" s="779"/>
      <c r="AD11" s="779"/>
      <c r="AE11" s="779"/>
      <c r="AF11" s="824"/>
      <c r="AG11" s="826"/>
      <c r="AH11" s="90"/>
      <c r="AI11" s="182" t="s">
        <v>109</v>
      </c>
      <c r="AJ11" s="802"/>
      <c r="AK11" s="777"/>
      <c r="AL11" s="183" t="e">
        <f>"K"&amp;SETUP!$G$25</f>
        <v>#N/A</v>
      </c>
      <c r="AM11" s="184" t="s">
        <v>112</v>
      </c>
      <c r="AN11" s="802"/>
      <c r="AO11" s="781"/>
      <c r="AP11" s="781"/>
      <c r="AQ11" s="781"/>
      <c r="AR11" s="804"/>
      <c r="AS11" s="781"/>
      <c r="AT11" s="781"/>
      <c r="AU11" s="781"/>
      <c r="AV11" s="781"/>
      <c r="AW11" s="854"/>
      <c r="AX11" s="771"/>
      <c r="AY11" s="7"/>
      <c r="AZ11" s="775"/>
      <c r="BA11" s="238"/>
      <c r="BB11" s="235"/>
      <c r="BC11" s="773"/>
      <c r="BD11" s="881"/>
      <c r="BF11" s="276" t="s">
        <v>110</v>
      </c>
      <c r="BG11" s="291" t="s">
        <v>111</v>
      </c>
      <c r="BH11" s="276" t="s">
        <v>110</v>
      </c>
      <c r="BI11" s="277" t="s">
        <v>111</v>
      </c>
      <c r="BK11" s="228" t="s">
        <v>328</v>
      </c>
      <c r="BL11" s="229" t="s">
        <v>130</v>
      </c>
      <c r="BM11" s="230" t="s">
        <v>328</v>
      </c>
      <c r="BN11" s="229" t="s">
        <v>130</v>
      </c>
      <c r="BO11" s="230" t="s">
        <v>328</v>
      </c>
      <c r="BP11" s="229" t="s">
        <v>130</v>
      </c>
      <c r="BQ11" s="230" t="s">
        <v>328</v>
      </c>
      <c r="BR11" s="231" t="s">
        <v>130</v>
      </c>
      <c r="BS11" s="7"/>
      <c r="BT11" s="880"/>
      <c r="BU11" s="763"/>
      <c r="BV11" s="763"/>
      <c r="BW11" s="764"/>
      <c r="BX11" s="232"/>
      <c r="BY11" s="233"/>
      <c r="BZ11" s="276" t="s">
        <v>110</v>
      </c>
      <c r="CA11" s="277" t="s">
        <v>111</v>
      </c>
      <c r="CC11" s="228" t="s">
        <v>328</v>
      </c>
      <c r="CD11" s="229" t="s">
        <v>130</v>
      </c>
      <c r="CE11" s="230" t="s">
        <v>328</v>
      </c>
      <c r="CF11" s="229" t="s">
        <v>130</v>
      </c>
      <c r="CG11" s="230" t="s">
        <v>328</v>
      </c>
      <c r="CH11" s="229" t="s">
        <v>130</v>
      </c>
      <c r="CI11" s="230" t="s">
        <v>328</v>
      </c>
      <c r="CJ11" s="231" t="s">
        <v>130</v>
      </c>
      <c r="CK11" s="7"/>
      <c r="CL11" s="880"/>
      <c r="CM11" s="763"/>
      <c r="CN11" s="763"/>
      <c r="CO11" s="764"/>
      <c r="CQ11" s="858"/>
      <c r="CR11" s="904"/>
      <c r="CS11" s="759"/>
      <c r="CT11" s="756"/>
      <c r="CU11" s="757"/>
      <c r="CV11" s="768"/>
      <c r="CW11" s="766"/>
      <c r="CX11" s="766"/>
      <c r="CY11" s="759"/>
      <c r="CZ11" s="759"/>
      <c r="DA11" s="763"/>
      <c r="DB11" s="763"/>
      <c r="DC11" s="763"/>
      <c r="DD11" s="764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212" t="s">
        <v>78</v>
      </c>
      <c r="DS11" s="213" t="s">
        <v>189</v>
      </c>
      <c r="DT11" s="213" t="s">
        <v>198</v>
      </c>
      <c r="DU11" s="213" t="s">
        <v>368</v>
      </c>
      <c r="DV11" s="213" t="s">
        <v>78</v>
      </c>
      <c r="DW11" s="213" t="s">
        <v>188</v>
      </c>
      <c r="DX11" s="213" t="s">
        <v>199</v>
      </c>
      <c r="DY11" s="213" t="s">
        <v>186</v>
      </c>
      <c r="DZ11" s="213" t="s">
        <v>200</v>
      </c>
      <c r="EA11" s="213" t="s">
        <v>201</v>
      </c>
      <c r="EB11" s="213" t="s">
        <v>190</v>
      </c>
      <c r="EC11" s="213"/>
      <c r="ED11" s="212" t="s">
        <v>106</v>
      </c>
      <c r="EE11" s="214" t="s">
        <v>125</v>
      </c>
      <c r="EF11" s="214" t="s">
        <v>126</v>
      </c>
      <c r="EG11" s="214" t="s">
        <v>111</v>
      </c>
      <c r="EH11" s="214" t="s">
        <v>127</v>
      </c>
      <c r="EI11" s="214" t="s">
        <v>128</v>
      </c>
      <c r="EJ11" s="214" t="s">
        <v>129</v>
      </c>
      <c r="EK11" s="214" t="s">
        <v>56</v>
      </c>
      <c r="EL11" s="214" t="s">
        <v>57</v>
      </c>
      <c r="EM11" s="214" t="s">
        <v>58</v>
      </c>
      <c r="EN11" s="214" t="s">
        <v>59</v>
      </c>
      <c r="EO11" s="214" t="s">
        <v>60</v>
      </c>
      <c r="EP11" s="214" t="s">
        <v>61</v>
      </c>
      <c r="EQ11" s="214" t="s">
        <v>62</v>
      </c>
      <c r="ER11" s="214" t="s">
        <v>63</v>
      </c>
      <c r="ES11" s="214" t="s">
        <v>64</v>
      </c>
      <c r="ET11" s="214" t="s">
        <v>65</v>
      </c>
      <c r="EU11" s="214" t="s">
        <v>66</v>
      </c>
      <c r="EV11" s="214" t="s">
        <v>67</v>
      </c>
      <c r="EW11" s="214" t="s">
        <v>68</v>
      </c>
      <c r="EX11" s="214" t="s">
        <v>69</v>
      </c>
      <c r="EY11" s="214" t="s">
        <v>70</v>
      </c>
      <c r="EZ11" s="214" t="s">
        <v>71</v>
      </c>
      <c r="FA11" s="214" t="s">
        <v>72</v>
      </c>
      <c r="FB11" s="214" t="s">
        <v>73</v>
      </c>
      <c r="FC11" s="214" t="s">
        <v>28</v>
      </c>
      <c r="FD11" s="214" t="s">
        <v>29</v>
      </c>
      <c r="FE11" s="214" t="s">
        <v>30</v>
      </c>
      <c r="FF11" s="214" t="s">
        <v>31</v>
      </c>
      <c r="FG11" s="214" t="s">
        <v>32</v>
      </c>
      <c r="FH11" s="214" t="s">
        <v>33</v>
      </c>
      <c r="FI11" s="214" t="s">
        <v>34</v>
      </c>
      <c r="FJ11" s="214" t="s">
        <v>35</v>
      </c>
      <c r="FK11" s="214" t="s">
        <v>31</v>
      </c>
      <c r="FL11" s="214" t="s">
        <v>36</v>
      </c>
      <c r="FM11" s="214" t="s">
        <v>37</v>
      </c>
      <c r="FN11" s="214" t="s">
        <v>38</v>
      </c>
      <c r="FO11" s="214" t="s">
        <v>42</v>
      </c>
      <c r="FP11" s="214" t="s">
        <v>43</v>
      </c>
      <c r="FQ11" s="214" t="s">
        <v>44</v>
      </c>
      <c r="FR11" s="214" t="s">
        <v>45</v>
      </c>
      <c r="FS11" s="214" t="s">
        <v>46</v>
      </c>
      <c r="FT11" s="214" t="s">
        <v>47</v>
      </c>
      <c r="FU11" s="214" t="s">
        <v>48</v>
      </c>
      <c r="FV11" s="214" t="s">
        <v>49</v>
      </c>
      <c r="FW11" s="214" t="s">
        <v>50</v>
      </c>
      <c r="FX11" s="214" t="s">
        <v>51</v>
      </c>
      <c r="FY11" s="214" t="s">
        <v>131</v>
      </c>
      <c r="FZ11" s="214" t="s">
        <v>132</v>
      </c>
      <c r="GA11" s="214" t="s">
        <v>133</v>
      </c>
      <c r="GB11" s="214" t="s">
        <v>134</v>
      </c>
    </row>
    <row r="12" spans="1:184" ht="18" customHeight="1" x14ac:dyDescent="0.25">
      <c r="A12" s="176"/>
      <c r="B12" s="319"/>
      <c r="C12" s="321"/>
      <c r="D12" s="322"/>
      <c r="E12" s="322"/>
      <c r="F12" s="322"/>
      <c r="G12" s="322"/>
      <c r="H12" s="322"/>
      <c r="I12" s="322"/>
      <c r="J12" s="323"/>
      <c r="K12" s="311"/>
      <c r="L12" s="315"/>
      <c r="M12" s="316"/>
      <c r="N12" s="312"/>
      <c r="O12" s="311"/>
      <c r="P12" s="315"/>
      <c r="Q12" s="316"/>
      <c r="R12" s="312"/>
      <c r="S12" s="311"/>
      <c r="T12" s="315"/>
      <c r="U12" s="316"/>
      <c r="V12" s="326"/>
      <c r="W12" s="311"/>
      <c r="X12" s="177"/>
      <c r="Y12" s="177"/>
      <c r="Z12" s="177"/>
      <c r="AA12" s="328"/>
      <c r="AB12" s="311"/>
      <c r="AC12" s="177"/>
      <c r="AD12" s="177"/>
      <c r="AE12" s="177"/>
      <c r="AF12" s="329"/>
      <c r="AG12" s="330"/>
      <c r="AH12" s="22"/>
      <c r="AI12" s="333"/>
      <c r="AJ12" s="96"/>
      <c r="AK12" s="334"/>
      <c r="AL12" s="335"/>
      <c r="AM12" s="336"/>
      <c r="AN12" s="337"/>
      <c r="AO12" s="96"/>
      <c r="AP12" s="96"/>
      <c r="AQ12" s="96"/>
      <c r="AR12" s="338"/>
      <c r="AS12" s="96"/>
      <c r="AT12" s="96"/>
      <c r="AU12" s="96"/>
      <c r="AV12" s="96"/>
      <c r="AW12" s="339"/>
      <c r="AX12" s="151"/>
      <c r="AY12" s="22"/>
      <c r="AZ12" s="15"/>
      <c r="BA12" s="243"/>
      <c r="BB12" s="235"/>
      <c r="BC12" s="280"/>
      <c r="BD12" s="281"/>
      <c r="BF12" s="282"/>
      <c r="BG12" s="544"/>
      <c r="BH12" s="545"/>
      <c r="BI12" s="284"/>
      <c r="BK12" s="681"/>
      <c r="BL12" s="682"/>
      <c r="BM12" s="683"/>
      <c r="BN12" s="684"/>
      <c r="BO12" s="683"/>
      <c r="BP12" s="684"/>
      <c r="BQ12" s="552"/>
      <c r="BR12" s="551"/>
      <c r="BS12" s="226"/>
      <c r="BT12" s="686"/>
      <c r="BU12" s="687"/>
      <c r="BV12" s="687"/>
      <c r="BW12" s="688"/>
      <c r="BX12" s="232"/>
      <c r="BY12" s="233"/>
      <c r="BZ12" s="282"/>
      <c r="CA12" s="660"/>
      <c r="CC12" s="550"/>
      <c r="CD12" s="552"/>
      <c r="CE12" s="553"/>
      <c r="CF12" s="554"/>
      <c r="CG12" s="553"/>
      <c r="CH12" s="554"/>
      <c r="CI12" s="552"/>
      <c r="CJ12" s="551"/>
      <c r="CK12" s="226"/>
      <c r="CL12" s="282"/>
      <c r="CM12" s="283"/>
      <c r="CN12" s="283"/>
      <c r="CO12" s="284"/>
      <c r="CQ12" s="296"/>
      <c r="CR12" s="282"/>
      <c r="CS12" s="689"/>
      <c r="CT12" s="283"/>
      <c r="CU12" s="283"/>
      <c r="CV12" s="706"/>
      <c r="CW12" s="709"/>
      <c r="CX12" s="709"/>
      <c r="CY12" s="709"/>
      <c r="CZ12" s="709"/>
      <c r="DA12" s="709"/>
      <c r="DB12" s="709"/>
      <c r="DC12" s="709"/>
      <c r="DD12" s="703"/>
      <c r="DE12" s="714"/>
      <c r="DF12" s="714"/>
      <c r="DG12" s="714"/>
      <c r="DH12" s="714"/>
      <c r="DI12" s="714"/>
      <c r="DJ12" s="714"/>
      <c r="DK12" s="714"/>
      <c r="DL12" s="714"/>
      <c r="DM12" s="714"/>
      <c r="DN12" s="714"/>
      <c r="DO12" s="714"/>
      <c r="DP12" s="714"/>
      <c r="DQ12" s="714"/>
      <c r="DR12" s="215"/>
      <c r="DS12" s="216"/>
      <c r="DT12" s="216"/>
      <c r="DU12" s="216"/>
      <c r="DV12" s="216"/>
      <c r="DW12" s="216"/>
      <c r="DX12" s="216"/>
      <c r="DY12" s="216"/>
      <c r="DZ12" s="216"/>
      <c r="EA12" s="216"/>
      <c r="EB12" s="216"/>
      <c r="EC12" s="216"/>
      <c r="ED12" s="216"/>
      <c r="EE12" s="216"/>
      <c r="EF12" s="216"/>
      <c r="EG12" s="216"/>
      <c r="EH12" s="216"/>
      <c r="EI12" s="216"/>
      <c r="EJ12" s="216"/>
      <c r="EK12" s="216"/>
      <c r="EL12" s="216"/>
      <c r="EM12" s="216"/>
      <c r="EN12" s="216"/>
      <c r="EO12" s="216"/>
      <c r="EP12" s="216"/>
      <c r="EQ12" s="216"/>
      <c r="ER12" s="216"/>
      <c r="ES12" s="216"/>
      <c r="ET12" s="216"/>
      <c r="EU12" s="216"/>
      <c r="EV12" s="216"/>
      <c r="EW12" s="216"/>
      <c r="EX12" s="216"/>
      <c r="EY12" s="216"/>
      <c r="EZ12" s="216"/>
      <c r="FA12" s="216"/>
      <c r="FB12" s="216"/>
      <c r="FC12" s="216"/>
      <c r="FD12" s="216"/>
      <c r="FE12" s="216"/>
      <c r="FF12" s="216"/>
      <c r="FG12" s="216"/>
      <c r="FH12" s="216"/>
      <c r="FI12" s="216"/>
      <c r="FJ12" s="216"/>
      <c r="FK12" s="216"/>
      <c r="FL12" s="216"/>
      <c r="FM12" s="216"/>
      <c r="FN12" s="216"/>
      <c r="FO12" s="216"/>
      <c r="FP12" s="216"/>
      <c r="FQ12" s="216"/>
      <c r="FR12" s="216"/>
      <c r="FS12" s="216"/>
      <c r="FT12" s="216"/>
      <c r="FU12" s="216"/>
      <c r="FV12" s="216"/>
      <c r="FW12" s="216"/>
      <c r="FX12" s="216"/>
      <c r="FY12" s="216"/>
      <c r="FZ12" s="216"/>
      <c r="GA12" s="216"/>
      <c r="GB12" s="216"/>
    </row>
    <row r="13" spans="1:184" ht="18" customHeight="1" x14ac:dyDescent="0.25">
      <c r="A13" s="137">
        <f>+EA13</f>
        <v>0</v>
      </c>
      <c r="B13" s="138">
        <f>+EB13</f>
        <v>0</v>
      </c>
      <c r="C13" s="132"/>
      <c r="D13" s="72">
        <f>+DT13</f>
        <v>0</v>
      </c>
      <c r="E13" s="72">
        <f>DU13</f>
        <v>0</v>
      </c>
      <c r="F13" s="72" t="str">
        <f>IF(C13="A",IF(O13-S13-W13-X13&lt;1,"T","E"),"")</f>
        <v/>
      </c>
      <c r="G13" s="582"/>
      <c r="H13" s="582"/>
      <c r="I13" s="73">
        <v>1</v>
      </c>
      <c r="J13" s="133"/>
      <c r="K13" s="635">
        <f>IF(C13="",0,IF(C13="A",IF(DT13="AP",0,SUMIF(#REF!,A13,#REF!)/1000+SUMIF(#REF!,A13,#REF!)/1000+0.00001),+O13))</f>
        <v>0</v>
      </c>
      <c r="L13" s="77"/>
      <c r="M13" s="636">
        <f>IF(C13="",0,IF(C13="A",IF(DT13="AP",0,SUMIF(#REF!,A13,#REF!)/1000+SUMIF(#REF!,A13,#REF!)/1000),+Q13))</f>
        <v>0</v>
      </c>
      <c r="N13" s="637" t="str">
        <f>IFERROR(IF(ABS(M13/K13)&gt;2,"",M13/K13),"")</f>
        <v/>
      </c>
      <c r="O13" s="113"/>
      <c r="P13" s="75"/>
      <c r="Q13" s="74"/>
      <c r="R13" s="127"/>
      <c r="S13" s="113"/>
      <c r="T13" s="76"/>
      <c r="U13" s="75"/>
      <c r="V13" s="127"/>
      <c r="W13" s="113"/>
      <c r="X13" s="75"/>
      <c r="Y13" s="75"/>
      <c r="Z13" s="77"/>
      <c r="AA13" s="115"/>
      <c r="AB13" s="113"/>
      <c r="AC13" s="75"/>
      <c r="AD13" s="75"/>
      <c r="AE13" s="75"/>
      <c r="AF13" s="78"/>
      <c r="AG13" s="114"/>
      <c r="AH13" s="21"/>
      <c r="AI13" s="161"/>
      <c r="AJ13" s="154"/>
      <c r="AK13" s="211"/>
      <c r="AL13" s="98"/>
      <c r="AM13" s="153"/>
      <c r="AN13" s="154"/>
      <c r="AO13" s="99"/>
      <c r="AP13" s="99"/>
      <c r="AQ13" s="99"/>
      <c r="AR13" s="155"/>
      <c r="AS13" s="99"/>
      <c r="AT13" s="99"/>
      <c r="AU13" s="99"/>
      <c r="AV13" s="99"/>
      <c r="AW13" s="97"/>
      <c r="AX13" s="152"/>
      <c r="AY13" s="21"/>
      <c r="AZ13" s="15"/>
      <c r="BA13" s="239"/>
      <c r="BB13" s="235"/>
      <c r="BC13" s="271"/>
      <c r="BD13" s="272"/>
      <c r="BE13" s="15"/>
      <c r="BF13" s="274"/>
      <c r="BG13" s="292"/>
      <c r="BH13" s="274"/>
      <c r="BI13" s="275"/>
      <c r="BJ13" s="15"/>
      <c r="BK13" s="679"/>
      <c r="BL13" s="680"/>
      <c r="BM13" s="548"/>
      <c r="BN13" s="547"/>
      <c r="BO13" s="548"/>
      <c r="BP13" s="547"/>
      <c r="BQ13" s="548"/>
      <c r="BR13" s="549"/>
      <c r="BS13" s="17"/>
      <c r="BT13" s="685"/>
      <c r="BU13" s="547"/>
      <c r="BV13" s="547"/>
      <c r="BW13" s="267"/>
      <c r="BX13" s="535"/>
      <c r="BY13" s="536"/>
      <c r="BZ13" s="274" t="str">
        <f>IF(SETUP!$C$11="Visée 5 / Visée 2",+$O13+$AJ13-$S13-$AA13-$AR13,"")</f>
        <v/>
      </c>
      <c r="CA13" s="275" t="str">
        <f>IF(SETUP!$C$11="Visée 5 / Visée 2",+$Q13+$AL13-$U13-$AF13-$AW13,"")</f>
        <v/>
      </c>
      <c r="CB13" s="15"/>
      <c r="CC13" s="546">
        <f>IF($Q13&lt;0,0,IF($AR13&lt;&gt;0,IF(LEFT(SETUP!$G$3,7)="Visée 5",IF(OR($J13="L",$J13="LV"),($AA13+$S13+$AN13)/($O13/4),+($AA13+$S13+$AN13)/$O13),0),0))</f>
        <v>0</v>
      </c>
      <c r="CD13" s="547" t="str">
        <f>IF(SETUP!$C$11="Visée 5 / Visée 2",IF(AND(CC13&lt;0.2,CC13&gt;0.01),-(+$AF13+$U13+$AS13),0),"")</f>
        <v/>
      </c>
      <c r="CE13" s="548">
        <f>IF($Q13&lt;0,0,IF($AR13&lt;&gt;0,IF(LEFT(SETUP!$G$3,7)="Visée 5",IF(OR($J13="L",$J13="LV"),($AA13+$S13+$AN13+$AO13)/($O13/2),+($AA13+$S13+$AN13+$AO13)/$O13),0),0))</f>
        <v>0</v>
      </c>
      <c r="CF13" s="547" t="str">
        <f>IF(SETUP!$C$11="Visée 5 / Visée 2",IF(AND(CE13&lt;0.2,CE13&gt;0.01),-(+$AF13+$U13+$AS13+$AT13),0),"")</f>
        <v/>
      </c>
      <c r="CG13" s="548">
        <f>IF($Q13&lt;0,0,IF($AR13&lt;&gt;0,IF(LEFT(SETUP!$G$3,7)="Visée 5",IF(OR($J13="L",$J13="LV"),($AA13+$S13+$AN13+$AO13+$AP13)/($O13/4*3),+($AA13+$S13+$AN13+$AO13+$AP13)/$O13),0),0))</f>
        <v>0</v>
      </c>
      <c r="CH13" s="547" t="str">
        <f>IF(SETUP!$C$11="Visée 5 / Visée 2",IF(AND(CG13&lt;0.2,CG13&gt;0.01),-(+$AF13+$U13+$AS13+$AT13+$AU13),0),"")</f>
        <v/>
      </c>
      <c r="CI13" s="548" t="str">
        <f>IF($Q13&lt;0,0,IF(SETUP!$C$11="Visée 5 / Visée 2",IF($AR13&lt;&gt;0,+($AA13+$S13+$AR13)/$O13,0),""))</f>
        <v/>
      </c>
      <c r="CJ13" s="549" t="str">
        <f>IF(SETUP!$C$11="Visée 5 / Visée 2",IF(AND(CI13&lt;0.2,CI13&gt;0.01),-(+$AF13+$U13+$AW13),0),"")</f>
        <v/>
      </c>
      <c r="CK13" s="17"/>
      <c r="CL13" s="265" t="str">
        <f>IF(AND(SETUP!$C$11="Visée 5 / Visée 2",$AN13&lt;&gt;0),IF(AND($R13&lt;#REF!,$AI13&lt;&gt;""),+($Q13-$U13-$AF13-$AS13)-(($O13-$S13-$AA13-$AN13)*#REF!),0),"")</f>
        <v/>
      </c>
      <c r="CM13" s="266" t="str">
        <f>IF(AND(SETUP!$C$11="Visée 5 / Visée 2",SUM($AS13:$AT13)&lt;&gt;0),IF(AND($R13&lt;#REF!,$AI13&lt;&gt;""),+($Q13-$U13-$AF13-$AS13-$AT13)-(($O13-$S13-$AA13-$AN13-$AO13)*#REF!),0),"")</f>
        <v/>
      </c>
      <c r="CN13" s="266" t="str">
        <f>IF(AND(SETUP!$C$11="Visée 5 / Visée 2",SUM($AS13:$AU13)&lt;&gt;0),IF(AND($R13&lt;#REF!,$AI13&lt;&gt;""),+($Q13-$U13-$AF13-$AS13-$AT13-$AU13)-(($O13-$S13-$AA13-$AN13-$AO13-$AP13)*#REF!),0),"")</f>
        <v/>
      </c>
      <c r="CO13" s="267" t="str">
        <f>IF(SETUP!$C$11="Visée 5 / Visée 2",IF(AND($R13&lt;#REF!,$AI13&lt;&gt;""),+($Q13-$U13-$AF13-$AW13)-(($O13-$S13-$AA13-$AR13)*#REF!),0),"")</f>
        <v/>
      </c>
      <c r="CQ13" s="297" t="str">
        <f>CONCATENATE(C13,D13)</f>
        <v>0</v>
      </c>
      <c r="CR13" s="589">
        <f>IF(AND(OR($C13="A",$C13=0),$G13=0,$J13=""),0,IF(AND(LEFT(SETUP!$G$3,7)="Visée 3",$C13&lt;&gt;"A",OR($J13="T2",$J13="T3",$J13="T4",$J13="L",$J13="LV"),OR($G13&lt;&gt;0,$H13&lt;&gt;0)),0,IF(AND(LEFT(SETUP!$G$3,7)="Visée 4",$C13&lt;&gt;"A",OR($J13="T3",$J13="T4",$J13="L",$J13="LV"),OR($G13&lt;&gt;0,$H13&lt;&gt;0)),0,IF(AND(LEFT(SETUP!$G$3,7)="Visée 5",$C13&lt;&gt;"A",OR($G13&lt;&gt;0,$H13&lt;&gt;0),OR($J13="T4",$J13="L",$J13="LV")),0,IF(AND($C13="",$AI13&lt;&gt;"A",OR($J13="T1",$J13="T2",$J13="T3",$J13="T4",$J13="L",$J13="LV")),0,1)))))</f>
        <v>0</v>
      </c>
      <c r="CS13" s="690">
        <f>IF($CR13&lt;&gt;0,1,IF(AND($CR13=0,OR($C13&lt;&gt;"A",$C13&lt;&gt;"")),IF(AND($J13="T4",SUM($W13:$Y13)&lt;&gt;0),4,IF(AND($J13="T3",SUM($W13:$X13)&lt;&gt;0),3,IF(AND($J13="T2",$W13&lt;&gt;0),2,IF(AND(LEFT(SETUP!$G$3,7)="Visée 5",OR($J13="L",$J13="LV"),SUM($W13:$Y13)&lt;&gt;0),4,IF(AND(LEFT(SETUP!$G$3,7)="Visée 4",OR($J13="L",$J13="LV"),SUM($W13:$X13)&lt;&gt;0),3,IF(AND(LEFT(SETUP!$G$3,7)="Visée 3",OR($J13="L",$J13="LV"),$W13&lt;&gt;0),2,IF(AND($CR13=0,OR($AI13&lt;&gt;"A",$AI13&lt;&gt;"")),IF(AND($J13="T4",SUM($AN13:$AP13)&lt;&gt;0),44,IF(AND($J13="T3",SUM($AN13:$AO13)&lt;&gt;0),33,IF(AND($J13="T2",$AN13&lt;&gt;0),22,0))))))))))))</f>
        <v>0</v>
      </c>
      <c r="CT13" s="590">
        <f>IF(AI13="",1,2)</f>
        <v>1</v>
      </c>
      <c r="CU13" s="702">
        <f>IF(AI13="A",1,2)</f>
        <v>2</v>
      </c>
      <c r="CV13" s="702">
        <f>IF(LEFT(SETUP!$G$3,7)="Visée 3",0,IF(LEFT(SETUP!$G$3,7)="Visée 4",1,(IF(LEFT(SETUP!$G$3,7)="Visée 5",2,0))))</f>
        <v>0</v>
      </c>
      <c r="CW13" s="710">
        <f t="shared" ref="CW13:CW58" si="0">IF(AND(SUM($K13:$AG13)+SUM($AJ13:$AX13)&lt;&gt;0,$D13=0),1,IF(IFERROR(VLOOKUP($D13,$D$89:$D$159,1,FALSE),0)&lt;&gt;$D13,1,0))</f>
        <v>0</v>
      </c>
      <c r="CX13" s="710">
        <f t="shared" ref="CX13:CX59" si="1">IF(AND(SUM($K13:$AG13)+SUM($AJ13:$AX13)&lt;&gt;0,$E13=0),1,IF(IFERROR(VLOOKUP($E13,$E$169:$E$221,1,FALSE),0)&lt;&gt;$E13,1,0))</f>
        <v>0</v>
      </c>
      <c r="CY13" s="590">
        <f>IF(AND(SUM(G13:H13)&lt;&gt;0,C13="A"),1,0)</f>
        <v>0</v>
      </c>
      <c r="CZ13" s="590">
        <f>IF((IF(C13="",0,IF(C13="A",IF(DU13="AP",0,SUMIF(#REF!,A13,#REF!)/1000+SUMIF(#REF!,A13,#REF!)/1000+0.00001),+O13))+IF(C13="",0,IF(C13="A",IF(DU13="AP",0,SUMIF(#REF!,A13,#REF!)/1000+SUMIF(#REF!,A13,#REF!)/1000),+Q13)))=(K13+M13),0,1)</f>
        <v>0</v>
      </c>
      <c r="DA13" s="590">
        <f>IF(AND($J13="L",$AI13&lt;&gt;0),IF(AN13&gt;G13*1/4,11,0),0)</f>
        <v>0</v>
      </c>
      <c r="DB13" s="590">
        <f>IF(AND($J13="L",SETUP!$C$11="Visée 3",$C13&lt;&gt;0),IF(SUM(W13:X13)&gt;G13*1/3,2,0),IF(AND($J13="L",AI13&lt;&gt;"",$C13="",OR(SETUP!$C$11="Visée 4",SETUP!$C$11="Visée 3",SETUP!$C$11="Visée 5 / Visée 2")),IF(SUM(AN13:AO13)&gt;G13*2/4,22,0),0))</f>
        <v>0</v>
      </c>
      <c r="DC13" s="590">
        <f>IF(AND($J13="L",SETUP!$C$11="Visée 3",$C13&lt;&gt;0),IF(SUM(W13:Y13)&gt;G13*2/3,3,0),IF(AND($J13="L",SETUP!$C$11="Visée 4",$C13&lt;&gt;0),IF(SUM(W13:Y13)&gt;G13*1/2,3,0),IF(AND($J13="L",AI13&lt;&gt;"",OR(SETUP!$C$11="Visée 4",SETUP!$C$11="Visée 3",SETUP!$C$11="Visée 5 / Visée 2")),IF(SUM(AN13:AP13)&gt;G13*3/4,33,0),0)))</f>
        <v>0</v>
      </c>
      <c r="DD13" s="711">
        <f>IF(AND($J13="L",SETUP!$C$11="Visée 3",$C13&lt;&gt;0),IF(SUM(W13:Z13)&gt;G13,4,0),IF(AND($J13="L",SETUP!$C$11="Visée 4",$C13&lt;&gt;0),IF(SUM(W13:Z13)&gt;G13,4,0),IF(AND($J13="L",SETUP!$C$11="Visée 5 / Visée 2",$C13&lt;&gt;0),IF(W13:Z13&gt;G13,4,0),IF(AND($J13="L",OR(AI13&lt;&gt;"",AI13&lt;&gt;"A"),OR(SETUP!$C$11="Visée 5 / Visée 2",SETUP!$C$11="Visée 4",SETUP!$C$11="Visée 3")),IF(SUM(AN13:AQ13)&gt;G13,44,0),0))))</f>
        <v>0</v>
      </c>
      <c r="DE13" s="715"/>
      <c r="DF13" s="715"/>
      <c r="DG13" s="715"/>
      <c r="DH13" s="715"/>
      <c r="DI13" s="715"/>
      <c r="DJ13" s="715"/>
      <c r="DK13" s="715"/>
      <c r="DL13" s="715"/>
      <c r="DM13" s="715"/>
      <c r="DN13" s="715"/>
      <c r="DO13" s="715"/>
      <c r="DP13" s="715"/>
      <c r="DQ13" s="715"/>
      <c r="DR13" s="217"/>
      <c r="DS13" s="217"/>
      <c r="DT13" s="217"/>
      <c r="DU13" s="217"/>
      <c r="DV13" s="217"/>
      <c r="DW13" s="217"/>
      <c r="DX13" s="217"/>
      <c r="DY13" s="217"/>
      <c r="DZ13" s="217"/>
      <c r="EA13" s="217"/>
      <c r="EB13" s="217"/>
      <c r="EC13" s="217"/>
      <c r="ED13" s="217"/>
      <c r="EE13" s="217"/>
      <c r="EF13" s="217"/>
      <c r="EG13" s="217"/>
      <c r="EH13" s="217"/>
      <c r="EI13" s="217"/>
      <c r="EJ13" s="217"/>
      <c r="EK13" s="217"/>
      <c r="EL13" s="217"/>
      <c r="EM13" s="217"/>
      <c r="EN13" s="217"/>
      <c r="EO13" s="217"/>
      <c r="EP13" s="217"/>
      <c r="EQ13" s="217"/>
      <c r="ER13" s="217"/>
      <c r="ES13" s="217"/>
      <c r="ET13" s="217"/>
      <c r="EU13" s="217"/>
      <c r="EV13" s="217"/>
      <c r="EW13" s="217"/>
      <c r="EX13" s="217"/>
      <c r="EY13" s="217"/>
      <c r="EZ13" s="217"/>
      <c r="FA13" s="217"/>
      <c r="FB13" s="217"/>
      <c r="FC13" s="217"/>
      <c r="FD13" s="217"/>
      <c r="FE13" s="217"/>
      <c r="FF13" s="217"/>
      <c r="FG13" s="217"/>
      <c r="FH13" s="217"/>
      <c r="FI13" s="217"/>
      <c r="FJ13" s="217"/>
      <c r="FK13" s="217"/>
      <c r="FL13" s="217"/>
      <c r="FM13" s="217"/>
      <c r="FN13" s="217"/>
      <c r="FO13" s="217"/>
      <c r="FP13" s="217"/>
      <c r="FQ13" s="217"/>
      <c r="FR13" s="217"/>
      <c r="FS13" s="217"/>
      <c r="FT13" s="217"/>
      <c r="FU13" s="217"/>
      <c r="FV13" s="217"/>
      <c r="FW13" s="217"/>
      <c r="FX13" s="217"/>
      <c r="FY13" s="217"/>
      <c r="FZ13" s="217"/>
      <c r="GA13" s="217"/>
      <c r="GB13" s="217"/>
    </row>
    <row r="14" spans="1:184" ht="18" customHeight="1" x14ac:dyDescent="0.25">
      <c r="A14" s="137">
        <f>+EA14</f>
        <v>0</v>
      </c>
      <c r="B14" s="138">
        <f>+EB14</f>
        <v>0</v>
      </c>
      <c r="C14" s="132"/>
      <c r="D14" s="72">
        <f>+DT14</f>
        <v>0</v>
      </c>
      <c r="E14" s="72">
        <f t="shared" ref="E14:E58" si="2">DU14</f>
        <v>0</v>
      </c>
      <c r="F14" s="72" t="str">
        <f>IF(C14="A",IF(O14-S14-W14-X14&lt;1,"T","E"),"")</f>
        <v/>
      </c>
      <c r="G14" s="582"/>
      <c r="H14" s="582"/>
      <c r="I14" s="73">
        <v>1</v>
      </c>
      <c r="J14" s="133"/>
      <c r="K14" s="744">
        <f>IF(C14="",0,IF(C14="A",IF(DT14="AP",0,SUMIF(#REF!,A14,#REF!)/1000+SUMIF(#REF!,A14,#REF!)/1000+0.00001),+O14))</f>
        <v>0</v>
      </c>
      <c r="L14" s="77"/>
      <c r="M14" s="636">
        <f>IF(C14="",0,IF(C14="A",IF(DT14="AP",0,SUMIF(#REF!,A14,#REF!)/1000+SUMIF(#REF!,A14,#REF!)/1000),+Q14))</f>
        <v>0</v>
      </c>
      <c r="N14" s="637" t="str">
        <f t="shared" ref="N14:N58" si="3">IFERROR(IF(ABS(M14/K14)&gt;2,"",M14/K14),"")</f>
        <v/>
      </c>
      <c r="O14" s="113"/>
      <c r="P14" s="75"/>
      <c r="Q14" s="74"/>
      <c r="R14" s="127"/>
      <c r="S14" s="113"/>
      <c r="T14" s="76"/>
      <c r="U14" s="75"/>
      <c r="V14" s="127"/>
      <c r="W14" s="113"/>
      <c r="X14" s="75"/>
      <c r="Y14" s="75"/>
      <c r="Z14" s="77"/>
      <c r="AA14" s="115"/>
      <c r="AB14" s="113"/>
      <c r="AC14" s="75"/>
      <c r="AD14" s="75"/>
      <c r="AE14" s="75"/>
      <c r="AF14" s="78"/>
      <c r="AG14" s="114"/>
      <c r="AH14" s="21"/>
      <c r="AI14" s="161"/>
      <c r="AJ14" s="154"/>
      <c r="AK14" s="211"/>
      <c r="AL14" s="98"/>
      <c r="AM14" s="153"/>
      <c r="AN14" s="154"/>
      <c r="AO14" s="99"/>
      <c r="AP14" s="99"/>
      <c r="AQ14" s="99"/>
      <c r="AR14" s="155"/>
      <c r="AS14" s="99"/>
      <c r="AT14" s="99"/>
      <c r="AU14" s="99"/>
      <c r="AV14" s="99"/>
      <c r="AW14" s="97"/>
      <c r="AX14" s="152"/>
      <c r="AY14" s="21"/>
      <c r="AZ14" s="15"/>
      <c r="BA14" s="239"/>
      <c r="BB14" s="235"/>
      <c r="BC14" s="271"/>
      <c r="BD14" s="272"/>
      <c r="BE14" s="15"/>
      <c r="BF14" s="274"/>
      <c r="BG14" s="292"/>
      <c r="BH14" s="274"/>
      <c r="BI14" s="275"/>
      <c r="BJ14" s="15"/>
      <c r="BK14" s="679"/>
      <c r="BL14" s="680"/>
      <c r="BM14" s="548"/>
      <c r="BN14" s="547"/>
      <c r="BO14" s="548"/>
      <c r="BP14" s="547"/>
      <c r="BQ14" s="548"/>
      <c r="BR14" s="549"/>
      <c r="BS14" s="17"/>
      <c r="BT14" s="685"/>
      <c r="BU14" s="547"/>
      <c r="BV14" s="547"/>
      <c r="BW14" s="267"/>
      <c r="BX14" s="535"/>
      <c r="BY14" s="536"/>
      <c r="BZ14" s="274" t="str">
        <f>IF(SETUP!$C$11="Visée 5 / Visée 2",+$O14+$AJ14-$S14-$AA14-$AR14,"")</f>
        <v/>
      </c>
      <c r="CA14" s="275" t="str">
        <f>IF(SETUP!$C$11="Visée 5 / Visée 2",+$Q14+$AL14-$U14-$AF14-$AW14,"")</f>
        <v/>
      </c>
      <c r="CB14" s="15"/>
      <c r="CC14" s="546">
        <f>IF($Q14&lt;0,0,IF($AR14&lt;&gt;0,IF(LEFT(SETUP!$G$3,7)="Visée 5",IF(OR($J14="L",$J14="LV"),($AA14+$S14+$AN14)/($O14/4),+($AA14+$S14+$AN14)/$O14),0),0))</f>
        <v>0</v>
      </c>
      <c r="CD14" s="547" t="str">
        <f>IF(SETUP!$C$11="Visée 5 / Visée 2",IF(AND(CC14&lt;0.2,CC14&gt;0.01),-(+$AF14+$U14+$AS14),0),"")</f>
        <v/>
      </c>
      <c r="CE14" s="548">
        <f>IF($Q14&lt;0,0,IF($AR14&lt;&gt;0,IF(LEFT(SETUP!$G$3,7)="Visée 5",IF(OR($J14="L",$J14="LV"),($AA14+$S14+$AN14+$AO14)/($O14/2),+($AA14+$S14+$AN14+$AO14)/$O14),0),0))</f>
        <v>0</v>
      </c>
      <c r="CF14" s="547" t="str">
        <f>IF(SETUP!$C$11="Visée 5 / Visée 2",IF(AND(CE14&lt;0.2,CE14&gt;0.01),-(+$AF14+$U14+$AS14+$AT14),0),"")</f>
        <v/>
      </c>
      <c r="CG14" s="548">
        <f>IF($Q14&lt;0,0,IF($AR14&lt;&gt;0,IF(LEFT(SETUP!$G$3,7)="Visée 5",IF(OR($J14="L",$J14="LV"),($AA14+$S14+$AN14+$AO14+$AP14)/($O14/4*3),+($AA14+$S14+$AN14+$AO14+$AP14)/$O14),0),0))</f>
        <v>0</v>
      </c>
      <c r="CH14" s="547" t="str">
        <f>IF(SETUP!$C$11="Visée 5 / Visée 2",IF(AND(CG14&lt;0.2,CG14&gt;0.01),-(+$AF14+$U14+$AS14+$AT14+$AU14),0),"")</f>
        <v/>
      </c>
      <c r="CI14" s="548" t="str">
        <f>IF($Q14&lt;0,0,IF(SETUP!$C$11="Visée 5 / Visée 2",IF($AR14&lt;&gt;0,+($AA14+$S14+$AR14)/$O14,0),""))</f>
        <v/>
      </c>
      <c r="CJ14" s="549" t="str">
        <f>IF(SETUP!$C$11="Visée 5 / Visée 2",IF(AND(CI14&lt;0.2,CI14&gt;0.01),-(+$AF14+$U14+$AW14),0),"")</f>
        <v/>
      </c>
      <c r="CK14" s="17"/>
      <c r="CL14" s="265" t="str">
        <f>IF(AND(SETUP!$C$11="Visée 5 / Visée 2",$AN14&lt;&gt;0),IF(AND($R14&lt;#REF!,$AI14&lt;&gt;""),+($Q14-$U14-$AF14-$AS14)-(($O14-$S14-$AA14-$AN14)*#REF!),0),"")</f>
        <v/>
      </c>
      <c r="CM14" s="266" t="str">
        <f>IF(AND(SETUP!$C$11="Visée 5 / Visée 2",SUM($AS14:$AT14)&lt;&gt;0),IF(AND($R14&lt;#REF!,$AI14&lt;&gt;""),+($Q14-$U14-$AF14-$AS14-$AT14)-(($O14-$S14-$AA14-$AN14-$AO14)*#REF!),0),"")</f>
        <v/>
      </c>
      <c r="CN14" s="266" t="str">
        <f>IF(AND(SETUP!$C$11="Visée 5 / Visée 2",SUM($AS14:$AU14)&lt;&gt;0),IF(AND($R14&lt;#REF!,$AI14&lt;&gt;""),+($Q14-$U14-$AF14-$AS14-$AT14-$AU14)-(($O14-$S14-$AA14-$AN14-$AO14-$AP14)*#REF!),0),"")</f>
        <v/>
      </c>
      <c r="CO14" s="267" t="str">
        <f>IF(SETUP!$C$11="Visée 5 / Visée 2",IF(AND($R14&lt;#REF!,$AI14&lt;&gt;""),+($Q14-$U14-$AF14-$AW14)-(($O14-$S14-$AA14-$AR14)*#REF!),0),"")</f>
        <v/>
      </c>
      <c r="CQ14" s="297" t="str">
        <f>CONCATENATE(C14,D14)</f>
        <v>0</v>
      </c>
      <c r="CR14" s="589">
        <f>IF(AND(OR($C14="A",$C14=0),$G14=0,$J14=""),0,IF(AND(LEFT(SETUP!$G$3,7)="Visée 3",$C14&lt;&gt;"A",OR($J14="T2",$J14="T3",$J14="T4",$J14="L",$J14="LV"),OR($G14&lt;&gt;0,$H14&lt;&gt;0)),0,IF(AND(LEFT(SETUP!$G$3,7)="Visée 4",$C14&lt;&gt;"A",OR($J14="T3",$J14="T4",$J14="L",$J14="LV"),OR($G14&lt;&gt;0,$H14&lt;&gt;0)),0,IF(AND(LEFT(SETUP!$G$3,7)="Visée 5",$C14&lt;&gt;"A",OR($G14&lt;&gt;0,$H14&lt;&gt;0),OR($J14="T4",$J14="L",$J14="LV")),0,IF(AND($C14="",$AI14&lt;&gt;"A",OR($J14="T1",$J14="T2",$J14="T3",$J14="T4",$J14="L",$J14="LV")),0,1)))))</f>
        <v>0</v>
      </c>
      <c r="CS14" s="690">
        <f>IF($CR14&lt;&gt;0,1,IF(AND($CR14=0,OR($C14&lt;&gt;"A",$C14&lt;&gt;"")),IF(AND($J14="T4",SUM($W14:$Y14)&lt;&gt;0),4,IF(AND($J14="T3",SUM($W14:$X14)&lt;&gt;0),3,IF(AND($J14="T2",$W14&lt;&gt;0),2,IF(AND(LEFT(SETUP!$G$3,7)="Visée 5",OR($J14="L",$J14="LV"),SUM($W14:$Y14)&lt;&gt;0),4,IF(AND(LEFT(SETUP!$G$3,7)="Visée 4",OR($J14="L",$J14="LV"),SUM($W14:$X14)&lt;&gt;0),3,IF(AND(LEFT(SETUP!$G$3,7)="Visée 3",OR($J14="L",$J14="LV"),$W14&lt;&gt;0),2,IF(AND($CR14=0,OR($AI14&lt;&gt;"A",$AI14&lt;&gt;"")),IF(AND($J14="T4",SUM($AN14:$AP14)&lt;&gt;0),44,IF(AND($J14="T3",SUM($AN14:$AO14)&lt;&gt;0),33,IF(AND($J14="T2",$AN14&lt;&gt;0),22,0))))))))))))</f>
        <v>0</v>
      </c>
      <c r="CT14" s="590">
        <f>IF(AI14="",1,2)</f>
        <v>1</v>
      </c>
      <c r="CU14" s="702">
        <f>IF(AI14="A",1,2)</f>
        <v>2</v>
      </c>
      <c r="CV14" s="702">
        <f>IF(LEFT(SETUP!$G$3,7)="Visée 3",0,IF(LEFT(SETUP!$G$3,7)="Visée 4",1,(IF(LEFT(SETUP!$G$3,7)="Visée 5",2,0))))</f>
        <v>0</v>
      </c>
      <c r="CW14" s="710">
        <f t="shared" si="0"/>
        <v>0</v>
      </c>
      <c r="CX14" s="710">
        <f t="shared" si="1"/>
        <v>0</v>
      </c>
      <c r="CY14" s="590">
        <f>IF(AND(SUM(G14:H14)&lt;&gt;0,C14="A"),1,0)</f>
        <v>0</v>
      </c>
      <c r="CZ14" s="590">
        <f>IF((IF(C14="",0,IF(C14="A",IF(DU14="AP",0,SUMIF(#REF!,A14,#REF!)/1000+SUMIF(#REF!,A14,#REF!)/1000+0.00001),+O14))+IF(C14="",0,IF(C14="A",IF(DU14="AP",0,SUMIF(#REF!,A14,#REF!)/1000+SUMIF(#REF!,A14,#REF!)/1000),+Q14)))=(K14+M14),0,1)</f>
        <v>0</v>
      </c>
      <c r="DA14" s="590">
        <f>IF(AND($J14="L",$AI14&lt;&gt;0),IF(AN14&gt;G14*1/4,11,0),0)</f>
        <v>0</v>
      </c>
      <c r="DB14" s="590">
        <f>IF(AND($J14="L",SETUP!$C$11="Visée 3",$C14&lt;&gt;0),IF(SUM(W14:X14)&gt;G14*1/3,2,0),IF(AND($J14="L",AI14&lt;&gt;"",$C14="",OR(SETUP!$C$11="Visée 4",SETUP!$C$11="Visée 3",SETUP!$C$11="Visée 5 / Visée 2")),IF(SUM(AN14:AO14)&gt;G14*2/4,22,0),0))</f>
        <v>0</v>
      </c>
      <c r="DC14" s="590">
        <f>IF(AND($J14="L",SETUP!$C$11="Visée 3",$C14&lt;&gt;0),IF(SUM(W14:Y14)&gt;G14*2/3,3,0),IF(AND($J14="L",SETUP!$C$11="Visée 4",$C14&lt;&gt;0),IF(SUM(W14:Y14)&gt;G14*1/2,3,0),IF(AND($J14="L",AI14&lt;&gt;"",OR(SETUP!$C$11="Visée 4",SETUP!$C$11="Visée 3",SETUP!$C$11="Visée 5 / Visée 2")),IF(SUM(AN14:AP14)&gt;G14*3/4,33,0),0)))</f>
        <v>0</v>
      </c>
      <c r="DD14" s="711">
        <f>IF(AND($J14="L",SETUP!$C$11="Visée 3",$C14&lt;&gt;0),IF(SUM(W14:Z14)&gt;G14,4,0),IF(AND($J14="L",SETUP!$C$11="Visée 4",$C14&lt;&gt;0),IF(SUM(W14:Z14)&gt;G14,4,0),IF(AND($J14="L",SETUP!$C$11="Visée 5 / Visée 2",$C14&lt;&gt;0),IF(W14:Z14&gt;G14,4,0),IF(AND($J14="L",OR(AI14&lt;&gt;"",AI14&lt;&gt;"A"),OR(SETUP!$C$11="Visée 5 / Visée 2",SETUP!$C$11="Visée 4",SETUP!$C$11="Visée 3")),IF(SUM(AN14:AQ14)&gt;G14,44,0),0))))</f>
        <v>0</v>
      </c>
      <c r="DE14" s="715"/>
      <c r="DF14" s="715"/>
      <c r="DG14" s="715"/>
      <c r="DH14" s="715"/>
      <c r="DI14" s="715"/>
      <c r="DJ14" s="715"/>
      <c r="DK14" s="715"/>
      <c r="DL14" s="715"/>
      <c r="DM14" s="715"/>
      <c r="DN14" s="715"/>
      <c r="DO14" s="715"/>
      <c r="DP14" s="715"/>
      <c r="DQ14" s="715"/>
      <c r="DR14" s="217"/>
      <c r="DS14" s="217"/>
      <c r="DT14" s="217"/>
      <c r="DU14" s="217"/>
      <c r="DV14" s="217"/>
      <c r="DW14" s="217"/>
      <c r="DX14" s="217"/>
      <c r="DY14" s="217"/>
      <c r="DZ14" s="217"/>
      <c r="EA14" s="217"/>
      <c r="EB14" s="217"/>
      <c r="EC14" s="217"/>
      <c r="ED14" s="217"/>
      <c r="EE14" s="217"/>
      <c r="EF14" s="217"/>
      <c r="EG14" s="217"/>
      <c r="EH14" s="217"/>
      <c r="EI14" s="217"/>
      <c r="EJ14" s="217"/>
      <c r="EK14" s="217"/>
      <c r="EL14" s="217"/>
      <c r="EM14" s="217"/>
      <c r="EN14" s="217"/>
      <c r="EO14" s="217"/>
      <c r="EP14" s="217"/>
      <c r="EQ14" s="217"/>
      <c r="ER14" s="217"/>
      <c r="ES14" s="217"/>
      <c r="ET14" s="217"/>
      <c r="EU14" s="217"/>
      <c r="EV14" s="217"/>
      <c r="EW14" s="217"/>
      <c r="EX14" s="217"/>
      <c r="EY14" s="217"/>
      <c r="EZ14" s="217"/>
      <c r="FA14" s="217"/>
      <c r="FB14" s="217"/>
      <c r="FC14" s="217"/>
      <c r="FD14" s="217"/>
      <c r="FE14" s="217"/>
      <c r="FF14" s="217"/>
      <c r="FG14" s="217"/>
      <c r="FH14" s="217"/>
      <c r="FI14" s="217"/>
      <c r="FJ14" s="217"/>
      <c r="FK14" s="217"/>
      <c r="FL14" s="217"/>
      <c r="FM14" s="217"/>
      <c r="FN14" s="217"/>
      <c r="FO14" s="217"/>
      <c r="FP14" s="217"/>
      <c r="FQ14" s="217"/>
      <c r="FR14" s="217"/>
      <c r="FS14" s="217"/>
      <c r="FT14" s="217"/>
      <c r="FU14" s="217"/>
      <c r="FV14" s="217"/>
      <c r="FW14" s="217"/>
      <c r="FX14" s="217"/>
      <c r="FY14" s="217"/>
      <c r="FZ14" s="217"/>
      <c r="GA14" s="217"/>
      <c r="GB14" s="217"/>
    </row>
    <row r="15" spans="1:184" ht="18" customHeight="1" x14ac:dyDescent="0.25">
      <c r="A15" s="137">
        <f t="shared" ref="A15:A58" si="4">+EA15</f>
        <v>0</v>
      </c>
      <c r="B15" s="138">
        <f t="shared" ref="B15:B58" si="5">+EB15</f>
        <v>0</v>
      </c>
      <c r="C15" s="132"/>
      <c r="D15" s="72">
        <f t="shared" ref="D15:D58" si="6">+DT15</f>
        <v>0</v>
      </c>
      <c r="E15" s="72">
        <f t="shared" si="2"/>
        <v>0</v>
      </c>
      <c r="F15" s="72" t="str">
        <f>IF(C15="A",IF(O15-S15-W15-X15&lt;1,"T","E"),"")</f>
        <v/>
      </c>
      <c r="G15" s="582"/>
      <c r="H15" s="582"/>
      <c r="I15" s="73">
        <v>1</v>
      </c>
      <c r="J15" s="133"/>
      <c r="K15" s="635">
        <f>IF(C15="",0,IF(C15="A",IF(DT15="AP",0,SUMIF(#REF!,A15,#REF!)/1000+SUMIF(#REF!,A15,#REF!)/1000+0.00001),+O15))</f>
        <v>0</v>
      </c>
      <c r="L15" s="77"/>
      <c r="M15" s="636">
        <f>IF(C15="",0,IF(C15="A",IF(DT15="AP",0,SUMIF(#REF!,A15,#REF!)/1000+SUMIF(#REF!,A15,#REF!)/1000),+Q15))</f>
        <v>0</v>
      </c>
      <c r="N15" s="637" t="str">
        <f t="shared" si="3"/>
        <v/>
      </c>
      <c r="O15" s="113"/>
      <c r="P15" s="75"/>
      <c r="Q15" s="74"/>
      <c r="R15" s="127"/>
      <c r="S15" s="113"/>
      <c r="T15" s="76"/>
      <c r="U15" s="75"/>
      <c r="V15" s="127"/>
      <c r="W15" s="113"/>
      <c r="X15" s="75"/>
      <c r="Y15" s="75"/>
      <c r="Z15" s="77"/>
      <c r="AA15" s="115"/>
      <c r="AB15" s="113"/>
      <c r="AC15" s="75"/>
      <c r="AD15" s="75"/>
      <c r="AE15" s="75"/>
      <c r="AF15" s="78"/>
      <c r="AG15" s="114"/>
      <c r="AH15" s="21"/>
      <c r="AI15" s="161"/>
      <c r="AJ15" s="154"/>
      <c r="AK15" s="211"/>
      <c r="AL15" s="98"/>
      <c r="AM15" s="153"/>
      <c r="AN15" s="154"/>
      <c r="AO15" s="99"/>
      <c r="AP15" s="99"/>
      <c r="AQ15" s="99"/>
      <c r="AR15" s="155"/>
      <c r="AS15" s="99"/>
      <c r="AT15" s="99"/>
      <c r="AU15" s="99"/>
      <c r="AV15" s="99"/>
      <c r="AW15" s="97"/>
      <c r="AX15" s="152"/>
      <c r="AY15" s="21"/>
      <c r="AZ15" s="15"/>
      <c r="BA15" s="239"/>
      <c r="BB15" s="235"/>
      <c r="BC15" s="271"/>
      <c r="BD15" s="272"/>
      <c r="BE15" s="15"/>
      <c r="BF15" s="274"/>
      <c r="BG15" s="292"/>
      <c r="BH15" s="274"/>
      <c r="BI15" s="275"/>
      <c r="BJ15" s="15"/>
      <c r="BK15" s="679"/>
      <c r="BL15" s="680"/>
      <c r="BM15" s="548"/>
      <c r="BN15" s="547"/>
      <c r="BO15" s="548"/>
      <c r="BP15" s="547"/>
      <c r="BQ15" s="548"/>
      <c r="BR15" s="549"/>
      <c r="BS15" s="17"/>
      <c r="BT15" s="685"/>
      <c r="BU15" s="547"/>
      <c r="BV15" s="547"/>
      <c r="BW15" s="267"/>
      <c r="BX15" s="535"/>
      <c r="BY15" s="536"/>
      <c r="BZ15" s="274" t="str">
        <f>IF(SETUP!$C$11="Visée 5 / Visée 2",+$O15+$AJ15-$S15-$AA15-$AR15,"")</f>
        <v/>
      </c>
      <c r="CA15" s="275" t="str">
        <f>IF(SETUP!$C$11="Visée 5 / Visée 2",+$Q15+$AL15-$U15-$AF15-$AW15,"")</f>
        <v/>
      </c>
      <c r="CB15" s="15"/>
      <c r="CC15" s="546">
        <f>IF($Q15&lt;0,0,IF($AR15&lt;&gt;0,IF(LEFT(SETUP!$G$3,7)="Visée 5",IF(OR($J15="L",$J15="LV"),($AA15+$S15+$AN15)/($O15/4),+($AA15+$S15+$AN15)/$O15),0),0))</f>
        <v>0</v>
      </c>
      <c r="CD15" s="547" t="str">
        <f>IF(SETUP!$C$11="Visée 5 / Visée 2",IF(AND(CC15&lt;0.2,CC15&gt;0.01),-(+$AF15+$U15+$AS15),0),"")</f>
        <v/>
      </c>
      <c r="CE15" s="548">
        <f>IF($Q15&lt;0,0,IF($AR15&lt;&gt;0,IF(LEFT(SETUP!$G$3,7)="Visée 5",IF(OR($J15="L",$J15="LV"),($AA15+$S15+$AN15+$AO15)/($O15/2),+($AA15+$S15+$AN15+$AO15)/$O15),0),0))</f>
        <v>0</v>
      </c>
      <c r="CF15" s="547" t="str">
        <f>IF(SETUP!$C$11="Visée 5 / Visée 2",IF(AND(CE15&lt;0.2,CE15&gt;0.01),-(+$AF15+$U15+$AS15+$AT15),0),"")</f>
        <v/>
      </c>
      <c r="CG15" s="548">
        <f>IF($Q15&lt;0,0,IF($AR15&lt;&gt;0,IF(LEFT(SETUP!$G$3,7)="Visée 5",IF(OR($J15="L",$J15="LV"),($AA15+$S15+$AN15+$AO15+$AP15)/($O15/4*3),+($AA15+$S15+$AN15+$AO15+$AP15)/$O15),0),0))</f>
        <v>0</v>
      </c>
      <c r="CH15" s="547" t="str">
        <f>IF(SETUP!$C$11="Visée 5 / Visée 2",IF(AND(CG15&lt;0.2,CG15&gt;0.01),-(+$AF15+$U15+$AS15+$AT15+$AU15),0),"")</f>
        <v/>
      </c>
      <c r="CI15" s="548" t="str">
        <f>IF($Q15&lt;0,0,IF(SETUP!$C$11="Visée 5 / Visée 2",IF($AR15&lt;&gt;0,+($AA15+$S15+$AR15)/$O15,0),""))</f>
        <v/>
      </c>
      <c r="CJ15" s="549" t="str">
        <f>IF(SETUP!$C$11="Visée 5 / Visée 2",IF(AND(CI15&lt;0.2,CI15&gt;0.01),-(+$AF15+$U15+$AW15),0),"")</f>
        <v/>
      </c>
      <c r="CK15" s="17"/>
      <c r="CL15" s="265" t="str">
        <f>IF(AND(SETUP!$C$11="Visée 5 / Visée 2",$AN15&lt;&gt;0),IF(AND($R15&lt;#REF!,$AI15&lt;&gt;""),+($Q15-$U15-$AF15-$AS15)-(($O15-$S15-$AA15-$AN15)*#REF!),0),"")</f>
        <v/>
      </c>
      <c r="CM15" s="266" t="str">
        <f>IF(AND(SETUP!$C$11="Visée 5 / Visée 2",SUM($AS15:$AT15)&lt;&gt;0),IF(AND($R15&lt;#REF!,$AI15&lt;&gt;""),+($Q15-$U15-$AF15-$AS15-$AT15)-(($O15-$S15-$AA15-$AN15-$AO15)*#REF!),0),"")</f>
        <v/>
      </c>
      <c r="CN15" s="266" t="str">
        <f>IF(AND(SETUP!$C$11="Visée 5 / Visée 2",SUM($AS15:$AU15)&lt;&gt;0),IF(AND($R15&lt;#REF!,$AI15&lt;&gt;""),+($Q15-$U15-$AF15-$AS15-$AT15-$AU15)-(($O15-$S15-$AA15-$AN15-$AO15-$AP15)*#REF!),0),"")</f>
        <v/>
      </c>
      <c r="CO15" s="267" t="str">
        <f>IF(SETUP!$C$11="Visée 5 / Visée 2",IF(AND($R15&lt;#REF!,$AI15&lt;&gt;""),+($Q15-$U15-$AF15-$AW15)-(($O15-$S15-$AA15-$AR15)*#REF!),0),"")</f>
        <v/>
      </c>
      <c r="CQ15" s="297" t="str">
        <f t="shared" ref="CQ15:CQ58" si="7">CONCATENATE(C15,D15)</f>
        <v>0</v>
      </c>
      <c r="CR15" s="589">
        <f>IF(AND(OR($C15="A",$C15=0),$G15=0,$J15=""),0,IF(AND(LEFT(SETUP!$G$3,7)="Visée 3",$C15&lt;&gt;"A",OR($J15="T2",$J15="T3",$J15="T4",$J15="L",$J15="LV"),OR($G15&lt;&gt;0,$H15&lt;&gt;0)),0,IF(AND(LEFT(SETUP!$G$3,7)="Visée 4",$C15&lt;&gt;"A",OR($J15="T3",$J15="T4",$J15="L",$J15="LV"),OR($G15&lt;&gt;0,$H15&lt;&gt;0)),0,IF(AND(LEFT(SETUP!$G$3,7)="Visée 5",$C15&lt;&gt;"A",OR($G15&lt;&gt;0,$H15&lt;&gt;0),OR($J15="T4",$J15="L",$J15="LV")),0,IF(AND($C15="",$AI15&lt;&gt;"A",OR($J15="T1",$J15="T2",$J15="T3",$J15="T4",$J15="L",$J15="LV")),0,1)))))</f>
        <v>0</v>
      </c>
      <c r="CS15" s="690">
        <f>IF($CR15&lt;&gt;0,1,IF(AND($CR15=0,OR($C15&lt;&gt;"A",$C15&lt;&gt;"")),IF(AND($J15="T4",SUM($W15:$Y15)&lt;&gt;0),4,IF(AND($J15="T3",SUM($W15:$X15)&lt;&gt;0),3,IF(AND($J15="T2",$W15&lt;&gt;0),2,IF(AND(LEFT(SETUP!$G$3,7)="Visée 5",OR($J15="L",$J15="LV"),SUM($W15:$Y15)&lt;&gt;0),4,IF(AND(LEFT(SETUP!$G$3,7)="Visée 4",OR($J15="L",$J15="LV"),SUM($W15:$X15)&lt;&gt;0),3,IF(AND(LEFT(SETUP!$G$3,7)="Visée 3",OR($J15="L",$J15="LV"),$W15&lt;&gt;0),2,IF(AND($CR15=0,OR($AI15&lt;&gt;"A",$AI15&lt;&gt;"")),IF(AND($J15="T4",SUM($AN15:$AP15)&lt;&gt;0),44,IF(AND($J15="T3",SUM($AN15:$AO15)&lt;&gt;0),33,IF(AND($J15="T2",$AN15&lt;&gt;0),22,0))))))))))))</f>
        <v>0</v>
      </c>
      <c r="CT15" s="590">
        <f t="shared" ref="CT15:CT58" si="8">IF(AI15="",1,2)</f>
        <v>1</v>
      </c>
      <c r="CU15" s="702">
        <f t="shared" ref="CU15:CU58" si="9">IF(AI15="A",1,2)</f>
        <v>2</v>
      </c>
      <c r="CV15" s="702">
        <f>IF(LEFT(SETUP!$G$3,7)="Visée 3",0,IF(LEFT(SETUP!$G$3,7)="Visée 4",1,(IF(LEFT(SETUP!$G$3,7)="Visée 5",2,0))))</f>
        <v>0</v>
      </c>
      <c r="CW15" s="710">
        <f t="shared" si="0"/>
        <v>0</v>
      </c>
      <c r="CX15" s="710">
        <f t="shared" si="1"/>
        <v>0</v>
      </c>
      <c r="CY15" s="590">
        <f t="shared" ref="CY15:CY58" si="10">IF(AND(SUM(G15:H15)&lt;&gt;0,C15="A"),1,0)</f>
        <v>0</v>
      </c>
      <c r="CZ15" s="590">
        <f>IF((IF(C15="",0,IF(C15="A",IF(DU15="AP",0,SUMIF(#REF!,A15,#REF!)/1000+SUMIF(#REF!,A15,#REF!)/1000+0.00001),+O15))+IF(C15="",0,IF(C15="A",IF(DU15="AP",0,SUMIF(#REF!,A15,#REF!)/1000+SUMIF(#REF!,A15,#REF!)/1000),+Q15)))=(K15+M15),0,1)</f>
        <v>0</v>
      </c>
      <c r="DA15" s="590">
        <f t="shared" ref="DA15:DA58" si="11">IF(AND($J15="L",$AI15&lt;&gt;0),IF(AN15&gt;G15*1/4,11,0),0)</f>
        <v>0</v>
      </c>
      <c r="DB15" s="590">
        <f>IF(AND($J15="L",SETUP!$C$11="Visée 3",$C15&lt;&gt;0),IF(SUM(W15:X15)&gt;G15*1/3,2,0),IF(AND($J15="L",AI15&lt;&gt;"",$C15="",OR(SETUP!$C$11="Visée 4",SETUP!$C$11="Visée 3",SETUP!$C$11="Visée 5 / Visée 2")),IF(SUM(AN15:AO15)&gt;G15*2/4,22,0),0))</f>
        <v>0</v>
      </c>
      <c r="DC15" s="590">
        <f>IF(AND($J15="L",SETUP!$C$11="Visée 3",$C15&lt;&gt;0),IF(SUM(W15:Y15)&gt;G15*2/3,3,0),IF(AND($J15="L",SETUP!$C$11="Visée 4",$C15&lt;&gt;0),IF(SUM(W15:Y15)&gt;G15*1/2,3,0),IF(AND($J15="L",AI15&lt;&gt;"",OR(SETUP!$C$11="Visée 4",SETUP!$C$11="Visée 3",SETUP!$C$11="Visée 5 / Visée 2")),IF(SUM(AN15:AP15)&gt;G15*3/4,33,0),0)))</f>
        <v>0</v>
      </c>
      <c r="DD15" s="711">
        <f>IF(AND($J15="L",SETUP!$C$11="Visée 3",$C15&lt;&gt;0),IF(SUM(W15:Z15)&gt;G15,4,0),IF(AND($J15="L",SETUP!$C$11="Visée 4",$C15&lt;&gt;0),IF(SUM(W15:Z15)&gt;G15,4,0),IF(AND($J15="L",SETUP!$C$11="Visée 5 / Visée 2",$C15&lt;&gt;0),IF(W15:Z15&gt;G15,4,0),IF(AND($J15="L",OR(AI15&lt;&gt;"",AI15&lt;&gt;"A"),OR(SETUP!$C$11="Visée 5 / Visée 2",SETUP!$C$11="Visée 4",SETUP!$C$11="Visée 3")),IF(SUM(AN15:AQ15)&gt;G15,44,0),0))))</f>
        <v>0</v>
      </c>
      <c r="DE15" s="715"/>
      <c r="DF15" s="715"/>
      <c r="DG15" s="715"/>
      <c r="DH15" s="715"/>
      <c r="DI15" s="715"/>
      <c r="DJ15" s="715"/>
      <c r="DK15" s="715"/>
      <c r="DL15" s="715"/>
      <c r="DM15" s="715"/>
      <c r="DN15" s="715"/>
      <c r="DO15" s="715"/>
      <c r="DP15" s="715"/>
      <c r="DQ15" s="715"/>
      <c r="DR15" s="217"/>
      <c r="DS15" s="217"/>
      <c r="DT15" s="217"/>
      <c r="DU15" s="217"/>
      <c r="DV15" s="217"/>
      <c r="DW15" s="217"/>
      <c r="DX15" s="217"/>
      <c r="DY15" s="217"/>
      <c r="DZ15" s="217"/>
      <c r="EA15" s="217"/>
      <c r="EB15" s="217"/>
      <c r="EC15" s="217"/>
      <c r="ED15" s="217"/>
      <c r="EE15" s="217"/>
      <c r="EF15" s="217"/>
      <c r="EG15" s="217"/>
      <c r="EH15" s="217"/>
      <c r="EI15" s="217"/>
      <c r="EJ15" s="217"/>
      <c r="EK15" s="217"/>
      <c r="EL15" s="217"/>
      <c r="EM15" s="217"/>
      <c r="EN15" s="217"/>
      <c r="EO15" s="217"/>
      <c r="EP15" s="217"/>
      <c r="EQ15" s="217"/>
      <c r="ER15" s="217"/>
      <c r="ES15" s="217"/>
      <c r="ET15" s="217"/>
      <c r="EU15" s="217"/>
      <c r="EV15" s="217"/>
      <c r="EW15" s="217"/>
      <c r="EX15" s="217"/>
      <c r="EY15" s="217"/>
      <c r="EZ15" s="217"/>
      <c r="FA15" s="217"/>
      <c r="FB15" s="217"/>
      <c r="FC15" s="217"/>
      <c r="FD15" s="217"/>
      <c r="FE15" s="217"/>
      <c r="FF15" s="217"/>
      <c r="FG15" s="217"/>
      <c r="FH15" s="217"/>
      <c r="FI15" s="217"/>
      <c r="FJ15" s="217"/>
      <c r="FK15" s="217"/>
      <c r="FL15" s="217"/>
      <c r="FM15" s="217"/>
      <c r="FN15" s="217"/>
      <c r="FO15" s="217"/>
      <c r="FP15" s="217"/>
      <c r="FQ15" s="217"/>
      <c r="FR15" s="217"/>
      <c r="FS15" s="217"/>
      <c r="FT15" s="217"/>
      <c r="FU15" s="217"/>
      <c r="FV15" s="217"/>
      <c r="FW15" s="217"/>
      <c r="FX15" s="217"/>
      <c r="FY15" s="217"/>
      <c r="FZ15" s="217"/>
      <c r="GA15" s="217"/>
      <c r="GB15" s="217"/>
    </row>
    <row r="16" spans="1:184" ht="18" customHeight="1" x14ac:dyDescent="0.25">
      <c r="A16" s="137">
        <f t="shared" si="4"/>
        <v>0</v>
      </c>
      <c r="B16" s="138">
        <f t="shared" si="5"/>
        <v>0</v>
      </c>
      <c r="C16" s="132"/>
      <c r="D16" s="72">
        <f t="shared" si="6"/>
        <v>0</v>
      </c>
      <c r="E16" s="72">
        <f t="shared" si="2"/>
        <v>0</v>
      </c>
      <c r="F16" s="72" t="str">
        <f>IF(C16="A",IF(O16-S16-W16-X16&lt;1,"T","E"),"")</f>
        <v/>
      </c>
      <c r="G16" s="582"/>
      <c r="H16" s="582"/>
      <c r="I16" s="73">
        <v>1</v>
      </c>
      <c r="J16" s="133"/>
      <c r="K16" s="635">
        <f>IF(C16="",0,IF(C16="A",IF(DT16="AP",0,SUMIF(#REF!,A16,#REF!)/1000+SUMIF(#REF!,A16,#REF!)/1000+0.00001),+O16))</f>
        <v>0</v>
      </c>
      <c r="L16" s="77"/>
      <c r="M16" s="636">
        <f>IF(C16="",0,IF(C16="A",IF(DT16="AP",0,SUMIF(#REF!,A16,#REF!)/1000+SUMIF(#REF!,A16,#REF!)/1000),+Q16))</f>
        <v>0</v>
      </c>
      <c r="N16" s="637" t="str">
        <f t="shared" si="3"/>
        <v/>
      </c>
      <c r="O16" s="113"/>
      <c r="P16" s="75"/>
      <c r="Q16" s="74"/>
      <c r="R16" s="127"/>
      <c r="S16" s="113"/>
      <c r="T16" s="76"/>
      <c r="U16" s="75"/>
      <c r="V16" s="127"/>
      <c r="W16" s="113"/>
      <c r="X16" s="75"/>
      <c r="Y16" s="75"/>
      <c r="Z16" s="77"/>
      <c r="AA16" s="115"/>
      <c r="AB16" s="113"/>
      <c r="AC16" s="75"/>
      <c r="AD16" s="75"/>
      <c r="AE16" s="75"/>
      <c r="AF16" s="78"/>
      <c r="AG16" s="114"/>
      <c r="AH16" s="21"/>
      <c r="AI16" s="161"/>
      <c r="AJ16" s="154"/>
      <c r="AK16" s="211"/>
      <c r="AL16" s="98"/>
      <c r="AM16" s="153"/>
      <c r="AN16" s="154"/>
      <c r="AO16" s="99"/>
      <c r="AP16" s="99"/>
      <c r="AQ16" s="99"/>
      <c r="AR16" s="155"/>
      <c r="AS16" s="99"/>
      <c r="AT16" s="99"/>
      <c r="AU16" s="99"/>
      <c r="AV16" s="99"/>
      <c r="AW16" s="97"/>
      <c r="AX16" s="152"/>
      <c r="AY16" s="21"/>
      <c r="AZ16" s="15"/>
      <c r="BA16" s="239"/>
      <c r="BB16" s="235"/>
      <c r="BC16" s="271"/>
      <c r="BD16" s="272"/>
      <c r="BE16" s="15"/>
      <c r="BF16" s="274"/>
      <c r="BG16" s="292"/>
      <c r="BH16" s="274"/>
      <c r="BI16" s="275"/>
      <c r="BJ16" s="15"/>
      <c r="BK16" s="679"/>
      <c r="BL16" s="680"/>
      <c r="BM16" s="548"/>
      <c r="BN16" s="547"/>
      <c r="BO16" s="548"/>
      <c r="BP16" s="547"/>
      <c r="BQ16" s="548"/>
      <c r="BR16" s="549"/>
      <c r="BS16" s="17"/>
      <c r="BT16" s="685"/>
      <c r="BU16" s="547"/>
      <c r="BV16" s="547"/>
      <c r="BW16" s="267"/>
      <c r="BX16" s="535"/>
      <c r="BY16" s="536"/>
      <c r="BZ16" s="274" t="str">
        <f>IF(SETUP!$C$11="Visée 5 / Visée 2",+$O16+$AJ16-$S16-$AA16-$AR16,"")</f>
        <v/>
      </c>
      <c r="CA16" s="275" t="str">
        <f>IF(SETUP!$C$11="Visée 5 / Visée 2",+$Q16+$AL16-$U16-$AF16-$AW16,"")</f>
        <v/>
      </c>
      <c r="CB16" s="15"/>
      <c r="CC16" s="546">
        <f>IF($Q16&lt;0,0,IF($AR16&lt;&gt;0,IF(LEFT(SETUP!$G$3,7)="Visée 5",IF(OR($J16="L",$J16="LV"),($AA16+$S16+$AN16)/($O16/4),+($AA16+$S16+$AN16)/$O16),0),0))</f>
        <v>0</v>
      </c>
      <c r="CD16" s="547" t="str">
        <f>IF(SETUP!$C$11="Visée 5 / Visée 2",IF(AND(CC16&lt;0.2,CC16&gt;0.01),-(+$AF16+$U16+$AS16),0),"")</f>
        <v/>
      </c>
      <c r="CE16" s="548">
        <f>IF($Q16&lt;0,0,IF($AR16&lt;&gt;0,IF(LEFT(SETUP!$G$3,7)="Visée 5",IF(OR($J16="L",$J16="LV"),($AA16+$S16+$AN16+$AO16)/($O16/2),+($AA16+$S16+$AN16+$AO16)/$O16),0),0))</f>
        <v>0</v>
      </c>
      <c r="CF16" s="547" t="str">
        <f>IF(SETUP!$C$11="Visée 5 / Visée 2",IF(AND(CE16&lt;0.2,CE16&gt;0.01),-(+$AF16+$U16+$AS16+$AT16),0),"")</f>
        <v/>
      </c>
      <c r="CG16" s="548">
        <f>IF($Q16&lt;0,0,IF($AR16&lt;&gt;0,IF(LEFT(SETUP!$G$3,7)="Visée 5",IF(OR($J16="L",$J16="LV"),($AA16+$S16+$AN16+$AO16+$AP16)/($O16/4*3),+($AA16+$S16+$AN16+$AO16+$AP16)/$O16),0),0))</f>
        <v>0</v>
      </c>
      <c r="CH16" s="547" t="str">
        <f>IF(SETUP!$C$11="Visée 5 / Visée 2",IF(AND(CG16&lt;0.2,CG16&gt;0.01),-(+$AF16+$U16+$AS16+$AT16+$AU16),0),"")</f>
        <v/>
      </c>
      <c r="CI16" s="548" t="str">
        <f>IF($Q16&lt;0,0,IF(SETUP!$C$11="Visée 5 / Visée 2",IF($AR16&lt;&gt;0,+($AA16+$S16+$AR16)/$O16,0),""))</f>
        <v/>
      </c>
      <c r="CJ16" s="549" t="str">
        <f>IF(SETUP!$C$11="Visée 5 / Visée 2",IF(AND(CI16&lt;0.2,CI16&gt;0.01),-(+$AF16+$U16+$AW16),0),"")</f>
        <v/>
      </c>
      <c r="CK16" s="17"/>
      <c r="CL16" s="265" t="str">
        <f>IF(AND(SETUP!$C$11="Visée 5 / Visée 2",$AN16&lt;&gt;0),IF(AND($R16&lt;#REF!,$AI16&lt;&gt;""),+($Q16-$U16-$AF16-$AS16)-(($O16-$S16-$AA16-$AN16)*#REF!),0),"")</f>
        <v/>
      </c>
      <c r="CM16" s="266" t="str">
        <f>IF(AND(SETUP!$C$11="Visée 5 / Visée 2",SUM($AS16:$AT16)&lt;&gt;0),IF(AND($R16&lt;#REF!,$AI16&lt;&gt;""),+($Q16-$U16-$AF16-$AS16-$AT16)-(($O16-$S16-$AA16-$AN16-$AO16)*#REF!),0),"")</f>
        <v/>
      </c>
      <c r="CN16" s="266" t="str">
        <f>IF(AND(SETUP!$C$11="Visée 5 / Visée 2",SUM($AS16:$AU16)&lt;&gt;0),IF(AND($R16&lt;#REF!,$AI16&lt;&gt;""),+($Q16-$U16-$AF16-$AS16-$AT16-$AU16)-(($O16-$S16-$AA16-$AN16-$AO16-$AP16)*#REF!),0),"")</f>
        <v/>
      </c>
      <c r="CO16" s="267" t="str">
        <f>IF(SETUP!$C$11="Visée 5 / Visée 2",IF(AND($R16&lt;#REF!,$AI16&lt;&gt;""),+($Q16-$U16-$AF16-$AW16)-(($O16-$S16-$AA16-$AR16)*#REF!),0),"")</f>
        <v/>
      </c>
      <c r="CQ16" s="297" t="str">
        <f t="shared" si="7"/>
        <v>0</v>
      </c>
      <c r="CR16" s="589">
        <f>IF(AND(OR($C16="A",$C16=0),$G16=0,$J16=""),0,IF(AND(LEFT(SETUP!$G$3,7)="Visée 3",$C16&lt;&gt;"A",OR($J16="T2",$J16="T3",$J16="T4",$J16="L",$J16="LV"),OR($G16&lt;&gt;0,$H16&lt;&gt;0)),0,IF(AND(LEFT(SETUP!$G$3,7)="Visée 4",$C16&lt;&gt;"A",OR($J16="T3",$J16="T4",$J16="L",$J16="LV"),OR($G16&lt;&gt;0,$H16&lt;&gt;0)),0,IF(AND(LEFT(SETUP!$G$3,7)="Visée 5",$C16&lt;&gt;"A",OR($G16&lt;&gt;0,$H16&lt;&gt;0),OR($J16="T4",$J16="L",$J16="LV")),0,IF(AND($C16="",$AI16&lt;&gt;"A",OR($J16="T1",$J16="T2",$J16="T3",$J16="T4",$J16="L",$J16="LV")),0,1)))))</f>
        <v>0</v>
      </c>
      <c r="CS16" s="690">
        <f>IF($CR16&lt;&gt;0,1,IF(AND($CR16=0,OR($C16&lt;&gt;"A",$C16&lt;&gt;"")),IF(AND($J16="T4",SUM($W16:$Y16)&lt;&gt;0),4,IF(AND($J16="T3",SUM($W16:$X16)&lt;&gt;0),3,IF(AND($J16="T2",$W16&lt;&gt;0),2,IF(AND(LEFT(SETUP!$G$3,7)="Visée 5",OR($J16="L",$J16="LV"),SUM($W16:$Y16)&lt;&gt;0),4,IF(AND(LEFT(SETUP!$G$3,7)="Visée 4",OR($J16="L",$J16="LV"),SUM($W16:$X16)&lt;&gt;0),3,IF(AND(LEFT(SETUP!$G$3,7)="Visée 3",OR($J16="L",$J16="LV"),$W16&lt;&gt;0),2,IF(AND($CR16=0,OR($AI16&lt;&gt;"A",$AI16&lt;&gt;"")),IF(AND($J16="T4",SUM($AN16:$AP16)&lt;&gt;0),44,IF(AND($J16="T3",SUM($AN16:$AO16)&lt;&gt;0),33,IF(AND($J16="T2",$AN16&lt;&gt;0),22,0))))))))))))</f>
        <v>0</v>
      </c>
      <c r="CT16" s="590">
        <f t="shared" si="8"/>
        <v>1</v>
      </c>
      <c r="CU16" s="702">
        <f t="shared" si="9"/>
        <v>2</v>
      </c>
      <c r="CV16" s="702">
        <f>IF(LEFT(SETUP!$G$3,7)="Visée 3",0,IF(LEFT(SETUP!$G$3,7)="Visée 4",1,(IF(LEFT(SETUP!$G$3,7)="Visée 5",2,0))))</f>
        <v>0</v>
      </c>
      <c r="CW16" s="710">
        <f t="shared" si="0"/>
        <v>0</v>
      </c>
      <c r="CX16" s="710">
        <f t="shared" si="1"/>
        <v>0</v>
      </c>
      <c r="CY16" s="590">
        <f t="shared" si="10"/>
        <v>0</v>
      </c>
      <c r="CZ16" s="590">
        <f>IF((IF(C16="",0,IF(C16="A",IF(DU16="AP",0,SUMIF(#REF!,A16,#REF!)/1000+SUMIF(#REF!,A16,#REF!)/1000+0.00001),+O16))+IF(C16="",0,IF(C16="A",IF(DU16="AP",0,SUMIF(#REF!,A16,#REF!)/1000+SUMIF(#REF!,A16,#REF!)/1000),+Q16)))=(K16+M16),0,1)</f>
        <v>0</v>
      </c>
      <c r="DA16" s="590">
        <f t="shared" si="11"/>
        <v>0</v>
      </c>
      <c r="DB16" s="590">
        <f>IF(AND($J16="L",SETUP!$C$11="Visée 3",$C16&lt;&gt;0),IF(SUM(W16:X16)&gt;G16*1/3,2,0),IF(AND($J16="L",AI16&lt;&gt;"",$C16="",OR(SETUP!$C$11="Visée 4",SETUP!$C$11="Visée 3",SETUP!$C$11="Visée 5 / Visée 2")),IF(SUM(AN16:AO16)&gt;G16*2/4,22,0),0))</f>
        <v>0</v>
      </c>
      <c r="DC16" s="590">
        <f>IF(AND($J16="L",SETUP!$C$11="Visée 3",$C16&lt;&gt;0),IF(SUM(W16:Y16)&gt;G16*2/3,3,0),IF(AND($J16="L",SETUP!$C$11="Visée 4",$C16&lt;&gt;0),IF(SUM(W16:Y16)&gt;G16*1/2,3,0),IF(AND($J16="L",AI16&lt;&gt;"",OR(SETUP!$C$11="Visée 4",SETUP!$C$11="Visée 3",SETUP!$C$11="Visée 5 / Visée 2")),IF(SUM(AN16:AP16)&gt;G16*3/4,33,0),0)))</f>
        <v>0</v>
      </c>
      <c r="DD16" s="711">
        <f>IF(AND($J16="L",SETUP!$C$11="Visée 3",$C16&lt;&gt;0),IF(SUM(W16:Z16)&gt;G16,4,0),IF(AND($J16="L",SETUP!$C$11="Visée 4",$C16&lt;&gt;0),IF(SUM(W16:Z16)&gt;G16,4,0),IF(AND($J16="L",SETUP!$C$11="Visée 5 / Visée 2",$C16&lt;&gt;0),IF(W16:Z16&gt;G16,4,0),IF(AND($J16="L",OR(AI16&lt;&gt;"",AI16&lt;&gt;"A"),OR(SETUP!$C$11="Visée 5 / Visée 2",SETUP!$C$11="Visée 4",SETUP!$C$11="Visée 3")),IF(SUM(AN16:AQ16)&gt;G16,44,0),0))))</f>
        <v>0</v>
      </c>
      <c r="DE16" s="715"/>
      <c r="DF16" s="715"/>
      <c r="DG16" s="715"/>
      <c r="DH16" s="715"/>
      <c r="DI16" s="715"/>
      <c r="DJ16" s="715"/>
      <c r="DK16" s="715"/>
      <c r="DL16" s="715"/>
      <c r="DM16" s="715"/>
      <c r="DN16" s="715"/>
      <c r="DO16" s="715"/>
      <c r="DP16" s="715"/>
      <c r="DQ16" s="715"/>
      <c r="DR16" s="217"/>
      <c r="DS16" s="217"/>
      <c r="DT16" s="217"/>
      <c r="DU16" s="217"/>
      <c r="DV16" s="217"/>
      <c r="DW16" s="217"/>
      <c r="DX16" s="217"/>
      <c r="DY16" s="217"/>
      <c r="DZ16" s="217"/>
      <c r="EA16" s="217"/>
      <c r="EB16" s="217"/>
      <c r="EC16" s="217"/>
      <c r="ED16" s="217"/>
      <c r="EE16" s="217"/>
      <c r="EF16" s="217"/>
      <c r="EG16" s="217"/>
      <c r="EH16" s="217"/>
      <c r="EI16" s="217"/>
      <c r="EJ16" s="217"/>
      <c r="EK16" s="217"/>
      <c r="EL16" s="217"/>
      <c r="EM16" s="217"/>
      <c r="EN16" s="217"/>
      <c r="EO16" s="217"/>
      <c r="EP16" s="217"/>
      <c r="EQ16" s="217"/>
      <c r="ER16" s="217"/>
      <c r="ES16" s="217"/>
      <c r="ET16" s="217"/>
      <c r="EU16" s="217"/>
      <c r="EV16" s="217"/>
      <c r="EW16" s="217"/>
      <c r="EX16" s="217"/>
      <c r="EY16" s="217"/>
      <c r="EZ16" s="217"/>
      <c r="FA16" s="217"/>
      <c r="FB16" s="217"/>
      <c r="FC16" s="217"/>
      <c r="FD16" s="217"/>
      <c r="FE16" s="217"/>
      <c r="FF16" s="217"/>
      <c r="FG16" s="217"/>
      <c r="FH16" s="217"/>
      <c r="FI16" s="217"/>
      <c r="FJ16" s="217"/>
      <c r="FK16" s="217"/>
      <c r="FL16" s="217"/>
      <c r="FM16" s="217"/>
      <c r="FN16" s="217"/>
      <c r="FO16" s="217"/>
      <c r="FP16" s="217"/>
      <c r="FQ16" s="217"/>
      <c r="FR16" s="217"/>
      <c r="FS16" s="217"/>
      <c r="FT16" s="217"/>
      <c r="FU16" s="217"/>
      <c r="FV16" s="217"/>
      <c r="FW16" s="217"/>
      <c r="FX16" s="217"/>
      <c r="FY16" s="217"/>
      <c r="FZ16" s="217"/>
      <c r="GA16" s="217"/>
      <c r="GB16" s="217"/>
    </row>
    <row r="17" spans="1:184" ht="18" customHeight="1" x14ac:dyDescent="0.25">
      <c r="A17" s="137">
        <f t="shared" si="4"/>
        <v>0</v>
      </c>
      <c r="B17" s="138">
        <f t="shared" si="5"/>
        <v>0</v>
      </c>
      <c r="C17" s="132"/>
      <c r="D17" s="72">
        <f t="shared" si="6"/>
        <v>0</v>
      </c>
      <c r="E17" s="72">
        <f t="shared" si="2"/>
        <v>0</v>
      </c>
      <c r="F17" s="72" t="str">
        <f>IF(C17="A",IF(O17-S17-W17-X17-Y17&lt;1,"T","E"),"")</f>
        <v/>
      </c>
      <c r="G17" s="582"/>
      <c r="H17" s="582"/>
      <c r="I17" s="73">
        <v>1</v>
      </c>
      <c r="J17" s="133"/>
      <c r="K17" s="635">
        <f>IF(C17="",0,IF(C17="A",IF(DT17="AP",0,SUMIF(#REF!,A17,#REF!)/1000+SUMIF(#REF!,A17,#REF!)/1000+0.00001),+O17))</f>
        <v>0</v>
      </c>
      <c r="L17" s="77"/>
      <c r="M17" s="636">
        <f>IF(C17="",0,IF(C17="A",IF(DT17="AP",0,SUMIF(#REF!,A17,#REF!)/1000+SUMIF(#REF!,A17,#REF!)/1000),+Q17))</f>
        <v>0</v>
      </c>
      <c r="N17" s="637" t="str">
        <f t="shared" si="3"/>
        <v/>
      </c>
      <c r="O17" s="113"/>
      <c r="P17" s="75"/>
      <c r="Q17" s="74"/>
      <c r="R17" s="127"/>
      <c r="S17" s="113"/>
      <c r="T17" s="76"/>
      <c r="U17" s="75"/>
      <c r="V17" s="127"/>
      <c r="W17" s="113"/>
      <c r="X17" s="75"/>
      <c r="Y17" s="75"/>
      <c r="Z17" s="77"/>
      <c r="AA17" s="115"/>
      <c r="AB17" s="113"/>
      <c r="AC17" s="75"/>
      <c r="AD17" s="75"/>
      <c r="AE17" s="75"/>
      <c r="AF17" s="78"/>
      <c r="AG17" s="114"/>
      <c r="AH17" s="21"/>
      <c r="AI17" s="161"/>
      <c r="AJ17" s="154"/>
      <c r="AK17" s="211"/>
      <c r="AL17" s="98"/>
      <c r="AM17" s="153"/>
      <c r="AN17" s="154"/>
      <c r="AO17" s="99"/>
      <c r="AP17" s="99"/>
      <c r="AQ17" s="99"/>
      <c r="AR17" s="155"/>
      <c r="AS17" s="99"/>
      <c r="AT17" s="99"/>
      <c r="AU17" s="99"/>
      <c r="AV17" s="99"/>
      <c r="AW17" s="97"/>
      <c r="AX17" s="152"/>
      <c r="AY17" s="21"/>
      <c r="AZ17" s="15"/>
      <c r="BA17" s="239"/>
      <c r="BB17" s="235"/>
      <c r="BC17" s="271"/>
      <c r="BD17" s="272"/>
      <c r="BE17" s="15"/>
      <c r="BF17" s="274"/>
      <c r="BG17" s="292"/>
      <c r="BH17" s="274"/>
      <c r="BI17" s="275"/>
      <c r="BJ17" s="15"/>
      <c r="BK17" s="679"/>
      <c r="BL17" s="680"/>
      <c r="BM17" s="548"/>
      <c r="BN17" s="547"/>
      <c r="BO17" s="548"/>
      <c r="BP17" s="547"/>
      <c r="BQ17" s="548"/>
      <c r="BR17" s="549"/>
      <c r="BS17" s="17"/>
      <c r="BT17" s="685"/>
      <c r="BU17" s="547"/>
      <c r="BV17" s="547"/>
      <c r="BW17" s="267"/>
      <c r="BX17" s="535"/>
      <c r="BY17" s="536"/>
      <c r="BZ17" s="274" t="str">
        <f>IF(SETUP!$C$11="Visée 5 / Visée 2",+$O17+$AJ17-$S17-$AA17-$AR17,"")</f>
        <v/>
      </c>
      <c r="CA17" s="275" t="str">
        <f>IF(SETUP!$C$11="Visée 5 / Visée 2",+$Q17+$AL17-$U17-$AF17-$AW17,"")</f>
        <v/>
      </c>
      <c r="CB17" s="15"/>
      <c r="CC17" s="546">
        <f>IF($Q17&lt;0,0,IF($AR17&lt;&gt;0,IF(LEFT(SETUP!$G$3,7)="Visée 5",IF(OR($J17="L",$J17="LV"),($AA17+$S17+$AN17)/($O17/4),+($AA17+$S17+$AN17)/$O17),0),0))</f>
        <v>0</v>
      </c>
      <c r="CD17" s="547" t="str">
        <f>IF(SETUP!$C$11="Visée 5 / Visée 2",IF(AND(CC17&lt;0.2,CC17&gt;0.01),-(+$AF17+$U17+$AS17),0),"")</f>
        <v/>
      </c>
      <c r="CE17" s="548">
        <f>IF($Q17&lt;0,0,IF($AR17&lt;&gt;0,IF(LEFT(SETUP!$G$3,7)="Visée 5",IF(OR($J17="L",$J17="LV"),($AA17+$S17+$AN17+$AO17)/($O17/2),+($AA17+$S17+$AN17+$AO17)/$O17),0),0))</f>
        <v>0</v>
      </c>
      <c r="CF17" s="547" t="str">
        <f>IF(SETUP!$C$11="Visée 5 / Visée 2",IF(AND(CE17&lt;0.2,CE17&gt;0.01),-(+$AF17+$U17+$AS17+$AT17),0),"")</f>
        <v/>
      </c>
      <c r="CG17" s="548">
        <f>IF($Q17&lt;0,0,IF($AR17&lt;&gt;0,IF(LEFT(SETUP!$G$3,7)="Visée 5",IF(OR($J17="L",$J17="LV"),($AA17+$S17+$AN17+$AO17+$AP17)/($O17/4*3),+($AA17+$S17+$AN17+$AO17+$AP17)/$O17),0),0))</f>
        <v>0</v>
      </c>
      <c r="CH17" s="547" t="str">
        <f>IF(SETUP!$C$11="Visée 5 / Visée 2",IF(AND(CG17&lt;0.2,CG17&gt;0.01),-(+$AF17+$U17+$AS17+$AT17+$AU17),0),"")</f>
        <v/>
      </c>
      <c r="CI17" s="548" t="str">
        <f>IF($Q17&lt;0,0,IF(SETUP!$C$11="Visée 5 / Visée 2",IF($AR17&lt;&gt;0,+($AA17+$S17+$AR17)/$O17,0),""))</f>
        <v/>
      </c>
      <c r="CJ17" s="549" t="str">
        <f>IF(SETUP!$C$11="Visée 5 / Visée 2",IF(AND(CI17&lt;0.2,CI17&gt;0.01),-(+$AF17+$U17+$AW17),0),"")</f>
        <v/>
      </c>
      <c r="CK17" s="17"/>
      <c r="CL17" s="265" t="str">
        <f>IF(AND(SETUP!$C$11="Visée 5 / Visée 2",$AN17&lt;&gt;0),IF(AND($R17&lt;#REF!,$AI17&lt;&gt;""),+($Q17-$U17-$AF17-$AS17)-(($O17-$S17-$AA17-$AN17)*#REF!),0),"")</f>
        <v/>
      </c>
      <c r="CM17" s="266" t="str">
        <f>IF(AND(SETUP!$C$11="Visée 5 / Visée 2",SUM($AS17:$AT17)&lt;&gt;0),IF(AND($R17&lt;#REF!,$AI17&lt;&gt;""),+($Q17-$U17-$AF17-$AS17-$AT17)-(($O17-$S17-$AA17-$AN17-$AO17)*#REF!),0),"")</f>
        <v/>
      </c>
      <c r="CN17" s="266" t="str">
        <f>IF(AND(SETUP!$C$11="Visée 5 / Visée 2",SUM($AS17:$AU17)&lt;&gt;0),IF(AND($R17&lt;#REF!,$AI17&lt;&gt;""),+($Q17-$U17-$AF17-$AS17-$AT17-$AU17)-(($O17-$S17-$AA17-$AN17-$AO17-$AP17)*#REF!),0),"")</f>
        <v/>
      </c>
      <c r="CO17" s="267" t="str">
        <f>IF(SETUP!$C$11="Visée 5 / Visée 2",IF(AND($R17&lt;#REF!,$AI17&lt;&gt;""),+($Q17-$U17-$AF17-$AW17)-(($O17-$S17-$AA17-$AR17)*#REF!),0),"")</f>
        <v/>
      </c>
      <c r="CQ17" s="297" t="str">
        <f t="shared" si="7"/>
        <v>0</v>
      </c>
      <c r="CR17" s="589">
        <f>IF(AND(OR($C17="A",$C17=0),$G17=0,$J17=""),0,IF(AND(LEFT(SETUP!$G$3,7)="Visée 3",$C17&lt;&gt;"A",OR($J17="T2",$J17="T3",$J17="T4",$J17="L",$J17="LV"),OR($G17&lt;&gt;0,$H17&lt;&gt;0)),0,IF(AND(LEFT(SETUP!$G$3,7)="Visée 4",$C17&lt;&gt;"A",OR($J17="T3",$J17="T4",$J17="L",$J17="LV"),OR($G17&lt;&gt;0,$H17&lt;&gt;0)),0,IF(AND(LEFT(SETUP!$G$3,7)="Visée 5",$C17&lt;&gt;"A",OR($G17&lt;&gt;0,$H17&lt;&gt;0),OR($J17="T4",$J17="L",$J17="LV")),0,IF(AND($C17="",$AI17&lt;&gt;"A",OR($J17="T1",$J17="T2",$J17="T3",$J17="T4",$J17="L",$J17="LV")),0,1)))))</f>
        <v>0</v>
      </c>
      <c r="CS17" s="690">
        <f>IF($CR17&lt;&gt;0,1,IF(AND($CR17=0,OR($C17&lt;&gt;"A",$C17&lt;&gt;"")),IF(AND($J17="T4",SUM($W17:$Y17)&lt;&gt;0),4,IF(AND($J17="T3",SUM($W17:$X17)&lt;&gt;0),3,IF(AND($J17="T2",$W17&lt;&gt;0),2,IF(AND(LEFT(SETUP!$G$3,7)="Visée 5",OR($J17="L",$J17="LV"),SUM($W17:$Y17)&lt;&gt;0),4,IF(AND(LEFT(SETUP!$G$3,7)="Visée 4",OR($J17="L",$J17="LV"),SUM($W17:$X17)&lt;&gt;0),3,IF(AND(LEFT(SETUP!$G$3,7)="Visée 3",OR($J17="L",$J17="LV"),$W17&lt;&gt;0),2,IF(AND($CR17=0,OR($AI17&lt;&gt;"A",$AI17&lt;&gt;"")),IF(AND($J17="T4",SUM($AN17:$AP17)&lt;&gt;0),44,IF(AND($J17="T3",SUM($AN17:$AO17)&lt;&gt;0),33,IF(AND($J17="T2",$AN17&lt;&gt;0),22,0))))))))))))</f>
        <v>0</v>
      </c>
      <c r="CT17" s="590">
        <f t="shared" si="8"/>
        <v>1</v>
      </c>
      <c r="CU17" s="702">
        <f t="shared" si="9"/>
        <v>2</v>
      </c>
      <c r="CV17" s="702">
        <f>IF(LEFT(SETUP!$G$3,7)="Visée 3",0,IF(LEFT(SETUP!$G$3,7)="Visée 4",1,(IF(LEFT(SETUP!$G$3,7)="Visée 5",2,0))))</f>
        <v>0</v>
      </c>
      <c r="CW17" s="710">
        <f t="shared" si="0"/>
        <v>0</v>
      </c>
      <c r="CX17" s="710">
        <f t="shared" si="1"/>
        <v>0</v>
      </c>
      <c r="CY17" s="590">
        <f t="shared" si="10"/>
        <v>0</v>
      </c>
      <c r="CZ17" s="590">
        <f>IF((IF(C17="",0,IF(C17="A",IF(DU17="AP",0,SUMIF(#REF!,A17,#REF!)/1000+SUMIF(#REF!,A17,#REF!)/1000+0.00001),+O17))+IF(C17="",0,IF(C17="A",IF(DU17="AP",0,SUMIF(#REF!,A17,#REF!)/1000+SUMIF(#REF!,A17,#REF!)/1000),+Q17)))=(K17+M17),0,1)</f>
        <v>0</v>
      </c>
      <c r="DA17" s="590">
        <f t="shared" si="11"/>
        <v>0</v>
      </c>
      <c r="DB17" s="590">
        <f>IF(AND($J17="L",SETUP!$C$11="Visée 3",$C17&lt;&gt;0),IF(SUM(W17:X17)&gt;G17*1/3,2,0),IF(AND($J17="L",AI17&lt;&gt;"",$C17="",OR(SETUP!$C$11="Visée 4",SETUP!$C$11="Visée 3",SETUP!$C$11="Visée 5 / Visée 2")),IF(SUM(AN17:AO17)&gt;G17*2/4,22,0),0))</f>
        <v>0</v>
      </c>
      <c r="DC17" s="590">
        <f>IF(AND($J17="L",SETUP!$C$11="Visée 3",$C17&lt;&gt;0),IF(SUM(W17:Y17)&gt;G17*2/3,3,0),IF(AND($J17="L",SETUP!$C$11="Visée 4",$C17&lt;&gt;0),IF(SUM(W17:Y17)&gt;G17*1/2,3,0),IF(AND($J17="L",AI17&lt;&gt;"",OR(SETUP!$C$11="Visée 4",SETUP!$C$11="Visée 3",SETUP!$C$11="Visée 5 / Visée 2")),IF(SUM(AN17:AP17)&gt;G17*3/4,33,0),0)))</f>
        <v>0</v>
      </c>
      <c r="DD17" s="711">
        <f>IF(AND($J17="L",SETUP!$C$11="Visée 3",$C17&lt;&gt;0),IF(SUM(W17:Z17)&gt;G17,4,0),IF(AND($J17="L",SETUP!$C$11="Visée 4",$C17&lt;&gt;0),IF(SUM(W17:Z17)&gt;G17,4,0),IF(AND($J17="L",SETUP!$C$11="Visée 5 / Visée 2",$C17&lt;&gt;0),IF(W17:Z17&gt;G17,4,0),IF(AND($J17="L",OR(AI17&lt;&gt;"",AI17&lt;&gt;"A"),OR(SETUP!$C$11="Visée 5 / Visée 2",SETUP!$C$11="Visée 4",SETUP!$C$11="Visée 3")),IF(SUM(AN17:AQ17)&gt;G17,44,0),0))))</f>
        <v>0</v>
      </c>
      <c r="DE17" s="715"/>
      <c r="DF17" s="715"/>
      <c r="DG17" s="715"/>
      <c r="DH17" s="715"/>
      <c r="DI17" s="715"/>
      <c r="DJ17" s="715"/>
      <c r="DK17" s="715"/>
      <c r="DL17" s="715"/>
      <c r="DM17" s="715"/>
      <c r="DN17" s="715"/>
      <c r="DO17" s="715"/>
      <c r="DP17" s="715"/>
      <c r="DQ17" s="715"/>
      <c r="DR17" s="217"/>
      <c r="DS17" s="217"/>
      <c r="DT17" s="217"/>
      <c r="DU17" s="217"/>
      <c r="DV17" s="217"/>
      <c r="DW17" s="217"/>
      <c r="DX17" s="217"/>
      <c r="DY17" s="217"/>
      <c r="DZ17" s="217"/>
      <c r="EA17" s="217"/>
      <c r="EB17" s="217"/>
      <c r="EC17" s="217"/>
      <c r="ED17" s="217"/>
      <c r="EE17" s="217"/>
      <c r="EF17" s="217"/>
      <c r="EG17" s="217"/>
      <c r="EH17" s="217"/>
      <c r="EI17" s="217"/>
      <c r="EJ17" s="217"/>
      <c r="EK17" s="217"/>
      <c r="EL17" s="217"/>
      <c r="EM17" s="217"/>
      <c r="EN17" s="217"/>
      <c r="EO17" s="217"/>
      <c r="EP17" s="217"/>
      <c r="EQ17" s="217"/>
      <c r="ER17" s="217"/>
      <c r="ES17" s="217"/>
      <c r="ET17" s="217"/>
      <c r="EU17" s="217"/>
      <c r="EV17" s="217"/>
      <c r="EW17" s="217"/>
      <c r="EX17" s="217"/>
      <c r="EY17" s="217"/>
      <c r="EZ17" s="217"/>
      <c r="FA17" s="217"/>
      <c r="FB17" s="217"/>
      <c r="FC17" s="217"/>
      <c r="FD17" s="217"/>
      <c r="FE17" s="217"/>
      <c r="FF17" s="217"/>
      <c r="FG17" s="217"/>
      <c r="FH17" s="217"/>
      <c r="FI17" s="217"/>
      <c r="FJ17" s="217"/>
      <c r="FK17" s="217"/>
      <c r="FL17" s="217"/>
      <c r="FM17" s="217"/>
      <c r="FN17" s="217"/>
      <c r="FO17" s="217"/>
      <c r="FP17" s="217"/>
      <c r="FQ17" s="217"/>
      <c r="FR17" s="217"/>
      <c r="FS17" s="217"/>
      <c r="FT17" s="217"/>
      <c r="FU17" s="217"/>
      <c r="FV17" s="217"/>
      <c r="FW17" s="217"/>
      <c r="FX17" s="217"/>
      <c r="FY17" s="217"/>
      <c r="FZ17" s="217"/>
      <c r="GA17" s="217"/>
      <c r="GB17" s="217"/>
    </row>
    <row r="18" spans="1:184" ht="15.75" customHeight="1" x14ac:dyDescent="0.25">
      <c r="A18" s="137">
        <f t="shared" si="4"/>
        <v>0</v>
      </c>
      <c r="B18" s="138">
        <f t="shared" si="5"/>
        <v>0</v>
      </c>
      <c r="C18" s="132"/>
      <c r="D18" s="72">
        <f t="shared" si="6"/>
        <v>0</v>
      </c>
      <c r="E18" s="72">
        <f t="shared" si="2"/>
        <v>0</v>
      </c>
      <c r="F18" s="72" t="str">
        <f>IF(C18="A",IF(O18-S18-W18-X18-Y18&lt;1,"T","E"),"")</f>
        <v/>
      </c>
      <c r="G18" s="582"/>
      <c r="H18" s="582"/>
      <c r="I18" s="73">
        <v>1</v>
      </c>
      <c r="J18" s="133"/>
      <c r="K18" s="635">
        <f>IF(C18="",0,IF(C18="A",IF(DT18="AP",0,SUMIF(#REF!,A18,#REF!)/1000+SUMIF(#REF!,A18,#REF!)/1000+0.00001),+O18))</f>
        <v>0</v>
      </c>
      <c r="L18" s="77"/>
      <c r="M18" s="636">
        <f>IF(C18="",0,IF(C18="A",IF(DT18="AP",0,SUMIF(#REF!,A18,#REF!)/1000+SUMIF(#REF!,A18,#REF!)/1000),+Q18))</f>
        <v>0</v>
      </c>
      <c r="N18" s="637" t="str">
        <f t="shared" si="3"/>
        <v/>
      </c>
      <c r="O18" s="113"/>
      <c r="P18" s="75"/>
      <c r="Q18" s="74"/>
      <c r="R18" s="127"/>
      <c r="S18" s="113"/>
      <c r="T18" s="76"/>
      <c r="U18" s="75"/>
      <c r="V18" s="127"/>
      <c r="W18" s="113"/>
      <c r="X18" s="75"/>
      <c r="Y18" s="75"/>
      <c r="Z18" s="77"/>
      <c r="AA18" s="115"/>
      <c r="AB18" s="113"/>
      <c r="AC18" s="75"/>
      <c r="AD18" s="75"/>
      <c r="AE18" s="75"/>
      <c r="AF18" s="78"/>
      <c r="AG18" s="114"/>
      <c r="AH18" s="21"/>
      <c r="AI18" s="161"/>
      <c r="AJ18" s="154"/>
      <c r="AK18" s="211"/>
      <c r="AL18" s="98"/>
      <c r="AM18" s="153"/>
      <c r="AN18" s="154"/>
      <c r="AO18" s="99"/>
      <c r="AP18" s="99"/>
      <c r="AQ18" s="99"/>
      <c r="AR18" s="155"/>
      <c r="AS18" s="99"/>
      <c r="AT18" s="99"/>
      <c r="AU18" s="99"/>
      <c r="AV18" s="99"/>
      <c r="AW18" s="97"/>
      <c r="AX18" s="152"/>
      <c r="AY18" s="21"/>
      <c r="AZ18" s="15"/>
      <c r="BA18" s="239"/>
      <c r="BB18" s="235"/>
      <c r="BC18" s="271"/>
      <c r="BD18" s="272"/>
      <c r="BE18" s="15"/>
      <c r="BF18" s="274"/>
      <c r="BG18" s="292"/>
      <c r="BH18" s="274"/>
      <c r="BI18" s="275"/>
      <c r="BJ18" s="15"/>
      <c r="BK18" s="679"/>
      <c r="BL18" s="680"/>
      <c r="BM18" s="548"/>
      <c r="BN18" s="547"/>
      <c r="BO18" s="548"/>
      <c r="BP18" s="547"/>
      <c r="BQ18" s="548"/>
      <c r="BR18" s="549"/>
      <c r="BS18" s="17"/>
      <c r="BT18" s="685"/>
      <c r="BU18" s="547"/>
      <c r="BV18" s="547"/>
      <c r="BW18" s="267"/>
      <c r="BX18" s="535"/>
      <c r="BY18" s="536"/>
      <c r="BZ18" s="274" t="str">
        <f>IF(SETUP!$C$11="Visée 5 / Visée 2",+$O18+$AJ18-$S18-$AA18-$AR18,"")</f>
        <v/>
      </c>
      <c r="CA18" s="275" t="str">
        <f>IF(SETUP!$C$11="Visée 5 / Visée 2",+$Q18+$AL18-$U18-$AF18-$AW18,"")</f>
        <v/>
      </c>
      <c r="CB18" s="15"/>
      <c r="CC18" s="546">
        <f>IF($Q18&lt;0,0,IF($AR18&lt;&gt;0,IF(LEFT(SETUP!$G$3,7)="Visée 5",IF(OR($J18="L",$J18="LV"),($AA18+$S18+$AN18)/($O18/4),+($AA18+$S18+$AN18)/$O18),0),0))</f>
        <v>0</v>
      </c>
      <c r="CD18" s="547" t="str">
        <f>IF(SETUP!$C$11="Visée 5 / Visée 2",IF(AND(CC18&lt;0.2,CC18&gt;0.01),-(+$AF18+$U18+$AS18),0),"")</f>
        <v/>
      </c>
      <c r="CE18" s="548">
        <f>IF($Q18&lt;0,0,IF($AR18&lt;&gt;0,IF(LEFT(SETUP!$G$3,7)="Visée 5",IF(OR($J18="L",$J18="LV"),($AA18+$S18+$AN18+$AO18)/($O18/2),+($AA18+$S18+$AN18+$AO18)/$O18),0),0))</f>
        <v>0</v>
      </c>
      <c r="CF18" s="547" t="str">
        <f>IF(SETUP!$C$11="Visée 5 / Visée 2",IF(AND(CE18&lt;0.2,CE18&gt;0.01),-(+$AF18+$U18+$AS18+$AT18),0),"")</f>
        <v/>
      </c>
      <c r="CG18" s="548">
        <f>IF($Q18&lt;0,0,IF($AR18&lt;&gt;0,IF(LEFT(SETUP!$G$3,7)="Visée 5",IF(OR($J18="L",$J18="LV"),($AA18+$S18+$AN18+$AO18+$AP18)/($O18/4*3),+($AA18+$S18+$AN18+$AO18+$AP18)/$O18),0),0))</f>
        <v>0</v>
      </c>
      <c r="CH18" s="547" t="str">
        <f>IF(SETUP!$C$11="Visée 5 / Visée 2",IF(AND(CG18&lt;0.2,CG18&gt;0.01),-(+$AF18+$U18+$AS18+$AT18+$AU18),0),"")</f>
        <v/>
      </c>
      <c r="CI18" s="548" t="str">
        <f>IF($Q18&lt;0,0,IF(SETUP!$C$11="Visée 5 / Visée 2",IF($AR18&lt;&gt;0,+($AA18+$S18+$AR18)/$O18,0),""))</f>
        <v/>
      </c>
      <c r="CJ18" s="549" t="str">
        <f>IF(SETUP!$C$11="Visée 5 / Visée 2",IF(AND(CI18&lt;0.2,CI18&gt;0.01),-(+$AF18+$U18+$AW18),0),"")</f>
        <v/>
      </c>
      <c r="CK18" s="17"/>
      <c r="CL18" s="265" t="str">
        <f>IF(AND(SETUP!$C$11="Visée 5 / Visée 2",$AN18&lt;&gt;0),IF(AND($R18&lt;#REF!,$AI18&lt;&gt;""),+($Q18-$U18-$AF18-$AS18)-(($O18-$S18-$AA18-$AN18)*#REF!),0),"")</f>
        <v/>
      </c>
      <c r="CM18" s="266" t="str">
        <f>IF(AND(SETUP!$C$11="Visée 5 / Visée 2",SUM($AS18:$AT18)&lt;&gt;0),IF(AND($R18&lt;#REF!,$AI18&lt;&gt;""),+($Q18-$U18-$AF18-$AS18-$AT18)-(($O18-$S18-$AA18-$AN18-$AO18)*#REF!),0),"")</f>
        <v/>
      </c>
      <c r="CN18" s="266" t="str">
        <f>IF(AND(SETUP!$C$11="Visée 5 / Visée 2",SUM($AS18:$AU18)&lt;&gt;0),IF(AND($R18&lt;#REF!,$AI18&lt;&gt;""),+($Q18-$U18-$AF18-$AS18-$AT18-$AU18)-(($O18-$S18-$AA18-$AN18-$AO18-$AP18)*#REF!),0),"")</f>
        <v/>
      </c>
      <c r="CO18" s="267" t="str">
        <f>IF(SETUP!$C$11="Visée 5 / Visée 2",IF(AND($R18&lt;#REF!,$AI18&lt;&gt;""),+($Q18-$U18-$AF18-$AW18)-(($O18-$S18-$AA18-$AR18)*#REF!),0),"")</f>
        <v/>
      </c>
      <c r="CQ18" s="297" t="str">
        <f t="shared" si="7"/>
        <v>0</v>
      </c>
      <c r="CR18" s="589">
        <f>IF(AND(OR($C18="A",$C18=0),$G18=0,$J18=""),0,IF(AND(LEFT(SETUP!$G$3,7)="Visée 3",$C18&lt;&gt;"A",OR($J18="T2",$J18="T3",$J18="T4",$J18="L",$J18="LV"),OR($G18&lt;&gt;0,$H18&lt;&gt;0)),0,IF(AND(LEFT(SETUP!$G$3,7)="Visée 4",$C18&lt;&gt;"A",OR($J18="T3",$J18="T4",$J18="L",$J18="LV"),OR($G18&lt;&gt;0,$H18&lt;&gt;0)),0,IF(AND(LEFT(SETUP!$G$3,7)="Visée 5",$C18&lt;&gt;"A",OR($G18&lt;&gt;0,$H18&lt;&gt;0),OR($J18="T4",$J18="L",$J18="LV")),0,IF(AND($C18="",$AI18&lt;&gt;"A",OR($J18="T1",$J18="T2",$J18="T3",$J18="T4",$J18="L",$J18="LV")),0,1)))))</f>
        <v>0</v>
      </c>
      <c r="CS18" s="690">
        <f>IF($CR18&lt;&gt;0,1,IF(AND($CR18=0,OR($C18&lt;&gt;"A",$C18&lt;&gt;"")),IF(AND($J18="T4",SUM($W18:$Y18)&lt;&gt;0),4,IF(AND($J18="T3",SUM($W18:$X18)&lt;&gt;0),3,IF(AND($J18="T2",$W18&lt;&gt;0),2,IF(AND(LEFT(SETUP!$G$3,7)="Visée 5",OR($J18="L",$J18="LV"),SUM($W18:$Y18)&lt;&gt;0),4,IF(AND(LEFT(SETUP!$G$3,7)="Visée 4",OR($J18="L",$J18="LV"),SUM($W18:$X18)&lt;&gt;0),3,IF(AND(LEFT(SETUP!$G$3,7)="Visée 3",OR($J18="L",$J18="LV"),$W18&lt;&gt;0),2,IF(AND($CR18=0,OR($AI18&lt;&gt;"A",$AI18&lt;&gt;"")),IF(AND($J18="T4",SUM($AN18:$AP18)&lt;&gt;0),44,IF(AND($J18="T3",SUM($AN18:$AO18)&lt;&gt;0),33,IF(AND($J18="T2",$AN18&lt;&gt;0),22,0))))))))))))</f>
        <v>0</v>
      </c>
      <c r="CT18" s="590">
        <f t="shared" si="8"/>
        <v>1</v>
      </c>
      <c r="CU18" s="702">
        <f t="shared" si="9"/>
        <v>2</v>
      </c>
      <c r="CV18" s="702">
        <f>IF(LEFT(SETUP!$G$3,7)="Visée 3",0,IF(LEFT(SETUP!$G$3,7)="Visée 4",1,(IF(LEFT(SETUP!$G$3,7)="Visée 5",2,0))))</f>
        <v>0</v>
      </c>
      <c r="CW18" s="710">
        <f t="shared" si="0"/>
        <v>0</v>
      </c>
      <c r="CX18" s="710">
        <f t="shared" si="1"/>
        <v>0</v>
      </c>
      <c r="CY18" s="590">
        <f t="shared" si="10"/>
        <v>0</v>
      </c>
      <c r="CZ18" s="590">
        <f>IF((IF(C18="",0,IF(C18="A",IF(DU18="AP",0,SUMIF(#REF!,A18,#REF!)/1000+SUMIF(#REF!,A18,#REF!)/1000+0.00001),+O18))+IF(C18="",0,IF(C18="A",IF(DU18="AP",0,SUMIF(#REF!,A18,#REF!)/1000+SUMIF(#REF!,A18,#REF!)/1000),+Q18)))=(K18+M18),0,1)</f>
        <v>0</v>
      </c>
      <c r="DA18" s="590">
        <f t="shared" si="11"/>
        <v>0</v>
      </c>
      <c r="DB18" s="590">
        <f>IF(AND($J18="L",SETUP!$C$11="Visée 3",$C18&lt;&gt;0),IF(SUM(W18:X18)&gt;G18*1/3,2,0),IF(AND($J18="L",AI18&lt;&gt;"",$C18="",OR(SETUP!$C$11="Visée 4",SETUP!$C$11="Visée 3",SETUP!$C$11="Visée 5 / Visée 2")),IF(SUM(AN18:AO18)&gt;G18*2/4,22,0),0))</f>
        <v>0</v>
      </c>
      <c r="DC18" s="590">
        <f>IF(AND($J18="L",SETUP!$C$11="Visée 3",$C18&lt;&gt;0),IF(SUM(W18:Y18)&gt;G18*2/3,3,0),IF(AND($J18="L",SETUP!$C$11="Visée 4",$C18&lt;&gt;0),IF(SUM(W18:Y18)&gt;G18*1/2,3,0),IF(AND($J18="L",AI18&lt;&gt;"",OR(SETUP!$C$11="Visée 4",SETUP!$C$11="Visée 3",SETUP!$C$11="Visée 5 / Visée 2")),IF(SUM(AN18:AP18)&gt;G18*3/4,33,0),0)))</f>
        <v>0</v>
      </c>
      <c r="DD18" s="711">
        <f>IF(AND($J18="L",SETUP!$C$11="Visée 3",$C18&lt;&gt;0),IF(SUM(W18:Z18)&gt;G18,4,0),IF(AND($J18="L",SETUP!$C$11="Visée 4",$C18&lt;&gt;0),IF(SUM(W18:Z18)&gt;G18,4,0),IF(AND($J18="L",SETUP!$C$11="Visée 5 / Visée 2",$C18&lt;&gt;0),IF(W18:Z18&gt;G18,4,0),IF(AND($J18="L",OR(AI18&lt;&gt;"",AI18&lt;&gt;"A"),OR(SETUP!$C$11="Visée 5 / Visée 2",SETUP!$C$11="Visée 4",SETUP!$C$11="Visée 3")),IF(SUM(AN18:AQ18)&gt;G18,44,0),0))))</f>
        <v>0</v>
      </c>
      <c r="DE18" s="715"/>
      <c r="DF18" s="715"/>
      <c r="DG18" s="715"/>
      <c r="DH18" s="715"/>
      <c r="DI18" s="715"/>
      <c r="DJ18" s="715"/>
      <c r="DK18" s="715"/>
      <c r="DL18" s="715"/>
      <c r="DM18" s="715"/>
      <c r="DN18" s="715"/>
      <c r="DO18" s="715"/>
      <c r="DP18" s="715"/>
      <c r="DQ18" s="715"/>
      <c r="DR18" s="217"/>
      <c r="DS18" s="217"/>
      <c r="DT18" s="217"/>
      <c r="DU18" s="217"/>
      <c r="DV18" s="217"/>
      <c r="DW18" s="217"/>
      <c r="DX18" s="217"/>
      <c r="DY18" s="217"/>
      <c r="DZ18" s="217"/>
      <c r="EA18" s="217"/>
      <c r="EB18" s="217"/>
      <c r="EC18" s="217"/>
      <c r="ED18" s="217"/>
      <c r="EE18" s="217"/>
      <c r="EF18" s="217"/>
      <c r="EG18" s="217"/>
      <c r="EH18" s="217"/>
      <c r="EI18" s="217"/>
      <c r="EJ18" s="217"/>
      <c r="EK18" s="217"/>
      <c r="EL18" s="217"/>
      <c r="EM18" s="217"/>
      <c r="EN18" s="217"/>
      <c r="EO18" s="217"/>
      <c r="EP18" s="217"/>
      <c r="EQ18" s="217"/>
      <c r="ER18" s="217"/>
      <c r="ES18" s="217"/>
      <c r="ET18" s="217"/>
      <c r="EU18" s="217"/>
      <c r="EV18" s="217"/>
      <c r="EW18" s="217"/>
      <c r="EX18" s="217"/>
      <c r="EY18" s="217"/>
      <c r="EZ18" s="217"/>
      <c r="FA18" s="217"/>
      <c r="FB18" s="217"/>
      <c r="FC18" s="217"/>
      <c r="FD18" s="217"/>
      <c r="FE18" s="217"/>
      <c r="FF18" s="217"/>
      <c r="FG18" s="217"/>
      <c r="FH18" s="217"/>
      <c r="FI18" s="217"/>
      <c r="FJ18" s="217"/>
      <c r="FK18" s="217"/>
      <c r="FL18" s="217"/>
      <c r="FM18" s="217"/>
      <c r="FN18" s="217"/>
      <c r="FO18" s="217"/>
      <c r="FP18" s="217"/>
      <c r="FQ18" s="217"/>
      <c r="FR18" s="217"/>
      <c r="FS18" s="217"/>
      <c r="FT18" s="217"/>
      <c r="FU18" s="217"/>
      <c r="FV18" s="217"/>
      <c r="FW18" s="217"/>
      <c r="FX18" s="217"/>
      <c r="FY18" s="217"/>
      <c r="FZ18" s="217"/>
      <c r="GA18" s="217"/>
      <c r="GB18" s="217"/>
    </row>
    <row r="19" spans="1:184" ht="18" customHeight="1" x14ac:dyDescent="0.25">
      <c r="A19" s="137">
        <f t="shared" si="4"/>
        <v>0</v>
      </c>
      <c r="B19" s="138">
        <f t="shared" si="5"/>
        <v>0</v>
      </c>
      <c r="C19" s="132"/>
      <c r="D19" s="72">
        <f t="shared" si="6"/>
        <v>0</v>
      </c>
      <c r="E19" s="72">
        <f t="shared" si="2"/>
        <v>0</v>
      </c>
      <c r="F19" s="72" t="str">
        <f t="shared" ref="F19:F58" si="12">IF(C19="A",IF(O19-S19-W19-X19-Y19&lt;1,"T","E"),"")</f>
        <v/>
      </c>
      <c r="G19" s="582"/>
      <c r="H19" s="582"/>
      <c r="I19" s="73">
        <v>1</v>
      </c>
      <c r="J19" s="133"/>
      <c r="K19" s="635">
        <f>IF(C19="",0,IF(C19="A",IF(DT19="AP",0,SUMIF(#REF!,A19,#REF!)/1000+SUMIF(#REF!,A19,#REF!)/1000+0.00001),+O19))</f>
        <v>0</v>
      </c>
      <c r="L19" s="77"/>
      <c r="M19" s="636">
        <f>IF(C19="",0,IF(C19="A",IF(DT19="AP",0,SUMIF(#REF!,A19,#REF!)/1000+SUMIF(#REF!,A19,#REF!)/1000),+Q19))</f>
        <v>0</v>
      </c>
      <c r="N19" s="637" t="str">
        <f t="shared" si="3"/>
        <v/>
      </c>
      <c r="O19" s="113"/>
      <c r="P19" s="75"/>
      <c r="Q19" s="74"/>
      <c r="R19" s="127"/>
      <c r="S19" s="113"/>
      <c r="T19" s="76"/>
      <c r="U19" s="75"/>
      <c r="V19" s="127"/>
      <c r="W19" s="113"/>
      <c r="X19" s="75"/>
      <c r="Y19" s="75"/>
      <c r="Z19" s="77"/>
      <c r="AA19" s="115"/>
      <c r="AB19" s="113"/>
      <c r="AC19" s="75"/>
      <c r="AD19" s="75"/>
      <c r="AE19" s="75"/>
      <c r="AF19" s="78"/>
      <c r="AG19" s="114"/>
      <c r="AH19" s="21"/>
      <c r="AI19" s="161"/>
      <c r="AJ19" s="154"/>
      <c r="AK19" s="211"/>
      <c r="AL19" s="98"/>
      <c r="AM19" s="153"/>
      <c r="AN19" s="154"/>
      <c r="AO19" s="99"/>
      <c r="AP19" s="99"/>
      <c r="AQ19" s="99"/>
      <c r="AR19" s="155"/>
      <c r="AS19" s="99"/>
      <c r="AT19" s="99"/>
      <c r="AU19" s="99"/>
      <c r="AV19" s="99"/>
      <c r="AW19" s="97"/>
      <c r="AX19" s="152"/>
      <c r="AY19" s="21"/>
      <c r="AZ19" s="15"/>
      <c r="BA19" s="239"/>
      <c r="BB19" s="235"/>
      <c r="BC19" s="271"/>
      <c r="BD19" s="272"/>
      <c r="BE19" s="15"/>
      <c r="BF19" s="274"/>
      <c r="BG19" s="292"/>
      <c r="BH19" s="274"/>
      <c r="BI19" s="275"/>
      <c r="BJ19" s="15"/>
      <c r="BK19" s="679"/>
      <c r="BL19" s="680"/>
      <c r="BM19" s="548"/>
      <c r="BN19" s="547"/>
      <c r="BO19" s="548"/>
      <c r="BP19" s="547"/>
      <c r="BQ19" s="548"/>
      <c r="BR19" s="549"/>
      <c r="BS19" s="17"/>
      <c r="BT19" s="685"/>
      <c r="BU19" s="547"/>
      <c r="BV19" s="547"/>
      <c r="BW19" s="267"/>
      <c r="BX19" s="535"/>
      <c r="BY19" s="536"/>
      <c r="BZ19" s="274" t="str">
        <f>IF(SETUP!$C$11="Visée 5 / Visée 2",+$O19+$AJ19-$S19-$AA19-$AR19,"")</f>
        <v/>
      </c>
      <c r="CA19" s="275" t="str">
        <f>IF(SETUP!$C$11="Visée 5 / Visée 2",+$Q19+$AL19-$U19-$AF19-$AW19,"")</f>
        <v/>
      </c>
      <c r="CB19" s="15"/>
      <c r="CC19" s="546">
        <f>IF($Q19&lt;0,0,IF($AR19&lt;&gt;0,IF(LEFT(SETUP!$G$3,7)="Visée 5",IF(OR($J19="L",$J19="LV"),($AA19+$S19+$AN19)/($O19/4),+($AA19+$S19+$AN19)/$O19),0),0))</f>
        <v>0</v>
      </c>
      <c r="CD19" s="547" t="str">
        <f>IF(SETUP!$C$11="Visée 5 / Visée 2",IF(AND(CC19&lt;0.2,CC19&gt;0.01),-(+$AF19+$U19+$AS19),0),"")</f>
        <v/>
      </c>
      <c r="CE19" s="548">
        <f>IF($Q19&lt;0,0,IF($AR19&lt;&gt;0,IF(LEFT(SETUP!$G$3,7)="Visée 5",IF(OR($J19="L",$J19="LV"),($AA19+$S19+$AN19+$AO19)/($O19/2),+($AA19+$S19+$AN19+$AO19)/$O19),0),0))</f>
        <v>0</v>
      </c>
      <c r="CF19" s="547" t="str">
        <f>IF(SETUP!$C$11="Visée 5 / Visée 2",IF(AND(CE19&lt;0.2,CE19&gt;0.01),-(+$AF19+$U19+$AS19+$AT19),0),"")</f>
        <v/>
      </c>
      <c r="CG19" s="548">
        <f>IF($Q19&lt;0,0,IF($AR19&lt;&gt;0,IF(LEFT(SETUP!$G$3,7)="Visée 5",IF(OR($J19="L",$J19="LV"),($AA19+$S19+$AN19+$AO19+$AP19)/($O19/4*3),+($AA19+$S19+$AN19+$AO19+$AP19)/$O19),0),0))</f>
        <v>0</v>
      </c>
      <c r="CH19" s="547" t="str">
        <f>IF(SETUP!$C$11="Visée 5 / Visée 2",IF(AND(CG19&lt;0.2,CG19&gt;0.01),-(+$AF19+$U19+$AS19+$AT19+$AU19),0),"")</f>
        <v/>
      </c>
      <c r="CI19" s="548" t="str">
        <f>IF($Q19&lt;0,0,IF(SETUP!$C$11="Visée 5 / Visée 2",IF($AR19&lt;&gt;0,+($AA19+$S19+$AR19)/$O19,0),""))</f>
        <v/>
      </c>
      <c r="CJ19" s="549" t="str">
        <f>IF(SETUP!$C$11="Visée 5 / Visée 2",IF(AND(CI19&lt;0.2,CI19&gt;0.01),-(+$AF19+$U19+$AW19),0),"")</f>
        <v/>
      </c>
      <c r="CK19" s="17"/>
      <c r="CL19" s="265" t="str">
        <f>IF(AND(SETUP!$C$11="Visée 5 / Visée 2",$AN19&lt;&gt;0),IF(AND($R19&lt;#REF!,$AI19&lt;&gt;""),+($Q19-$U19-$AF19-$AS19)-(($O19-$S19-$AA19-$AN19)*#REF!),0),"")</f>
        <v/>
      </c>
      <c r="CM19" s="266" t="str">
        <f>IF(AND(SETUP!$C$11="Visée 5 / Visée 2",SUM($AS19:$AT19)&lt;&gt;0),IF(AND($R19&lt;#REF!,$AI19&lt;&gt;""),+($Q19-$U19-$AF19-$AS19-$AT19)-(($O19-$S19-$AA19-$AN19-$AO19)*#REF!),0),"")</f>
        <v/>
      </c>
      <c r="CN19" s="266" t="str">
        <f>IF(AND(SETUP!$C$11="Visée 5 / Visée 2",SUM($AS19:$AU19)&lt;&gt;0),IF(AND($R19&lt;#REF!,$AI19&lt;&gt;""),+($Q19-$U19-$AF19-$AS19-$AT19-$AU19)-(($O19-$S19-$AA19-$AN19-$AO19-$AP19)*#REF!),0),"")</f>
        <v/>
      </c>
      <c r="CO19" s="267" t="str">
        <f>IF(SETUP!$C$11="Visée 5 / Visée 2",IF(AND($R19&lt;#REF!,$AI19&lt;&gt;""),+($Q19-$U19-$AF19-$AW19)-(($O19-$S19-$AA19-$AR19)*#REF!),0),"")</f>
        <v/>
      </c>
      <c r="CQ19" s="297" t="str">
        <f t="shared" si="7"/>
        <v>0</v>
      </c>
      <c r="CR19" s="589">
        <f>IF(AND(OR($C19="A",$C19=0),$G19=0,$J19=""),0,IF(AND(LEFT(SETUP!$G$3,7)="Visée 3",$C19&lt;&gt;"A",OR($J19="T2",$J19="T3",$J19="T4",$J19="L",$J19="LV"),OR($G19&lt;&gt;0,$H19&lt;&gt;0)),0,IF(AND(LEFT(SETUP!$G$3,7)="Visée 4",$C19&lt;&gt;"A",OR($J19="T3",$J19="T4",$J19="L",$J19="LV"),OR($G19&lt;&gt;0,$H19&lt;&gt;0)),0,IF(AND(LEFT(SETUP!$G$3,7)="Visée 5",$C19&lt;&gt;"A",OR($G19&lt;&gt;0,$H19&lt;&gt;0),OR($J19="T4",$J19="L",$J19="LV")),0,IF(AND($C19="",$AI19&lt;&gt;"A",OR($J19="T1",$J19="T2",$J19="T3",$J19="T4",$J19="L",$J19="LV")),0,1)))))</f>
        <v>0</v>
      </c>
      <c r="CS19" s="690">
        <f>IF($CR19&lt;&gt;0,1,IF(AND($CR19=0,OR($C19&lt;&gt;"A",$C19&lt;&gt;"")),IF(AND($J19="T4",SUM($W19:$Y19)&lt;&gt;0),4,IF(AND($J19="T3",SUM($W19:$X19)&lt;&gt;0),3,IF(AND($J19="T2",$W19&lt;&gt;0),2,IF(AND(LEFT(SETUP!$G$3,7)="Visée 5",OR($J19="L",$J19="LV"),SUM($W19:$Y19)&lt;&gt;0),4,IF(AND(LEFT(SETUP!$G$3,7)="Visée 4",OR($J19="L",$J19="LV"),SUM($W19:$X19)&lt;&gt;0),3,IF(AND(LEFT(SETUP!$G$3,7)="Visée 3",OR($J19="L",$J19="LV"),$W19&lt;&gt;0),2,IF(AND($CR19=0,OR($AI19&lt;&gt;"A",$AI19&lt;&gt;"")),IF(AND($J19="T4",SUM($AN19:$AP19)&lt;&gt;0),44,IF(AND($J19="T3",SUM($AN19:$AO19)&lt;&gt;0),33,IF(AND($J19="T2",$AN19&lt;&gt;0),22,0))))))))))))</f>
        <v>0</v>
      </c>
      <c r="CT19" s="590">
        <f t="shared" si="8"/>
        <v>1</v>
      </c>
      <c r="CU19" s="702">
        <f t="shared" si="9"/>
        <v>2</v>
      </c>
      <c r="CV19" s="702">
        <f>IF(LEFT(SETUP!$G$3,7)="Visée 3",0,IF(LEFT(SETUP!$G$3,7)="Visée 4",1,(IF(LEFT(SETUP!$G$3,7)="Visée 5",2,0))))</f>
        <v>0</v>
      </c>
      <c r="CW19" s="710">
        <f t="shared" si="0"/>
        <v>0</v>
      </c>
      <c r="CX19" s="710">
        <f t="shared" si="1"/>
        <v>0</v>
      </c>
      <c r="CY19" s="590">
        <f t="shared" si="10"/>
        <v>0</v>
      </c>
      <c r="CZ19" s="590">
        <f>IF((IF(C19="",0,IF(C19="A",IF(DU19="AP",0,SUMIF(#REF!,A19,#REF!)/1000+SUMIF(#REF!,A19,#REF!)/1000+0.00001),+O19))+IF(C19="",0,IF(C19="A",IF(DU19="AP",0,SUMIF(#REF!,A19,#REF!)/1000+SUMIF(#REF!,A19,#REF!)/1000),+Q19)))=(K19+M19),0,1)</f>
        <v>0</v>
      </c>
      <c r="DA19" s="590">
        <f t="shared" si="11"/>
        <v>0</v>
      </c>
      <c r="DB19" s="590">
        <f>IF(AND($J19="L",SETUP!$C$11="Visée 3",$C19&lt;&gt;0),IF(SUM(W19:X19)&gt;G19*1/3,2,0),IF(AND($J19="L",AI19&lt;&gt;"",$C19="",OR(SETUP!$C$11="Visée 4",SETUP!$C$11="Visée 3",SETUP!$C$11="Visée 5 / Visée 2")),IF(SUM(AN19:AO19)&gt;G19*2/4,22,0),0))</f>
        <v>0</v>
      </c>
      <c r="DC19" s="590">
        <f>IF(AND($J19="L",SETUP!$C$11="Visée 3",$C19&lt;&gt;0),IF(SUM(W19:Y19)&gt;G19*2/3,3,0),IF(AND($J19="L",SETUP!$C$11="Visée 4",$C19&lt;&gt;0),IF(SUM(W19:Y19)&gt;G19*1/2,3,0),IF(AND($J19="L",AI19&lt;&gt;"",OR(SETUP!$C$11="Visée 4",SETUP!$C$11="Visée 3",SETUP!$C$11="Visée 5 / Visée 2")),IF(SUM(AN19:AP19)&gt;G19*3/4,33,0),0)))</f>
        <v>0</v>
      </c>
      <c r="DD19" s="711">
        <f>IF(AND($J19="L",SETUP!$C$11="Visée 3",$C19&lt;&gt;0),IF(SUM(W19:Z19)&gt;G19,4,0),IF(AND($J19="L",SETUP!$C$11="Visée 4",$C19&lt;&gt;0),IF(SUM(W19:Z19)&gt;G19,4,0),IF(AND($J19="L",SETUP!$C$11="Visée 5 / Visée 2",$C19&lt;&gt;0),IF(W19:Z19&gt;G19,4,0),IF(AND($J19="L",OR(AI19&lt;&gt;"",AI19&lt;&gt;"A"),OR(SETUP!$C$11="Visée 5 / Visée 2",SETUP!$C$11="Visée 4",SETUP!$C$11="Visée 3")),IF(SUM(AN19:AQ19)&gt;G19,44,0),0))))</f>
        <v>0</v>
      </c>
      <c r="DE19" s="715"/>
      <c r="DF19" s="715"/>
      <c r="DG19" s="715"/>
      <c r="DH19" s="715"/>
      <c r="DI19" s="715"/>
      <c r="DJ19" s="715"/>
      <c r="DK19" s="715"/>
      <c r="DL19" s="715"/>
      <c r="DM19" s="715"/>
      <c r="DN19" s="715"/>
      <c r="DO19" s="715"/>
      <c r="DP19" s="715"/>
      <c r="DQ19" s="715"/>
      <c r="DR19" s="217"/>
      <c r="DS19" s="217"/>
      <c r="DT19" s="217"/>
      <c r="DU19" s="217"/>
      <c r="DV19" s="217"/>
      <c r="DW19" s="217"/>
      <c r="DX19" s="217"/>
      <c r="DY19" s="217"/>
      <c r="DZ19" s="217"/>
      <c r="EA19" s="217"/>
      <c r="EB19" s="217"/>
      <c r="EC19" s="217"/>
      <c r="ED19" s="217"/>
      <c r="EE19" s="217"/>
      <c r="EF19" s="217"/>
      <c r="EG19" s="217"/>
      <c r="EH19" s="217"/>
      <c r="EI19" s="217"/>
      <c r="EJ19" s="217"/>
      <c r="EK19" s="217"/>
      <c r="EL19" s="217"/>
      <c r="EM19" s="217"/>
      <c r="EN19" s="217"/>
      <c r="EO19" s="217"/>
      <c r="EP19" s="217"/>
      <c r="EQ19" s="217"/>
      <c r="ER19" s="217"/>
      <c r="ES19" s="217"/>
      <c r="ET19" s="217"/>
      <c r="EU19" s="217"/>
      <c r="EV19" s="217"/>
      <c r="EW19" s="217"/>
      <c r="EX19" s="217"/>
      <c r="EY19" s="217"/>
      <c r="EZ19" s="217"/>
      <c r="FA19" s="217"/>
      <c r="FB19" s="217"/>
      <c r="FC19" s="217"/>
      <c r="FD19" s="217"/>
      <c r="FE19" s="217"/>
      <c r="FF19" s="217"/>
      <c r="FG19" s="217"/>
      <c r="FH19" s="217"/>
      <c r="FI19" s="217"/>
      <c r="FJ19" s="217"/>
      <c r="FK19" s="217"/>
      <c r="FL19" s="217"/>
      <c r="FM19" s="217"/>
      <c r="FN19" s="217"/>
      <c r="FO19" s="217"/>
      <c r="FP19" s="217"/>
      <c r="FQ19" s="217"/>
      <c r="FR19" s="217"/>
      <c r="FS19" s="217"/>
      <c r="FT19" s="217"/>
      <c r="FU19" s="217"/>
      <c r="FV19" s="217"/>
      <c r="FW19" s="217"/>
      <c r="FX19" s="217"/>
      <c r="FY19" s="217"/>
      <c r="FZ19" s="217"/>
      <c r="GA19" s="217"/>
      <c r="GB19" s="217"/>
    </row>
    <row r="20" spans="1:184" ht="18" customHeight="1" x14ac:dyDescent="0.25">
      <c r="A20" s="137">
        <f t="shared" si="4"/>
        <v>0</v>
      </c>
      <c r="B20" s="138">
        <f t="shared" si="5"/>
        <v>0</v>
      </c>
      <c r="C20" s="132"/>
      <c r="D20" s="72">
        <f t="shared" si="6"/>
        <v>0</v>
      </c>
      <c r="E20" s="72">
        <f t="shared" si="2"/>
        <v>0</v>
      </c>
      <c r="F20" s="72" t="str">
        <f t="shared" si="12"/>
        <v/>
      </c>
      <c r="G20" s="582"/>
      <c r="H20" s="582"/>
      <c r="I20" s="73">
        <v>1</v>
      </c>
      <c r="J20" s="133"/>
      <c r="K20" s="635">
        <f>IF(C20="",0,IF(C20="A",IF(DT20="AP",0,SUMIF(#REF!,A20,#REF!)/1000+SUMIF(#REF!,A20,#REF!)/1000+0.00001),+O20))</f>
        <v>0</v>
      </c>
      <c r="L20" s="77"/>
      <c r="M20" s="636">
        <f>IF(C20="",0,IF(C20="A",IF(DT20="AP",0,SUMIF(#REF!,A20,#REF!)/1000+SUMIF(#REF!,A20,#REF!)/1000),+Q20))</f>
        <v>0</v>
      </c>
      <c r="N20" s="637" t="str">
        <f t="shared" si="3"/>
        <v/>
      </c>
      <c r="O20" s="113"/>
      <c r="P20" s="75"/>
      <c r="Q20" s="74"/>
      <c r="R20" s="127"/>
      <c r="S20" s="113"/>
      <c r="T20" s="76"/>
      <c r="U20" s="75"/>
      <c r="V20" s="127"/>
      <c r="W20" s="113"/>
      <c r="X20" s="75"/>
      <c r="Y20" s="75"/>
      <c r="Z20" s="77"/>
      <c r="AA20" s="115"/>
      <c r="AB20" s="113"/>
      <c r="AC20" s="75"/>
      <c r="AD20" s="75"/>
      <c r="AE20" s="75"/>
      <c r="AF20" s="78"/>
      <c r="AG20" s="114"/>
      <c r="AH20" s="21"/>
      <c r="AI20" s="161"/>
      <c r="AJ20" s="154"/>
      <c r="AK20" s="211"/>
      <c r="AL20" s="98"/>
      <c r="AM20" s="153"/>
      <c r="AN20" s="154"/>
      <c r="AO20" s="99"/>
      <c r="AP20" s="99"/>
      <c r="AQ20" s="99"/>
      <c r="AR20" s="155"/>
      <c r="AS20" s="99"/>
      <c r="AT20" s="99"/>
      <c r="AU20" s="99"/>
      <c r="AV20" s="99"/>
      <c r="AW20" s="97"/>
      <c r="AX20" s="152"/>
      <c r="AY20" s="21"/>
      <c r="AZ20" s="15"/>
      <c r="BA20" s="239"/>
      <c r="BB20" s="235"/>
      <c r="BC20" s="271"/>
      <c r="BD20" s="272"/>
      <c r="BE20" s="15"/>
      <c r="BF20" s="274"/>
      <c r="BG20" s="292"/>
      <c r="BH20" s="274"/>
      <c r="BI20" s="275"/>
      <c r="BJ20" s="15"/>
      <c r="BK20" s="679"/>
      <c r="BL20" s="680"/>
      <c r="BM20" s="548"/>
      <c r="BN20" s="547"/>
      <c r="BO20" s="548"/>
      <c r="BP20" s="547"/>
      <c r="BQ20" s="548"/>
      <c r="BR20" s="549"/>
      <c r="BS20" s="17"/>
      <c r="BT20" s="685"/>
      <c r="BU20" s="547"/>
      <c r="BV20" s="547"/>
      <c r="BW20" s="267"/>
      <c r="BX20" s="535"/>
      <c r="BY20" s="536"/>
      <c r="BZ20" s="274" t="str">
        <f>IF(SETUP!$C$11="Visée 5 / Visée 2",+$O20+$AJ20-$S20-$AA20-$AR20,"")</f>
        <v/>
      </c>
      <c r="CA20" s="275" t="str">
        <f>IF(SETUP!$C$11="Visée 5 / Visée 2",+$Q20+$AL20-$U20-$AF20-$AW20,"")</f>
        <v/>
      </c>
      <c r="CB20" s="15"/>
      <c r="CC20" s="546">
        <f>IF($Q20&lt;0,0,IF($AR20&lt;&gt;0,IF(LEFT(SETUP!$G$3,7)="Visée 5",IF(OR($J20="L",$J20="LV"),($AA20+$S20+$AN20)/($O20/4),+($AA20+$S20+$AN20)/$O20),0),0))</f>
        <v>0</v>
      </c>
      <c r="CD20" s="547" t="str">
        <f>IF(SETUP!$C$11="Visée 5 / Visée 2",IF(AND(CC20&lt;0.2,CC20&gt;0.01),-(+$AF20+$U20+$AS20),0),"")</f>
        <v/>
      </c>
      <c r="CE20" s="548">
        <f>IF($Q20&lt;0,0,IF($AR20&lt;&gt;0,IF(LEFT(SETUP!$G$3,7)="Visée 5",IF(OR($J20="L",$J20="LV"),($AA20+$S20+$AN20+$AO20)/($O20/2),+($AA20+$S20+$AN20+$AO20)/$O20),0),0))</f>
        <v>0</v>
      </c>
      <c r="CF20" s="547" t="str">
        <f>IF(SETUP!$C$11="Visée 5 / Visée 2",IF(AND(CE20&lt;0.2,CE20&gt;0.01),-(+$AF20+$U20+$AS20+$AT20),0),"")</f>
        <v/>
      </c>
      <c r="CG20" s="548">
        <f>IF($Q20&lt;0,0,IF($AR20&lt;&gt;0,IF(LEFT(SETUP!$G$3,7)="Visée 5",IF(OR($J20="L",$J20="LV"),($AA20+$S20+$AN20+$AO20+$AP20)/($O20/4*3),+($AA20+$S20+$AN20+$AO20+$AP20)/$O20),0),0))</f>
        <v>0</v>
      </c>
      <c r="CH20" s="547" t="str">
        <f>IF(SETUP!$C$11="Visée 5 / Visée 2",IF(AND(CG20&lt;0.2,CG20&gt;0.01),-(+$AF20+$U20+$AS20+$AT20+$AU20),0),"")</f>
        <v/>
      </c>
      <c r="CI20" s="548" t="str">
        <f>IF($Q20&lt;0,0,IF(SETUP!$C$11="Visée 5 / Visée 2",IF($AR20&lt;&gt;0,+($AA20+$S20+$AR20)/$O20,0),""))</f>
        <v/>
      </c>
      <c r="CJ20" s="549" t="str">
        <f>IF(SETUP!$C$11="Visée 5 / Visée 2",IF(AND(CI20&lt;0.2,CI20&gt;0.01),-(+$AF20+$U20+$AW20),0),"")</f>
        <v/>
      </c>
      <c r="CK20" s="17"/>
      <c r="CL20" s="265" t="str">
        <f>IF(AND(SETUP!$C$11="Visée 5 / Visée 2",$AN20&lt;&gt;0),IF(AND($R20&lt;#REF!,$AI20&lt;&gt;""),+($Q20-$U20-$AF20-$AS20)-(($O20-$S20-$AA20-$AN20)*#REF!),0),"")</f>
        <v/>
      </c>
      <c r="CM20" s="266" t="str">
        <f>IF(AND(SETUP!$C$11="Visée 5 / Visée 2",SUM($AS20:$AT20)&lt;&gt;0),IF(AND($R20&lt;#REF!,$AI20&lt;&gt;""),+($Q20-$U20-$AF20-$AS20-$AT20)-(($O20-$S20-$AA20-$AN20-$AO20)*#REF!),0),"")</f>
        <v/>
      </c>
      <c r="CN20" s="266" t="str">
        <f>IF(AND(SETUP!$C$11="Visée 5 / Visée 2",SUM($AS20:$AU20)&lt;&gt;0),IF(AND($R20&lt;#REF!,$AI20&lt;&gt;""),+($Q20-$U20-$AF20-$AS20-$AT20-$AU20)-(($O20-$S20-$AA20-$AN20-$AO20-$AP20)*#REF!),0),"")</f>
        <v/>
      </c>
      <c r="CO20" s="267" t="str">
        <f>IF(SETUP!$C$11="Visée 5 / Visée 2",IF(AND($R20&lt;#REF!,$AI20&lt;&gt;""),+($Q20-$U20-$AF20-$AW20)-(($O20-$S20-$AA20-$AR20)*#REF!),0),"")</f>
        <v/>
      </c>
      <c r="CQ20" s="297" t="str">
        <f t="shared" si="7"/>
        <v>0</v>
      </c>
      <c r="CR20" s="589">
        <f>IF(AND(OR($C20="A",$C20=0),$G20=0,$J20=""),0,IF(AND(LEFT(SETUP!$G$3,7)="Visée 3",$C20&lt;&gt;"A",OR($J20="T2",$J20="T3",$J20="T4",$J20="L",$J20="LV"),OR($G20&lt;&gt;0,$H20&lt;&gt;0)),0,IF(AND(LEFT(SETUP!$G$3,7)="Visée 4",$C20&lt;&gt;"A",OR($J20="T3",$J20="T4",$J20="L",$J20="LV"),OR($G20&lt;&gt;0,$H20&lt;&gt;0)),0,IF(AND(LEFT(SETUP!$G$3,7)="Visée 5",$C20&lt;&gt;"A",OR($G20&lt;&gt;0,$H20&lt;&gt;0),OR($J20="T4",$J20="L",$J20="LV")),0,IF(AND($C20="",$AI20&lt;&gt;"A",OR($J20="T1",$J20="T2",$J20="T3",$J20="T4",$J20="L",$J20="LV")),0,1)))))</f>
        <v>0</v>
      </c>
      <c r="CS20" s="690">
        <f>IF($CR20&lt;&gt;0,1,IF(AND($CR20=0,OR($C20&lt;&gt;"A",$C20&lt;&gt;"")),IF(AND($J20="T4",SUM($W20:$Y20)&lt;&gt;0),4,IF(AND($J20="T3",SUM($W20:$X20)&lt;&gt;0),3,IF(AND($J20="T2",$W20&lt;&gt;0),2,IF(AND(LEFT(SETUP!$G$3,7)="Visée 5",OR($J20="L",$J20="LV"),SUM($W20:$Y20)&lt;&gt;0),4,IF(AND(LEFT(SETUP!$G$3,7)="Visée 4",OR($J20="L",$J20="LV"),SUM($W20:$X20)&lt;&gt;0),3,IF(AND(LEFT(SETUP!$G$3,7)="Visée 3",OR($J20="L",$J20="LV"),$W20&lt;&gt;0),2,IF(AND($CR20=0,OR($AI20&lt;&gt;"A",$AI20&lt;&gt;"")),IF(AND($J20="T4",SUM($AN20:$AP20)&lt;&gt;0),44,IF(AND($J20="T3",SUM($AN20:$AO20)&lt;&gt;0),33,IF(AND($J20="T2",$AN20&lt;&gt;0),22,0))))))))))))</f>
        <v>0</v>
      </c>
      <c r="CT20" s="590">
        <f t="shared" si="8"/>
        <v>1</v>
      </c>
      <c r="CU20" s="702">
        <f t="shared" si="9"/>
        <v>2</v>
      </c>
      <c r="CV20" s="702">
        <f>IF(LEFT(SETUP!$G$3,7)="Visée 3",0,IF(LEFT(SETUP!$G$3,7)="Visée 4",1,(IF(LEFT(SETUP!$G$3,7)="Visée 5",2,0))))</f>
        <v>0</v>
      </c>
      <c r="CW20" s="710">
        <f t="shared" si="0"/>
        <v>0</v>
      </c>
      <c r="CX20" s="710">
        <f t="shared" si="1"/>
        <v>0</v>
      </c>
      <c r="CY20" s="590">
        <f t="shared" si="10"/>
        <v>0</v>
      </c>
      <c r="CZ20" s="590">
        <f>IF((IF(C20="",0,IF(C20="A",IF(DU20="AP",0,SUMIF(#REF!,A20,#REF!)/1000+SUMIF(#REF!,A20,#REF!)/1000+0.00001),+O20))+IF(C20="",0,IF(C20="A",IF(DU20="AP",0,SUMIF(#REF!,A20,#REF!)/1000+SUMIF(#REF!,A20,#REF!)/1000),+Q20)))=(K20+M20),0,1)</f>
        <v>0</v>
      </c>
      <c r="DA20" s="590">
        <f t="shared" si="11"/>
        <v>0</v>
      </c>
      <c r="DB20" s="590">
        <f>IF(AND($J20="L",SETUP!$C$11="Visée 3",$C20&lt;&gt;0),IF(SUM(W20:X20)&gt;G20*1/3,2,0),IF(AND($J20="L",AI20&lt;&gt;"",$C20="",OR(SETUP!$C$11="Visée 4",SETUP!$C$11="Visée 3",SETUP!$C$11="Visée 5 / Visée 2")),IF(SUM(AN20:AO20)&gt;G20*2/4,22,0),0))</f>
        <v>0</v>
      </c>
      <c r="DC20" s="590">
        <f>IF(AND($J20="L",SETUP!$C$11="Visée 3",$C20&lt;&gt;0),IF(SUM(W20:Y20)&gt;G20*2/3,3,0),IF(AND($J20="L",SETUP!$C$11="Visée 4",$C20&lt;&gt;0),IF(SUM(W20:Y20)&gt;G20*1/2,3,0),IF(AND($J20="L",AI20&lt;&gt;"",OR(SETUP!$C$11="Visée 4",SETUP!$C$11="Visée 3",SETUP!$C$11="Visée 5 / Visée 2")),IF(SUM(AN20:AP20)&gt;G20*3/4,33,0),0)))</f>
        <v>0</v>
      </c>
      <c r="DD20" s="711">
        <f>IF(AND($J20="L",SETUP!$C$11="Visée 3",$C20&lt;&gt;0),IF(SUM(W20:Z20)&gt;G20,4,0),IF(AND($J20="L",SETUP!$C$11="Visée 4",$C20&lt;&gt;0),IF(SUM(W20:Z20)&gt;G20,4,0),IF(AND($J20="L",SETUP!$C$11="Visée 5 / Visée 2",$C20&lt;&gt;0),IF(W20:Z20&gt;G20,4,0),IF(AND($J20="L",OR(AI20&lt;&gt;"",AI20&lt;&gt;"A"),OR(SETUP!$C$11="Visée 5 / Visée 2",SETUP!$C$11="Visée 4",SETUP!$C$11="Visée 3")),IF(SUM(AN20:AQ20)&gt;G20,44,0),0))))</f>
        <v>0</v>
      </c>
      <c r="DE20" s="715"/>
      <c r="DF20" s="715"/>
      <c r="DG20" s="715"/>
      <c r="DH20" s="715"/>
      <c r="DI20" s="715"/>
      <c r="DJ20" s="715"/>
      <c r="DK20" s="715"/>
      <c r="DL20" s="715"/>
      <c r="DM20" s="715"/>
      <c r="DN20" s="715"/>
      <c r="DO20" s="715"/>
      <c r="DP20" s="715"/>
      <c r="DQ20" s="715"/>
      <c r="DR20" s="217"/>
      <c r="DS20" s="217"/>
      <c r="DT20" s="217"/>
      <c r="DU20" s="217"/>
      <c r="DV20" s="217"/>
      <c r="DW20" s="217"/>
      <c r="DX20" s="217"/>
      <c r="DY20" s="217"/>
      <c r="DZ20" s="217"/>
      <c r="EA20" s="217"/>
      <c r="EB20" s="217"/>
      <c r="EC20" s="217"/>
      <c r="ED20" s="217"/>
      <c r="EE20" s="217"/>
      <c r="EF20" s="217"/>
      <c r="EG20" s="217"/>
      <c r="EH20" s="217"/>
      <c r="EI20" s="217"/>
      <c r="EJ20" s="217"/>
      <c r="EK20" s="217"/>
      <c r="EL20" s="217"/>
      <c r="EM20" s="217"/>
      <c r="EN20" s="217"/>
      <c r="EO20" s="217"/>
      <c r="EP20" s="217"/>
      <c r="EQ20" s="217"/>
      <c r="ER20" s="217"/>
      <c r="ES20" s="217"/>
      <c r="ET20" s="217"/>
      <c r="EU20" s="217"/>
      <c r="EV20" s="217"/>
      <c r="EW20" s="217"/>
      <c r="EX20" s="217"/>
      <c r="EY20" s="217"/>
      <c r="EZ20" s="217"/>
      <c r="FA20" s="217"/>
      <c r="FB20" s="217"/>
      <c r="FC20" s="217"/>
      <c r="FD20" s="217"/>
      <c r="FE20" s="217"/>
      <c r="FF20" s="217"/>
      <c r="FG20" s="217"/>
      <c r="FH20" s="217"/>
      <c r="FI20" s="217"/>
      <c r="FJ20" s="217"/>
      <c r="FK20" s="217"/>
      <c r="FL20" s="217"/>
      <c r="FM20" s="217"/>
      <c r="FN20" s="217"/>
      <c r="FO20" s="217"/>
      <c r="FP20" s="217"/>
      <c r="FQ20" s="217"/>
      <c r="FR20" s="217"/>
      <c r="FS20" s="217"/>
      <c r="FT20" s="217"/>
      <c r="FU20" s="217"/>
      <c r="FV20" s="217"/>
      <c r="FW20" s="217"/>
      <c r="FX20" s="217"/>
      <c r="FY20" s="217"/>
      <c r="FZ20" s="217"/>
      <c r="GA20" s="217"/>
      <c r="GB20" s="217"/>
    </row>
    <row r="21" spans="1:184" ht="18" customHeight="1" x14ac:dyDescent="0.25">
      <c r="A21" s="137">
        <f t="shared" si="4"/>
        <v>0</v>
      </c>
      <c r="B21" s="138">
        <f t="shared" si="5"/>
        <v>0</v>
      </c>
      <c r="C21" s="132"/>
      <c r="D21" s="72">
        <f t="shared" si="6"/>
        <v>0</v>
      </c>
      <c r="E21" s="72">
        <f t="shared" si="2"/>
        <v>0</v>
      </c>
      <c r="F21" s="72" t="str">
        <f t="shared" si="12"/>
        <v/>
      </c>
      <c r="G21" s="582"/>
      <c r="H21" s="582"/>
      <c r="I21" s="73">
        <v>1</v>
      </c>
      <c r="J21" s="133"/>
      <c r="K21" s="635">
        <f>IF(C21="",0,IF(C21="A",IF(DT21="AP",0,SUMIF(#REF!,A21,#REF!)/1000+SUMIF(#REF!,A21,#REF!)/1000+0.00001),+O21))</f>
        <v>0</v>
      </c>
      <c r="L21" s="77"/>
      <c r="M21" s="636">
        <f>IF(C21="",0,IF(C21="A",IF(DT21="AP",0,SUMIF(#REF!,A21,#REF!)/1000+SUMIF(#REF!,A21,#REF!)/1000),+Q21))</f>
        <v>0</v>
      </c>
      <c r="N21" s="637" t="str">
        <f t="shared" si="3"/>
        <v/>
      </c>
      <c r="O21" s="113"/>
      <c r="P21" s="75"/>
      <c r="Q21" s="74"/>
      <c r="R21" s="127"/>
      <c r="S21" s="113"/>
      <c r="T21" s="76"/>
      <c r="U21" s="75"/>
      <c r="V21" s="127"/>
      <c r="W21" s="113"/>
      <c r="X21" s="75"/>
      <c r="Y21" s="75"/>
      <c r="Z21" s="77"/>
      <c r="AA21" s="115"/>
      <c r="AB21" s="113"/>
      <c r="AC21" s="75"/>
      <c r="AD21" s="75"/>
      <c r="AE21" s="75"/>
      <c r="AF21" s="78"/>
      <c r="AG21" s="114"/>
      <c r="AH21" s="21"/>
      <c r="AI21" s="161"/>
      <c r="AJ21" s="154"/>
      <c r="AK21" s="211"/>
      <c r="AL21" s="98"/>
      <c r="AM21" s="153"/>
      <c r="AN21" s="154"/>
      <c r="AO21" s="99"/>
      <c r="AP21" s="99"/>
      <c r="AQ21" s="99"/>
      <c r="AR21" s="155"/>
      <c r="AS21" s="99"/>
      <c r="AT21" s="99"/>
      <c r="AU21" s="99"/>
      <c r="AV21" s="99"/>
      <c r="AW21" s="97"/>
      <c r="AX21" s="152"/>
      <c r="AY21" s="21"/>
      <c r="AZ21" s="15"/>
      <c r="BA21" s="239"/>
      <c r="BB21" s="235"/>
      <c r="BC21" s="271"/>
      <c r="BD21" s="272"/>
      <c r="BE21" s="15"/>
      <c r="BF21" s="274"/>
      <c r="BG21" s="292"/>
      <c r="BH21" s="274"/>
      <c r="BI21" s="275"/>
      <c r="BJ21" s="15"/>
      <c r="BK21" s="679"/>
      <c r="BL21" s="680"/>
      <c r="BM21" s="548"/>
      <c r="BN21" s="547"/>
      <c r="BO21" s="548"/>
      <c r="BP21" s="547"/>
      <c r="BQ21" s="548"/>
      <c r="BR21" s="549"/>
      <c r="BS21" s="17"/>
      <c r="BT21" s="685"/>
      <c r="BU21" s="547"/>
      <c r="BV21" s="547"/>
      <c r="BW21" s="267"/>
      <c r="BX21" s="535"/>
      <c r="BY21" s="536"/>
      <c r="BZ21" s="274" t="str">
        <f>IF(SETUP!$C$11="Visée 5 / Visée 2",+$O21+$AJ21-$S21-$AA21-$AR21,"")</f>
        <v/>
      </c>
      <c r="CA21" s="275" t="str">
        <f>IF(SETUP!$C$11="Visée 5 / Visée 2",+$Q21+$AL21-$U21-$AF21-$AW21,"")</f>
        <v/>
      </c>
      <c r="CB21" s="15"/>
      <c r="CC21" s="546">
        <f>IF($Q21&lt;0,0,IF($AR21&lt;&gt;0,IF(LEFT(SETUP!$G$3,7)="Visée 5",IF(OR($J21="L",$J21="LV"),($AA21+$S21+$AN21)/($O21/4),+($AA21+$S21+$AN21)/$O21),0),0))</f>
        <v>0</v>
      </c>
      <c r="CD21" s="547" t="str">
        <f>IF(SETUP!$C$11="Visée 5 / Visée 2",IF(AND(CC21&lt;0.2,CC21&gt;0.01),-(+$AF21+$U21+$AS21),0),"")</f>
        <v/>
      </c>
      <c r="CE21" s="548">
        <f>IF($Q21&lt;0,0,IF($AR21&lt;&gt;0,IF(LEFT(SETUP!$G$3,7)="Visée 5",IF(OR($J21="L",$J21="LV"),($AA21+$S21+$AN21+$AO21)/($O21/2),+($AA21+$S21+$AN21+$AO21)/$O21),0),0))</f>
        <v>0</v>
      </c>
      <c r="CF21" s="547" t="str">
        <f>IF(SETUP!$C$11="Visée 5 / Visée 2",IF(AND(CE21&lt;0.2,CE21&gt;0.01),-(+$AF21+$U21+$AS21+$AT21),0),"")</f>
        <v/>
      </c>
      <c r="CG21" s="548">
        <f>IF($Q21&lt;0,0,IF($AR21&lt;&gt;0,IF(LEFT(SETUP!$G$3,7)="Visée 5",IF(OR($J21="L",$J21="LV"),($AA21+$S21+$AN21+$AO21+$AP21)/($O21/4*3),+($AA21+$S21+$AN21+$AO21+$AP21)/$O21),0),0))</f>
        <v>0</v>
      </c>
      <c r="CH21" s="547" t="str">
        <f>IF(SETUP!$C$11="Visée 5 / Visée 2",IF(AND(CG21&lt;0.2,CG21&gt;0.01),-(+$AF21+$U21+$AS21+$AT21+$AU21),0),"")</f>
        <v/>
      </c>
      <c r="CI21" s="548" t="str">
        <f>IF($Q21&lt;0,0,IF(SETUP!$C$11="Visée 5 / Visée 2",IF($AR21&lt;&gt;0,+($AA21+$S21+$AR21)/$O21,0),""))</f>
        <v/>
      </c>
      <c r="CJ21" s="549" t="str">
        <f>IF(SETUP!$C$11="Visée 5 / Visée 2",IF(AND(CI21&lt;0.2,CI21&gt;0.01),-(+$AF21+$U21+$AW21),0),"")</f>
        <v/>
      </c>
      <c r="CK21" s="17"/>
      <c r="CL21" s="265" t="str">
        <f>IF(AND(SETUP!$C$11="Visée 5 / Visée 2",$AN21&lt;&gt;0),IF(AND($R21&lt;#REF!,$AI21&lt;&gt;""),+($Q21-$U21-$AF21-$AS21)-(($O21-$S21-$AA21-$AN21)*#REF!),0),"")</f>
        <v/>
      </c>
      <c r="CM21" s="266" t="str">
        <f>IF(AND(SETUP!$C$11="Visée 5 / Visée 2",SUM($AS21:$AT21)&lt;&gt;0),IF(AND($R21&lt;#REF!,$AI21&lt;&gt;""),+($Q21-$U21-$AF21-$AS21-$AT21)-(($O21-$S21-$AA21-$AN21-$AO21)*#REF!),0),"")</f>
        <v/>
      </c>
      <c r="CN21" s="266" t="str">
        <f>IF(AND(SETUP!$C$11="Visée 5 / Visée 2",SUM($AS21:$AU21)&lt;&gt;0),IF(AND($R21&lt;#REF!,$AI21&lt;&gt;""),+($Q21-$U21-$AF21-$AS21-$AT21-$AU21)-(($O21-$S21-$AA21-$AN21-$AO21-$AP21)*#REF!),0),"")</f>
        <v/>
      </c>
      <c r="CO21" s="267" t="str">
        <f>IF(SETUP!$C$11="Visée 5 / Visée 2",IF(AND($R21&lt;#REF!,$AI21&lt;&gt;""),+($Q21-$U21-$AF21-$AW21)-(($O21-$S21-$AA21-$AR21)*#REF!),0),"")</f>
        <v/>
      </c>
      <c r="CQ21" s="297" t="str">
        <f t="shared" si="7"/>
        <v>0</v>
      </c>
      <c r="CR21" s="589">
        <f>IF(AND(OR($C21="A",$C21=0),$G21=0,$J21=""),0,IF(AND(LEFT(SETUP!$G$3,7)="Visée 3",$C21&lt;&gt;"A",OR($J21="T2",$J21="T3",$J21="T4",$J21="L",$J21="LV"),OR($G21&lt;&gt;0,$H21&lt;&gt;0)),0,IF(AND(LEFT(SETUP!$G$3,7)="Visée 4",$C21&lt;&gt;"A",OR($J21="T3",$J21="T4",$J21="L",$J21="LV"),OR($G21&lt;&gt;0,$H21&lt;&gt;0)),0,IF(AND(LEFT(SETUP!$G$3,7)="Visée 5",$C21&lt;&gt;"A",OR($G21&lt;&gt;0,$H21&lt;&gt;0),OR($J21="T4",$J21="L",$J21="LV")),0,IF(AND($C21="",$AI21&lt;&gt;"A",OR($J21="T1",$J21="T2",$J21="T3",$J21="T4",$J21="L",$J21="LV")),0,1)))))</f>
        <v>0</v>
      </c>
      <c r="CS21" s="690">
        <f>IF($CR21&lt;&gt;0,1,IF(AND($CR21=0,OR($C21&lt;&gt;"A",$C21&lt;&gt;"")),IF(AND($J21="T4",SUM($W21:$Y21)&lt;&gt;0),4,IF(AND($J21="T3",SUM($W21:$X21)&lt;&gt;0),3,IF(AND($J21="T2",$W21&lt;&gt;0),2,IF(AND(LEFT(SETUP!$G$3,7)="Visée 5",OR($J21="L",$J21="LV"),SUM($W21:$Y21)&lt;&gt;0),4,IF(AND(LEFT(SETUP!$G$3,7)="Visée 4",OR($J21="L",$J21="LV"),SUM($W21:$X21)&lt;&gt;0),3,IF(AND(LEFT(SETUP!$G$3,7)="Visée 3",OR($J21="L",$J21="LV"),$W21&lt;&gt;0),2,IF(AND($CR21=0,OR($AI21&lt;&gt;"A",$AI21&lt;&gt;"")),IF(AND($J21="T4",SUM($AN21:$AP21)&lt;&gt;0),44,IF(AND($J21="T3",SUM($AN21:$AO21)&lt;&gt;0),33,IF(AND($J21="T2",$AN21&lt;&gt;0),22,0))))))))))))</f>
        <v>0</v>
      </c>
      <c r="CT21" s="590">
        <f t="shared" si="8"/>
        <v>1</v>
      </c>
      <c r="CU21" s="702">
        <f t="shared" si="9"/>
        <v>2</v>
      </c>
      <c r="CV21" s="702">
        <f>IF(LEFT(SETUP!$G$3,7)="Visée 3",0,IF(LEFT(SETUP!$G$3,7)="Visée 4",1,(IF(LEFT(SETUP!$G$3,7)="Visée 5",2,0))))</f>
        <v>0</v>
      </c>
      <c r="CW21" s="710">
        <f t="shared" si="0"/>
        <v>0</v>
      </c>
      <c r="CX21" s="710">
        <f t="shared" si="1"/>
        <v>0</v>
      </c>
      <c r="CY21" s="590">
        <f t="shared" si="10"/>
        <v>0</v>
      </c>
      <c r="CZ21" s="590">
        <f>IF((IF(C21="",0,IF(C21="A",IF(DU21="AP",0,SUMIF(#REF!,A21,#REF!)/1000+SUMIF(#REF!,A21,#REF!)/1000+0.00001),+O21))+IF(C21="",0,IF(C21="A",IF(DU21="AP",0,SUMIF(#REF!,A21,#REF!)/1000+SUMIF(#REF!,A21,#REF!)/1000),+Q21)))=(K21+M21),0,1)</f>
        <v>0</v>
      </c>
      <c r="DA21" s="590">
        <f t="shared" si="11"/>
        <v>0</v>
      </c>
      <c r="DB21" s="590">
        <f>IF(AND($J21="L",SETUP!$C$11="Visée 3",$C21&lt;&gt;0),IF(SUM(W21:X21)&gt;G21*1/3,2,0),IF(AND($J21="L",AI21&lt;&gt;"",$C21="",OR(SETUP!$C$11="Visée 4",SETUP!$C$11="Visée 3",SETUP!$C$11="Visée 5 / Visée 2")),IF(SUM(AN21:AO21)&gt;G21*2/4,22,0),0))</f>
        <v>0</v>
      </c>
      <c r="DC21" s="590">
        <f>IF(AND($J21="L",SETUP!$C$11="Visée 3",$C21&lt;&gt;0),IF(SUM(W21:Y21)&gt;G21*2/3,3,0),IF(AND($J21="L",SETUP!$C$11="Visée 4",$C21&lt;&gt;0),IF(SUM(W21:Y21)&gt;G21*1/2,3,0),IF(AND($J21="L",AI21&lt;&gt;"",OR(SETUP!$C$11="Visée 4",SETUP!$C$11="Visée 3",SETUP!$C$11="Visée 5 / Visée 2")),IF(SUM(AN21:AP21)&gt;G21*3/4,33,0),0)))</f>
        <v>0</v>
      </c>
      <c r="DD21" s="711">
        <f>IF(AND($J21="L",SETUP!$C$11="Visée 3",$C21&lt;&gt;0),IF(SUM(W21:Z21)&gt;G21,4,0),IF(AND($J21="L",SETUP!$C$11="Visée 4",$C21&lt;&gt;0),IF(SUM(W21:Z21)&gt;G21,4,0),IF(AND($J21="L",SETUP!$C$11="Visée 5 / Visée 2",$C21&lt;&gt;0),IF(W21:Z21&gt;G21,4,0),IF(AND($J21="L",OR(AI21&lt;&gt;"",AI21&lt;&gt;"A"),OR(SETUP!$C$11="Visée 5 / Visée 2",SETUP!$C$11="Visée 4",SETUP!$C$11="Visée 3")),IF(SUM(AN21:AQ21)&gt;G21,44,0),0))))</f>
        <v>0</v>
      </c>
      <c r="DE21" s="715"/>
      <c r="DF21" s="715"/>
      <c r="DG21" s="715"/>
      <c r="DH21" s="715"/>
      <c r="DI21" s="715"/>
      <c r="DJ21" s="715"/>
      <c r="DK21" s="715"/>
      <c r="DL21" s="715"/>
      <c r="DM21" s="715"/>
      <c r="DN21" s="715"/>
      <c r="DO21" s="715"/>
      <c r="DP21" s="715"/>
      <c r="DQ21" s="715"/>
      <c r="DR21" s="217"/>
      <c r="DS21" s="217"/>
      <c r="DT21" s="217"/>
      <c r="DU21" s="217"/>
      <c r="DV21" s="217"/>
      <c r="DW21" s="217"/>
      <c r="DX21" s="217"/>
      <c r="DY21" s="217"/>
      <c r="DZ21" s="217"/>
      <c r="EA21" s="217"/>
      <c r="EB21" s="217"/>
      <c r="EC21" s="217"/>
      <c r="ED21" s="217"/>
      <c r="EE21" s="217"/>
      <c r="EF21" s="217"/>
      <c r="EG21" s="217"/>
      <c r="EH21" s="217"/>
      <c r="EI21" s="217"/>
      <c r="EJ21" s="217"/>
      <c r="EK21" s="217"/>
      <c r="EL21" s="217"/>
      <c r="EM21" s="217"/>
      <c r="EN21" s="217"/>
      <c r="EO21" s="217"/>
      <c r="EP21" s="217"/>
      <c r="EQ21" s="217"/>
      <c r="ER21" s="217"/>
      <c r="ES21" s="217"/>
      <c r="ET21" s="217"/>
      <c r="EU21" s="217"/>
      <c r="EV21" s="217"/>
      <c r="EW21" s="217"/>
      <c r="EX21" s="217"/>
      <c r="EY21" s="217"/>
      <c r="EZ21" s="217"/>
      <c r="FA21" s="217"/>
      <c r="FB21" s="217"/>
      <c r="FC21" s="217"/>
      <c r="FD21" s="217"/>
      <c r="FE21" s="217"/>
      <c r="FF21" s="217"/>
      <c r="FG21" s="217"/>
      <c r="FH21" s="217"/>
      <c r="FI21" s="217"/>
      <c r="FJ21" s="217"/>
      <c r="FK21" s="217"/>
      <c r="FL21" s="217"/>
      <c r="FM21" s="217"/>
      <c r="FN21" s="217"/>
      <c r="FO21" s="217"/>
      <c r="FP21" s="217"/>
      <c r="FQ21" s="217"/>
      <c r="FR21" s="217"/>
      <c r="FS21" s="217"/>
      <c r="FT21" s="217"/>
      <c r="FU21" s="217"/>
      <c r="FV21" s="217"/>
      <c r="FW21" s="217"/>
      <c r="FX21" s="217"/>
      <c r="FY21" s="217"/>
      <c r="FZ21" s="217"/>
      <c r="GA21" s="217"/>
      <c r="GB21" s="217"/>
    </row>
    <row r="22" spans="1:184" ht="18" customHeight="1" x14ac:dyDescent="0.25">
      <c r="A22" s="137">
        <f t="shared" si="4"/>
        <v>0</v>
      </c>
      <c r="B22" s="138">
        <f t="shared" si="5"/>
        <v>0</v>
      </c>
      <c r="C22" s="132"/>
      <c r="D22" s="72">
        <f t="shared" si="6"/>
        <v>0</v>
      </c>
      <c r="E22" s="72">
        <f t="shared" si="2"/>
        <v>0</v>
      </c>
      <c r="F22" s="72" t="str">
        <f t="shared" si="12"/>
        <v/>
      </c>
      <c r="G22" s="582"/>
      <c r="H22" s="582"/>
      <c r="I22" s="73">
        <v>1</v>
      </c>
      <c r="J22" s="133"/>
      <c r="K22" s="635">
        <f>IF(C22="",0,IF(C22="A",IF(DT22="AP",0,SUMIF(#REF!,A22,#REF!)/1000+SUMIF(#REF!,A22,#REF!)/1000+0.00001),+O22))</f>
        <v>0</v>
      </c>
      <c r="L22" s="77"/>
      <c r="M22" s="636">
        <f>IF(C22="",0,IF(C22="A",IF(DT22="AP",0,SUMIF(#REF!,A22,#REF!)/1000+SUMIF(#REF!,A22,#REF!)/1000),+Q22))</f>
        <v>0</v>
      </c>
      <c r="N22" s="637" t="str">
        <f t="shared" si="3"/>
        <v/>
      </c>
      <c r="O22" s="113"/>
      <c r="P22" s="75"/>
      <c r="Q22" s="74"/>
      <c r="R22" s="127"/>
      <c r="S22" s="113"/>
      <c r="T22" s="76"/>
      <c r="U22" s="75"/>
      <c r="V22" s="127"/>
      <c r="W22" s="113"/>
      <c r="X22" s="75"/>
      <c r="Y22" s="75"/>
      <c r="Z22" s="77"/>
      <c r="AA22" s="115"/>
      <c r="AB22" s="113"/>
      <c r="AC22" s="75"/>
      <c r="AD22" s="75"/>
      <c r="AE22" s="75"/>
      <c r="AF22" s="78"/>
      <c r="AG22" s="114"/>
      <c r="AH22" s="21"/>
      <c r="AI22" s="161"/>
      <c r="AJ22" s="154"/>
      <c r="AK22" s="211"/>
      <c r="AL22" s="98"/>
      <c r="AM22" s="153"/>
      <c r="AN22" s="154"/>
      <c r="AO22" s="99"/>
      <c r="AP22" s="99"/>
      <c r="AQ22" s="99"/>
      <c r="AR22" s="155"/>
      <c r="AS22" s="99"/>
      <c r="AT22" s="99"/>
      <c r="AU22" s="99"/>
      <c r="AV22" s="99"/>
      <c r="AW22" s="97"/>
      <c r="AX22" s="152"/>
      <c r="AY22" s="21"/>
      <c r="AZ22" s="15"/>
      <c r="BA22" s="239"/>
      <c r="BB22" s="235"/>
      <c r="BC22" s="271"/>
      <c r="BD22" s="272"/>
      <c r="BE22" s="15"/>
      <c r="BF22" s="274"/>
      <c r="BG22" s="292"/>
      <c r="BH22" s="274"/>
      <c r="BI22" s="275"/>
      <c r="BJ22" s="15"/>
      <c r="BK22" s="679"/>
      <c r="BL22" s="680"/>
      <c r="BM22" s="548"/>
      <c r="BN22" s="547"/>
      <c r="BO22" s="548"/>
      <c r="BP22" s="547"/>
      <c r="BQ22" s="548"/>
      <c r="BR22" s="549"/>
      <c r="BS22" s="17"/>
      <c r="BT22" s="685"/>
      <c r="BU22" s="547"/>
      <c r="BV22" s="547"/>
      <c r="BW22" s="267"/>
      <c r="BX22" s="535"/>
      <c r="BY22" s="536"/>
      <c r="BZ22" s="274" t="str">
        <f>IF(SETUP!$C$11="Visée 5 / Visée 2",+$O22+$AJ22-$S22-$AA22-$AR22,"")</f>
        <v/>
      </c>
      <c r="CA22" s="275" t="str">
        <f>IF(SETUP!$C$11="Visée 5 / Visée 2",+$Q22+$AL22-$U22-$AF22-$AW22,"")</f>
        <v/>
      </c>
      <c r="CB22" s="15"/>
      <c r="CC22" s="546">
        <f>IF($Q22&lt;0,0,IF($AR22&lt;&gt;0,IF(LEFT(SETUP!$G$3,7)="Visée 5",IF(OR($J22="L",$J22="LV"),($AA22+$S22+$AN22)/($O22/4),+($AA22+$S22+$AN22)/$O22),0),0))</f>
        <v>0</v>
      </c>
      <c r="CD22" s="547" t="str">
        <f>IF(SETUP!$C$11="Visée 5 / Visée 2",IF(AND(CC22&lt;0.2,CC22&gt;0.01),-(+$AF22+$U22+$AS22),0),"")</f>
        <v/>
      </c>
      <c r="CE22" s="548">
        <f>IF($Q22&lt;0,0,IF($AR22&lt;&gt;0,IF(LEFT(SETUP!$G$3,7)="Visée 5",IF(OR($J22="L",$J22="LV"),($AA22+$S22+$AN22+$AO22)/($O22/2),+($AA22+$S22+$AN22+$AO22)/$O22),0),0))</f>
        <v>0</v>
      </c>
      <c r="CF22" s="547" t="str">
        <f>IF(SETUP!$C$11="Visée 5 / Visée 2",IF(AND(CE22&lt;0.2,CE22&gt;0.01),-(+$AF22+$U22+$AS22+$AT22),0),"")</f>
        <v/>
      </c>
      <c r="CG22" s="548">
        <f>IF($Q22&lt;0,0,IF($AR22&lt;&gt;0,IF(LEFT(SETUP!$G$3,7)="Visée 5",IF(OR($J22="L",$J22="LV"),($AA22+$S22+$AN22+$AO22+$AP22)/($O22/4*3),+($AA22+$S22+$AN22+$AO22+$AP22)/$O22),0),0))</f>
        <v>0</v>
      </c>
      <c r="CH22" s="547" t="str">
        <f>IF(SETUP!$C$11="Visée 5 / Visée 2",IF(AND(CG22&lt;0.2,CG22&gt;0.01),-(+$AF22+$U22+$AS22+$AT22+$AU22),0),"")</f>
        <v/>
      </c>
      <c r="CI22" s="548" t="str">
        <f>IF($Q22&lt;0,0,IF(SETUP!$C$11="Visée 5 / Visée 2",IF($AR22&lt;&gt;0,+($AA22+$S22+$AR22)/$O22,0),""))</f>
        <v/>
      </c>
      <c r="CJ22" s="549" t="str">
        <f>IF(SETUP!$C$11="Visée 5 / Visée 2",IF(AND(CI22&lt;0.2,CI22&gt;0.01),-(+$AF22+$U22+$AW22),0),"")</f>
        <v/>
      </c>
      <c r="CK22" s="17"/>
      <c r="CL22" s="265" t="str">
        <f>IF(AND(SETUP!$C$11="Visée 5 / Visée 2",$AN22&lt;&gt;0),IF(AND($R22&lt;#REF!,$AI22&lt;&gt;""),+($Q22-$U22-$AF22-$AS22)-(($O22-$S22-$AA22-$AN22)*#REF!),0),"")</f>
        <v/>
      </c>
      <c r="CM22" s="266" t="str">
        <f>IF(AND(SETUP!$C$11="Visée 5 / Visée 2",SUM($AS22:$AT22)&lt;&gt;0),IF(AND($R22&lt;#REF!,$AI22&lt;&gt;""),+($Q22-$U22-$AF22-$AS22-$AT22)-(($O22-$S22-$AA22-$AN22-$AO22)*#REF!),0),"")</f>
        <v/>
      </c>
      <c r="CN22" s="266" t="str">
        <f>IF(AND(SETUP!$C$11="Visée 5 / Visée 2",SUM($AS22:$AU22)&lt;&gt;0),IF(AND($R22&lt;#REF!,$AI22&lt;&gt;""),+($Q22-$U22-$AF22-$AS22-$AT22-$AU22)-(($O22-$S22-$AA22-$AN22-$AO22-$AP22)*#REF!),0),"")</f>
        <v/>
      </c>
      <c r="CO22" s="267" t="str">
        <f>IF(SETUP!$C$11="Visée 5 / Visée 2",IF(AND($R22&lt;#REF!,$AI22&lt;&gt;""),+($Q22-$U22-$AF22-$AW22)-(($O22-$S22-$AA22-$AR22)*#REF!),0),"")</f>
        <v/>
      </c>
      <c r="CQ22" s="297" t="str">
        <f t="shared" si="7"/>
        <v>0</v>
      </c>
      <c r="CR22" s="589">
        <f>IF(AND(OR($C22="A",$C22=0),$G22=0,$J22=""),0,IF(AND(LEFT(SETUP!$G$3,7)="Visée 3",$C22&lt;&gt;"A",OR($J22="T2",$J22="T3",$J22="T4",$J22="L",$J22="LV"),OR($G22&lt;&gt;0,$H22&lt;&gt;0)),0,IF(AND(LEFT(SETUP!$G$3,7)="Visée 4",$C22&lt;&gt;"A",OR($J22="T3",$J22="T4",$J22="L",$J22="LV"),OR($G22&lt;&gt;0,$H22&lt;&gt;0)),0,IF(AND(LEFT(SETUP!$G$3,7)="Visée 5",$C22&lt;&gt;"A",OR($G22&lt;&gt;0,$H22&lt;&gt;0),OR($J22="T4",$J22="L",$J22="LV")),0,IF(AND($C22="",$AI22&lt;&gt;"A",OR($J22="T1",$J22="T2",$J22="T3",$J22="T4",$J22="L",$J22="LV")),0,1)))))</f>
        <v>0</v>
      </c>
      <c r="CS22" s="690">
        <f>IF($CR22&lt;&gt;0,1,IF(AND($CR22=0,OR($C22&lt;&gt;"A",$C22&lt;&gt;"")),IF(AND($J22="T4",SUM($W22:$Y22)&lt;&gt;0),4,IF(AND($J22="T3",SUM($W22:$X22)&lt;&gt;0),3,IF(AND($J22="T2",$W22&lt;&gt;0),2,IF(AND(LEFT(SETUP!$G$3,7)="Visée 5",OR($J22="L",$J22="LV"),SUM($W22:$Y22)&lt;&gt;0),4,IF(AND(LEFT(SETUP!$G$3,7)="Visée 4",OR($J22="L",$J22="LV"),SUM($W22:$X22)&lt;&gt;0),3,IF(AND(LEFT(SETUP!$G$3,7)="Visée 3",OR($J22="L",$J22="LV"),$W22&lt;&gt;0),2,IF(AND($CR22=0,OR($AI22&lt;&gt;"A",$AI22&lt;&gt;"")),IF(AND($J22="T4",SUM($AN22:$AP22)&lt;&gt;0),44,IF(AND($J22="T3",SUM($AN22:$AO22)&lt;&gt;0),33,IF(AND($J22="T2",$AN22&lt;&gt;0),22,0))))))))))))</f>
        <v>0</v>
      </c>
      <c r="CT22" s="590">
        <f t="shared" si="8"/>
        <v>1</v>
      </c>
      <c r="CU22" s="702">
        <f t="shared" si="9"/>
        <v>2</v>
      </c>
      <c r="CV22" s="702">
        <f>IF(LEFT(SETUP!$G$3,7)="Visée 3",0,IF(LEFT(SETUP!$G$3,7)="Visée 4",1,(IF(LEFT(SETUP!$G$3,7)="Visée 5",2,0))))</f>
        <v>0</v>
      </c>
      <c r="CW22" s="710">
        <f t="shared" si="0"/>
        <v>0</v>
      </c>
      <c r="CX22" s="710">
        <f t="shared" si="1"/>
        <v>0</v>
      </c>
      <c r="CY22" s="590">
        <f t="shared" si="10"/>
        <v>0</v>
      </c>
      <c r="CZ22" s="590">
        <f>IF((IF(C22="",0,IF(C22="A",IF(DU22="AP",0,SUMIF(#REF!,A22,#REF!)/1000+SUMIF(#REF!,A22,#REF!)/1000+0.00001),+O22))+IF(C22="",0,IF(C22="A",IF(DU22="AP",0,SUMIF(#REF!,A22,#REF!)/1000+SUMIF(#REF!,A22,#REF!)/1000),+Q22)))=(K22+M22),0,1)</f>
        <v>0</v>
      </c>
      <c r="DA22" s="590">
        <f t="shared" si="11"/>
        <v>0</v>
      </c>
      <c r="DB22" s="590">
        <f>IF(AND($J22="L",SETUP!$C$11="Visée 3",$C22&lt;&gt;0),IF(SUM(W22:X22)&gt;G22*1/3,2,0),IF(AND($J22="L",AI22&lt;&gt;"",$C22="",OR(SETUP!$C$11="Visée 4",SETUP!$C$11="Visée 3",SETUP!$C$11="Visée 5 / Visée 2")),IF(SUM(AN22:AO22)&gt;G22*2/4,22,0),0))</f>
        <v>0</v>
      </c>
      <c r="DC22" s="590">
        <f>IF(AND($J22="L",SETUP!$C$11="Visée 3",$C22&lt;&gt;0),IF(SUM(W22:Y22)&gt;G22*2/3,3,0),IF(AND($J22="L",SETUP!$C$11="Visée 4",$C22&lt;&gt;0),IF(SUM(W22:Y22)&gt;G22*1/2,3,0),IF(AND($J22="L",AI22&lt;&gt;"",OR(SETUP!$C$11="Visée 4",SETUP!$C$11="Visée 3",SETUP!$C$11="Visée 5 / Visée 2")),IF(SUM(AN22:AP22)&gt;G22*3/4,33,0),0)))</f>
        <v>0</v>
      </c>
      <c r="DD22" s="711">
        <f>IF(AND($J22="L",SETUP!$C$11="Visée 3",$C22&lt;&gt;0),IF(SUM(W22:Z22)&gt;G22,4,0),IF(AND($J22="L",SETUP!$C$11="Visée 4",$C22&lt;&gt;0),IF(SUM(W22:Z22)&gt;G22,4,0),IF(AND($J22="L",SETUP!$C$11="Visée 5 / Visée 2",$C22&lt;&gt;0),IF(W22:Z22&gt;G22,4,0),IF(AND($J22="L",OR(AI22&lt;&gt;"",AI22&lt;&gt;"A"),OR(SETUP!$C$11="Visée 5 / Visée 2",SETUP!$C$11="Visée 4",SETUP!$C$11="Visée 3")),IF(SUM(AN22:AQ22)&gt;G22,44,0),0))))</f>
        <v>0</v>
      </c>
      <c r="DE22" s="715"/>
      <c r="DF22" s="715"/>
      <c r="DG22" s="715"/>
      <c r="DH22" s="715"/>
      <c r="DI22" s="715"/>
      <c r="DJ22" s="715"/>
      <c r="DK22" s="715"/>
      <c r="DL22" s="715"/>
      <c r="DM22" s="715"/>
      <c r="DN22" s="715"/>
      <c r="DO22" s="715"/>
      <c r="DP22" s="715"/>
      <c r="DQ22" s="715"/>
      <c r="DR22" s="217"/>
      <c r="DS22" s="217"/>
      <c r="DT22" s="217"/>
      <c r="DU22" s="217"/>
      <c r="DV22" s="217"/>
      <c r="DW22" s="217"/>
      <c r="DX22" s="217"/>
      <c r="DY22" s="217"/>
      <c r="DZ22" s="217"/>
      <c r="EA22" s="217"/>
      <c r="EB22" s="217"/>
      <c r="EC22" s="217"/>
      <c r="ED22" s="217"/>
      <c r="EE22" s="217"/>
      <c r="EF22" s="217"/>
      <c r="EG22" s="217"/>
      <c r="EH22" s="217"/>
      <c r="EI22" s="217"/>
      <c r="EJ22" s="217"/>
      <c r="EK22" s="217"/>
      <c r="EL22" s="217"/>
      <c r="EM22" s="217"/>
      <c r="EN22" s="217"/>
      <c r="EO22" s="217"/>
      <c r="EP22" s="217"/>
      <c r="EQ22" s="217"/>
      <c r="ER22" s="217"/>
      <c r="ES22" s="217"/>
      <c r="ET22" s="217"/>
      <c r="EU22" s="217"/>
      <c r="EV22" s="217"/>
      <c r="EW22" s="217"/>
      <c r="EX22" s="217"/>
      <c r="EY22" s="217"/>
      <c r="EZ22" s="217"/>
      <c r="FA22" s="217"/>
      <c r="FB22" s="217"/>
      <c r="FC22" s="217"/>
      <c r="FD22" s="217"/>
      <c r="FE22" s="217"/>
      <c r="FF22" s="217"/>
      <c r="FG22" s="217"/>
      <c r="FH22" s="217"/>
      <c r="FI22" s="217"/>
      <c r="FJ22" s="217"/>
      <c r="FK22" s="217"/>
      <c r="FL22" s="217"/>
      <c r="FM22" s="217"/>
      <c r="FN22" s="217"/>
      <c r="FO22" s="217"/>
      <c r="FP22" s="217"/>
      <c r="FQ22" s="217"/>
      <c r="FR22" s="217"/>
      <c r="FS22" s="217"/>
      <c r="FT22" s="217"/>
      <c r="FU22" s="217"/>
      <c r="FV22" s="217"/>
      <c r="FW22" s="217"/>
      <c r="FX22" s="217"/>
      <c r="FY22" s="217"/>
      <c r="FZ22" s="217"/>
      <c r="GA22" s="217"/>
      <c r="GB22" s="217"/>
    </row>
    <row r="23" spans="1:184" ht="18" customHeight="1" x14ac:dyDescent="0.25">
      <c r="A23" s="137">
        <f t="shared" si="4"/>
        <v>0</v>
      </c>
      <c r="B23" s="138">
        <f t="shared" si="5"/>
        <v>0</v>
      </c>
      <c r="C23" s="132"/>
      <c r="D23" s="72">
        <f t="shared" si="6"/>
        <v>0</v>
      </c>
      <c r="E23" s="72">
        <f t="shared" si="2"/>
        <v>0</v>
      </c>
      <c r="F23" s="72" t="str">
        <f t="shared" si="12"/>
        <v/>
      </c>
      <c r="G23" s="582"/>
      <c r="H23" s="582"/>
      <c r="I23" s="73">
        <v>1</v>
      </c>
      <c r="J23" s="133"/>
      <c r="K23" s="635">
        <f>IF(C23="",0,IF(C23="A",IF(DT23="AP",0,SUMIF(#REF!,A23,#REF!)/1000+SUMIF(#REF!,A23,#REF!)/1000+0.00001),+O23))</f>
        <v>0</v>
      </c>
      <c r="L23" s="77"/>
      <c r="M23" s="636">
        <f>IF(C23="",0,IF(C23="A",IF(DT23="AP",0,SUMIF(#REF!,A23,#REF!)/1000+SUMIF(#REF!,A23,#REF!)/1000),+Q23))</f>
        <v>0</v>
      </c>
      <c r="N23" s="637" t="str">
        <f t="shared" si="3"/>
        <v/>
      </c>
      <c r="O23" s="113"/>
      <c r="P23" s="75"/>
      <c r="Q23" s="74"/>
      <c r="R23" s="127"/>
      <c r="S23" s="113"/>
      <c r="T23" s="76"/>
      <c r="U23" s="75"/>
      <c r="V23" s="127"/>
      <c r="W23" s="113"/>
      <c r="X23" s="75"/>
      <c r="Y23" s="75"/>
      <c r="Z23" s="77"/>
      <c r="AA23" s="115"/>
      <c r="AB23" s="113"/>
      <c r="AC23" s="75"/>
      <c r="AD23" s="75"/>
      <c r="AE23" s="75"/>
      <c r="AF23" s="78"/>
      <c r="AG23" s="114"/>
      <c r="AH23" s="21"/>
      <c r="AI23" s="161"/>
      <c r="AJ23" s="154"/>
      <c r="AK23" s="211"/>
      <c r="AL23" s="98"/>
      <c r="AM23" s="153"/>
      <c r="AN23" s="154"/>
      <c r="AO23" s="99"/>
      <c r="AP23" s="99"/>
      <c r="AQ23" s="99"/>
      <c r="AR23" s="155"/>
      <c r="AS23" s="99"/>
      <c r="AT23" s="99"/>
      <c r="AU23" s="99"/>
      <c r="AV23" s="99"/>
      <c r="AW23" s="97"/>
      <c r="AX23" s="152"/>
      <c r="AY23" s="21"/>
      <c r="AZ23" s="15"/>
      <c r="BA23" s="239"/>
      <c r="BB23" s="235"/>
      <c r="BC23" s="271"/>
      <c r="BD23" s="272"/>
      <c r="BE23" s="15"/>
      <c r="BF23" s="274"/>
      <c r="BG23" s="292"/>
      <c r="BH23" s="274"/>
      <c r="BI23" s="275"/>
      <c r="BJ23" s="15"/>
      <c r="BK23" s="679"/>
      <c r="BL23" s="680"/>
      <c r="BM23" s="548"/>
      <c r="BN23" s="547"/>
      <c r="BO23" s="548"/>
      <c r="BP23" s="547"/>
      <c r="BQ23" s="548"/>
      <c r="BR23" s="549"/>
      <c r="BS23" s="17"/>
      <c r="BT23" s="685"/>
      <c r="BU23" s="547"/>
      <c r="BV23" s="547"/>
      <c r="BW23" s="267"/>
      <c r="BX23" s="535"/>
      <c r="BY23" s="536"/>
      <c r="BZ23" s="274" t="str">
        <f>IF(SETUP!$C$11="Visée 5 / Visée 2",+$O23+$AJ23-$S23-$AA23-$AR23,"")</f>
        <v/>
      </c>
      <c r="CA23" s="275" t="str">
        <f>IF(SETUP!$C$11="Visée 5 / Visée 2",+$Q23+$AL23-$U23-$AF23-$AW23,"")</f>
        <v/>
      </c>
      <c r="CB23" s="15"/>
      <c r="CC23" s="546">
        <f>IF($Q23&lt;0,0,IF($AR23&lt;&gt;0,IF(LEFT(SETUP!$G$3,7)="Visée 5",IF(OR($J23="L",$J23="LV"),($AA23+$S23+$AN23)/($O23/4),+($AA23+$S23+$AN23)/$O23),0),0))</f>
        <v>0</v>
      </c>
      <c r="CD23" s="547" t="str">
        <f>IF(SETUP!$C$11="Visée 5 / Visée 2",IF(AND(CC23&lt;0.2,CC23&gt;0.01),-(+$AF23+$U23+$AS23),0),"")</f>
        <v/>
      </c>
      <c r="CE23" s="548">
        <f>IF($Q23&lt;0,0,IF($AR23&lt;&gt;0,IF(LEFT(SETUP!$G$3,7)="Visée 5",IF(OR($J23="L",$J23="LV"),($AA23+$S23+$AN23+$AO23)/($O23/2),+($AA23+$S23+$AN23+$AO23)/$O23),0),0))</f>
        <v>0</v>
      </c>
      <c r="CF23" s="547" t="str">
        <f>IF(SETUP!$C$11="Visée 5 / Visée 2",IF(AND(CE23&lt;0.2,CE23&gt;0.01),-(+$AF23+$U23+$AS23+$AT23),0),"")</f>
        <v/>
      </c>
      <c r="CG23" s="548">
        <f>IF($Q23&lt;0,0,IF($AR23&lt;&gt;0,IF(LEFT(SETUP!$G$3,7)="Visée 5",IF(OR($J23="L",$J23="LV"),($AA23+$S23+$AN23+$AO23+$AP23)/($O23/4*3),+($AA23+$S23+$AN23+$AO23+$AP23)/$O23),0),0))</f>
        <v>0</v>
      </c>
      <c r="CH23" s="547" t="str">
        <f>IF(SETUP!$C$11="Visée 5 / Visée 2",IF(AND(CG23&lt;0.2,CG23&gt;0.01),-(+$AF23+$U23+$AS23+$AT23+$AU23),0),"")</f>
        <v/>
      </c>
      <c r="CI23" s="548" t="str">
        <f>IF($Q23&lt;0,0,IF(SETUP!$C$11="Visée 5 / Visée 2",IF($AR23&lt;&gt;0,+($AA23+$S23+$AR23)/$O23,0),""))</f>
        <v/>
      </c>
      <c r="CJ23" s="549" t="str">
        <f>IF(SETUP!$C$11="Visée 5 / Visée 2",IF(AND(CI23&lt;0.2,CI23&gt;0.01),-(+$AF23+$U23+$AW23),0),"")</f>
        <v/>
      </c>
      <c r="CK23" s="17"/>
      <c r="CL23" s="265" t="str">
        <f>IF(AND(SETUP!$C$11="Visée 5 / Visée 2",$AN23&lt;&gt;0),IF(AND($R23&lt;#REF!,$AI23&lt;&gt;""),+($Q23-$U23-$AF23-$AS23)-(($O23-$S23-$AA23-$AN23)*#REF!),0),"")</f>
        <v/>
      </c>
      <c r="CM23" s="266" t="str">
        <f>IF(AND(SETUP!$C$11="Visée 5 / Visée 2",SUM($AS23:$AT23)&lt;&gt;0),IF(AND($R23&lt;#REF!,$AI23&lt;&gt;""),+($Q23-$U23-$AF23-$AS23-$AT23)-(($O23-$S23-$AA23-$AN23-$AO23)*#REF!),0),"")</f>
        <v/>
      </c>
      <c r="CN23" s="266" t="str">
        <f>IF(AND(SETUP!$C$11="Visée 5 / Visée 2",SUM($AS23:$AU23)&lt;&gt;0),IF(AND($R23&lt;#REF!,$AI23&lt;&gt;""),+($Q23-$U23-$AF23-$AS23-$AT23-$AU23)-(($O23-$S23-$AA23-$AN23-$AO23-$AP23)*#REF!),0),"")</f>
        <v/>
      </c>
      <c r="CO23" s="267" t="str">
        <f>IF(SETUP!$C$11="Visée 5 / Visée 2",IF(AND($R23&lt;#REF!,$AI23&lt;&gt;""),+($Q23-$U23-$AF23-$AW23)-(($O23-$S23-$AA23-$AR23)*#REF!),0),"")</f>
        <v/>
      </c>
      <c r="CQ23" s="297" t="str">
        <f t="shared" si="7"/>
        <v>0</v>
      </c>
      <c r="CR23" s="589">
        <f>IF(AND(OR($C23="A",$C23=0),$G23=0,$J23=""),0,IF(AND(LEFT(SETUP!$G$3,7)="Visée 3",$C23&lt;&gt;"A",OR($J23="T2",$J23="T3",$J23="T4",$J23="L",$J23="LV"),OR($G23&lt;&gt;0,$H23&lt;&gt;0)),0,IF(AND(LEFT(SETUP!$G$3,7)="Visée 4",$C23&lt;&gt;"A",OR($J23="T3",$J23="T4",$J23="L",$J23="LV"),OR($G23&lt;&gt;0,$H23&lt;&gt;0)),0,IF(AND(LEFT(SETUP!$G$3,7)="Visée 5",$C23&lt;&gt;"A",OR($G23&lt;&gt;0,$H23&lt;&gt;0),OR($J23="T4",$J23="L",$J23="LV")),0,IF(AND($C23="",$AI23&lt;&gt;"A",OR($J23="T1",$J23="T2",$J23="T3",$J23="T4",$J23="L",$J23="LV")),0,1)))))</f>
        <v>0</v>
      </c>
      <c r="CS23" s="690">
        <f>IF($CR23&lt;&gt;0,1,IF(AND($CR23=0,OR($C23&lt;&gt;"A",$C23&lt;&gt;"")),IF(AND($J23="T4",SUM($W23:$Y23)&lt;&gt;0),4,IF(AND($J23="T3",SUM($W23:$X23)&lt;&gt;0),3,IF(AND($J23="T2",$W23&lt;&gt;0),2,IF(AND(LEFT(SETUP!$G$3,7)="Visée 5",OR($J23="L",$J23="LV"),SUM($W23:$Y23)&lt;&gt;0),4,IF(AND(LEFT(SETUP!$G$3,7)="Visée 4",OR($J23="L",$J23="LV"),SUM($W23:$X23)&lt;&gt;0),3,IF(AND(LEFT(SETUP!$G$3,7)="Visée 3",OR($J23="L",$J23="LV"),$W23&lt;&gt;0),2,IF(AND($CR23=0,OR($AI23&lt;&gt;"A",$AI23&lt;&gt;"")),IF(AND($J23="T4",SUM($AN23:$AP23)&lt;&gt;0),44,IF(AND($J23="T3",SUM($AN23:$AO23)&lt;&gt;0),33,IF(AND($J23="T2",$AN23&lt;&gt;0),22,0))))))))))))</f>
        <v>0</v>
      </c>
      <c r="CT23" s="590">
        <f t="shared" si="8"/>
        <v>1</v>
      </c>
      <c r="CU23" s="702">
        <f t="shared" si="9"/>
        <v>2</v>
      </c>
      <c r="CV23" s="702">
        <f>IF(LEFT(SETUP!$G$3,7)="Visée 3",0,IF(LEFT(SETUP!$G$3,7)="Visée 4",1,(IF(LEFT(SETUP!$G$3,7)="Visée 5",2,0))))</f>
        <v>0</v>
      </c>
      <c r="CW23" s="710">
        <f t="shared" si="0"/>
        <v>0</v>
      </c>
      <c r="CX23" s="710">
        <f t="shared" si="1"/>
        <v>0</v>
      </c>
      <c r="CY23" s="590">
        <f t="shared" si="10"/>
        <v>0</v>
      </c>
      <c r="CZ23" s="590">
        <f>IF((IF(C23="",0,IF(C23="A",IF(DU23="AP",0,SUMIF(#REF!,A23,#REF!)/1000+SUMIF(#REF!,A23,#REF!)/1000+0.00001),+O23))+IF(C23="",0,IF(C23="A",IF(DU23="AP",0,SUMIF(#REF!,A23,#REF!)/1000+SUMIF(#REF!,A23,#REF!)/1000),+Q23)))=(K23+M23),0,1)</f>
        <v>0</v>
      </c>
      <c r="DA23" s="590">
        <f t="shared" si="11"/>
        <v>0</v>
      </c>
      <c r="DB23" s="590">
        <f>IF(AND($J23="L",SETUP!$C$11="Visée 3",$C23&lt;&gt;0),IF(SUM(W23:X23)&gt;G23*1/3,2,0),IF(AND($J23="L",AI23&lt;&gt;"",$C23="",OR(SETUP!$C$11="Visée 4",SETUP!$C$11="Visée 3",SETUP!$C$11="Visée 5 / Visée 2")),IF(SUM(AN23:AO23)&gt;G23*2/4,22,0),0))</f>
        <v>0</v>
      </c>
      <c r="DC23" s="590">
        <f>IF(AND($J23="L",SETUP!$C$11="Visée 3",$C23&lt;&gt;0),IF(SUM(W23:Y23)&gt;G23*2/3,3,0),IF(AND($J23="L",SETUP!$C$11="Visée 4",$C23&lt;&gt;0),IF(SUM(W23:Y23)&gt;G23*1/2,3,0),IF(AND($J23="L",AI23&lt;&gt;"",OR(SETUP!$C$11="Visée 4",SETUP!$C$11="Visée 3",SETUP!$C$11="Visée 5 / Visée 2")),IF(SUM(AN23:AP23)&gt;G23*3/4,33,0),0)))</f>
        <v>0</v>
      </c>
      <c r="DD23" s="711">
        <f>IF(AND($J23="L",SETUP!$C$11="Visée 3",$C23&lt;&gt;0),IF(SUM(W23:Z23)&gt;G23,4,0),IF(AND($J23="L",SETUP!$C$11="Visée 4",$C23&lt;&gt;0),IF(SUM(W23:Z23)&gt;G23,4,0),IF(AND($J23="L",SETUP!$C$11="Visée 5 / Visée 2",$C23&lt;&gt;0),IF(W23:Z23&gt;G23,4,0),IF(AND($J23="L",OR(AI23&lt;&gt;"",AI23&lt;&gt;"A"),OR(SETUP!$C$11="Visée 5 / Visée 2",SETUP!$C$11="Visée 4",SETUP!$C$11="Visée 3")),IF(SUM(AN23:AQ23)&gt;G23,44,0),0))))</f>
        <v>0</v>
      </c>
      <c r="DE23" s="715"/>
      <c r="DF23" s="715"/>
      <c r="DG23" s="715"/>
      <c r="DH23" s="715"/>
      <c r="DI23" s="715"/>
      <c r="DJ23" s="715"/>
      <c r="DK23" s="715"/>
      <c r="DL23" s="715"/>
      <c r="DM23" s="715"/>
      <c r="DN23" s="715"/>
      <c r="DO23" s="715"/>
      <c r="DP23" s="715"/>
      <c r="DQ23" s="715"/>
      <c r="DR23" s="217"/>
      <c r="DS23" s="217"/>
      <c r="DT23" s="217"/>
      <c r="DU23" s="217"/>
      <c r="DV23" s="217"/>
      <c r="DW23" s="217"/>
      <c r="DX23" s="217"/>
      <c r="DY23" s="217"/>
      <c r="DZ23" s="217"/>
      <c r="EA23" s="217"/>
      <c r="EB23" s="217"/>
      <c r="EC23" s="217"/>
      <c r="ED23" s="217"/>
      <c r="EE23" s="217"/>
      <c r="EF23" s="217"/>
      <c r="EG23" s="217"/>
      <c r="EH23" s="217"/>
      <c r="EI23" s="217"/>
      <c r="EJ23" s="217"/>
      <c r="EK23" s="217"/>
      <c r="EL23" s="217"/>
      <c r="EM23" s="217"/>
      <c r="EN23" s="217"/>
      <c r="EO23" s="217"/>
      <c r="EP23" s="217"/>
      <c r="EQ23" s="217"/>
      <c r="ER23" s="217"/>
      <c r="ES23" s="217"/>
      <c r="ET23" s="217"/>
      <c r="EU23" s="217"/>
      <c r="EV23" s="217"/>
      <c r="EW23" s="217"/>
      <c r="EX23" s="217"/>
      <c r="EY23" s="217"/>
      <c r="EZ23" s="217"/>
      <c r="FA23" s="217"/>
      <c r="FB23" s="217"/>
      <c r="FC23" s="217"/>
      <c r="FD23" s="217"/>
      <c r="FE23" s="217"/>
      <c r="FF23" s="217"/>
      <c r="FG23" s="217"/>
      <c r="FH23" s="217"/>
      <c r="FI23" s="217"/>
      <c r="FJ23" s="217"/>
      <c r="FK23" s="217"/>
      <c r="FL23" s="217"/>
      <c r="FM23" s="217"/>
      <c r="FN23" s="217"/>
      <c r="FO23" s="217"/>
      <c r="FP23" s="217"/>
      <c r="FQ23" s="217"/>
      <c r="FR23" s="217"/>
      <c r="FS23" s="217"/>
      <c r="FT23" s="217"/>
      <c r="FU23" s="217"/>
      <c r="FV23" s="217"/>
      <c r="FW23" s="217"/>
      <c r="FX23" s="217"/>
      <c r="FY23" s="217"/>
      <c r="FZ23" s="217"/>
      <c r="GA23" s="217"/>
      <c r="GB23" s="217"/>
    </row>
    <row r="24" spans="1:184" ht="18" customHeight="1" x14ac:dyDescent="0.25">
      <c r="A24" s="137">
        <f t="shared" si="4"/>
        <v>0</v>
      </c>
      <c r="B24" s="138">
        <f t="shared" si="5"/>
        <v>0</v>
      </c>
      <c r="C24" s="132"/>
      <c r="D24" s="72">
        <f t="shared" si="6"/>
        <v>0</v>
      </c>
      <c r="E24" s="72">
        <f t="shared" si="2"/>
        <v>0</v>
      </c>
      <c r="F24" s="72" t="str">
        <f t="shared" si="12"/>
        <v/>
      </c>
      <c r="G24" s="582"/>
      <c r="H24" s="582"/>
      <c r="I24" s="73">
        <v>1</v>
      </c>
      <c r="J24" s="133"/>
      <c r="K24" s="635">
        <f>IF(C24="",0,IF(C24="A",IF(DT24="AP",0,SUMIF(#REF!,A24,#REF!)/1000+SUMIF(#REF!,A24,#REF!)/1000+0.00001),+O24))</f>
        <v>0</v>
      </c>
      <c r="L24" s="77"/>
      <c r="M24" s="636">
        <f>IF(C24="",0,IF(C24="A",IF(DT24="AP",0,SUMIF(#REF!,A24,#REF!)/1000+SUMIF(#REF!,A24,#REF!)/1000),+Q24))</f>
        <v>0</v>
      </c>
      <c r="N24" s="637" t="str">
        <f t="shared" si="3"/>
        <v/>
      </c>
      <c r="O24" s="113"/>
      <c r="P24" s="75"/>
      <c r="Q24" s="74"/>
      <c r="R24" s="127"/>
      <c r="S24" s="113"/>
      <c r="T24" s="76"/>
      <c r="U24" s="75"/>
      <c r="V24" s="127"/>
      <c r="W24" s="113"/>
      <c r="X24" s="75"/>
      <c r="Y24" s="75"/>
      <c r="Z24" s="77"/>
      <c r="AA24" s="115"/>
      <c r="AB24" s="113"/>
      <c r="AC24" s="75"/>
      <c r="AD24" s="75"/>
      <c r="AE24" s="75"/>
      <c r="AF24" s="78"/>
      <c r="AG24" s="114"/>
      <c r="AH24" s="21"/>
      <c r="AI24" s="161"/>
      <c r="AJ24" s="154"/>
      <c r="AK24" s="211"/>
      <c r="AL24" s="98"/>
      <c r="AM24" s="153"/>
      <c r="AN24" s="154"/>
      <c r="AO24" s="99"/>
      <c r="AP24" s="99"/>
      <c r="AQ24" s="99"/>
      <c r="AR24" s="155"/>
      <c r="AS24" s="99"/>
      <c r="AT24" s="99"/>
      <c r="AU24" s="99"/>
      <c r="AV24" s="99"/>
      <c r="AW24" s="97"/>
      <c r="AX24" s="152"/>
      <c r="AY24" s="21"/>
      <c r="AZ24" s="15"/>
      <c r="BA24" s="239"/>
      <c r="BB24" s="235"/>
      <c r="BC24" s="271"/>
      <c r="BD24" s="272"/>
      <c r="BE24" s="15"/>
      <c r="BF24" s="274"/>
      <c r="BG24" s="292"/>
      <c r="BH24" s="274"/>
      <c r="BI24" s="275"/>
      <c r="BJ24" s="15"/>
      <c r="BK24" s="679"/>
      <c r="BL24" s="680"/>
      <c r="BM24" s="548"/>
      <c r="BN24" s="547"/>
      <c r="BO24" s="548"/>
      <c r="BP24" s="547"/>
      <c r="BQ24" s="548"/>
      <c r="BR24" s="549"/>
      <c r="BS24" s="17"/>
      <c r="BT24" s="685"/>
      <c r="BU24" s="547"/>
      <c r="BV24" s="547"/>
      <c r="BW24" s="267"/>
      <c r="BX24" s="535"/>
      <c r="BY24" s="536"/>
      <c r="BZ24" s="274" t="str">
        <f>IF(SETUP!$C$11="Visée 5 / Visée 2",+$O24+$AJ24-$S24-$AA24-$AR24,"")</f>
        <v/>
      </c>
      <c r="CA24" s="275" t="str">
        <f>IF(SETUP!$C$11="Visée 5 / Visée 2",+$Q24+$AL24-$U24-$AF24-$AW24,"")</f>
        <v/>
      </c>
      <c r="CB24" s="15"/>
      <c r="CC24" s="546">
        <f>IF($Q24&lt;0,0,IF($AR24&lt;&gt;0,IF(LEFT(SETUP!$G$3,7)="Visée 5",IF(OR($J24="L",$J24="LV"),($AA24+$S24+$AN24)/($O24/4),+($AA24+$S24+$AN24)/$O24),0),0))</f>
        <v>0</v>
      </c>
      <c r="CD24" s="547" t="str">
        <f>IF(SETUP!$C$11="Visée 5 / Visée 2",IF(AND(CC24&lt;0.2,CC24&gt;0.01),-(+$AF24+$U24+$AS24),0),"")</f>
        <v/>
      </c>
      <c r="CE24" s="548">
        <f>IF($Q24&lt;0,0,IF($AR24&lt;&gt;0,IF(LEFT(SETUP!$G$3,7)="Visée 5",IF(OR($J24="L",$J24="LV"),($AA24+$S24+$AN24+$AO24)/($O24/2),+($AA24+$S24+$AN24+$AO24)/$O24),0),0))</f>
        <v>0</v>
      </c>
      <c r="CF24" s="547" t="str">
        <f>IF(SETUP!$C$11="Visée 5 / Visée 2",IF(AND(CE24&lt;0.2,CE24&gt;0.01),-(+$AF24+$U24+$AS24+$AT24),0),"")</f>
        <v/>
      </c>
      <c r="CG24" s="548">
        <f>IF($Q24&lt;0,0,IF($AR24&lt;&gt;0,IF(LEFT(SETUP!$G$3,7)="Visée 5",IF(OR($J24="L",$J24="LV"),($AA24+$S24+$AN24+$AO24+$AP24)/($O24/4*3),+($AA24+$S24+$AN24+$AO24+$AP24)/$O24),0),0))</f>
        <v>0</v>
      </c>
      <c r="CH24" s="547" t="str">
        <f>IF(SETUP!$C$11="Visée 5 / Visée 2",IF(AND(CG24&lt;0.2,CG24&gt;0.01),-(+$AF24+$U24+$AS24+$AT24+$AU24),0),"")</f>
        <v/>
      </c>
      <c r="CI24" s="548" t="str">
        <f>IF($Q24&lt;0,0,IF(SETUP!$C$11="Visée 5 / Visée 2",IF($AR24&lt;&gt;0,+($AA24+$S24+$AR24)/$O24,0),""))</f>
        <v/>
      </c>
      <c r="CJ24" s="549" t="str">
        <f>IF(SETUP!$C$11="Visée 5 / Visée 2",IF(AND(CI24&lt;0.2,CI24&gt;0.01),-(+$AF24+$U24+$AW24),0),"")</f>
        <v/>
      </c>
      <c r="CK24" s="17"/>
      <c r="CL24" s="265" t="str">
        <f>IF(AND(SETUP!$C$11="Visée 5 / Visée 2",$AN24&lt;&gt;0),IF(AND($R24&lt;#REF!,$AI24&lt;&gt;""),+($Q24-$U24-$AF24-$AS24)-(($O24-$S24-$AA24-$AN24)*#REF!),0),"")</f>
        <v/>
      </c>
      <c r="CM24" s="266" t="str">
        <f>IF(AND(SETUP!$C$11="Visée 5 / Visée 2",SUM($AS24:$AT24)&lt;&gt;0),IF(AND($R24&lt;#REF!,$AI24&lt;&gt;""),+($Q24-$U24-$AF24-$AS24-$AT24)-(($O24-$S24-$AA24-$AN24-$AO24)*#REF!),0),"")</f>
        <v/>
      </c>
      <c r="CN24" s="266" t="str">
        <f>IF(AND(SETUP!$C$11="Visée 5 / Visée 2",SUM($AS24:$AU24)&lt;&gt;0),IF(AND($R24&lt;#REF!,$AI24&lt;&gt;""),+($Q24-$U24-$AF24-$AS24-$AT24-$AU24)-(($O24-$S24-$AA24-$AN24-$AO24-$AP24)*#REF!),0),"")</f>
        <v/>
      </c>
      <c r="CO24" s="267" t="str">
        <f>IF(SETUP!$C$11="Visée 5 / Visée 2",IF(AND($R24&lt;#REF!,$AI24&lt;&gt;""),+($Q24-$U24-$AF24-$AW24)-(($O24-$S24-$AA24-$AR24)*#REF!),0),"")</f>
        <v/>
      </c>
      <c r="CQ24" s="297" t="str">
        <f t="shared" si="7"/>
        <v>0</v>
      </c>
      <c r="CR24" s="589">
        <f>IF(AND(OR($C24="A",$C24=0),$G24=0,$J24=""),0,IF(AND(LEFT(SETUP!$G$3,7)="Visée 3",$C24&lt;&gt;"A",OR($J24="T2",$J24="T3",$J24="T4",$J24="L",$J24="LV"),OR($G24&lt;&gt;0,$H24&lt;&gt;0)),0,IF(AND(LEFT(SETUP!$G$3,7)="Visée 4",$C24&lt;&gt;"A",OR($J24="T3",$J24="T4",$J24="L",$J24="LV"),OR($G24&lt;&gt;0,$H24&lt;&gt;0)),0,IF(AND(LEFT(SETUP!$G$3,7)="Visée 5",$C24&lt;&gt;"A",OR($G24&lt;&gt;0,$H24&lt;&gt;0),OR($J24="T4",$J24="L",$J24="LV")),0,IF(AND($C24="",$AI24&lt;&gt;"A",OR($J24="T1",$J24="T2",$J24="T3",$J24="T4",$J24="L",$J24="LV")),0,1)))))</f>
        <v>0</v>
      </c>
      <c r="CS24" s="690">
        <f>IF($CR24&lt;&gt;0,1,IF(AND($CR24=0,OR($C24&lt;&gt;"A",$C24&lt;&gt;"")),IF(AND($J24="T4",SUM($W24:$Y24)&lt;&gt;0),4,IF(AND($J24="T3",SUM($W24:$X24)&lt;&gt;0),3,IF(AND($J24="T2",$W24&lt;&gt;0),2,IF(AND(LEFT(SETUP!$G$3,7)="Visée 5",OR($J24="L",$J24="LV"),SUM($W24:$Y24)&lt;&gt;0),4,IF(AND(LEFT(SETUP!$G$3,7)="Visée 4",OR($J24="L",$J24="LV"),SUM($W24:$X24)&lt;&gt;0),3,IF(AND(LEFT(SETUP!$G$3,7)="Visée 3",OR($J24="L",$J24="LV"),$W24&lt;&gt;0),2,IF(AND($CR24=0,OR($AI24&lt;&gt;"A",$AI24&lt;&gt;"")),IF(AND($J24="T4",SUM($AN24:$AP24)&lt;&gt;0),44,IF(AND($J24="T3",SUM($AN24:$AO24)&lt;&gt;0),33,IF(AND($J24="T2",$AN24&lt;&gt;0),22,0))))))))))))</f>
        <v>0</v>
      </c>
      <c r="CT24" s="590">
        <f t="shared" si="8"/>
        <v>1</v>
      </c>
      <c r="CU24" s="702">
        <f t="shared" si="9"/>
        <v>2</v>
      </c>
      <c r="CV24" s="702">
        <f>IF(LEFT(SETUP!$G$3,7)="Visée 3",0,IF(LEFT(SETUP!$G$3,7)="Visée 4",1,(IF(LEFT(SETUP!$G$3,7)="Visée 5",2,0))))</f>
        <v>0</v>
      </c>
      <c r="CW24" s="710">
        <f t="shared" si="0"/>
        <v>0</v>
      </c>
      <c r="CX24" s="710">
        <f t="shared" si="1"/>
        <v>0</v>
      </c>
      <c r="CY24" s="590">
        <f t="shared" si="10"/>
        <v>0</v>
      </c>
      <c r="CZ24" s="590">
        <f>IF((IF(C24="",0,IF(C24="A",IF(DU24="AP",0,SUMIF(#REF!,A24,#REF!)/1000+SUMIF(#REF!,A24,#REF!)/1000+0.00001),+O24))+IF(C24="",0,IF(C24="A",IF(DU24="AP",0,SUMIF(#REF!,A24,#REF!)/1000+SUMIF(#REF!,A24,#REF!)/1000),+Q24)))=(K24+M24),0,1)</f>
        <v>0</v>
      </c>
      <c r="DA24" s="590">
        <f t="shared" si="11"/>
        <v>0</v>
      </c>
      <c r="DB24" s="590">
        <f>IF(AND($J24="L",SETUP!$C$11="Visée 3",$C24&lt;&gt;0),IF(SUM(W24:X24)&gt;G24*1/3,2,0),IF(AND($J24="L",AI24&lt;&gt;"",$C24="",OR(SETUP!$C$11="Visée 4",SETUP!$C$11="Visée 3",SETUP!$C$11="Visée 5 / Visée 2")),IF(SUM(AN24:AO24)&gt;G24*2/4,22,0),0))</f>
        <v>0</v>
      </c>
      <c r="DC24" s="590">
        <f>IF(AND($J24="L",SETUP!$C$11="Visée 3",$C24&lt;&gt;0),IF(SUM(W24:Y24)&gt;G24*2/3,3,0),IF(AND($J24="L",SETUP!$C$11="Visée 4",$C24&lt;&gt;0),IF(SUM(W24:Y24)&gt;G24*1/2,3,0),IF(AND($J24="L",AI24&lt;&gt;"",OR(SETUP!$C$11="Visée 4",SETUP!$C$11="Visée 3",SETUP!$C$11="Visée 5 / Visée 2")),IF(SUM(AN24:AP24)&gt;G24*3/4,33,0),0)))</f>
        <v>0</v>
      </c>
      <c r="DD24" s="711">
        <f>IF(AND($J24="L",SETUP!$C$11="Visée 3",$C24&lt;&gt;0),IF(SUM(W24:Z24)&gt;G24,4,0),IF(AND($J24="L",SETUP!$C$11="Visée 4",$C24&lt;&gt;0),IF(SUM(W24:Z24)&gt;G24,4,0),IF(AND($J24="L",SETUP!$C$11="Visée 5 / Visée 2",$C24&lt;&gt;0),IF(W24:Z24&gt;G24,4,0),IF(AND($J24="L",OR(AI24&lt;&gt;"",AI24&lt;&gt;"A"),OR(SETUP!$C$11="Visée 5 / Visée 2",SETUP!$C$11="Visée 4",SETUP!$C$11="Visée 3")),IF(SUM(AN24:AQ24)&gt;G24,44,0),0))))</f>
        <v>0</v>
      </c>
      <c r="DE24" s="715"/>
      <c r="DF24" s="715"/>
      <c r="DG24" s="715"/>
      <c r="DH24" s="715"/>
      <c r="DI24" s="715"/>
      <c r="DJ24" s="715"/>
      <c r="DK24" s="715"/>
      <c r="DL24" s="715"/>
      <c r="DM24" s="715"/>
      <c r="DN24" s="715"/>
      <c r="DO24" s="715"/>
      <c r="DP24" s="715"/>
      <c r="DQ24" s="715"/>
      <c r="DR24" s="217"/>
      <c r="DS24" s="217"/>
      <c r="DT24" s="217"/>
      <c r="DU24" s="217"/>
      <c r="DV24" s="217"/>
      <c r="DW24" s="217"/>
      <c r="DX24" s="217"/>
      <c r="DY24" s="217"/>
      <c r="DZ24" s="217"/>
      <c r="EA24" s="217"/>
      <c r="EB24" s="217"/>
      <c r="EC24" s="217"/>
      <c r="ED24" s="217"/>
      <c r="EE24" s="217"/>
      <c r="EF24" s="217"/>
      <c r="EG24" s="217"/>
      <c r="EH24" s="217"/>
      <c r="EI24" s="217"/>
      <c r="EJ24" s="217"/>
      <c r="EK24" s="217"/>
      <c r="EL24" s="217"/>
      <c r="EM24" s="217"/>
      <c r="EN24" s="217"/>
      <c r="EO24" s="217"/>
      <c r="EP24" s="217"/>
      <c r="EQ24" s="217"/>
      <c r="ER24" s="217"/>
      <c r="ES24" s="217"/>
      <c r="ET24" s="217"/>
      <c r="EU24" s="217"/>
      <c r="EV24" s="217"/>
      <c r="EW24" s="217"/>
      <c r="EX24" s="217"/>
      <c r="EY24" s="217"/>
      <c r="EZ24" s="217"/>
      <c r="FA24" s="217"/>
      <c r="FB24" s="217"/>
      <c r="FC24" s="217"/>
      <c r="FD24" s="217"/>
      <c r="FE24" s="217"/>
      <c r="FF24" s="217"/>
      <c r="FG24" s="217"/>
      <c r="FH24" s="217"/>
      <c r="FI24" s="217"/>
      <c r="FJ24" s="217"/>
      <c r="FK24" s="217"/>
      <c r="FL24" s="217"/>
      <c r="FM24" s="217"/>
      <c r="FN24" s="217"/>
      <c r="FO24" s="217"/>
      <c r="FP24" s="217"/>
      <c r="FQ24" s="217"/>
      <c r="FR24" s="217"/>
      <c r="FS24" s="217"/>
      <c r="FT24" s="217"/>
      <c r="FU24" s="217"/>
      <c r="FV24" s="217"/>
      <c r="FW24" s="217"/>
      <c r="FX24" s="217"/>
      <c r="FY24" s="217"/>
      <c r="FZ24" s="217"/>
      <c r="GA24" s="217"/>
      <c r="GB24" s="217"/>
    </row>
    <row r="25" spans="1:184" ht="18" customHeight="1" x14ac:dyDescent="0.25">
      <c r="A25" s="137">
        <f t="shared" si="4"/>
        <v>0</v>
      </c>
      <c r="B25" s="138">
        <f t="shared" si="5"/>
        <v>0</v>
      </c>
      <c r="C25" s="132"/>
      <c r="D25" s="72">
        <f t="shared" si="6"/>
        <v>0</v>
      </c>
      <c r="E25" s="72">
        <f t="shared" si="2"/>
        <v>0</v>
      </c>
      <c r="F25" s="72" t="str">
        <f t="shared" si="12"/>
        <v/>
      </c>
      <c r="G25" s="582"/>
      <c r="H25" s="582"/>
      <c r="I25" s="73">
        <v>1</v>
      </c>
      <c r="J25" s="133"/>
      <c r="K25" s="635">
        <f>IF(C25="",0,IF(C25="A",IF(DT25="AP",0,SUMIF(#REF!,A25,#REF!)/1000+SUMIF(#REF!,A25,#REF!)/1000+0.00001),+O25))</f>
        <v>0</v>
      </c>
      <c r="L25" s="77"/>
      <c r="M25" s="636">
        <f>IF(C25="",0,IF(C25="A",IF(DT25="AP",0,SUMIF(#REF!,A25,#REF!)/1000+SUMIF(#REF!,A25,#REF!)/1000),+Q25))</f>
        <v>0</v>
      </c>
      <c r="N25" s="637" t="str">
        <f t="shared" si="3"/>
        <v/>
      </c>
      <c r="O25" s="113"/>
      <c r="P25" s="75"/>
      <c r="Q25" s="74"/>
      <c r="R25" s="127"/>
      <c r="S25" s="113"/>
      <c r="T25" s="76"/>
      <c r="U25" s="75"/>
      <c r="V25" s="127"/>
      <c r="W25" s="113"/>
      <c r="X25" s="75"/>
      <c r="Y25" s="75"/>
      <c r="Z25" s="77"/>
      <c r="AA25" s="115"/>
      <c r="AB25" s="113"/>
      <c r="AC25" s="75"/>
      <c r="AD25" s="75"/>
      <c r="AE25" s="75"/>
      <c r="AF25" s="78"/>
      <c r="AG25" s="114"/>
      <c r="AH25" s="21"/>
      <c r="AI25" s="161"/>
      <c r="AJ25" s="154"/>
      <c r="AK25" s="211"/>
      <c r="AL25" s="98"/>
      <c r="AM25" s="153"/>
      <c r="AN25" s="154"/>
      <c r="AO25" s="99"/>
      <c r="AP25" s="99"/>
      <c r="AQ25" s="99"/>
      <c r="AR25" s="155"/>
      <c r="AS25" s="99"/>
      <c r="AT25" s="99"/>
      <c r="AU25" s="99"/>
      <c r="AV25" s="99"/>
      <c r="AW25" s="97"/>
      <c r="AX25" s="152"/>
      <c r="AY25" s="21"/>
      <c r="AZ25" s="15"/>
      <c r="BA25" s="239"/>
      <c r="BB25" s="235"/>
      <c r="BC25" s="271"/>
      <c r="BD25" s="272"/>
      <c r="BE25" s="15"/>
      <c r="BF25" s="274"/>
      <c r="BG25" s="292"/>
      <c r="BH25" s="274"/>
      <c r="BI25" s="275"/>
      <c r="BJ25" s="15"/>
      <c r="BK25" s="679"/>
      <c r="BL25" s="680"/>
      <c r="BM25" s="548"/>
      <c r="BN25" s="547"/>
      <c r="BO25" s="548"/>
      <c r="BP25" s="547"/>
      <c r="BQ25" s="548"/>
      <c r="BR25" s="549"/>
      <c r="BS25" s="17"/>
      <c r="BT25" s="685"/>
      <c r="BU25" s="547"/>
      <c r="BV25" s="547"/>
      <c r="BW25" s="267"/>
      <c r="BX25" s="535"/>
      <c r="BY25" s="536"/>
      <c r="BZ25" s="274" t="str">
        <f>IF(SETUP!$C$11="Visée 5 / Visée 2",+$O25+$AJ25-$S25-$AA25-$AR25,"")</f>
        <v/>
      </c>
      <c r="CA25" s="275" t="str">
        <f>IF(SETUP!$C$11="Visée 5 / Visée 2",+$Q25+$AL25-$U25-$AF25-$AW25,"")</f>
        <v/>
      </c>
      <c r="CB25" s="15"/>
      <c r="CC25" s="546">
        <f>IF($Q25&lt;0,0,IF($AR25&lt;&gt;0,IF(LEFT(SETUP!$G$3,7)="Visée 5",IF(OR($J25="L",$J25="LV"),($AA25+$S25+$AN25)/($O25/4),+($AA25+$S25+$AN25)/$O25),0),0))</f>
        <v>0</v>
      </c>
      <c r="CD25" s="547" t="str">
        <f>IF(SETUP!$C$11="Visée 5 / Visée 2",IF(AND(CC25&lt;0.2,CC25&gt;0.01),-(+$AF25+$U25+$AS25),0),"")</f>
        <v/>
      </c>
      <c r="CE25" s="548">
        <f>IF($Q25&lt;0,0,IF($AR25&lt;&gt;0,IF(LEFT(SETUP!$G$3,7)="Visée 5",IF(OR($J25="L",$J25="LV"),($AA25+$S25+$AN25+$AO25)/($O25/2),+($AA25+$S25+$AN25+$AO25)/$O25),0),0))</f>
        <v>0</v>
      </c>
      <c r="CF25" s="547" t="str">
        <f>IF(SETUP!$C$11="Visée 5 / Visée 2",IF(AND(CE25&lt;0.2,CE25&gt;0.01),-(+$AF25+$U25+$AS25+$AT25),0),"")</f>
        <v/>
      </c>
      <c r="CG25" s="548">
        <f>IF($Q25&lt;0,0,IF($AR25&lt;&gt;0,IF(LEFT(SETUP!$G$3,7)="Visée 5",IF(OR($J25="L",$J25="LV"),($AA25+$S25+$AN25+$AO25+$AP25)/($O25/4*3),+($AA25+$S25+$AN25+$AO25+$AP25)/$O25),0),0))</f>
        <v>0</v>
      </c>
      <c r="CH25" s="547" t="str">
        <f>IF(SETUP!$C$11="Visée 5 / Visée 2",IF(AND(CG25&lt;0.2,CG25&gt;0.01),-(+$AF25+$U25+$AS25+$AT25+$AU25),0),"")</f>
        <v/>
      </c>
      <c r="CI25" s="548" t="str">
        <f>IF($Q25&lt;0,0,IF(SETUP!$C$11="Visée 5 / Visée 2",IF($AR25&lt;&gt;0,+($AA25+$S25+$AR25)/$O25,0),""))</f>
        <v/>
      </c>
      <c r="CJ25" s="549" t="str">
        <f>IF(SETUP!$C$11="Visée 5 / Visée 2",IF(AND(CI25&lt;0.2,CI25&gt;0.01),-(+$AF25+$U25+$AW25),0),"")</f>
        <v/>
      </c>
      <c r="CK25" s="17"/>
      <c r="CL25" s="265" t="str">
        <f>IF(AND(SETUP!$C$11="Visée 5 / Visée 2",$AN25&lt;&gt;0),IF(AND($R25&lt;#REF!,$AI25&lt;&gt;""),+($Q25-$U25-$AF25-$AS25)-(($O25-$S25-$AA25-$AN25)*#REF!),0),"")</f>
        <v/>
      </c>
      <c r="CM25" s="266" t="str">
        <f>IF(AND(SETUP!$C$11="Visée 5 / Visée 2",SUM($AS25:$AT25)&lt;&gt;0),IF(AND($R25&lt;#REF!,$AI25&lt;&gt;""),+($Q25-$U25-$AF25-$AS25-$AT25)-(($O25-$S25-$AA25-$AN25-$AO25)*#REF!),0),"")</f>
        <v/>
      </c>
      <c r="CN25" s="266" t="str">
        <f>IF(AND(SETUP!$C$11="Visée 5 / Visée 2",SUM($AS25:$AU25)&lt;&gt;0),IF(AND($R25&lt;#REF!,$AI25&lt;&gt;""),+($Q25-$U25-$AF25-$AS25-$AT25-$AU25)-(($O25-$S25-$AA25-$AN25-$AO25-$AP25)*#REF!),0),"")</f>
        <v/>
      </c>
      <c r="CO25" s="267" t="str">
        <f>IF(SETUP!$C$11="Visée 5 / Visée 2",IF(AND($R25&lt;#REF!,$AI25&lt;&gt;""),+($Q25-$U25-$AF25-$AW25)-(($O25-$S25-$AA25-$AR25)*#REF!),0),"")</f>
        <v/>
      </c>
      <c r="CQ25" s="297" t="str">
        <f t="shared" si="7"/>
        <v>0</v>
      </c>
      <c r="CR25" s="589">
        <f>IF(AND(OR($C25="A",$C25=0),$G25=0,$J25=""),0,IF(AND(LEFT(SETUP!$G$3,7)="Visée 3",$C25&lt;&gt;"A",OR($J25="T2",$J25="T3",$J25="T4",$J25="L",$J25="LV"),OR($G25&lt;&gt;0,$H25&lt;&gt;0)),0,IF(AND(LEFT(SETUP!$G$3,7)="Visée 4",$C25&lt;&gt;"A",OR($J25="T3",$J25="T4",$J25="L",$J25="LV"),OR($G25&lt;&gt;0,$H25&lt;&gt;0)),0,IF(AND(LEFT(SETUP!$G$3,7)="Visée 5",$C25&lt;&gt;"A",OR($G25&lt;&gt;0,$H25&lt;&gt;0),OR($J25="T4",$J25="L",$J25="LV")),0,IF(AND($C25="",$AI25&lt;&gt;"A",OR($J25="T1",$J25="T2",$J25="T3",$J25="T4",$J25="L",$J25="LV")),0,1)))))</f>
        <v>0</v>
      </c>
      <c r="CS25" s="690">
        <f>IF($CR25&lt;&gt;0,1,IF(AND($CR25=0,OR($C25&lt;&gt;"A",$C25&lt;&gt;"")),IF(AND($J25="T4",SUM($W25:$Y25)&lt;&gt;0),4,IF(AND($J25="T3",SUM($W25:$X25)&lt;&gt;0),3,IF(AND($J25="T2",$W25&lt;&gt;0),2,IF(AND(LEFT(SETUP!$G$3,7)="Visée 5",OR($J25="L",$J25="LV"),SUM($W25:$Y25)&lt;&gt;0),4,IF(AND(LEFT(SETUP!$G$3,7)="Visée 4",OR($J25="L",$J25="LV"),SUM($W25:$X25)&lt;&gt;0),3,IF(AND(LEFT(SETUP!$G$3,7)="Visée 3",OR($J25="L",$J25="LV"),$W25&lt;&gt;0),2,IF(AND($CR25=0,OR($AI25&lt;&gt;"A",$AI25&lt;&gt;"")),IF(AND($J25="T4",SUM($AN25:$AP25)&lt;&gt;0),44,IF(AND($J25="T3",SUM($AN25:$AO25)&lt;&gt;0),33,IF(AND($J25="T2",$AN25&lt;&gt;0),22,0))))))))))))</f>
        <v>0</v>
      </c>
      <c r="CT25" s="590">
        <f t="shared" si="8"/>
        <v>1</v>
      </c>
      <c r="CU25" s="702">
        <f t="shared" si="9"/>
        <v>2</v>
      </c>
      <c r="CV25" s="702">
        <f>IF(LEFT(SETUP!$G$3,7)="Visée 3",0,IF(LEFT(SETUP!$G$3,7)="Visée 4",1,(IF(LEFT(SETUP!$G$3,7)="Visée 5",2,0))))</f>
        <v>0</v>
      </c>
      <c r="CW25" s="710">
        <f t="shared" si="0"/>
        <v>0</v>
      </c>
      <c r="CX25" s="710">
        <f t="shared" si="1"/>
        <v>0</v>
      </c>
      <c r="CY25" s="590">
        <f t="shared" si="10"/>
        <v>0</v>
      </c>
      <c r="CZ25" s="590">
        <f>IF((IF(C25="",0,IF(C25="A",IF(DU25="AP",0,SUMIF(#REF!,A25,#REF!)/1000+SUMIF(#REF!,A25,#REF!)/1000+0.00001),+O25))+IF(C25="",0,IF(C25="A",IF(DU25="AP",0,SUMIF(#REF!,A25,#REF!)/1000+SUMIF(#REF!,A25,#REF!)/1000),+Q25)))=(K25+M25),0,1)</f>
        <v>0</v>
      </c>
      <c r="DA25" s="590">
        <f t="shared" si="11"/>
        <v>0</v>
      </c>
      <c r="DB25" s="590">
        <f>IF(AND($J25="L",SETUP!$C$11="Visée 3",$C25&lt;&gt;0),IF(SUM(W25:X25)&gt;G25*1/3,2,0),IF(AND($J25="L",AI25&lt;&gt;"",$C25="",OR(SETUP!$C$11="Visée 4",SETUP!$C$11="Visée 3",SETUP!$C$11="Visée 5 / Visée 2")),IF(SUM(AN25:AO25)&gt;G25*2/4,22,0),0))</f>
        <v>0</v>
      </c>
      <c r="DC25" s="590">
        <f>IF(AND($J25="L",SETUP!$C$11="Visée 3",$C25&lt;&gt;0),IF(SUM(W25:Y25)&gt;G25*2/3,3,0),IF(AND($J25="L",SETUP!$C$11="Visée 4",$C25&lt;&gt;0),IF(SUM(W25:Y25)&gt;G25*1/2,3,0),IF(AND($J25="L",AI25&lt;&gt;"",OR(SETUP!$C$11="Visée 4",SETUP!$C$11="Visée 3",SETUP!$C$11="Visée 5 / Visée 2")),IF(SUM(AN25:AP25)&gt;G25*3/4,33,0),0)))</f>
        <v>0</v>
      </c>
      <c r="DD25" s="711">
        <f>IF(AND($J25="L",SETUP!$C$11="Visée 3",$C25&lt;&gt;0),IF(SUM(W25:Z25)&gt;G25,4,0),IF(AND($J25="L",SETUP!$C$11="Visée 4",$C25&lt;&gt;0),IF(SUM(W25:Z25)&gt;G25,4,0),IF(AND($J25="L",SETUP!$C$11="Visée 5 / Visée 2",$C25&lt;&gt;0),IF(W25:Z25&gt;G25,4,0),IF(AND($J25="L",OR(AI25&lt;&gt;"",AI25&lt;&gt;"A"),OR(SETUP!$C$11="Visée 5 / Visée 2",SETUP!$C$11="Visée 4",SETUP!$C$11="Visée 3")),IF(SUM(AN25:AQ25)&gt;G25,44,0),0))))</f>
        <v>0</v>
      </c>
      <c r="DE25" s="715"/>
      <c r="DF25" s="715"/>
      <c r="DG25" s="715"/>
      <c r="DH25" s="715"/>
      <c r="DI25" s="715"/>
      <c r="DJ25" s="715"/>
      <c r="DK25" s="715"/>
      <c r="DL25" s="715"/>
      <c r="DM25" s="715"/>
      <c r="DN25" s="715"/>
      <c r="DO25" s="715"/>
      <c r="DP25" s="715"/>
      <c r="DQ25" s="715"/>
      <c r="DR25" s="217"/>
      <c r="DS25" s="217"/>
      <c r="DT25" s="217"/>
      <c r="DU25" s="217"/>
      <c r="DV25" s="217"/>
      <c r="DW25" s="217"/>
      <c r="DX25" s="217"/>
      <c r="DY25" s="217"/>
      <c r="DZ25" s="217"/>
      <c r="EA25" s="217"/>
      <c r="EB25" s="217"/>
      <c r="EC25" s="217"/>
      <c r="ED25" s="217"/>
      <c r="EE25" s="217"/>
      <c r="EF25" s="217"/>
      <c r="EG25" s="217"/>
      <c r="EH25" s="217"/>
      <c r="EI25" s="217"/>
      <c r="EJ25" s="217"/>
      <c r="EK25" s="217"/>
      <c r="EL25" s="217"/>
      <c r="EM25" s="217"/>
      <c r="EN25" s="217"/>
      <c r="EO25" s="217"/>
      <c r="EP25" s="217"/>
      <c r="EQ25" s="217"/>
      <c r="ER25" s="217"/>
      <c r="ES25" s="217"/>
      <c r="ET25" s="217"/>
      <c r="EU25" s="217"/>
      <c r="EV25" s="217"/>
      <c r="EW25" s="217"/>
      <c r="EX25" s="217"/>
      <c r="EY25" s="217"/>
      <c r="EZ25" s="217"/>
      <c r="FA25" s="217"/>
      <c r="FB25" s="217"/>
      <c r="FC25" s="217"/>
      <c r="FD25" s="217"/>
      <c r="FE25" s="217"/>
      <c r="FF25" s="217"/>
      <c r="FG25" s="217"/>
      <c r="FH25" s="217"/>
      <c r="FI25" s="217"/>
      <c r="FJ25" s="217"/>
      <c r="FK25" s="217"/>
      <c r="FL25" s="217"/>
      <c r="FM25" s="217"/>
      <c r="FN25" s="217"/>
      <c r="FO25" s="217"/>
      <c r="FP25" s="217"/>
      <c r="FQ25" s="217"/>
      <c r="FR25" s="217"/>
      <c r="FS25" s="217"/>
      <c r="FT25" s="217"/>
      <c r="FU25" s="217"/>
      <c r="FV25" s="217"/>
      <c r="FW25" s="217"/>
      <c r="FX25" s="217"/>
      <c r="FY25" s="217"/>
      <c r="FZ25" s="217"/>
      <c r="GA25" s="217"/>
      <c r="GB25" s="217"/>
    </row>
    <row r="26" spans="1:184" ht="18" customHeight="1" x14ac:dyDescent="0.25">
      <c r="A26" s="137">
        <f t="shared" si="4"/>
        <v>0</v>
      </c>
      <c r="B26" s="138">
        <f t="shared" si="5"/>
        <v>0</v>
      </c>
      <c r="C26" s="132"/>
      <c r="D26" s="72">
        <f t="shared" si="6"/>
        <v>0</v>
      </c>
      <c r="E26" s="72">
        <f t="shared" si="2"/>
        <v>0</v>
      </c>
      <c r="F26" s="72" t="str">
        <f t="shared" si="12"/>
        <v/>
      </c>
      <c r="G26" s="582"/>
      <c r="H26" s="582"/>
      <c r="I26" s="73">
        <v>1</v>
      </c>
      <c r="J26" s="133"/>
      <c r="K26" s="635">
        <f>IF(C26="",0,IF(C26="A",IF(DT26="AP",0,SUMIF(#REF!,A26,#REF!)/1000+SUMIF(#REF!,A26,#REF!)/1000+0.00001),+O26))</f>
        <v>0</v>
      </c>
      <c r="L26" s="77"/>
      <c r="M26" s="636">
        <f>IF(C26="",0,IF(C26="A",IF(DT26="AP",0,SUMIF(#REF!,A26,#REF!)/1000+SUMIF(#REF!,A26,#REF!)/1000),+Q26))</f>
        <v>0</v>
      </c>
      <c r="N26" s="637" t="str">
        <f t="shared" si="3"/>
        <v/>
      </c>
      <c r="O26" s="113"/>
      <c r="P26" s="75"/>
      <c r="Q26" s="74"/>
      <c r="R26" s="127"/>
      <c r="S26" s="113"/>
      <c r="T26" s="76"/>
      <c r="U26" s="75"/>
      <c r="V26" s="127"/>
      <c r="W26" s="113"/>
      <c r="X26" s="75"/>
      <c r="Y26" s="75"/>
      <c r="Z26" s="77"/>
      <c r="AA26" s="115"/>
      <c r="AB26" s="113"/>
      <c r="AC26" s="75"/>
      <c r="AD26" s="75"/>
      <c r="AE26" s="75"/>
      <c r="AF26" s="78"/>
      <c r="AG26" s="114"/>
      <c r="AH26" s="21"/>
      <c r="AI26" s="161"/>
      <c r="AJ26" s="154"/>
      <c r="AK26" s="211"/>
      <c r="AL26" s="98"/>
      <c r="AM26" s="153"/>
      <c r="AN26" s="154"/>
      <c r="AO26" s="99"/>
      <c r="AP26" s="99"/>
      <c r="AQ26" s="99"/>
      <c r="AR26" s="155"/>
      <c r="AS26" s="99"/>
      <c r="AT26" s="99"/>
      <c r="AU26" s="99"/>
      <c r="AV26" s="99"/>
      <c r="AW26" s="97"/>
      <c r="AX26" s="152"/>
      <c r="AY26" s="21"/>
      <c r="AZ26" s="15"/>
      <c r="BA26" s="239"/>
      <c r="BB26" s="235"/>
      <c r="BC26" s="271"/>
      <c r="BD26" s="272"/>
      <c r="BE26" s="15"/>
      <c r="BF26" s="274"/>
      <c r="BG26" s="292"/>
      <c r="BH26" s="274"/>
      <c r="BI26" s="275"/>
      <c r="BJ26" s="15"/>
      <c r="BK26" s="679"/>
      <c r="BL26" s="680"/>
      <c r="BM26" s="548"/>
      <c r="BN26" s="547"/>
      <c r="BO26" s="548"/>
      <c r="BP26" s="547"/>
      <c r="BQ26" s="548"/>
      <c r="BR26" s="549"/>
      <c r="BS26" s="17"/>
      <c r="BT26" s="685"/>
      <c r="BU26" s="547"/>
      <c r="BV26" s="547"/>
      <c r="BW26" s="267"/>
      <c r="BX26" s="535"/>
      <c r="BY26" s="536"/>
      <c r="BZ26" s="274" t="str">
        <f>IF(SETUP!$C$11="Visée 5 / Visée 2",+$O26+$AJ26-$S26-$AA26-$AR26,"")</f>
        <v/>
      </c>
      <c r="CA26" s="275" t="str">
        <f>IF(SETUP!$C$11="Visée 5 / Visée 2",+$Q26+$AL26-$U26-$AF26-$AW26,"")</f>
        <v/>
      </c>
      <c r="CB26" s="15"/>
      <c r="CC26" s="546">
        <f>IF($Q26&lt;0,0,IF($AR26&lt;&gt;0,IF(LEFT(SETUP!$G$3,7)="Visée 5",IF(OR($J26="L",$J26="LV"),($AA26+$S26+$AN26)/($O26/4),+($AA26+$S26+$AN26)/$O26),0),0))</f>
        <v>0</v>
      </c>
      <c r="CD26" s="547" t="str">
        <f>IF(SETUP!$C$11="Visée 5 / Visée 2",IF(AND(CC26&lt;0.2,CC26&gt;0.01),-(+$AF26+$U26+$AS26),0),"")</f>
        <v/>
      </c>
      <c r="CE26" s="548">
        <f>IF($Q26&lt;0,0,IF($AR26&lt;&gt;0,IF(LEFT(SETUP!$G$3,7)="Visée 5",IF(OR($J26="L",$J26="LV"),($AA26+$S26+$AN26+$AO26)/($O26/2),+($AA26+$S26+$AN26+$AO26)/$O26),0),0))</f>
        <v>0</v>
      </c>
      <c r="CF26" s="547" t="str">
        <f>IF(SETUP!$C$11="Visée 5 / Visée 2",IF(AND(CE26&lt;0.2,CE26&gt;0.01),-(+$AF26+$U26+$AS26+$AT26),0),"")</f>
        <v/>
      </c>
      <c r="CG26" s="548">
        <f>IF($Q26&lt;0,0,IF($AR26&lt;&gt;0,IF(LEFT(SETUP!$G$3,7)="Visée 5",IF(OR($J26="L",$J26="LV"),($AA26+$S26+$AN26+$AO26+$AP26)/($O26/4*3),+($AA26+$S26+$AN26+$AO26+$AP26)/$O26),0),0))</f>
        <v>0</v>
      </c>
      <c r="CH26" s="547" t="str">
        <f>IF(SETUP!$C$11="Visée 5 / Visée 2",IF(AND(CG26&lt;0.2,CG26&gt;0.01),-(+$AF26+$U26+$AS26+$AT26+$AU26),0),"")</f>
        <v/>
      </c>
      <c r="CI26" s="548" t="str">
        <f>IF($Q26&lt;0,0,IF(SETUP!$C$11="Visée 5 / Visée 2",IF($AR26&lt;&gt;0,+($AA26+$S26+$AR26)/$O26,0),""))</f>
        <v/>
      </c>
      <c r="CJ26" s="549" t="str">
        <f>IF(SETUP!$C$11="Visée 5 / Visée 2",IF(AND(CI26&lt;0.2,CI26&gt;0.01),-(+$AF26+$U26+$AW26),0),"")</f>
        <v/>
      </c>
      <c r="CK26" s="17"/>
      <c r="CL26" s="265" t="str">
        <f>IF(AND(SETUP!$C$11="Visée 5 / Visée 2",$AN26&lt;&gt;0),IF(AND($R26&lt;#REF!,$AI26&lt;&gt;""),+($Q26-$U26-$AF26-$AS26)-(($O26-$S26-$AA26-$AN26)*#REF!),0),"")</f>
        <v/>
      </c>
      <c r="CM26" s="266" t="str">
        <f>IF(AND(SETUP!$C$11="Visée 5 / Visée 2",SUM($AS26:$AT26)&lt;&gt;0),IF(AND($R26&lt;#REF!,$AI26&lt;&gt;""),+($Q26-$U26-$AF26-$AS26-$AT26)-(($O26-$S26-$AA26-$AN26-$AO26)*#REF!),0),"")</f>
        <v/>
      </c>
      <c r="CN26" s="266" t="str">
        <f>IF(AND(SETUP!$C$11="Visée 5 / Visée 2",SUM($AS26:$AU26)&lt;&gt;0),IF(AND($R26&lt;#REF!,$AI26&lt;&gt;""),+($Q26-$U26-$AF26-$AS26-$AT26-$AU26)-(($O26-$S26-$AA26-$AN26-$AO26-$AP26)*#REF!),0),"")</f>
        <v/>
      </c>
      <c r="CO26" s="267" t="str">
        <f>IF(SETUP!$C$11="Visée 5 / Visée 2",IF(AND($R26&lt;#REF!,$AI26&lt;&gt;""),+($Q26-$U26-$AF26-$AW26)-(($O26-$S26-$AA26-$AR26)*#REF!),0),"")</f>
        <v/>
      </c>
      <c r="CQ26" s="297" t="str">
        <f t="shared" si="7"/>
        <v>0</v>
      </c>
      <c r="CR26" s="589">
        <f>IF(AND(OR($C26="A",$C26=0),$G26=0,$J26=""),0,IF(AND(LEFT(SETUP!$G$3,7)="Visée 3",$C26&lt;&gt;"A",OR($J26="T2",$J26="T3",$J26="T4",$J26="L",$J26="LV"),OR($G26&lt;&gt;0,$H26&lt;&gt;0)),0,IF(AND(LEFT(SETUP!$G$3,7)="Visée 4",$C26&lt;&gt;"A",OR($J26="T3",$J26="T4",$J26="L",$J26="LV"),OR($G26&lt;&gt;0,$H26&lt;&gt;0)),0,IF(AND(LEFT(SETUP!$G$3,7)="Visée 5",$C26&lt;&gt;"A",OR($G26&lt;&gt;0,$H26&lt;&gt;0),OR($J26="T4",$J26="L",$J26="LV")),0,IF(AND($C26="",$AI26&lt;&gt;"A",OR($J26="T1",$J26="T2",$J26="T3",$J26="T4",$J26="L",$J26="LV")),0,1)))))</f>
        <v>0</v>
      </c>
      <c r="CS26" s="690">
        <f>IF($CR26&lt;&gt;0,1,IF(AND($CR26=0,OR($C26&lt;&gt;"A",$C26&lt;&gt;"")),IF(AND($J26="T4",SUM($W26:$Y26)&lt;&gt;0),4,IF(AND($J26="T3",SUM($W26:$X26)&lt;&gt;0),3,IF(AND($J26="T2",$W26&lt;&gt;0),2,IF(AND(LEFT(SETUP!$G$3,7)="Visée 5",OR($J26="L",$J26="LV"),SUM($W26:$Y26)&lt;&gt;0),4,IF(AND(LEFT(SETUP!$G$3,7)="Visée 4",OR($J26="L",$J26="LV"),SUM($W26:$X26)&lt;&gt;0),3,IF(AND(LEFT(SETUP!$G$3,7)="Visée 3",OR($J26="L",$J26="LV"),$W26&lt;&gt;0),2,IF(AND($CR26=0,OR($AI26&lt;&gt;"A",$AI26&lt;&gt;"")),IF(AND($J26="T4",SUM($AN26:$AP26)&lt;&gt;0),44,IF(AND($J26="T3",SUM($AN26:$AO26)&lt;&gt;0),33,IF(AND($J26="T2",$AN26&lt;&gt;0),22,0))))))))))))</f>
        <v>0</v>
      </c>
      <c r="CT26" s="590">
        <f t="shared" si="8"/>
        <v>1</v>
      </c>
      <c r="CU26" s="702">
        <f t="shared" si="9"/>
        <v>2</v>
      </c>
      <c r="CV26" s="702">
        <f>IF(LEFT(SETUP!$G$3,7)="Visée 3",0,IF(LEFT(SETUP!$G$3,7)="Visée 4",1,(IF(LEFT(SETUP!$G$3,7)="Visée 5",2,0))))</f>
        <v>0</v>
      </c>
      <c r="CW26" s="710">
        <f t="shared" si="0"/>
        <v>0</v>
      </c>
      <c r="CX26" s="710">
        <f t="shared" si="1"/>
        <v>0</v>
      </c>
      <c r="CY26" s="590">
        <f t="shared" si="10"/>
        <v>0</v>
      </c>
      <c r="CZ26" s="590">
        <f>IF((IF(C26="",0,IF(C26="A",IF(DU26="AP",0,SUMIF(#REF!,A26,#REF!)/1000+SUMIF(#REF!,A26,#REF!)/1000+0.00001),+O26))+IF(C26="",0,IF(C26="A",IF(DU26="AP",0,SUMIF(#REF!,A26,#REF!)/1000+SUMIF(#REF!,A26,#REF!)/1000),+Q26)))=(K26+M26),0,1)</f>
        <v>0</v>
      </c>
      <c r="DA26" s="590">
        <f t="shared" si="11"/>
        <v>0</v>
      </c>
      <c r="DB26" s="590">
        <f>IF(AND($J26="L",SETUP!$C$11="Visée 3",$C26&lt;&gt;0),IF(SUM(W26:X26)&gt;G26*1/3,2,0),IF(AND($J26="L",AI26&lt;&gt;"",$C26="",OR(SETUP!$C$11="Visée 4",SETUP!$C$11="Visée 3",SETUP!$C$11="Visée 5 / Visée 2")),IF(SUM(AN26:AO26)&gt;G26*2/4,22,0),0))</f>
        <v>0</v>
      </c>
      <c r="DC26" s="590">
        <f>IF(AND($J26="L",SETUP!$C$11="Visée 3",$C26&lt;&gt;0),IF(SUM(W26:Y26)&gt;G26*2/3,3,0),IF(AND($J26="L",SETUP!$C$11="Visée 4",$C26&lt;&gt;0),IF(SUM(W26:Y26)&gt;G26*1/2,3,0),IF(AND($J26="L",AI26&lt;&gt;"",OR(SETUP!$C$11="Visée 4",SETUP!$C$11="Visée 3",SETUP!$C$11="Visée 5 / Visée 2")),IF(SUM(AN26:AP26)&gt;G26*3/4,33,0),0)))</f>
        <v>0</v>
      </c>
      <c r="DD26" s="711">
        <f>IF(AND($J26="L",SETUP!$C$11="Visée 3",$C26&lt;&gt;0),IF(SUM(W26:Z26)&gt;G26,4,0),IF(AND($J26="L",SETUP!$C$11="Visée 4",$C26&lt;&gt;0),IF(SUM(W26:Z26)&gt;G26,4,0),IF(AND($J26="L",SETUP!$C$11="Visée 5 / Visée 2",$C26&lt;&gt;0),IF(W26:Z26&gt;G26,4,0),IF(AND($J26="L",OR(AI26&lt;&gt;"",AI26&lt;&gt;"A"),OR(SETUP!$C$11="Visée 5 / Visée 2",SETUP!$C$11="Visée 4",SETUP!$C$11="Visée 3")),IF(SUM(AN26:AQ26)&gt;G26,44,0),0))))</f>
        <v>0</v>
      </c>
      <c r="DE26" s="715"/>
      <c r="DF26" s="715"/>
      <c r="DG26" s="715"/>
      <c r="DH26" s="715"/>
      <c r="DI26" s="715"/>
      <c r="DJ26" s="715"/>
      <c r="DK26" s="715"/>
      <c r="DL26" s="715"/>
      <c r="DM26" s="715"/>
      <c r="DN26" s="715"/>
      <c r="DO26" s="715"/>
      <c r="DP26" s="715"/>
      <c r="DQ26" s="715"/>
      <c r="DR26" s="217"/>
      <c r="DS26" s="217"/>
      <c r="DT26" s="217"/>
      <c r="DU26" s="217"/>
      <c r="DV26" s="217"/>
      <c r="DW26" s="217"/>
      <c r="DX26" s="217"/>
      <c r="DY26" s="217"/>
      <c r="DZ26" s="217"/>
      <c r="EA26" s="217"/>
      <c r="EB26" s="217"/>
      <c r="EC26" s="217"/>
      <c r="ED26" s="217"/>
      <c r="EE26" s="217"/>
      <c r="EF26" s="217"/>
      <c r="EG26" s="217"/>
      <c r="EH26" s="217"/>
      <c r="EI26" s="217"/>
      <c r="EJ26" s="217"/>
      <c r="EK26" s="217"/>
      <c r="EL26" s="217"/>
      <c r="EM26" s="217"/>
      <c r="EN26" s="217"/>
      <c r="EO26" s="217"/>
      <c r="EP26" s="217"/>
      <c r="EQ26" s="217"/>
      <c r="ER26" s="217"/>
      <c r="ES26" s="217"/>
      <c r="ET26" s="217"/>
      <c r="EU26" s="217"/>
      <c r="EV26" s="217"/>
      <c r="EW26" s="217"/>
      <c r="EX26" s="217"/>
      <c r="EY26" s="217"/>
      <c r="EZ26" s="217"/>
      <c r="FA26" s="217"/>
      <c r="FB26" s="217"/>
      <c r="FC26" s="217"/>
      <c r="FD26" s="217"/>
      <c r="FE26" s="217"/>
      <c r="FF26" s="217"/>
      <c r="FG26" s="217"/>
      <c r="FH26" s="217"/>
      <c r="FI26" s="217"/>
      <c r="FJ26" s="217"/>
      <c r="FK26" s="217"/>
      <c r="FL26" s="217"/>
      <c r="FM26" s="217"/>
      <c r="FN26" s="217"/>
      <c r="FO26" s="217"/>
      <c r="FP26" s="217"/>
      <c r="FQ26" s="217"/>
      <c r="FR26" s="217"/>
      <c r="FS26" s="217"/>
      <c r="FT26" s="217"/>
      <c r="FU26" s="217"/>
      <c r="FV26" s="217"/>
      <c r="FW26" s="217"/>
      <c r="FX26" s="217"/>
      <c r="FY26" s="217"/>
      <c r="FZ26" s="217"/>
      <c r="GA26" s="217"/>
      <c r="GB26" s="217"/>
    </row>
    <row r="27" spans="1:184" ht="18" customHeight="1" x14ac:dyDescent="0.25">
      <c r="A27" s="137">
        <f t="shared" si="4"/>
        <v>0</v>
      </c>
      <c r="B27" s="138">
        <f t="shared" si="5"/>
        <v>0</v>
      </c>
      <c r="C27" s="132"/>
      <c r="D27" s="72">
        <f t="shared" si="6"/>
        <v>0</v>
      </c>
      <c r="E27" s="72">
        <f t="shared" si="2"/>
        <v>0</v>
      </c>
      <c r="F27" s="72" t="str">
        <f t="shared" si="12"/>
        <v/>
      </c>
      <c r="G27" s="582"/>
      <c r="H27" s="582"/>
      <c r="I27" s="73">
        <v>1</v>
      </c>
      <c r="J27" s="133"/>
      <c r="K27" s="635">
        <f>IF(C27="",0,IF(C27="A",IF(DT27="AP",0,SUMIF(#REF!,A27,#REF!)/1000+SUMIF(#REF!,A27,#REF!)/1000+0.00001),+O27))</f>
        <v>0</v>
      </c>
      <c r="L27" s="77"/>
      <c r="M27" s="636">
        <f>IF(C27="",0,IF(C27="A",IF(DT27="AP",0,SUMIF(#REF!,A27,#REF!)/1000+SUMIF(#REF!,A27,#REF!)/1000),+Q27))</f>
        <v>0</v>
      </c>
      <c r="N27" s="637" t="str">
        <f t="shared" si="3"/>
        <v/>
      </c>
      <c r="O27" s="113"/>
      <c r="P27" s="75"/>
      <c r="Q27" s="74"/>
      <c r="R27" s="127"/>
      <c r="S27" s="113"/>
      <c r="T27" s="76"/>
      <c r="U27" s="75"/>
      <c r="V27" s="127"/>
      <c r="W27" s="113"/>
      <c r="X27" s="75"/>
      <c r="Y27" s="75"/>
      <c r="Z27" s="77"/>
      <c r="AA27" s="115"/>
      <c r="AB27" s="113"/>
      <c r="AC27" s="75"/>
      <c r="AD27" s="75"/>
      <c r="AE27" s="75"/>
      <c r="AF27" s="78"/>
      <c r="AG27" s="114"/>
      <c r="AH27" s="21"/>
      <c r="AI27" s="161"/>
      <c r="AJ27" s="154"/>
      <c r="AK27" s="211"/>
      <c r="AL27" s="98"/>
      <c r="AM27" s="153"/>
      <c r="AN27" s="154"/>
      <c r="AO27" s="99"/>
      <c r="AP27" s="99"/>
      <c r="AQ27" s="99"/>
      <c r="AR27" s="155"/>
      <c r="AS27" s="99"/>
      <c r="AT27" s="99"/>
      <c r="AU27" s="99"/>
      <c r="AV27" s="99"/>
      <c r="AW27" s="97"/>
      <c r="AX27" s="152"/>
      <c r="AY27" s="21"/>
      <c r="AZ27" s="15"/>
      <c r="BA27" s="239"/>
      <c r="BB27" s="235"/>
      <c r="BC27" s="271"/>
      <c r="BD27" s="272"/>
      <c r="BE27" s="15"/>
      <c r="BF27" s="274"/>
      <c r="BG27" s="292"/>
      <c r="BH27" s="274"/>
      <c r="BI27" s="275"/>
      <c r="BJ27" s="15"/>
      <c r="BK27" s="679"/>
      <c r="BL27" s="680"/>
      <c r="BM27" s="548"/>
      <c r="BN27" s="547"/>
      <c r="BO27" s="548"/>
      <c r="BP27" s="547"/>
      <c r="BQ27" s="548"/>
      <c r="BR27" s="549"/>
      <c r="BS27" s="17"/>
      <c r="BT27" s="685"/>
      <c r="BU27" s="547"/>
      <c r="BV27" s="547"/>
      <c r="BW27" s="267"/>
      <c r="BX27" s="535"/>
      <c r="BY27" s="536"/>
      <c r="BZ27" s="274" t="str">
        <f>IF(SETUP!$C$11="Visée 5 / Visée 2",+$O27+$AJ27-$S27-$AA27-$AR27,"")</f>
        <v/>
      </c>
      <c r="CA27" s="275" t="str">
        <f>IF(SETUP!$C$11="Visée 5 / Visée 2",+$Q27+$AL27-$U27-$AF27-$AW27,"")</f>
        <v/>
      </c>
      <c r="CB27" s="15"/>
      <c r="CC27" s="546">
        <f>IF($Q27&lt;0,0,IF($AR27&lt;&gt;0,IF(LEFT(SETUP!$G$3,7)="Visée 5",IF(OR($J27="L",$J27="LV"),($AA27+$S27+$AN27)/($O27/4),+($AA27+$S27+$AN27)/$O27),0),0))</f>
        <v>0</v>
      </c>
      <c r="CD27" s="547" t="str">
        <f>IF(SETUP!$C$11="Visée 5 / Visée 2",IF(AND(CC27&lt;0.2,CC27&gt;0.01),-(+$AF27+$U27+$AS27),0),"")</f>
        <v/>
      </c>
      <c r="CE27" s="548">
        <f>IF($Q27&lt;0,0,IF($AR27&lt;&gt;0,IF(LEFT(SETUP!$G$3,7)="Visée 5",IF(OR($J27="L",$J27="LV"),($AA27+$S27+$AN27+$AO27)/($O27/2),+($AA27+$S27+$AN27+$AO27)/$O27),0),0))</f>
        <v>0</v>
      </c>
      <c r="CF27" s="547" t="str">
        <f>IF(SETUP!$C$11="Visée 5 / Visée 2",IF(AND(CE27&lt;0.2,CE27&gt;0.01),-(+$AF27+$U27+$AS27+$AT27),0),"")</f>
        <v/>
      </c>
      <c r="CG27" s="548">
        <f>IF($Q27&lt;0,0,IF($AR27&lt;&gt;0,IF(LEFT(SETUP!$G$3,7)="Visée 5",IF(OR($J27="L",$J27="LV"),($AA27+$S27+$AN27+$AO27+$AP27)/($O27/4*3),+($AA27+$S27+$AN27+$AO27+$AP27)/$O27),0),0))</f>
        <v>0</v>
      </c>
      <c r="CH27" s="547" t="str">
        <f>IF(SETUP!$C$11="Visée 5 / Visée 2",IF(AND(CG27&lt;0.2,CG27&gt;0.01),-(+$AF27+$U27+$AS27+$AT27+$AU27),0),"")</f>
        <v/>
      </c>
      <c r="CI27" s="548" t="str">
        <f>IF($Q27&lt;0,0,IF(SETUP!$C$11="Visée 5 / Visée 2",IF($AR27&lt;&gt;0,+($AA27+$S27+$AR27)/$O27,0),""))</f>
        <v/>
      </c>
      <c r="CJ27" s="549" t="str">
        <f>IF(SETUP!$C$11="Visée 5 / Visée 2",IF(AND(CI27&lt;0.2,CI27&gt;0.01),-(+$AF27+$U27+$AW27),0),"")</f>
        <v/>
      </c>
      <c r="CK27" s="17"/>
      <c r="CL27" s="265" t="str">
        <f>IF(AND(SETUP!$C$11="Visée 5 / Visée 2",$AN27&lt;&gt;0),IF(AND($R27&lt;#REF!,$AI27&lt;&gt;""),+($Q27-$U27-$AF27-$AS27)-(($O27-$S27-$AA27-$AN27)*#REF!),0),"")</f>
        <v/>
      </c>
      <c r="CM27" s="266" t="str">
        <f>IF(AND(SETUP!$C$11="Visée 5 / Visée 2",SUM($AS27:$AT27)&lt;&gt;0),IF(AND($R27&lt;#REF!,$AI27&lt;&gt;""),+($Q27-$U27-$AF27-$AS27-$AT27)-(($O27-$S27-$AA27-$AN27-$AO27)*#REF!),0),"")</f>
        <v/>
      </c>
      <c r="CN27" s="266" t="str">
        <f>IF(AND(SETUP!$C$11="Visée 5 / Visée 2",SUM($AS27:$AU27)&lt;&gt;0),IF(AND($R27&lt;#REF!,$AI27&lt;&gt;""),+($Q27-$U27-$AF27-$AS27-$AT27-$AU27)-(($O27-$S27-$AA27-$AN27-$AO27-$AP27)*#REF!),0),"")</f>
        <v/>
      </c>
      <c r="CO27" s="267" t="str">
        <f>IF(SETUP!$C$11="Visée 5 / Visée 2",IF(AND($R27&lt;#REF!,$AI27&lt;&gt;""),+($Q27-$U27-$AF27-$AW27)-(($O27-$S27-$AA27-$AR27)*#REF!),0),"")</f>
        <v/>
      </c>
      <c r="CQ27" s="297" t="str">
        <f t="shared" si="7"/>
        <v>0</v>
      </c>
      <c r="CR27" s="589">
        <f>IF(AND(OR($C27="A",$C27=0),$G27=0,$J27=""),0,IF(AND(LEFT(SETUP!$G$3,7)="Visée 3",$C27&lt;&gt;"A",OR($J27="T2",$J27="T3",$J27="T4",$J27="L",$J27="LV"),OR($G27&lt;&gt;0,$H27&lt;&gt;0)),0,IF(AND(LEFT(SETUP!$G$3,7)="Visée 4",$C27&lt;&gt;"A",OR($J27="T3",$J27="T4",$J27="L",$J27="LV"),OR($G27&lt;&gt;0,$H27&lt;&gt;0)),0,IF(AND(LEFT(SETUP!$G$3,7)="Visée 5",$C27&lt;&gt;"A",OR($G27&lt;&gt;0,$H27&lt;&gt;0),OR($J27="T4",$J27="L",$J27="LV")),0,IF(AND($C27="",$AI27&lt;&gt;"A",OR($J27="T1",$J27="T2",$J27="T3",$J27="T4",$J27="L",$J27="LV")),0,1)))))</f>
        <v>0</v>
      </c>
      <c r="CS27" s="690">
        <f>IF($CR27&lt;&gt;0,1,IF(AND($CR27=0,OR($C27&lt;&gt;"A",$C27&lt;&gt;"")),IF(AND($J27="T4",SUM($W27:$Y27)&lt;&gt;0),4,IF(AND($J27="T3",SUM($W27:$X27)&lt;&gt;0),3,IF(AND($J27="T2",$W27&lt;&gt;0),2,IF(AND(LEFT(SETUP!$G$3,7)="Visée 5",OR($J27="L",$J27="LV"),SUM($W27:$Y27)&lt;&gt;0),4,IF(AND(LEFT(SETUP!$G$3,7)="Visée 4",OR($J27="L",$J27="LV"),SUM($W27:$X27)&lt;&gt;0),3,IF(AND(LEFT(SETUP!$G$3,7)="Visée 3",OR($J27="L",$J27="LV"),$W27&lt;&gt;0),2,IF(AND($CR27=0,OR($AI27&lt;&gt;"A",$AI27&lt;&gt;"")),IF(AND($J27="T4",SUM($AN27:$AP27)&lt;&gt;0),44,IF(AND($J27="T3",SUM($AN27:$AO27)&lt;&gt;0),33,IF(AND($J27="T2",$AN27&lt;&gt;0),22,0))))))))))))</f>
        <v>0</v>
      </c>
      <c r="CT27" s="590">
        <f t="shared" si="8"/>
        <v>1</v>
      </c>
      <c r="CU27" s="702">
        <f t="shared" si="9"/>
        <v>2</v>
      </c>
      <c r="CV27" s="702">
        <f>IF(LEFT(SETUP!$G$3,7)="Visée 3",0,IF(LEFT(SETUP!$G$3,7)="Visée 4",1,(IF(LEFT(SETUP!$G$3,7)="Visée 5",2,0))))</f>
        <v>0</v>
      </c>
      <c r="CW27" s="710">
        <f t="shared" si="0"/>
        <v>0</v>
      </c>
      <c r="CX27" s="710">
        <f t="shared" si="1"/>
        <v>0</v>
      </c>
      <c r="CY27" s="590">
        <f t="shared" si="10"/>
        <v>0</v>
      </c>
      <c r="CZ27" s="590">
        <f>IF((IF(C27="",0,IF(C27="A",IF(DU27="AP",0,SUMIF(#REF!,A27,#REF!)/1000+SUMIF(#REF!,A27,#REF!)/1000+0.00001),+O27))+IF(C27="",0,IF(C27="A",IF(DU27="AP",0,SUMIF(#REF!,A27,#REF!)/1000+SUMIF(#REF!,A27,#REF!)/1000),+Q27)))=(K27+M27),0,1)</f>
        <v>0</v>
      </c>
      <c r="DA27" s="590">
        <f t="shared" si="11"/>
        <v>0</v>
      </c>
      <c r="DB27" s="590">
        <f>IF(AND($J27="L",SETUP!$C$11="Visée 3",$C27&lt;&gt;0),IF(SUM(W27:X27)&gt;G27*1/3,2,0),IF(AND($J27="L",AI27&lt;&gt;"",$C27="",OR(SETUP!$C$11="Visée 4",SETUP!$C$11="Visée 3",SETUP!$C$11="Visée 5 / Visée 2")),IF(SUM(AN27:AO27)&gt;G27*2/4,22,0),0))</f>
        <v>0</v>
      </c>
      <c r="DC27" s="590">
        <f>IF(AND($J27="L",SETUP!$C$11="Visée 3",$C27&lt;&gt;0),IF(SUM(W27:Y27)&gt;G27*2/3,3,0),IF(AND($J27="L",SETUP!$C$11="Visée 4",$C27&lt;&gt;0),IF(SUM(W27:Y27)&gt;G27*1/2,3,0),IF(AND($J27="L",AI27&lt;&gt;"",OR(SETUP!$C$11="Visée 4",SETUP!$C$11="Visée 3",SETUP!$C$11="Visée 5 / Visée 2")),IF(SUM(AN27:AP27)&gt;G27*3/4,33,0),0)))</f>
        <v>0</v>
      </c>
      <c r="DD27" s="711">
        <f>IF(AND($J27="L",SETUP!$C$11="Visée 3",$C27&lt;&gt;0),IF(SUM(W27:Z27)&gt;G27,4,0),IF(AND($J27="L",SETUP!$C$11="Visée 4",$C27&lt;&gt;0),IF(SUM(W27:Z27)&gt;G27,4,0),IF(AND($J27="L",SETUP!$C$11="Visée 5 / Visée 2",$C27&lt;&gt;0),IF(W27:Z27&gt;G27,4,0),IF(AND($J27="L",OR(AI27&lt;&gt;"",AI27&lt;&gt;"A"),OR(SETUP!$C$11="Visée 5 / Visée 2",SETUP!$C$11="Visée 4",SETUP!$C$11="Visée 3")),IF(SUM(AN27:AQ27)&gt;G27,44,0),0))))</f>
        <v>0</v>
      </c>
      <c r="DE27" s="715"/>
      <c r="DF27" s="715"/>
      <c r="DG27" s="715"/>
      <c r="DH27" s="715"/>
      <c r="DI27" s="715"/>
      <c r="DJ27" s="715"/>
      <c r="DK27" s="715"/>
      <c r="DL27" s="715"/>
      <c r="DM27" s="715"/>
      <c r="DN27" s="715"/>
      <c r="DO27" s="715"/>
      <c r="DP27" s="715"/>
      <c r="DQ27" s="715"/>
      <c r="DR27" s="217"/>
      <c r="DS27" s="217"/>
      <c r="DT27" s="217"/>
      <c r="DU27" s="217"/>
      <c r="DV27" s="217"/>
      <c r="DW27" s="217"/>
      <c r="DX27" s="217"/>
      <c r="DY27" s="217"/>
      <c r="DZ27" s="217"/>
      <c r="EA27" s="217"/>
      <c r="EB27" s="217"/>
      <c r="EC27" s="217"/>
      <c r="ED27" s="217"/>
      <c r="EE27" s="217"/>
      <c r="EF27" s="217"/>
      <c r="EG27" s="217"/>
      <c r="EH27" s="217"/>
      <c r="EI27" s="217"/>
      <c r="EJ27" s="217"/>
      <c r="EK27" s="217"/>
      <c r="EL27" s="217"/>
      <c r="EM27" s="217"/>
      <c r="EN27" s="217"/>
      <c r="EO27" s="217"/>
      <c r="EP27" s="217"/>
      <c r="EQ27" s="217"/>
      <c r="ER27" s="217"/>
      <c r="ES27" s="217"/>
      <c r="ET27" s="217"/>
      <c r="EU27" s="217"/>
      <c r="EV27" s="217"/>
      <c r="EW27" s="217"/>
      <c r="EX27" s="217"/>
      <c r="EY27" s="217"/>
      <c r="EZ27" s="217"/>
      <c r="FA27" s="217"/>
      <c r="FB27" s="217"/>
      <c r="FC27" s="217"/>
      <c r="FD27" s="217"/>
      <c r="FE27" s="217"/>
      <c r="FF27" s="217"/>
      <c r="FG27" s="217"/>
      <c r="FH27" s="217"/>
      <c r="FI27" s="217"/>
      <c r="FJ27" s="217"/>
      <c r="FK27" s="217"/>
      <c r="FL27" s="217"/>
      <c r="FM27" s="217"/>
      <c r="FN27" s="217"/>
      <c r="FO27" s="217"/>
      <c r="FP27" s="217"/>
      <c r="FQ27" s="217"/>
      <c r="FR27" s="217"/>
      <c r="FS27" s="217"/>
      <c r="FT27" s="217"/>
      <c r="FU27" s="217"/>
      <c r="FV27" s="217"/>
      <c r="FW27" s="217"/>
      <c r="FX27" s="217"/>
      <c r="FY27" s="217"/>
      <c r="FZ27" s="217"/>
      <c r="GA27" s="217"/>
      <c r="GB27" s="217"/>
    </row>
    <row r="28" spans="1:184" ht="18" customHeight="1" x14ac:dyDescent="0.25">
      <c r="A28" s="137">
        <f t="shared" si="4"/>
        <v>0</v>
      </c>
      <c r="B28" s="138">
        <f t="shared" si="5"/>
        <v>0</v>
      </c>
      <c r="C28" s="132"/>
      <c r="D28" s="72">
        <f t="shared" si="6"/>
        <v>0</v>
      </c>
      <c r="E28" s="72">
        <f t="shared" si="2"/>
        <v>0</v>
      </c>
      <c r="F28" s="72" t="str">
        <f t="shared" si="12"/>
        <v/>
      </c>
      <c r="G28" s="582"/>
      <c r="H28" s="582"/>
      <c r="I28" s="73">
        <v>1</v>
      </c>
      <c r="J28" s="133"/>
      <c r="K28" s="635">
        <f>IF(C28="",0,IF(C28="A",IF(DT28="AP",0,SUMIF(#REF!,A28,#REF!)/1000+SUMIF(#REF!,A28,#REF!)/1000+0.00001),+O28))</f>
        <v>0</v>
      </c>
      <c r="L28" s="77"/>
      <c r="M28" s="636">
        <f>IF(C28="",0,IF(C28="A",IF(DT28="AP",0,SUMIF(#REF!,A28,#REF!)/1000+SUMIF(#REF!,A28,#REF!)/1000),+Q28))</f>
        <v>0</v>
      </c>
      <c r="N28" s="637" t="str">
        <f t="shared" si="3"/>
        <v/>
      </c>
      <c r="O28" s="113"/>
      <c r="P28" s="75"/>
      <c r="Q28" s="74"/>
      <c r="R28" s="127"/>
      <c r="S28" s="113"/>
      <c r="T28" s="76"/>
      <c r="U28" s="75"/>
      <c r="V28" s="127"/>
      <c r="W28" s="113"/>
      <c r="X28" s="75"/>
      <c r="Y28" s="75"/>
      <c r="Z28" s="77"/>
      <c r="AA28" s="115"/>
      <c r="AB28" s="113"/>
      <c r="AC28" s="75"/>
      <c r="AD28" s="75"/>
      <c r="AE28" s="75"/>
      <c r="AF28" s="78"/>
      <c r="AG28" s="114"/>
      <c r="AH28" s="21"/>
      <c r="AI28" s="161"/>
      <c r="AJ28" s="154"/>
      <c r="AK28" s="211"/>
      <c r="AL28" s="98"/>
      <c r="AM28" s="153"/>
      <c r="AN28" s="154"/>
      <c r="AO28" s="99"/>
      <c r="AP28" s="99"/>
      <c r="AQ28" s="99"/>
      <c r="AR28" s="155"/>
      <c r="AS28" s="99"/>
      <c r="AT28" s="99"/>
      <c r="AU28" s="99"/>
      <c r="AV28" s="99"/>
      <c r="AW28" s="97"/>
      <c r="AX28" s="152"/>
      <c r="AY28" s="21"/>
      <c r="AZ28" s="15"/>
      <c r="BA28" s="239"/>
      <c r="BB28" s="235"/>
      <c r="BC28" s="271"/>
      <c r="BD28" s="272"/>
      <c r="BE28" s="15"/>
      <c r="BF28" s="274"/>
      <c r="BG28" s="292"/>
      <c r="BH28" s="274"/>
      <c r="BI28" s="275"/>
      <c r="BJ28" s="15"/>
      <c r="BK28" s="679"/>
      <c r="BL28" s="680"/>
      <c r="BM28" s="548"/>
      <c r="BN28" s="547"/>
      <c r="BO28" s="548"/>
      <c r="BP28" s="547"/>
      <c r="BQ28" s="548"/>
      <c r="BR28" s="549"/>
      <c r="BS28" s="17"/>
      <c r="BT28" s="685"/>
      <c r="BU28" s="547"/>
      <c r="BV28" s="547"/>
      <c r="BW28" s="267"/>
      <c r="BX28" s="535"/>
      <c r="BY28" s="536"/>
      <c r="BZ28" s="274" t="str">
        <f>IF(SETUP!$C$11="Visée 5 / Visée 2",+$O28+$AJ28-$S28-$AA28-$AR28,"")</f>
        <v/>
      </c>
      <c r="CA28" s="275" t="str">
        <f>IF(SETUP!$C$11="Visée 5 / Visée 2",+$Q28+$AL28-$U28-$AF28-$AW28,"")</f>
        <v/>
      </c>
      <c r="CB28" s="15"/>
      <c r="CC28" s="546">
        <f>IF($Q28&lt;0,0,IF($AR28&lt;&gt;0,IF(LEFT(SETUP!$G$3,7)="Visée 5",IF(OR($J28="L",$J28="LV"),($AA28+$S28+$AN28)/($O28/4),+($AA28+$S28+$AN28)/$O28),0),0))</f>
        <v>0</v>
      </c>
      <c r="CD28" s="547" t="str">
        <f>IF(SETUP!$C$11="Visée 5 / Visée 2",IF(AND(CC28&lt;0.2,CC28&gt;0.01),-(+$AF28+$U28+$AS28),0),"")</f>
        <v/>
      </c>
      <c r="CE28" s="548">
        <f>IF($Q28&lt;0,0,IF($AR28&lt;&gt;0,IF(LEFT(SETUP!$G$3,7)="Visée 5",IF(OR($J28="L",$J28="LV"),($AA28+$S28+$AN28+$AO28)/($O28/2),+($AA28+$S28+$AN28+$AO28)/$O28),0),0))</f>
        <v>0</v>
      </c>
      <c r="CF28" s="547" t="str">
        <f>IF(SETUP!$C$11="Visée 5 / Visée 2",IF(AND(CE28&lt;0.2,CE28&gt;0.01),-(+$AF28+$U28+$AS28+$AT28),0),"")</f>
        <v/>
      </c>
      <c r="CG28" s="548">
        <f>IF($Q28&lt;0,0,IF($AR28&lt;&gt;0,IF(LEFT(SETUP!$G$3,7)="Visée 5",IF(OR($J28="L",$J28="LV"),($AA28+$S28+$AN28+$AO28+$AP28)/($O28/4*3),+($AA28+$S28+$AN28+$AO28+$AP28)/$O28),0),0))</f>
        <v>0</v>
      </c>
      <c r="CH28" s="547" t="str">
        <f>IF(SETUP!$C$11="Visée 5 / Visée 2",IF(AND(CG28&lt;0.2,CG28&gt;0.01),-(+$AF28+$U28+$AS28+$AT28+$AU28),0),"")</f>
        <v/>
      </c>
      <c r="CI28" s="548" t="str">
        <f>IF($Q28&lt;0,0,IF(SETUP!$C$11="Visée 5 / Visée 2",IF($AR28&lt;&gt;0,+($AA28+$S28+$AR28)/$O28,0),""))</f>
        <v/>
      </c>
      <c r="CJ28" s="549" t="str">
        <f>IF(SETUP!$C$11="Visée 5 / Visée 2",IF(AND(CI28&lt;0.2,CI28&gt;0.01),-(+$AF28+$U28+$AW28),0),"")</f>
        <v/>
      </c>
      <c r="CK28" s="17"/>
      <c r="CL28" s="265" t="str">
        <f>IF(AND(SETUP!$C$11="Visée 5 / Visée 2",$AN28&lt;&gt;0),IF(AND($R28&lt;#REF!,$AI28&lt;&gt;""),+($Q28-$U28-$AF28-$AS28)-(($O28-$S28-$AA28-$AN28)*#REF!),0),"")</f>
        <v/>
      </c>
      <c r="CM28" s="266" t="str">
        <f>IF(AND(SETUP!$C$11="Visée 5 / Visée 2",SUM($AS28:$AT28)&lt;&gt;0),IF(AND($R28&lt;#REF!,$AI28&lt;&gt;""),+($Q28-$U28-$AF28-$AS28-$AT28)-(($O28-$S28-$AA28-$AN28-$AO28)*#REF!),0),"")</f>
        <v/>
      </c>
      <c r="CN28" s="266" t="str">
        <f>IF(AND(SETUP!$C$11="Visée 5 / Visée 2",SUM($AS28:$AU28)&lt;&gt;0),IF(AND($R28&lt;#REF!,$AI28&lt;&gt;""),+($Q28-$U28-$AF28-$AS28-$AT28-$AU28)-(($O28-$S28-$AA28-$AN28-$AO28-$AP28)*#REF!),0),"")</f>
        <v/>
      </c>
      <c r="CO28" s="267" t="str">
        <f>IF(SETUP!$C$11="Visée 5 / Visée 2",IF(AND($R28&lt;#REF!,$AI28&lt;&gt;""),+($Q28-$U28-$AF28-$AW28)-(($O28-$S28-$AA28-$AR28)*#REF!),0),"")</f>
        <v/>
      </c>
      <c r="CQ28" s="297" t="str">
        <f t="shared" si="7"/>
        <v>0</v>
      </c>
      <c r="CR28" s="589">
        <f>IF(AND(OR($C28="A",$C28=0),$G28=0,$J28=""),0,IF(AND(LEFT(SETUP!$G$3,7)="Visée 3",$C28&lt;&gt;"A",OR($J28="T2",$J28="T3",$J28="T4",$J28="L",$J28="LV"),OR($G28&lt;&gt;0,$H28&lt;&gt;0)),0,IF(AND(LEFT(SETUP!$G$3,7)="Visée 4",$C28&lt;&gt;"A",OR($J28="T3",$J28="T4",$J28="L",$J28="LV"),OR($G28&lt;&gt;0,$H28&lt;&gt;0)),0,IF(AND(LEFT(SETUP!$G$3,7)="Visée 5",$C28&lt;&gt;"A",OR($G28&lt;&gt;0,$H28&lt;&gt;0),OR($J28="T4",$J28="L",$J28="LV")),0,IF(AND($C28="",$AI28&lt;&gt;"A",OR($J28="T1",$J28="T2",$J28="T3",$J28="T4",$J28="L",$J28="LV")),0,1)))))</f>
        <v>0</v>
      </c>
      <c r="CS28" s="690">
        <f>IF($CR28&lt;&gt;0,1,IF(AND($CR28=0,OR($C28&lt;&gt;"A",$C28&lt;&gt;"")),IF(AND($J28="T4",SUM($W28:$Y28)&lt;&gt;0),4,IF(AND($J28="T3",SUM($W28:$X28)&lt;&gt;0),3,IF(AND($J28="T2",$W28&lt;&gt;0),2,IF(AND(LEFT(SETUP!$G$3,7)="Visée 5",OR($J28="L",$J28="LV"),SUM($W28:$Y28)&lt;&gt;0),4,IF(AND(LEFT(SETUP!$G$3,7)="Visée 4",OR($J28="L",$J28="LV"),SUM($W28:$X28)&lt;&gt;0),3,IF(AND(LEFT(SETUP!$G$3,7)="Visée 3",OR($J28="L",$J28="LV"),$W28&lt;&gt;0),2,IF(AND($CR28=0,OR($AI28&lt;&gt;"A",$AI28&lt;&gt;"")),IF(AND($J28="T4",SUM($AN28:$AP28)&lt;&gt;0),44,IF(AND($J28="T3",SUM($AN28:$AO28)&lt;&gt;0),33,IF(AND($J28="T2",$AN28&lt;&gt;0),22,0))))))))))))</f>
        <v>0</v>
      </c>
      <c r="CT28" s="590">
        <f t="shared" si="8"/>
        <v>1</v>
      </c>
      <c r="CU28" s="702">
        <f t="shared" si="9"/>
        <v>2</v>
      </c>
      <c r="CV28" s="702">
        <f>IF(LEFT(SETUP!$G$3,7)="Visée 3",0,IF(LEFT(SETUP!$G$3,7)="Visée 4",1,(IF(LEFT(SETUP!$G$3,7)="Visée 5",2,0))))</f>
        <v>0</v>
      </c>
      <c r="CW28" s="710">
        <f t="shared" si="0"/>
        <v>0</v>
      </c>
      <c r="CX28" s="710">
        <f t="shared" si="1"/>
        <v>0</v>
      </c>
      <c r="CY28" s="590">
        <f t="shared" si="10"/>
        <v>0</v>
      </c>
      <c r="CZ28" s="590">
        <f>IF((IF(C28="",0,IF(C28="A",IF(DU28="AP",0,SUMIF(#REF!,A28,#REF!)/1000+SUMIF(#REF!,A28,#REF!)/1000+0.00001),+O28))+IF(C28="",0,IF(C28="A",IF(DU28="AP",0,SUMIF(#REF!,A28,#REF!)/1000+SUMIF(#REF!,A28,#REF!)/1000),+Q28)))=(K28+M28),0,1)</f>
        <v>0</v>
      </c>
      <c r="DA28" s="590">
        <f t="shared" si="11"/>
        <v>0</v>
      </c>
      <c r="DB28" s="590">
        <f>IF(AND($J28="L",SETUP!$C$11="Visée 3",$C28&lt;&gt;0),IF(SUM(W28:X28)&gt;G28*1/3,2,0),IF(AND($J28="L",AI28&lt;&gt;"",$C28="",OR(SETUP!$C$11="Visée 4",SETUP!$C$11="Visée 3",SETUP!$C$11="Visée 5 / Visée 2")),IF(SUM(AN28:AO28)&gt;G28*2/4,22,0),0))</f>
        <v>0</v>
      </c>
      <c r="DC28" s="590">
        <f>IF(AND($J28="L",SETUP!$C$11="Visée 3",$C28&lt;&gt;0),IF(SUM(W28:Y28)&gt;G28*2/3,3,0),IF(AND($J28="L",SETUP!$C$11="Visée 4",$C28&lt;&gt;0),IF(SUM(W28:Y28)&gt;G28*1/2,3,0),IF(AND($J28="L",AI28&lt;&gt;"",OR(SETUP!$C$11="Visée 4",SETUP!$C$11="Visée 3",SETUP!$C$11="Visée 5 / Visée 2")),IF(SUM(AN28:AP28)&gt;G28*3/4,33,0),0)))</f>
        <v>0</v>
      </c>
      <c r="DD28" s="711">
        <f>IF(AND($J28="L",SETUP!$C$11="Visée 3",$C28&lt;&gt;0),IF(SUM(W28:Z28)&gt;G28,4,0),IF(AND($J28="L",SETUP!$C$11="Visée 4",$C28&lt;&gt;0),IF(SUM(W28:Z28)&gt;G28,4,0),IF(AND($J28="L",SETUP!$C$11="Visée 5 / Visée 2",$C28&lt;&gt;0),IF(W28:Z28&gt;G28,4,0),IF(AND($J28="L",OR(AI28&lt;&gt;"",AI28&lt;&gt;"A"),OR(SETUP!$C$11="Visée 5 / Visée 2",SETUP!$C$11="Visée 4",SETUP!$C$11="Visée 3")),IF(SUM(AN28:AQ28)&gt;G28,44,0),0))))</f>
        <v>0</v>
      </c>
      <c r="DE28" s="715"/>
      <c r="DF28" s="715"/>
      <c r="DG28" s="715"/>
      <c r="DH28" s="715"/>
      <c r="DI28" s="715"/>
      <c r="DJ28" s="715"/>
      <c r="DK28" s="715"/>
      <c r="DL28" s="715"/>
      <c r="DM28" s="715"/>
      <c r="DN28" s="715"/>
      <c r="DO28" s="715"/>
      <c r="DP28" s="715"/>
      <c r="DQ28" s="715"/>
      <c r="DR28" s="217"/>
      <c r="DS28" s="217"/>
      <c r="DT28" s="217"/>
      <c r="DU28" s="217"/>
      <c r="DV28" s="217"/>
      <c r="DW28" s="217"/>
      <c r="DX28" s="217"/>
      <c r="DY28" s="217"/>
      <c r="DZ28" s="217"/>
      <c r="EA28" s="217"/>
      <c r="EB28" s="217"/>
      <c r="EC28" s="217"/>
      <c r="ED28" s="217"/>
      <c r="EE28" s="217"/>
      <c r="EF28" s="217"/>
      <c r="EG28" s="217"/>
      <c r="EH28" s="217"/>
      <c r="EI28" s="217"/>
      <c r="EJ28" s="217"/>
      <c r="EK28" s="217"/>
      <c r="EL28" s="217"/>
      <c r="EM28" s="217"/>
      <c r="EN28" s="217"/>
      <c r="EO28" s="217"/>
      <c r="EP28" s="217"/>
      <c r="EQ28" s="217"/>
      <c r="ER28" s="217"/>
      <c r="ES28" s="217"/>
      <c r="ET28" s="217"/>
      <c r="EU28" s="217"/>
      <c r="EV28" s="217"/>
      <c r="EW28" s="217"/>
      <c r="EX28" s="217"/>
      <c r="EY28" s="217"/>
      <c r="EZ28" s="217"/>
      <c r="FA28" s="217"/>
      <c r="FB28" s="217"/>
      <c r="FC28" s="217"/>
      <c r="FD28" s="217"/>
      <c r="FE28" s="217"/>
      <c r="FF28" s="217"/>
      <c r="FG28" s="217"/>
      <c r="FH28" s="217"/>
      <c r="FI28" s="217"/>
      <c r="FJ28" s="217"/>
      <c r="FK28" s="217"/>
      <c r="FL28" s="217"/>
      <c r="FM28" s="217"/>
      <c r="FN28" s="217"/>
      <c r="FO28" s="217"/>
      <c r="FP28" s="217"/>
      <c r="FQ28" s="217"/>
      <c r="FR28" s="217"/>
      <c r="FS28" s="217"/>
      <c r="FT28" s="217"/>
      <c r="FU28" s="217"/>
      <c r="FV28" s="217"/>
      <c r="FW28" s="217"/>
      <c r="FX28" s="217"/>
      <c r="FY28" s="217"/>
      <c r="FZ28" s="217"/>
      <c r="GA28" s="217"/>
      <c r="GB28" s="217"/>
    </row>
    <row r="29" spans="1:184" ht="18" customHeight="1" x14ac:dyDescent="0.25">
      <c r="A29" s="137">
        <f t="shared" si="4"/>
        <v>0</v>
      </c>
      <c r="B29" s="138">
        <f t="shared" si="5"/>
        <v>0</v>
      </c>
      <c r="C29" s="132"/>
      <c r="D29" s="72">
        <f t="shared" si="6"/>
        <v>0</v>
      </c>
      <c r="E29" s="72">
        <f t="shared" si="2"/>
        <v>0</v>
      </c>
      <c r="F29" s="72" t="str">
        <f t="shared" si="12"/>
        <v/>
      </c>
      <c r="G29" s="582"/>
      <c r="H29" s="582"/>
      <c r="I29" s="73">
        <v>1</v>
      </c>
      <c r="J29" s="133"/>
      <c r="K29" s="635">
        <f>IF(C29="",0,IF(C29="A",IF(DT29="AP",0,SUMIF(#REF!,A29,#REF!)/1000+SUMIF(#REF!,A29,#REF!)/1000+0.00001),+O29))</f>
        <v>0</v>
      </c>
      <c r="L29" s="77"/>
      <c r="M29" s="636">
        <f>IF(C29="",0,IF(C29="A",IF(DT29="AP",0,SUMIF(#REF!,A29,#REF!)/1000+SUMIF(#REF!,A29,#REF!)/1000),+Q29))</f>
        <v>0</v>
      </c>
      <c r="N29" s="637" t="str">
        <f t="shared" si="3"/>
        <v/>
      </c>
      <c r="O29" s="113"/>
      <c r="P29" s="75"/>
      <c r="Q29" s="74"/>
      <c r="R29" s="127"/>
      <c r="S29" s="113"/>
      <c r="T29" s="76"/>
      <c r="U29" s="75"/>
      <c r="V29" s="127"/>
      <c r="W29" s="113"/>
      <c r="X29" s="75"/>
      <c r="Y29" s="75"/>
      <c r="Z29" s="77"/>
      <c r="AA29" s="115"/>
      <c r="AB29" s="113"/>
      <c r="AC29" s="75"/>
      <c r="AD29" s="75"/>
      <c r="AE29" s="75"/>
      <c r="AF29" s="78"/>
      <c r="AG29" s="114"/>
      <c r="AH29" s="21"/>
      <c r="AI29" s="161"/>
      <c r="AJ29" s="154"/>
      <c r="AK29" s="211"/>
      <c r="AL29" s="98"/>
      <c r="AM29" s="153"/>
      <c r="AN29" s="154"/>
      <c r="AO29" s="99"/>
      <c r="AP29" s="99"/>
      <c r="AQ29" s="99"/>
      <c r="AR29" s="155"/>
      <c r="AS29" s="99"/>
      <c r="AT29" s="99"/>
      <c r="AU29" s="99"/>
      <c r="AV29" s="99"/>
      <c r="AW29" s="97"/>
      <c r="AX29" s="152"/>
      <c r="AY29" s="21"/>
      <c r="AZ29" s="15"/>
      <c r="BA29" s="239"/>
      <c r="BB29" s="235"/>
      <c r="BC29" s="271"/>
      <c r="BD29" s="272"/>
      <c r="BE29" s="15"/>
      <c r="BF29" s="274"/>
      <c r="BG29" s="292"/>
      <c r="BH29" s="274"/>
      <c r="BI29" s="275"/>
      <c r="BJ29" s="15"/>
      <c r="BK29" s="679"/>
      <c r="BL29" s="680"/>
      <c r="BM29" s="548"/>
      <c r="BN29" s="547"/>
      <c r="BO29" s="548"/>
      <c r="BP29" s="547"/>
      <c r="BQ29" s="548"/>
      <c r="BR29" s="549"/>
      <c r="BS29" s="17"/>
      <c r="BT29" s="685"/>
      <c r="BU29" s="547"/>
      <c r="BV29" s="547"/>
      <c r="BW29" s="267"/>
      <c r="BX29" s="535"/>
      <c r="BY29" s="536"/>
      <c r="BZ29" s="274" t="str">
        <f>IF(SETUP!$C$11="Visée 5 / Visée 2",+$O29+$AJ29-$S29-$AA29-$AR29,"")</f>
        <v/>
      </c>
      <c r="CA29" s="275" t="str">
        <f>IF(SETUP!$C$11="Visée 5 / Visée 2",+$Q29+$AL29-$U29-$AF29-$AW29,"")</f>
        <v/>
      </c>
      <c r="CB29" s="15"/>
      <c r="CC29" s="546">
        <f>IF($Q29&lt;0,0,IF($AR29&lt;&gt;0,IF(LEFT(SETUP!$G$3,7)="Visée 5",IF(OR($J29="L",$J29="LV"),($AA29+$S29+$AN29)/($O29/4),+($AA29+$S29+$AN29)/$O29),0),0))</f>
        <v>0</v>
      </c>
      <c r="CD29" s="547" t="str">
        <f>IF(SETUP!$C$11="Visée 5 / Visée 2",IF(AND(CC29&lt;0.2,CC29&gt;0.01),-(+$AF29+$U29+$AS29),0),"")</f>
        <v/>
      </c>
      <c r="CE29" s="548">
        <f>IF($Q29&lt;0,0,IF($AR29&lt;&gt;0,IF(LEFT(SETUP!$G$3,7)="Visée 5",IF(OR($J29="L",$J29="LV"),($AA29+$S29+$AN29+$AO29)/($O29/2),+($AA29+$S29+$AN29+$AO29)/$O29),0),0))</f>
        <v>0</v>
      </c>
      <c r="CF29" s="547" t="str">
        <f>IF(SETUP!$C$11="Visée 5 / Visée 2",IF(AND(CE29&lt;0.2,CE29&gt;0.01),-(+$AF29+$U29+$AS29+$AT29),0),"")</f>
        <v/>
      </c>
      <c r="CG29" s="548">
        <f>IF($Q29&lt;0,0,IF($AR29&lt;&gt;0,IF(LEFT(SETUP!$G$3,7)="Visée 5",IF(OR($J29="L",$J29="LV"),($AA29+$S29+$AN29+$AO29+$AP29)/($O29/4*3),+($AA29+$S29+$AN29+$AO29+$AP29)/$O29),0),0))</f>
        <v>0</v>
      </c>
      <c r="CH29" s="547" t="str">
        <f>IF(SETUP!$C$11="Visée 5 / Visée 2",IF(AND(CG29&lt;0.2,CG29&gt;0.01),-(+$AF29+$U29+$AS29+$AT29+$AU29),0),"")</f>
        <v/>
      </c>
      <c r="CI29" s="548" t="str">
        <f>IF($Q29&lt;0,0,IF(SETUP!$C$11="Visée 5 / Visée 2",IF($AR29&lt;&gt;0,+($AA29+$S29+$AR29)/$O29,0),""))</f>
        <v/>
      </c>
      <c r="CJ29" s="549" t="str">
        <f>IF(SETUP!$C$11="Visée 5 / Visée 2",IF(AND(CI29&lt;0.2,CI29&gt;0.01),-(+$AF29+$U29+$AW29),0),"")</f>
        <v/>
      </c>
      <c r="CK29" s="17"/>
      <c r="CL29" s="265" t="str">
        <f>IF(AND(SETUP!$C$11="Visée 5 / Visée 2",$AN29&lt;&gt;0),IF(AND($R29&lt;#REF!,$AI29&lt;&gt;""),+($Q29-$U29-$AF29-$AS29)-(($O29-$S29-$AA29-$AN29)*#REF!),0),"")</f>
        <v/>
      </c>
      <c r="CM29" s="266" t="str">
        <f>IF(AND(SETUP!$C$11="Visée 5 / Visée 2",SUM($AS29:$AT29)&lt;&gt;0),IF(AND($R29&lt;#REF!,$AI29&lt;&gt;""),+($Q29-$U29-$AF29-$AS29-$AT29)-(($O29-$S29-$AA29-$AN29-$AO29)*#REF!),0),"")</f>
        <v/>
      </c>
      <c r="CN29" s="266" t="str">
        <f>IF(AND(SETUP!$C$11="Visée 5 / Visée 2",SUM($AS29:$AU29)&lt;&gt;0),IF(AND($R29&lt;#REF!,$AI29&lt;&gt;""),+($Q29-$U29-$AF29-$AS29-$AT29-$AU29)-(($O29-$S29-$AA29-$AN29-$AO29-$AP29)*#REF!),0),"")</f>
        <v/>
      </c>
      <c r="CO29" s="267" t="str">
        <f>IF(SETUP!$C$11="Visée 5 / Visée 2",IF(AND($R29&lt;#REF!,$AI29&lt;&gt;""),+($Q29-$U29-$AF29-$AW29)-(($O29-$S29-$AA29-$AR29)*#REF!),0),"")</f>
        <v/>
      </c>
      <c r="CQ29" s="297" t="str">
        <f t="shared" si="7"/>
        <v>0</v>
      </c>
      <c r="CR29" s="589">
        <f>IF(AND(OR($C29="A",$C29=0),$G29=0,$J29=""),0,IF(AND(LEFT(SETUP!$G$3,7)="Visée 3",$C29&lt;&gt;"A",OR($J29="T2",$J29="T3",$J29="T4",$J29="L",$J29="LV"),OR($G29&lt;&gt;0,$H29&lt;&gt;0)),0,IF(AND(LEFT(SETUP!$G$3,7)="Visée 4",$C29&lt;&gt;"A",OR($J29="T3",$J29="T4",$J29="L",$J29="LV"),OR($G29&lt;&gt;0,$H29&lt;&gt;0)),0,IF(AND(LEFT(SETUP!$G$3,7)="Visée 5",$C29&lt;&gt;"A",OR($G29&lt;&gt;0,$H29&lt;&gt;0),OR($J29="T4",$J29="L",$J29="LV")),0,IF(AND($C29="",$AI29&lt;&gt;"A",OR($J29="T1",$J29="T2",$J29="T3",$J29="T4",$J29="L",$J29="LV")),0,1)))))</f>
        <v>0</v>
      </c>
      <c r="CS29" s="690">
        <f>IF($CR29&lt;&gt;0,1,IF(AND($CR29=0,OR($C29&lt;&gt;"A",$C29&lt;&gt;"")),IF(AND($J29="T4",SUM($W29:$Y29)&lt;&gt;0),4,IF(AND($J29="T3",SUM($W29:$X29)&lt;&gt;0),3,IF(AND($J29="T2",$W29&lt;&gt;0),2,IF(AND(LEFT(SETUP!$G$3,7)="Visée 5",OR($J29="L",$J29="LV"),SUM($W29:$Y29)&lt;&gt;0),4,IF(AND(LEFT(SETUP!$G$3,7)="Visée 4",OR($J29="L",$J29="LV"),SUM($W29:$X29)&lt;&gt;0),3,IF(AND(LEFT(SETUP!$G$3,7)="Visée 3",OR($J29="L",$J29="LV"),$W29&lt;&gt;0),2,IF(AND($CR29=0,OR($AI29&lt;&gt;"A",$AI29&lt;&gt;"")),IF(AND($J29="T4",SUM($AN29:$AP29)&lt;&gt;0),44,IF(AND($J29="T3",SUM($AN29:$AO29)&lt;&gt;0),33,IF(AND($J29="T2",$AN29&lt;&gt;0),22,0))))))))))))</f>
        <v>0</v>
      </c>
      <c r="CT29" s="590">
        <f t="shared" si="8"/>
        <v>1</v>
      </c>
      <c r="CU29" s="702">
        <f t="shared" si="9"/>
        <v>2</v>
      </c>
      <c r="CV29" s="702">
        <f>IF(LEFT(SETUP!$G$3,7)="Visée 3",0,IF(LEFT(SETUP!$G$3,7)="Visée 4",1,(IF(LEFT(SETUP!$G$3,7)="Visée 5",2,0))))</f>
        <v>0</v>
      </c>
      <c r="CW29" s="710">
        <f t="shared" si="0"/>
        <v>0</v>
      </c>
      <c r="CX29" s="710">
        <f t="shared" si="1"/>
        <v>0</v>
      </c>
      <c r="CY29" s="590">
        <f t="shared" si="10"/>
        <v>0</v>
      </c>
      <c r="CZ29" s="590">
        <f>IF((IF(C29="",0,IF(C29="A",IF(DU29="AP",0,SUMIF(#REF!,A29,#REF!)/1000+SUMIF(#REF!,A29,#REF!)/1000+0.00001),+O29))+IF(C29="",0,IF(C29="A",IF(DU29="AP",0,SUMIF(#REF!,A29,#REF!)/1000+SUMIF(#REF!,A29,#REF!)/1000),+Q29)))=(K29+M29),0,1)</f>
        <v>0</v>
      </c>
      <c r="DA29" s="590">
        <f t="shared" si="11"/>
        <v>0</v>
      </c>
      <c r="DB29" s="590">
        <f>IF(AND($J29="L",SETUP!$C$11="Visée 3",$C29&lt;&gt;0),IF(SUM(W29:X29)&gt;G29*1/3,2,0),IF(AND($J29="L",AI29&lt;&gt;"",$C29="",OR(SETUP!$C$11="Visée 4",SETUP!$C$11="Visée 3",SETUP!$C$11="Visée 5 / Visée 2")),IF(SUM(AN29:AO29)&gt;G29*2/4,22,0),0))</f>
        <v>0</v>
      </c>
      <c r="DC29" s="590">
        <f>IF(AND($J29="L",SETUP!$C$11="Visée 3",$C29&lt;&gt;0),IF(SUM(W29:Y29)&gt;G29*2/3,3,0),IF(AND($J29="L",SETUP!$C$11="Visée 4",$C29&lt;&gt;0),IF(SUM(W29:Y29)&gt;G29*1/2,3,0),IF(AND($J29="L",AI29&lt;&gt;"",OR(SETUP!$C$11="Visée 4",SETUP!$C$11="Visée 3",SETUP!$C$11="Visée 5 / Visée 2")),IF(SUM(AN29:AP29)&gt;G29*3/4,33,0),0)))</f>
        <v>0</v>
      </c>
      <c r="DD29" s="711">
        <f>IF(AND($J29="L",SETUP!$C$11="Visée 3",$C29&lt;&gt;0),IF(SUM(W29:Z29)&gt;G29,4,0),IF(AND($J29="L",SETUP!$C$11="Visée 4",$C29&lt;&gt;0),IF(SUM(W29:Z29)&gt;G29,4,0),IF(AND($J29="L",SETUP!$C$11="Visée 5 / Visée 2",$C29&lt;&gt;0),IF(W29:Z29&gt;G29,4,0),IF(AND($J29="L",OR(AI29&lt;&gt;"",AI29&lt;&gt;"A"),OR(SETUP!$C$11="Visée 5 / Visée 2",SETUP!$C$11="Visée 4",SETUP!$C$11="Visée 3")),IF(SUM(AN29:AQ29)&gt;G29,44,0),0))))</f>
        <v>0</v>
      </c>
      <c r="DE29" s="715"/>
      <c r="DF29" s="715"/>
      <c r="DG29" s="715"/>
      <c r="DH29" s="715"/>
      <c r="DI29" s="715"/>
      <c r="DJ29" s="715"/>
      <c r="DK29" s="715"/>
      <c r="DL29" s="715"/>
      <c r="DM29" s="715"/>
      <c r="DN29" s="715"/>
      <c r="DO29" s="715"/>
      <c r="DP29" s="715"/>
      <c r="DQ29" s="715"/>
      <c r="DR29" s="217"/>
      <c r="DS29" s="217"/>
      <c r="DT29" s="217"/>
      <c r="DU29" s="217"/>
      <c r="DV29" s="217"/>
      <c r="DW29" s="217"/>
      <c r="DX29" s="217"/>
      <c r="DY29" s="217"/>
      <c r="DZ29" s="217"/>
      <c r="EA29" s="217"/>
      <c r="EB29" s="217"/>
      <c r="EC29" s="217"/>
      <c r="ED29" s="217"/>
      <c r="EE29" s="217"/>
      <c r="EF29" s="217"/>
      <c r="EG29" s="217"/>
      <c r="EH29" s="217"/>
      <c r="EI29" s="217"/>
      <c r="EJ29" s="217"/>
      <c r="EK29" s="217"/>
      <c r="EL29" s="217"/>
      <c r="EM29" s="217"/>
      <c r="EN29" s="217"/>
      <c r="EO29" s="217"/>
      <c r="EP29" s="217"/>
      <c r="EQ29" s="217"/>
      <c r="ER29" s="217"/>
      <c r="ES29" s="217"/>
      <c r="ET29" s="217"/>
      <c r="EU29" s="217"/>
      <c r="EV29" s="217"/>
      <c r="EW29" s="217"/>
      <c r="EX29" s="217"/>
      <c r="EY29" s="217"/>
      <c r="EZ29" s="217"/>
      <c r="FA29" s="217"/>
      <c r="FB29" s="217"/>
      <c r="FC29" s="217"/>
      <c r="FD29" s="217"/>
      <c r="FE29" s="217"/>
      <c r="FF29" s="217"/>
      <c r="FG29" s="217"/>
      <c r="FH29" s="217"/>
      <c r="FI29" s="217"/>
      <c r="FJ29" s="217"/>
      <c r="FK29" s="217"/>
      <c r="FL29" s="217"/>
      <c r="FM29" s="217"/>
      <c r="FN29" s="217"/>
      <c r="FO29" s="217"/>
      <c r="FP29" s="217"/>
      <c r="FQ29" s="217"/>
      <c r="FR29" s="217"/>
      <c r="FS29" s="217"/>
      <c r="FT29" s="217"/>
      <c r="FU29" s="217"/>
      <c r="FV29" s="217"/>
      <c r="FW29" s="217"/>
      <c r="FX29" s="217"/>
      <c r="FY29" s="217"/>
      <c r="FZ29" s="217"/>
      <c r="GA29" s="217"/>
      <c r="GB29" s="217"/>
    </row>
    <row r="30" spans="1:184" ht="18" customHeight="1" x14ac:dyDescent="0.25">
      <c r="A30" s="137">
        <f t="shared" si="4"/>
        <v>0</v>
      </c>
      <c r="B30" s="138">
        <f t="shared" si="5"/>
        <v>0</v>
      </c>
      <c r="C30" s="132"/>
      <c r="D30" s="72">
        <f t="shared" si="6"/>
        <v>0</v>
      </c>
      <c r="E30" s="72">
        <f t="shared" si="2"/>
        <v>0</v>
      </c>
      <c r="F30" s="72" t="str">
        <f t="shared" si="12"/>
        <v/>
      </c>
      <c r="G30" s="582"/>
      <c r="H30" s="582"/>
      <c r="I30" s="73">
        <v>1</v>
      </c>
      <c r="J30" s="133"/>
      <c r="K30" s="635">
        <f>IF(C30="",0,IF(C30="A",IF(DT30="AP",0,SUMIF(#REF!,A30,#REF!)/1000+SUMIF(#REF!,A30,#REF!)/1000+0.00001),+O30))</f>
        <v>0</v>
      </c>
      <c r="L30" s="77"/>
      <c r="M30" s="636">
        <f>IF(C30="",0,IF(C30="A",IF(DT30="AP",0,SUMIF(#REF!,A30,#REF!)/1000+SUMIF(#REF!,A30,#REF!)/1000),+Q30))</f>
        <v>0</v>
      </c>
      <c r="N30" s="637" t="str">
        <f t="shared" si="3"/>
        <v/>
      </c>
      <c r="O30" s="113"/>
      <c r="P30" s="75"/>
      <c r="Q30" s="74"/>
      <c r="R30" s="127"/>
      <c r="S30" s="113"/>
      <c r="T30" s="76"/>
      <c r="U30" s="75"/>
      <c r="V30" s="127"/>
      <c r="W30" s="113"/>
      <c r="X30" s="75"/>
      <c r="Y30" s="75"/>
      <c r="Z30" s="77"/>
      <c r="AA30" s="115"/>
      <c r="AB30" s="113"/>
      <c r="AC30" s="75"/>
      <c r="AD30" s="75"/>
      <c r="AE30" s="75"/>
      <c r="AF30" s="78"/>
      <c r="AG30" s="114"/>
      <c r="AH30" s="21"/>
      <c r="AI30" s="161"/>
      <c r="AJ30" s="154"/>
      <c r="AK30" s="211"/>
      <c r="AL30" s="98"/>
      <c r="AM30" s="153"/>
      <c r="AN30" s="154"/>
      <c r="AO30" s="99"/>
      <c r="AP30" s="99"/>
      <c r="AQ30" s="99"/>
      <c r="AR30" s="155"/>
      <c r="AS30" s="99"/>
      <c r="AT30" s="99"/>
      <c r="AU30" s="99"/>
      <c r="AV30" s="99"/>
      <c r="AW30" s="97"/>
      <c r="AX30" s="152"/>
      <c r="AY30" s="21"/>
      <c r="AZ30" s="15"/>
      <c r="BA30" s="239"/>
      <c r="BB30" s="235"/>
      <c r="BC30" s="271"/>
      <c r="BD30" s="272"/>
      <c r="BE30" s="15"/>
      <c r="BF30" s="274"/>
      <c r="BG30" s="292"/>
      <c r="BH30" s="274"/>
      <c r="BI30" s="275"/>
      <c r="BJ30" s="15"/>
      <c r="BK30" s="679"/>
      <c r="BL30" s="680"/>
      <c r="BM30" s="548"/>
      <c r="BN30" s="547"/>
      <c r="BO30" s="548"/>
      <c r="BP30" s="547"/>
      <c r="BQ30" s="548"/>
      <c r="BR30" s="549"/>
      <c r="BS30" s="17"/>
      <c r="BT30" s="685"/>
      <c r="BU30" s="547"/>
      <c r="BV30" s="547"/>
      <c r="BW30" s="267"/>
      <c r="BX30" s="535"/>
      <c r="BY30" s="536"/>
      <c r="BZ30" s="274" t="str">
        <f>IF(SETUP!$C$11="Visée 5 / Visée 2",+$O30+$AJ30-$S30-$AA30-$AR30,"")</f>
        <v/>
      </c>
      <c r="CA30" s="275" t="str">
        <f>IF(SETUP!$C$11="Visée 5 / Visée 2",+$Q30+$AL30-$U30-$AF30-$AW30,"")</f>
        <v/>
      </c>
      <c r="CB30" s="15"/>
      <c r="CC30" s="546">
        <f>IF($Q30&lt;0,0,IF($AR30&lt;&gt;0,IF(LEFT(SETUP!$G$3,7)="Visée 5",IF(OR($J30="L",$J30="LV"),($AA30+$S30+$AN30)/($O30/4),+($AA30+$S30+$AN30)/$O30),0),0))</f>
        <v>0</v>
      </c>
      <c r="CD30" s="547" t="str">
        <f>IF(SETUP!$C$11="Visée 5 / Visée 2",IF(AND(CC30&lt;0.2,CC30&gt;0.01),-(+$AF30+$U30+$AS30),0),"")</f>
        <v/>
      </c>
      <c r="CE30" s="548">
        <f>IF($Q30&lt;0,0,IF($AR30&lt;&gt;0,IF(LEFT(SETUP!$G$3,7)="Visée 5",IF(OR($J30="L",$J30="LV"),($AA30+$S30+$AN30+$AO30)/($O30/2),+($AA30+$S30+$AN30+$AO30)/$O30),0),0))</f>
        <v>0</v>
      </c>
      <c r="CF30" s="547" t="str">
        <f>IF(SETUP!$C$11="Visée 5 / Visée 2",IF(AND(CE30&lt;0.2,CE30&gt;0.01),-(+$AF30+$U30+$AS30+$AT30),0),"")</f>
        <v/>
      </c>
      <c r="CG30" s="548">
        <f>IF($Q30&lt;0,0,IF($AR30&lt;&gt;0,IF(LEFT(SETUP!$G$3,7)="Visée 5",IF(OR($J30="L",$J30="LV"),($AA30+$S30+$AN30+$AO30+$AP30)/($O30/4*3),+($AA30+$S30+$AN30+$AO30+$AP30)/$O30),0),0))</f>
        <v>0</v>
      </c>
      <c r="CH30" s="547" t="str">
        <f>IF(SETUP!$C$11="Visée 5 / Visée 2",IF(AND(CG30&lt;0.2,CG30&gt;0.01),-(+$AF30+$U30+$AS30+$AT30+$AU30),0),"")</f>
        <v/>
      </c>
      <c r="CI30" s="548" t="str">
        <f>IF($Q30&lt;0,0,IF(SETUP!$C$11="Visée 5 / Visée 2",IF($AR30&lt;&gt;0,+($AA30+$S30+$AR30)/$O30,0),""))</f>
        <v/>
      </c>
      <c r="CJ30" s="549" t="str">
        <f>IF(SETUP!$C$11="Visée 5 / Visée 2",IF(AND(CI30&lt;0.2,CI30&gt;0.01),-(+$AF30+$U30+$AW30),0),"")</f>
        <v/>
      </c>
      <c r="CK30" s="17"/>
      <c r="CL30" s="265" t="str">
        <f>IF(AND(SETUP!$C$11="Visée 5 / Visée 2",$AN30&lt;&gt;0),IF(AND($R30&lt;#REF!,$AI30&lt;&gt;""),+($Q30-$U30-$AF30-$AS30)-(($O30-$S30-$AA30-$AN30)*#REF!),0),"")</f>
        <v/>
      </c>
      <c r="CM30" s="266" t="str">
        <f>IF(AND(SETUP!$C$11="Visée 5 / Visée 2",SUM($AS30:$AT30)&lt;&gt;0),IF(AND($R30&lt;#REF!,$AI30&lt;&gt;""),+($Q30-$U30-$AF30-$AS30-$AT30)-(($O30-$S30-$AA30-$AN30-$AO30)*#REF!),0),"")</f>
        <v/>
      </c>
      <c r="CN30" s="266" t="str">
        <f>IF(AND(SETUP!$C$11="Visée 5 / Visée 2",SUM($AS30:$AU30)&lt;&gt;0),IF(AND($R30&lt;#REF!,$AI30&lt;&gt;""),+($Q30-$U30-$AF30-$AS30-$AT30-$AU30)-(($O30-$S30-$AA30-$AN30-$AO30-$AP30)*#REF!),0),"")</f>
        <v/>
      </c>
      <c r="CO30" s="267" t="str">
        <f>IF(SETUP!$C$11="Visée 5 / Visée 2",IF(AND($R30&lt;#REF!,$AI30&lt;&gt;""),+($Q30-$U30-$AF30-$AW30)-(($O30-$S30-$AA30-$AR30)*#REF!),0),"")</f>
        <v/>
      </c>
      <c r="CQ30" s="297" t="str">
        <f t="shared" si="7"/>
        <v>0</v>
      </c>
      <c r="CR30" s="589">
        <f>IF(AND(OR($C30="A",$C30=0),$G30=0,$J30=""),0,IF(AND(LEFT(SETUP!$G$3,7)="Visée 3",$C30&lt;&gt;"A",OR($J30="T2",$J30="T3",$J30="T4",$J30="L",$J30="LV"),OR($G30&lt;&gt;0,$H30&lt;&gt;0)),0,IF(AND(LEFT(SETUP!$G$3,7)="Visée 4",$C30&lt;&gt;"A",OR($J30="T3",$J30="T4",$J30="L",$J30="LV"),OR($G30&lt;&gt;0,$H30&lt;&gt;0)),0,IF(AND(LEFT(SETUP!$G$3,7)="Visée 5",$C30&lt;&gt;"A",OR($G30&lt;&gt;0,$H30&lt;&gt;0),OR($J30="T4",$J30="L",$J30="LV")),0,IF(AND($C30="",$AI30&lt;&gt;"A",OR($J30="T1",$J30="T2",$J30="T3",$J30="T4",$J30="L",$J30="LV")),0,1)))))</f>
        <v>0</v>
      </c>
      <c r="CS30" s="690">
        <f>IF($CR30&lt;&gt;0,1,IF(AND($CR30=0,OR($C30&lt;&gt;"A",$C30&lt;&gt;"")),IF(AND($J30="T4",SUM($W30:$Y30)&lt;&gt;0),4,IF(AND($J30="T3",SUM($W30:$X30)&lt;&gt;0),3,IF(AND($J30="T2",$W30&lt;&gt;0),2,IF(AND(LEFT(SETUP!$G$3,7)="Visée 5",OR($J30="L",$J30="LV"),SUM($W30:$Y30)&lt;&gt;0),4,IF(AND(LEFT(SETUP!$G$3,7)="Visée 4",OR($J30="L",$J30="LV"),SUM($W30:$X30)&lt;&gt;0),3,IF(AND(LEFT(SETUP!$G$3,7)="Visée 3",OR($J30="L",$J30="LV"),$W30&lt;&gt;0),2,IF(AND($CR30=0,OR($AI30&lt;&gt;"A",$AI30&lt;&gt;"")),IF(AND($J30="T4",SUM($AN30:$AP30)&lt;&gt;0),44,IF(AND($J30="T3",SUM($AN30:$AO30)&lt;&gt;0),33,IF(AND($J30="T2",$AN30&lt;&gt;0),22,0))))))))))))</f>
        <v>0</v>
      </c>
      <c r="CT30" s="590">
        <f t="shared" si="8"/>
        <v>1</v>
      </c>
      <c r="CU30" s="702">
        <f t="shared" si="9"/>
        <v>2</v>
      </c>
      <c r="CV30" s="702">
        <f>IF(LEFT(SETUP!$G$3,7)="Visée 3",0,IF(LEFT(SETUP!$G$3,7)="Visée 4",1,(IF(LEFT(SETUP!$G$3,7)="Visée 5",2,0))))</f>
        <v>0</v>
      </c>
      <c r="CW30" s="710">
        <f t="shared" si="0"/>
        <v>0</v>
      </c>
      <c r="CX30" s="710">
        <f t="shared" si="1"/>
        <v>0</v>
      </c>
      <c r="CY30" s="590">
        <f t="shared" si="10"/>
        <v>0</v>
      </c>
      <c r="CZ30" s="590">
        <f>IF((IF(C30="",0,IF(C30="A",IF(DU30="AP",0,SUMIF(#REF!,A30,#REF!)/1000+SUMIF(#REF!,A30,#REF!)/1000+0.00001),+O30))+IF(C30="",0,IF(C30="A",IF(DU30="AP",0,SUMIF(#REF!,A30,#REF!)/1000+SUMIF(#REF!,A30,#REF!)/1000),+Q30)))=(K30+M30),0,1)</f>
        <v>0</v>
      </c>
      <c r="DA30" s="590">
        <f t="shared" si="11"/>
        <v>0</v>
      </c>
      <c r="DB30" s="590">
        <f>IF(AND($J30="L",SETUP!$C$11="Visée 3",$C30&lt;&gt;0),IF(SUM(W30:X30)&gt;G30*1/3,2,0),IF(AND($J30="L",AI30&lt;&gt;"",$C30="",OR(SETUP!$C$11="Visée 4",SETUP!$C$11="Visée 3",SETUP!$C$11="Visée 5 / Visée 2")),IF(SUM(AN30:AO30)&gt;G30*2/4,22,0),0))</f>
        <v>0</v>
      </c>
      <c r="DC30" s="590">
        <f>IF(AND($J30="L",SETUP!$C$11="Visée 3",$C30&lt;&gt;0),IF(SUM(W30:Y30)&gt;G30*2/3,3,0),IF(AND($J30="L",SETUP!$C$11="Visée 4",$C30&lt;&gt;0),IF(SUM(W30:Y30)&gt;G30*1/2,3,0),IF(AND($J30="L",AI30&lt;&gt;"",OR(SETUP!$C$11="Visée 4",SETUP!$C$11="Visée 3",SETUP!$C$11="Visée 5 / Visée 2")),IF(SUM(AN30:AP30)&gt;G30*3/4,33,0),0)))</f>
        <v>0</v>
      </c>
      <c r="DD30" s="711">
        <f>IF(AND($J30="L",SETUP!$C$11="Visée 3",$C30&lt;&gt;0),IF(SUM(W30:Z30)&gt;G30,4,0),IF(AND($J30="L",SETUP!$C$11="Visée 4",$C30&lt;&gt;0),IF(SUM(W30:Z30)&gt;G30,4,0),IF(AND($J30="L",SETUP!$C$11="Visée 5 / Visée 2",$C30&lt;&gt;0),IF(W30:Z30&gt;G30,4,0),IF(AND($J30="L",OR(AI30&lt;&gt;"",AI30&lt;&gt;"A"),OR(SETUP!$C$11="Visée 5 / Visée 2",SETUP!$C$11="Visée 4",SETUP!$C$11="Visée 3")),IF(SUM(AN30:AQ30)&gt;G30,44,0),0))))</f>
        <v>0</v>
      </c>
      <c r="DE30" s="715"/>
      <c r="DF30" s="715"/>
      <c r="DG30" s="715"/>
      <c r="DH30" s="715"/>
      <c r="DI30" s="715"/>
      <c r="DJ30" s="715"/>
      <c r="DK30" s="715"/>
      <c r="DL30" s="715"/>
      <c r="DM30" s="715"/>
      <c r="DN30" s="715"/>
      <c r="DO30" s="715"/>
      <c r="DP30" s="715"/>
      <c r="DQ30" s="715"/>
      <c r="DR30" s="217"/>
      <c r="DS30" s="217"/>
      <c r="DT30" s="217"/>
      <c r="DU30" s="217"/>
      <c r="DV30" s="217"/>
      <c r="DW30" s="217"/>
      <c r="DX30" s="217"/>
      <c r="DY30" s="217"/>
      <c r="DZ30" s="217"/>
      <c r="EA30" s="217"/>
      <c r="EB30" s="217"/>
      <c r="EC30" s="217"/>
      <c r="ED30" s="217"/>
      <c r="EE30" s="217"/>
      <c r="EF30" s="217"/>
      <c r="EG30" s="217"/>
      <c r="EH30" s="217"/>
      <c r="EI30" s="217"/>
      <c r="EJ30" s="217"/>
      <c r="EK30" s="217"/>
      <c r="EL30" s="217"/>
      <c r="EM30" s="217"/>
      <c r="EN30" s="217"/>
      <c r="EO30" s="217"/>
      <c r="EP30" s="217"/>
      <c r="EQ30" s="217"/>
      <c r="ER30" s="217"/>
      <c r="ES30" s="217"/>
      <c r="ET30" s="217"/>
      <c r="EU30" s="217"/>
      <c r="EV30" s="217"/>
      <c r="EW30" s="217"/>
      <c r="EX30" s="217"/>
      <c r="EY30" s="217"/>
      <c r="EZ30" s="217"/>
      <c r="FA30" s="217"/>
      <c r="FB30" s="217"/>
      <c r="FC30" s="217"/>
      <c r="FD30" s="217"/>
      <c r="FE30" s="217"/>
      <c r="FF30" s="217"/>
      <c r="FG30" s="217"/>
      <c r="FH30" s="217"/>
      <c r="FI30" s="217"/>
      <c r="FJ30" s="217"/>
      <c r="FK30" s="217"/>
      <c r="FL30" s="217"/>
      <c r="FM30" s="217"/>
      <c r="FN30" s="217"/>
      <c r="FO30" s="217"/>
      <c r="FP30" s="217"/>
      <c r="FQ30" s="217"/>
      <c r="FR30" s="217"/>
      <c r="FS30" s="217"/>
      <c r="FT30" s="217"/>
      <c r="FU30" s="217"/>
      <c r="FV30" s="217"/>
      <c r="FW30" s="217"/>
      <c r="FX30" s="217"/>
      <c r="FY30" s="217"/>
      <c r="FZ30" s="217"/>
      <c r="GA30" s="217"/>
      <c r="GB30" s="217"/>
    </row>
    <row r="31" spans="1:184" ht="18" customHeight="1" x14ac:dyDescent="0.25">
      <c r="A31" s="137">
        <f t="shared" si="4"/>
        <v>0</v>
      </c>
      <c r="B31" s="138">
        <f t="shared" si="5"/>
        <v>0</v>
      </c>
      <c r="C31" s="132"/>
      <c r="D31" s="72">
        <f t="shared" si="6"/>
        <v>0</v>
      </c>
      <c r="E31" s="72">
        <f t="shared" si="2"/>
        <v>0</v>
      </c>
      <c r="F31" s="72" t="str">
        <f t="shared" si="12"/>
        <v/>
      </c>
      <c r="G31" s="582"/>
      <c r="H31" s="582"/>
      <c r="I31" s="73">
        <v>1</v>
      </c>
      <c r="J31" s="133"/>
      <c r="K31" s="635">
        <f>IF(C31="",0,IF(C31="A",IF(DT31="AP",0,SUMIF(#REF!,A31,#REF!)/1000+SUMIF(#REF!,A31,#REF!)/1000+0.00001),+O31))</f>
        <v>0</v>
      </c>
      <c r="L31" s="77"/>
      <c r="M31" s="636">
        <f>IF(C31="",0,IF(C31="A",IF(DT31="AP",0,SUMIF(#REF!,A31,#REF!)/1000+SUMIF(#REF!,A31,#REF!)/1000),+Q31))</f>
        <v>0</v>
      </c>
      <c r="N31" s="637" t="str">
        <f t="shared" si="3"/>
        <v/>
      </c>
      <c r="O31" s="113"/>
      <c r="P31" s="75"/>
      <c r="Q31" s="74"/>
      <c r="R31" s="127"/>
      <c r="S31" s="113"/>
      <c r="T31" s="76"/>
      <c r="U31" s="75"/>
      <c r="V31" s="127"/>
      <c r="W31" s="113"/>
      <c r="X31" s="75"/>
      <c r="Y31" s="75"/>
      <c r="Z31" s="77"/>
      <c r="AA31" s="115"/>
      <c r="AB31" s="113"/>
      <c r="AC31" s="75"/>
      <c r="AD31" s="75"/>
      <c r="AE31" s="75"/>
      <c r="AF31" s="78"/>
      <c r="AG31" s="114"/>
      <c r="AH31" s="21"/>
      <c r="AI31" s="161"/>
      <c r="AJ31" s="154"/>
      <c r="AK31" s="211"/>
      <c r="AL31" s="98"/>
      <c r="AM31" s="153"/>
      <c r="AN31" s="154"/>
      <c r="AO31" s="99"/>
      <c r="AP31" s="99"/>
      <c r="AQ31" s="99"/>
      <c r="AR31" s="155"/>
      <c r="AS31" s="99"/>
      <c r="AT31" s="99"/>
      <c r="AU31" s="99"/>
      <c r="AV31" s="99"/>
      <c r="AW31" s="97"/>
      <c r="AX31" s="152"/>
      <c r="AY31" s="21"/>
      <c r="AZ31" s="15"/>
      <c r="BA31" s="239"/>
      <c r="BB31" s="235"/>
      <c r="BC31" s="271"/>
      <c r="BD31" s="272"/>
      <c r="BE31" s="15"/>
      <c r="BF31" s="274"/>
      <c r="BG31" s="292"/>
      <c r="BH31" s="274"/>
      <c r="BI31" s="275"/>
      <c r="BJ31" s="15"/>
      <c r="BK31" s="679"/>
      <c r="BL31" s="680"/>
      <c r="BM31" s="548"/>
      <c r="BN31" s="547"/>
      <c r="BO31" s="548"/>
      <c r="BP31" s="547"/>
      <c r="BQ31" s="548"/>
      <c r="BR31" s="549"/>
      <c r="BS31" s="17"/>
      <c r="BT31" s="685"/>
      <c r="BU31" s="547"/>
      <c r="BV31" s="547"/>
      <c r="BW31" s="267"/>
      <c r="BX31" s="535"/>
      <c r="BY31" s="536"/>
      <c r="BZ31" s="274" t="str">
        <f>IF(SETUP!$C$11="Visée 5 / Visée 2",+$O31+$AJ31-$S31-$AA31-$AR31,"")</f>
        <v/>
      </c>
      <c r="CA31" s="275" t="str">
        <f>IF(SETUP!$C$11="Visée 5 / Visée 2",+$Q31+$AL31-$U31-$AF31-$AW31,"")</f>
        <v/>
      </c>
      <c r="CB31" s="15"/>
      <c r="CC31" s="546">
        <f>IF($Q31&lt;0,0,IF($AR31&lt;&gt;0,IF(LEFT(SETUP!$G$3,7)="Visée 5",IF(OR($J31="L",$J31="LV"),($AA31+$S31+$AN31)/($O31/4),+($AA31+$S31+$AN31)/$O31),0),0))</f>
        <v>0</v>
      </c>
      <c r="CD31" s="547" t="str">
        <f>IF(SETUP!$C$11="Visée 5 / Visée 2",IF(AND(CC31&lt;0.2,CC31&gt;0.01),-(+$AF31+$U31+$AS31),0),"")</f>
        <v/>
      </c>
      <c r="CE31" s="548">
        <f>IF($Q31&lt;0,0,IF($AR31&lt;&gt;0,IF(LEFT(SETUP!$G$3,7)="Visée 5",IF(OR($J31="L",$J31="LV"),($AA31+$S31+$AN31+$AO31)/($O31/2),+($AA31+$S31+$AN31+$AO31)/$O31),0),0))</f>
        <v>0</v>
      </c>
      <c r="CF31" s="547" t="str">
        <f>IF(SETUP!$C$11="Visée 5 / Visée 2",IF(AND(CE31&lt;0.2,CE31&gt;0.01),-(+$AF31+$U31+$AS31+$AT31),0),"")</f>
        <v/>
      </c>
      <c r="CG31" s="548">
        <f>IF($Q31&lt;0,0,IF($AR31&lt;&gt;0,IF(LEFT(SETUP!$G$3,7)="Visée 5",IF(OR($J31="L",$J31="LV"),($AA31+$S31+$AN31+$AO31+$AP31)/($O31/4*3),+($AA31+$S31+$AN31+$AO31+$AP31)/$O31),0),0))</f>
        <v>0</v>
      </c>
      <c r="CH31" s="547" t="str">
        <f>IF(SETUP!$C$11="Visée 5 / Visée 2",IF(AND(CG31&lt;0.2,CG31&gt;0.01),-(+$AF31+$U31+$AS31+$AT31+$AU31),0),"")</f>
        <v/>
      </c>
      <c r="CI31" s="548" t="str">
        <f>IF($Q31&lt;0,0,IF(SETUP!$C$11="Visée 5 / Visée 2",IF($AR31&lt;&gt;0,+($AA31+$S31+$AR31)/$O31,0),""))</f>
        <v/>
      </c>
      <c r="CJ31" s="549" t="str">
        <f>IF(SETUP!$C$11="Visée 5 / Visée 2",IF(AND(CI31&lt;0.2,CI31&gt;0.01),-(+$AF31+$U31+$AW31),0),"")</f>
        <v/>
      </c>
      <c r="CK31" s="17"/>
      <c r="CL31" s="265" t="str">
        <f>IF(AND(SETUP!$C$11="Visée 5 / Visée 2",$AN31&lt;&gt;0),IF(AND($R31&lt;#REF!,$AI31&lt;&gt;""),+($Q31-$U31-$AF31-$AS31)-(($O31-$S31-$AA31-$AN31)*#REF!),0),"")</f>
        <v/>
      </c>
      <c r="CM31" s="266" t="str">
        <f>IF(AND(SETUP!$C$11="Visée 5 / Visée 2",SUM($AS31:$AT31)&lt;&gt;0),IF(AND($R31&lt;#REF!,$AI31&lt;&gt;""),+($Q31-$U31-$AF31-$AS31-$AT31)-(($O31-$S31-$AA31-$AN31-$AO31)*#REF!),0),"")</f>
        <v/>
      </c>
      <c r="CN31" s="266" t="str">
        <f>IF(AND(SETUP!$C$11="Visée 5 / Visée 2",SUM($AS31:$AU31)&lt;&gt;0),IF(AND($R31&lt;#REF!,$AI31&lt;&gt;""),+($Q31-$U31-$AF31-$AS31-$AT31-$AU31)-(($O31-$S31-$AA31-$AN31-$AO31-$AP31)*#REF!),0),"")</f>
        <v/>
      </c>
      <c r="CO31" s="267" t="str">
        <f>IF(SETUP!$C$11="Visée 5 / Visée 2",IF(AND($R31&lt;#REF!,$AI31&lt;&gt;""),+($Q31-$U31-$AF31-$AW31)-(($O31-$S31-$AA31-$AR31)*#REF!),0),"")</f>
        <v/>
      </c>
      <c r="CQ31" s="297" t="str">
        <f t="shared" si="7"/>
        <v>0</v>
      </c>
      <c r="CR31" s="589">
        <f>IF(AND(OR($C31="A",$C31=0),$G31=0,$J31=""),0,IF(AND(LEFT(SETUP!$G$3,7)="Visée 3",$C31&lt;&gt;"A",OR($J31="T2",$J31="T3",$J31="T4",$J31="L",$J31="LV"),OR($G31&lt;&gt;0,$H31&lt;&gt;0)),0,IF(AND(LEFT(SETUP!$G$3,7)="Visée 4",$C31&lt;&gt;"A",OR($J31="T3",$J31="T4",$J31="L",$J31="LV"),OR($G31&lt;&gt;0,$H31&lt;&gt;0)),0,IF(AND(LEFT(SETUP!$G$3,7)="Visée 5",$C31&lt;&gt;"A",OR($G31&lt;&gt;0,$H31&lt;&gt;0),OR($J31="T4",$J31="L",$J31="LV")),0,IF(AND($C31="",$AI31&lt;&gt;"A",OR($J31="T1",$J31="T2",$J31="T3",$J31="T4",$J31="L",$J31="LV")),0,1)))))</f>
        <v>0</v>
      </c>
      <c r="CS31" s="690">
        <f>IF($CR31&lt;&gt;0,1,IF(AND($CR31=0,OR($C31&lt;&gt;"A",$C31&lt;&gt;"")),IF(AND($J31="T4",SUM($W31:$Y31)&lt;&gt;0),4,IF(AND($J31="T3",SUM($W31:$X31)&lt;&gt;0),3,IF(AND($J31="T2",$W31&lt;&gt;0),2,IF(AND(LEFT(SETUP!$G$3,7)="Visée 5",OR($J31="L",$J31="LV"),SUM($W31:$Y31)&lt;&gt;0),4,IF(AND(LEFT(SETUP!$G$3,7)="Visée 4",OR($J31="L",$J31="LV"),SUM($W31:$X31)&lt;&gt;0),3,IF(AND(LEFT(SETUP!$G$3,7)="Visée 3",OR($J31="L",$J31="LV"),$W31&lt;&gt;0),2,IF(AND($CR31=0,OR($AI31&lt;&gt;"A",$AI31&lt;&gt;"")),IF(AND($J31="T4",SUM($AN31:$AP31)&lt;&gt;0),44,IF(AND($J31="T3",SUM($AN31:$AO31)&lt;&gt;0),33,IF(AND($J31="T2",$AN31&lt;&gt;0),22,0))))))))))))</f>
        <v>0</v>
      </c>
      <c r="CT31" s="590">
        <f t="shared" si="8"/>
        <v>1</v>
      </c>
      <c r="CU31" s="702">
        <f t="shared" si="9"/>
        <v>2</v>
      </c>
      <c r="CV31" s="702">
        <f>IF(LEFT(SETUP!$G$3,7)="Visée 3",0,IF(LEFT(SETUP!$G$3,7)="Visée 4",1,(IF(LEFT(SETUP!$G$3,7)="Visée 5",2,0))))</f>
        <v>0</v>
      </c>
      <c r="CW31" s="710">
        <f t="shared" si="0"/>
        <v>0</v>
      </c>
      <c r="CX31" s="710">
        <f t="shared" si="1"/>
        <v>0</v>
      </c>
      <c r="CY31" s="590">
        <f t="shared" si="10"/>
        <v>0</v>
      </c>
      <c r="CZ31" s="590">
        <f>IF((IF(C31="",0,IF(C31="A",IF(DU31="AP",0,SUMIF(#REF!,A31,#REF!)/1000+SUMIF(#REF!,A31,#REF!)/1000+0.00001),+O31))+IF(C31="",0,IF(C31="A",IF(DU31="AP",0,SUMIF(#REF!,A31,#REF!)/1000+SUMIF(#REF!,A31,#REF!)/1000),+Q31)))=(K31+M31),0,1)</f>
        <v>0</v>
      </c>
      <c r="DA31" s="590">
        <f t="shared" si="11"/>
        <v>0</v>
      </c>
      <c r="DB31" s="590">
        <f>IF(AND($J31="L",SETUP!$C$11="Visée 3",$C31&lt;&gt;0),IF(SUM(W31:X31)&gt;G31*1/3,2,0),IF(AND($J31="L",AI31&lt;&gt;"",$C31="",OR(SETUP!$C$11="Visée 4",SETUP!$C$11="Visée 3",SETUP!$C$11="Visée 5 / Visée 2")),IF(SUM(AN31:AO31)&gt;G31*2/4,22,0),0))</f>
        <v>0</v>
      </c>
      <c r="DC31" s="590">
        <f>IF(AND($J31="L",SETUP!$C$11="Visée 3",$C31&lt;&gt;0),IF(SUM(W31:Y31)&gt;G31*2/3,3,0),IF(AND($J31="L",SETUP!$C$11="Visée 4",$C31&lt;&gt;0),IF(SUM(W31:Y31)&gt;G31*1/2,3,0),IF(AND($J31="L",AI31&lt;&gt;"",OR(SETUP!$C$11="Visée 4",SETUP!$C$11="Visée 3",SETUP!$C$11="Visée 5 / Visée 2")),IF(SUM(AN31:AP31)&gt;G31*3/4,33,0),0)))</f>
        <v>0</v>
      </c>
      <c r="DD31" s="711">
        <f>IF(AND($J31="L",SETUP!$C$11="Visée 3",$C31&lt;&gt;0),IF(SUM(W31:Z31)&gt;G31,4,0),IF(AND($J31="L",SETUP!$C$11="Visée 4",$C31&lt;&gt;0),IF(SUM(W31:Z31)&gt;G31,4,0),IF(AND($J31="L",SETUP!$C$11="Visée 5 / Visée 2",$C31&lt;&gt;0),IF(W31:Z31&gt;G31,4,0),IF(AND($J31="L",OR(AI31&lt;&gt;"",AI31&lt;&gt;"A"),OR(SETUP!$C$11="Visée 5 / Visée 2",SETUP!$C$11="Visée 4",SETUP!$C$11="Visée 3")),IF(SUM(AN31:AQ31)&gt;G31,44,0),0))))</f>
        <v>0</v>
      </c>
      <c r="DE31" s="715"/>
      <c r="DF31" s="715"/>
      <c r="DG31" s="715"/>
      <c r="DH31" s="715"/>
      <c r="DI31" s="715"/>
      <c r="DJ31" s="715"/>
      <c r="DK31" s="715"/>
      <c r="DL31" s="715"/>
      <c r="DM31" s="715"/>
      <c r="DN31" s="715"/>
      <c r="DO31" s="715"/>
      <c r="DP31" s="715"/>
      <c r="DQ31" s="715"/>
      <c r="DR31" s="217"/>
      <c r="DS31" s="217"/>
      <c r="DT31" s="217"/>
      <c r="DU31" s="217"/>
      <c r="DV31" s="217"/>
      <c r="DW31" s="217"/>
      <c r="DX31" s="217"/>
      <c r="DY31" s="217"/>
      <c r="DZ31" s="217"/>
      <c r="EA31" s="217"/>
      <c r="EB31" s="217"/>
      <c r="EC31" s="217"/>
      <c r="ED31" s="217"/>
      <c r="EE31" s="217"/>
      <c r="EF31" s="217"/>
      <c r="EG31" s="217"/>
      <c r="EH31" s="217"/>
      <c r="EI31" s="217"/>
      <c r="EJ31" s="217"/>
      <c r="EK31" s="217"/>
      <c r="EL31" s="217"/>
      <c r="EM31" s="217"/>
      <c r="EN31" s="217"/>
      <c r="EO31" s="217"/>
      <c r="EP31" s="217"/>
      <c r="EQ31" s="217"/>
      <c r="ER31" s="217"/>
      <c r="ES31" s="217"/>
      <c r="ET31" s="217"/>
      <c r="EU31" s="217"/>
      <c r="EV31" s="217"/>
      <c r="EW31" s="217"/>
      <c r="EX31" s="217"/>
      <c r="EY31" s="217"/>
      <c r="EZ31" s="217"/>
      <c r="FA31" s="217"/>
      <c r="FB31" s="217"/>
      <c r="FC31" s="217"/>
      <c r="FD31" s="217"/>
      <c r="FE31" s="217"/>
      <c r="FF31" s="217"/>
      <c r="FG31" s="217"/>
      <c r="FH31" s="217"/>
      <c r="FI31" s="217"/>
      <c r="FJ31" s="217"/>
      <c r="FK31" s="217"/>
      <c r="FL31" s="217"/>
      <c r="FM31" s="217"/>
      <c r="FN31" s="217"/>
      <c r="FO31" s="217"/>
      <c r="FP31" s="217"/>
      <c r="FQ31" s="217"/>
      <c r="FR31" s="217"/>
      <c r="FS31" s="217"/>
      <c r="FT31" s="217"/>
      <c r="FU31" s="217"/>
      <c r="FV31" s="217"/>
      <c r="FW31" s="217"/>
      <c r="FX31" s="217"/>
      <c r="FY31" s="217"/>
      <c r="FZ31" s="217"/>
      <c r="GA31" s="217"/>
      <c r="GB31" s="217"/>
    </row>
    <row r="32" spans="1:184" ht="18" customHeight="1" x14ac:dyDescent="0.25">
      <c r="A32" s="137">
        <f t="shared" si="4"/>
        <v>0</v>
      </c>
      <c r="B32" s="138">
        <f t="shared" si="5"/>
        <v>0</v>
      </c>
      <c r="C32" s="132"/>
      <c r="D32" s="72">
        <f t="shared" si="6"/>
        <v>0</v>
      </c>
      <c r="E32" s="72">
        <f t="shared" si="2"/>
        <v>0</v>
      </c>
      <c r="F32" s="72" t="str">
        <f t="shared" si="12"/>
        <v/>
      </c>
      <c r="G32" s="582"/>
      <c r="H32" s="582"/>
      <c r="I32" s="73">
        <v>1</v>
      </c>
      <c r="J32" s="133"/>
      <c r="K32" s="635">
        <f>IF(C32="",0,IF(C32="A",IF(DT32="AP",0,SUMIF(#REF!,A32,#REF!)/1000+SUMIF(#REF!,A32,#REF!)/1000+0.00001),+O32))</f>
        <v>0</v>
      </c>
      <c r="L32" s="77"/>
      <c r="M32" s="636">
        <f>IF(C32="",0,IF(C32="A",IF(DT32="AP",0,SUMIF(#REF!,A32,#REF!)/1000+SUMIF(#REF!,A32,#REF!)/1000),+Q32))</f>
        <v>0</v>
      </c>
      <c r="N32" s="637" t="str">
        <f t="shared" si="3"/>
        <v/>
      </c>
      <c r="O32" s="113"/>
      <c r="P32" s="75"/>
      <c r="Q32" s="74"/>
      <c r="R32" s="127"/>
      <c r="S32" s="113"/>
      <c r="T32" s="76"/>
      <c r="U32" s="75"/>
      <c r="V32" s="127"/>
      <c r="W32" s="113"/>
      <c r="X32" s="75"/>
      <c r="Y32" s="75"/>
      <c r="Z32" s="77"/>
      <c r="AA32" s="115"/>
      <c r="AB32" s="113"/>
      <c r="AC32" s="75"/>
      <c r="AD32" s="75"/>
      <c r="AE32" s="75"/>
      <c r="AF32" s="78"/>
      <c r="AG32" s="114"/>
      <c r="AH32" s="21"/>
      <c r="AI32" s="161"/>
      <c r="AJ32" s="154"/>
      <c r="AK32" s="211"/>
      <c r="AL32" s="98"/>
      <c r="AM32" s="153"/>
      <c r="AN32" s="154"/>
      <c r="AO32" s="99"/>
      <c r="AP32" s="99"/>
      <c r="AQ32" s="99"/>
      <c r="AR32" s="155"/>
      <c r="AS32" s="99"/>
      <c r="AT32" s="99"/>
      <c r="AU32" s="99"/>
      <c r="AV32" s="99"/>
      <c r="AW32" s="97"/>
      <c r="AX32" s="152"/>
      <c r="AY32" s="21"/>
      <c r="AZ32" s="15"/>
      <c r="BA32" s="239"/>
      <c r="BB32" s="235"/>
      <c r="BC32" s="271"/>
      <c r="BD32" s="272"/>
      <c r="BE32" s="15"/>
      <c r="BF32" s="274"/>
      <c r="BG32" s="292"/>
      <c r="BH32" s="274"/>
      <c r="BI32" s="275"/>
      <c r="BJ32" s="15"/>
      <c r="BK32" s="679"/>
      <c r="BL32" s="680"/>
      <c r="BM32" s="548"/>
      <c r="BN32" s="547"/>
      <c r="BO32" s="548"/>
      <c r="BP32" s="547"/>
      <c r="BQ32" s="548"/>
      <c r="BR32" s="549"/>
      <c r="BS32" s="17"/>
      <c r="BT32" s="685"/>
      <c r="BU32" s="547"/>
      <c r="BV32" s="547"/>
      <c r="BW32" s="267"/>
      <c r="BX32" s="535"/>
      <c r="BY32" s="536"/>
      <c r="BZ32" s="274" t="str">
        <f>IF(SETUP!$C$11="Visée 5 / Visée 2",+$O32+$AJ32-$S32-$AA32-$AR32,"")</f>
        <v/>
      </c>
      <c r="CA32" s="275" t="str">
        <f>IF(SETUP!$C$11="Visée 5 / Visée 2",+$Q32+$AL32-$U32-$AF32-$AW32,"")</f>
        <v/>
      </c>
      <c r="CB32" s="15"/>
      <c r="CC32" s="546">
        <f>IF($Q32&lt;0,0,IF($AR32&lt;&gt;0,IF(LEFT(SETUP!$G$3,7)="Visée 5",IF(OR($J32="L",$J32="LV"),($AA32+$S32+$AN32)/($O32/4),+($AA32+$S32+$AN32)/$O32),0),0))</f>
        <v>0</v>
      </c>
      <c r="CD32" s="547" t="str">
        <f>IF(SETUP!$C$11="Visée 5 / Visée 2",IF(AND(CC32&lt;0.2,CC32&gt;0.01),-(+$AF32+$U32+$AS32),0),"")</f>
        <v/>
      </c>
      <c r="CE32" s="548">
        <f>IF($Q32&lt;0,0,IF($AR32&lt;&gt;0,IF(LEFT(SETUP!$G$3,7)="Visée 5",IF(OR($J32="L",$J32="LV"),($AA32+$S32+$AN32+$AO32)/($O32/2),+($AA32+$S32+$AN32+$AO32)/$O32),0),0))</f>
        <v>0</v>
      </c>
      <c r="CF32" s="547" t="str">
        <f>IF(SETUP!$C$11="Visée 5 / Visée 2",IF(AND(CE32&lt;0.2,CE32&gt;0.01),-(+$AF32+$U32+$AS32+$AT32),0),"")</f>
        <v/>
      </c>
      <c r="CG32" s="548">
        <f>IF($Q32&lt;0,0,IF($AR32&lt;&gt;0,IF(LEFT(SETUP!$G$3,7)="Visée 5",IF(OR($J32="L",$J32="LV"),($AA32+$S32+$AN32+$AO32+$AP32)/($O32/4*3),+($AA32+$S32+$AN32+$AO32+$AP32)/$O32),0),0))</f>
        <v>0</v>
      </c>
      <c r="CH32" s="547" t="str">
        <f>IF(SETUP!$C$11="Visée 5 / Visée 2",IF(AND(CG32&lt;0.2,CG32&gt;0.01),-(+$AF32+$U32+$AS32+$AT32+$AU32),0),"")</f>
        <v/>
      </c>
      <c r="CI32" s="548" t="str">
        <f>IF($Q32&lt;0,0,IF(SETUP!$C$11="Visée 5 / Visée 2",IF($AR32&lt;&gt;0,+($AA32+$S32+$AR32)/$O32,0),""))</f>
        <v/>
      </c>
      <c r="CJ32" s="549" t="str">
        <f>IF(SETUP!$C$11="Visée 5 / Visée 2",IF(AND(CI32&lt;0.2,CI32&gt;0.01),-(+$AF32+$U32+$AW32),0),"")</f>
        <v/>
      </c>
      <c r="CK32" s="17"/>
      <c r="CL32" s="265" t="str">
        <f>IF(AND(SETUP!$C$11="Visée 5 / Visée 2",$AN32&lt;&gt;0),IF(AND($R32&lt;#REF!,$AI32&lt;&gt;""),+($Q32-$U32-$AF32-$AS32)-(($O32-$S32-$AA32-$AN32)*#REF!),0),"")</f>
        <v/>
      </c>
      <c r="CM32" s="266" t="str">
        <f>IF(AND(SETUP!$C$11="Visée 5 / Visée 2",SUM($AS32:$AT32)&lt;&gt;0),IF(AND($R32&lt;#REF!,$AI32&lt;&gt;""),+($Q32-$U32-$AF32-$AS32-$AT32)-(($O32-$S32-$AA32-$AN32-$AO32)*#REF!),0),"")</f>
        <v/>
      </c>
      <c r="CN32" s="266" t="str">
        <f>IF(AND(SETUP!$C$11="Visée 5 / Visée 2",SUM($AS32:$AU32)&lt;&gt;0),IF(AND($R32&lt;#REF!,$AI32&lt;&gt;""),+($Q32-$U32-$AF32-$AS32-$AT32-$AU32)-(($O32-$S32-$AA32-$AN32-$AO32-$AP32)*#REF!),0),"")</f>
        <v/>
      </c>
      <c r="CO32" s="267" t="str">
        <f>IF(SETUP!$C$11="Visée 5 / Visée 2",IF(AND($R32&lt;#REF!,$AI32&lt;&gt;""),+($Q32-$U32-$AF32-$AW32)-(($O32-$S32-$AA32-$AR32)*#REF!),0),"")</f>
        <v/>
      </c>
      <c r="CQ32" s="297" t="str">
        <f t="shared" si="7"/>
        <v>0</v>
      </c>
      <c r="CR32" s="589">
        <f>IF(AND(OR($C32="A",$C32=0),$G32=0,$J32=""),0,IF(AND(LEFT(SETUP!$G$3,7)="Visée 3",$C32&lt;&gt;"A",OR($J32="T2",$J32="T3",$J32="T4",$J32="L",$J32="LV"),OR($G32&lt;&gt;0,$H32&lt;&gt;0)),0,IF(AND(LEFT(SETUP!$G$3,7)="Visée 4",$C32&lt;&gt;"A",OR($J32="T3",$J32="T4",$J32="L",$J32="LV"),OR($G32&lt;&gt;0,$H32&lt;&gt;0)),0,IF(AND(LEFT(SETUP!$G$3,7)="Visée 5",$C32&lt;&gt;"A",OR($G32&lt;&gt;0,$H32&lt;&gt;0),OR($J32="T4",$J32="L",$J32="LV")),0,IF(AND($C32="",$AI32&lt;&gt;"A",OR($J32="T1",$J32="T2",$J32="T3",$J32="T4",$J32="L",$J32="LV")),0,1)))))</f>
        <v>0</v>
      </c>
      <c r="CS32" s="690">
        <f>IF($CR32&lt;&gt;0,1,IF(AND($CR32=0,OR($C32&lt;&gt;"A",$C32&lt;&gt;"")),IF(AND($J32="T4",SUM($W32:$Y32)&lt;&gt;0),4,IF(AND($J32="T3",SUM($W32:$X32)&lt;&gt;0),3,IF(AND($J32="T2",$W32&lt;&gt;0),2,IF(AND(LEFT(SETUP!$G$3,7)="Visée 5",OR($J32="L",$J32="LV"),SUM($W32:$Y32)&lt;&gt;0),4,IF(AND(LEFT(SETUP!$G$3,7)="Visée 4",OR($J32="L",$J32="LV"),SUM($W32:$X32)&lt;&gt;0),3,IF(AND(LEFT(SETUP!$G$3,7)="Visée 3",OR($J32="L",$J32="LV"),$W32&lt;&gt;0),2,IF(AND($CR32=0,OR($AI32&lt;&gt;"A",$AI32&lt;&gt;"")),IF(AND($J32="T4",SUM($AN32:$AP32)&lt;&gt;0),44,IF(AND($J32="T3",SUM($AN32:$AO32)&lt;&gt;0),33,IF(AND($J32="T2",$AN32&lt;&gt;0),22,0))))))))))))</f>
        <v>0</v>
      </c>
      <c r="CT32" s="590">
        <f t="shared" si="8"/>
        <v>1</v>
      </c>
      <c r="CU32" s="702">
        <f t="shared" si="9"/>
        <v>2</v>
      </c>
      <c r="CV32" s="702">
        <f>IF(LEFT(SETUP!$G$3,7)="Visée 3",0,IF(LEFT(SETUP!$G$3,7)="Visée 4",1,(IF(LEFT(SETUP!$G$3,7)="Visée 5",2,0))))</f>
        <v>0</v>
      </c>
      <c r="CW32" s="710">
        <f t="shared" si="0"/>
        <v>0</v>
      </c>
      <c r="CX32" s="710">
        <f t="shared" si="1"/>
        <v>0</v>
      </c>
      <c r="CY32" s="590">
        <f t="shared" si="10"/>
        <v>0</v>
      </c>
      <c r="CZ32" s="590">
        <f>IF((IF(C32="",0,IF(C32="A",IF(DU32="AP",0,SUMIF(#REF!,A32,#REF!)/1000+SUMIF(#REF!,A32,#REF!)/1000+0.00001),+O32))+IF(C32="",0,IF(C32="A",IF(DU32="AP",0,SUMIF(#REF!,A32,#REF!)/1000+SUMIF(#REF!,A32,#REF!)/1000),+Q32)))=(K32+M32),0,1)</f>
        <v>0</v>
      </c>
      <c r="DA32" s="590">
        <f t="shared" si="11"/>
        <v>0</v>
      </c>
      <c r="DB32" s="590">
        <f>IF(AND($J32="L",SETUP!$C$11="Visée 3",$C32&lt;&gt;0),IF(SUM(W32:X32)&gt;G32*1/3,2,0),IF(AND($J32="L",AI32&lt;&gt;"",$C32="",OR(SETUP!$C$11="Visée 4",SETUP!$C$11="Visée 3",SETUP!$C$11="Visée 5 / Visée 2")),IF(SUM(AN32:AO32)&gt;G32*2/4,22,0),0))</f>
        <v>0</v>
      </c>
      <c r="DC32" s="590">
        <f>IF(AND($J32="L",SETUP!$C$11="Visée 3",$C32&lt;&gt;0),IF(SUM(W32:Y32)&gt;G32*2/3,3,0),IF(AND($J32="L",SETUP!$C$11="Visée 4",$C32&lt;&gt;0),IF(SUM(W32:Y32)&gt;G32*1/2,3,0),IF(AND($J32="L",AI32&lt;&gt;"",OR(SETUP!$C$11="Visée 4",SETUP!$C$11="Visée 3",SETUP!$C$11="Visée 5 / Visée 2")),IF(SUM(AN32:AP32)&gt;G32*3/4,33,0),0)))</f>
        <v>0</v>
      </c>
      <c r="DD32" s="711">
        <f>IF(AND($J32="L",SETUP!$C$11="Visée 3",$C32&lt;&gt;0),IF(SUM(W32:Z32)&gt;G32,4,0),IF(AND($J32="L",SETUP!$C$11="Visée 4",$C32&lt;&gt;0),IF(SUM(W32:Z32)&gt;G32,4,0),IF(AND($J32="L",SETUP!$C$11="Visée 5 / Visée 2",$C32&lt;&gt;0),IF(W32:Z32&gt;G32,4,0),IF(AND($J32="L",OR(AI32&lt;&gt;"",AI32&lt;&gt;"A"),OR(SETUP!$C$11="Visée 5 / Visée 2",SETUP!$C$11="Visée 4",SETUP!$C$11="Visée 3")),IF(SUM(AN32:AQ32)&gt;G32,44,0),0))))</f>
        <v>0</v>
      </c>
      <c r="DE32" s="715"/>
      <c r="DF32" s="715"/>
      <c r="DG32" s="715"/>
      <c r="DH32" s="715"/>
      <c r="DI32" s="715"/>
      <c r="DJ32" s="715"/>
      <c r="DK32" s="715"/>
      <c r="DL32" s="715"/>
      <c r="DM32" s="715"/>
      <c r="DN32" s="715"/>
      <c r="DO32" s="715"/>
      <c r="DP32" s="715"/>
      <c r="DQ32" s="715"/>
      <c r="DR32" s="217"/>
      <c r="DS32" s="217"/>
      <c r="DT32" s="217"/>
      <c r="DU32" s="217"/>
      <c r="DV32" s="217"/>
      <c r="DW32" s="217"/>
      <c r="DX32" s="217"/>
      <c r="DY32" s="217"/>
      <c r="DZ32" s="217"/>
      <c r="EA32" s="217"/>
      <c r="EB32" s="217"/>
      <c r="EC32" s="217"/>
      <c r="ED32" s="217"/>
      <c r="EE32" s="217"/>
      <c r="EF32" s="217"/>
      <c r="EG32" s="217"/>
      <c r="EH32" s="217"/>
      <c r="EI32" s="217"/>
      <c r="EJ32" s="217"/>
      <c r="EK32" s="217"/>
      <c r="EL32" s="217"/>
      <c r="EM32" s="217"/>
      <c r="EN32" s="217"/>
      <c r="EO32" s="217"/>
      <c r="EP32" s="217"/>
      <c r="EQ32" s="217"/>
      <c r="ER32" s="217"/>
      <c r="ES32" s="217"/>
      <c r="ET32" s="217"/>
      <c r="EU32" s="217"/>
      <c r="EV32" s="217"/>
      <c r="EW32" s="217"/>
      <c r="EX32" s="217"/>
      <c r="EY32" s="217"/>
      <c r="EZ32" s="217"/>
      <c r="FA32" s="217"/>
      <c r="FB32" s="217"/>
      <c r="FC32" s="217"/>
      <c r="FD32" s="217"/>
      <c r="FE32" s="217"/>
      <c r="FF32" s="217"/>
      <c r="FG32" s="217"/>
      <c r="FH32" s="217"/>
      <c r="FI32" s="217"/>
      <c r="FJ32" s="217"/>
      <c r="FK32" s="217"/>
      <c r="FL32" s="217"/>
      <c r="FM32" s="217"/>
      <c r="FN32" s="217"/>
      <c r="FO32" s="217"/>
      <c r="FP32" s="217"/>
      <c r="FQ32" s="217"/>
      <c r="FR32" s="217"/>
      <c r="FS32" s="217"/>
      <c r="FT32" s="217"/>
      <c r="FU32" s="217"/>
      <c r="FV32" s="217"/>
      <c r="FW32" s="217"/>
      <c r="FX32" s="217"/>
      <c r="FY32" s="217"/>
      <c r="FZ32" s="217"/>
      <c r="GA32" s="217"/>
      <c r="GB32" s="217"/>
    </row>
    <row r="33" spans="1:184" ht="18" customHeight="1" x14ac:dyDescent="0.25">
      <c r="A33" s="137">
        <f t="shared" si="4"/>
        <v>0</v>
      </c>
      <c r="B33" s="138">
        <f t="shared" si="5"/>
        <v>0</v>
      </c>
      <c r="C33" s="132"/>
      <c r="D33" s="72">
        <f t="shared" si="6"/>
        <v>0</v>
      </c>
      <c r="E33" s="72">
        <f t="shared" si="2"/>
        <v>0</v>
      </c>
      <c r="F33" s="72" t="str">
        <f t="shared" si="12"/>
        <v/>
      </c>
      <c r="G33" s="582"/>
      <c r="H33" s="582"/>
      <c r="I33" s="73">
        <v>1</v>
      </c>
      <c r="J33" s="133"/>
      <c r="K33" s="635">
        <f>IF(C33="",0,IF(C33="A",IF(DT33="AP",0,SUMIF(#REF!,A33,#REF!)/1000+SUMIF(#REF!,A33,#REF!)/1000+0.00001),+O33))</f>
        <v>0</v>
      </c>
      <c r="L33" s="77"/>
      <c r="M33" s="636">
        <f>IF(C33="",0,IF(C33="A",IF(DT33="AP",0,SUMIF(#REF!,A33,#REF!)/1000+SUMIF(#REF!,A33,#REF!)/1000),+Q33))</f>
        <v>0</v>
      </c>
      <c r="N33" s="637" t="str">
        <f t="shared" si="3"/>
        <v/>
      </c>
      <c r="O33" s="113"/>
      <c r="P33" s="75"/>
      <c r="Q33" s="74"/>
      <c r="R33" s="127"/>
      <c r="S33" s="113"/>
      <c r="T33" s="76"/>
      <c r="U33" s="75"/>
      <c r="V33" s="127"/>
      <c r="W33" s="113"/>
      <c r="X33" s="75"/>
      <c r="Y33" s="75"/>
      <c r="Z33" s="77"/>
      <c r="AA33" s="115"/>
      <c r="AB33" s="113"/>
      <c r="AC33" s="75"/>
      <c r="AD33" s="75"/>
      <c r="AE33" s="75"/>
      <c r="AF33" s="78"/>
      <c r="AG33" s="114"/>
      <c r="AH33" s="21"/>
      <c r="AI33" s="161"/>
      <c r="AJ33" s="154"/>
      <c r="AK33" s="211"/>
      <c r="AL33" s="98"/>
      <c r="AM33" s="153"/>
      <c r="AN33" s="154"/>
      <c r="AO33" s="99"/>
      <c r="AP33" s="99"/>
      <c r="AQ33" s="99"/>
      <c r="AR33" s="155"/>
      <c r="AS33" s="99"/>
      <c r="AT33" s="99"/>
      <c r="AU33" s="99"/>
      <c r="AV33" s="99"/>
      <c r="AW33" s="97"/>
      <c r="AX33" s="152"/>
      <c r="AY33" s="21"/>
      <c r="AZ33" s="15"/>
      <c r="BA33" s="239"/>
      <c r="BB33" s="235"/>
      <c r="BC33" s="271"/>
      <c r="BD33" s="272"/>
      <c r="BE33" s="15"/>
      <c r="BF33" s="274"/>
      <c r="BG33" s="292"/>
      <c r="BH33" s="274"/>
      <c r="BI33" s="275"/>
      <c r="BJ33" s="15"/>
      <c r="BK33" s="679"/>
      <c r="BL33" s="680"/>
      <c r="BM33" s="548"/>
      <c r="BN33" s="547"/>
      <c r="BO33" s="548"/>
      <c r="BP33" s="547"/>
      <c r="BQ33" s="548"/>
      <c r="BR33" s="549"/>
      <c r="BS33" s="17"/>
      <c r="BT33" s="685"/>
      <c r="BU33" s="547"/>
      <c r="BV33" s="547"/>
      <c r="BW33" s="267"/>
      <c r="BX33" s="535"/>
      <c r="BY33" s="536"/>
      <c r="BZ33" s="274" t="str">
        <f>IF(SETUP!$C$11="Visée 5 / Visée 2",+$O33+$AJ33-$S33-$AA33-$AR33,"")</f>
        <v/>
      </c>
      <c r="CA33" s="275" t="str">
        <f>IF(SETUP!$C$11="Visée 5 / Visée 2",+$Q33+$AL33-$U33-$AF33-$AW33,"")</f>
        <v/>
      </c>
      <c r="CB33" s="15"/>
      <c r="CC33" s="546">
        <f>IF($Q33&lt;0,0,IF($AR33&lt;&gt;0,IF(LEFT(SETUP!$G$3,7)="Visée 5",IF(OR($J33="L",$J33="LV"),($AA33+$S33+$AN33)/($O33/4),+($AA33+$S33+$AN33)/$O33),0),0))</f>
        <v>0</v>
      </c>
      <c r="CD33" s="547" t="str">
        <f>IF(SETUP!$C$11="Visée 5 / Visée 2",IF(AND(CC33&lt;0.2,CC33&gt;0.01),-(+$AF33+$U33+$AS33),0),"")</f>
        <v/>
      </c>
      <c r="CE33" s="548">
        <f>IF($Q33&lt;0,0,IF($AR33&lt;&gt;0,IF(LEFT(SETUP!$G$3,7)="Visée 5",IF(OR($J33="L",$J33="LV"),($AA33+$S33+$AN33+$AO33)/($O33/2),+($AA33+$S33+$AN33+$AO33)/$O33),0),0))</f>
        <v>0</v>
      </c>
      <c r="CF33" s="547" t="str">
        <f>IF(SETUP!$C$11="Visée 5 / Visée 2",IF(AND(CE33&lt;0.2,CE33&gt;0.01),-(+$AF33+$U33+$AS33+$AT33),0),"")</f>
        <v/>
      </c>
      <c r="CG33" s="548">
        <f>IF($Q33&lt;0,0,IF($AR33&lt;&gt;0,IF(LEFT(SETUP!$G$3,7)="Visée 5",IF(OR($J33="L",$J33="LV"),($AA33+$S33+$AN33+$AO33+$AP33)/($O33/4*3),+($AA33+$S33+$AN33+$AO33+$AP33)/$O33),0),0))</f>
        <v>0</v>
      </c>
      <c r="CH33" s="547" t="str">
        <f>IF(SETUP!$C$11="Visée 5 / Visée 2",IF(AND(CG33&lt;0.2,CG33&gt;0.01),-(+$AF33+$U33+$AS33+$AT33+$AU33),0),"")</f>
        <v/>
      </c>
      <c r="CI33" s="548" t="str">
        <f>IF($Q33&lt;0,0,IF(SETUP!$C$11="Visée 5 / Visée 2",IF($AR33&lt;&gt;0,+($AA33+$S33+$AR33)/$O33,0),""))</f>
        <v/>
      </c>
      <c r="CJ33" s="549" t="str">
        <f>IF(SETUP!$C$11="Visée 5 / Visée 2",IF(AND(CI33&lt;0.2,CI33&gt;0.01),-(+$AF33+$U33+$AW33),0),"")</f>
        <v/>
      </c>
      <c r="CK33" s="17"/>
      <c r="CL33" s="265" t="str">
        <f>IF(AND(SETUP!$C$11="Visée 5 / Visée 2",$AN33&lt;&gt;0),IF(AND($R33&lt;#REF!,$AI33&lt;&gt;""),+($Q33-$U33-$AF33-$AS33)-(($O33-$S33-$AA33-$AN33)*#REF!),0),"")</f>
        <v/>
      </c>
      <c r="CM33" s="266" t="str">
        <f>IF(AND(SETUP!$C$11="Visée 5 / Visée 2",SUM($AS33:$AT33)&lt;&gt;0),IF(AND($R33&lt;#REF!,$AI33&lt;&gt;""),+($Q33-$U33-$AF33-$AS33-$AT33)-(($O33-$S33-$AA33-$AN33-$AO33)*#REF!),0),"")</f>
        <v/>
      </c>
      <c r="CN33" s="266" t="str">
        <f>IF(AND(SETUP!$C$11="Visée 5 / Visée 2",SUM($AS33:$AU33)&lt;&gt;0),IF(AND($R33&lt;#REF!,$AI33&lt;&gt;""),+($Q33-$U33-$AF33-$AS33-$AT33-$AU33)-(($O33-$S33-$AA33-$AN33-$AO33-$AP33)*#REF!),0),"")</f>
        <v/>
      </c>
      <c r="CO33" s="267" t="str">
        <f>IF(SETUP!$C$11="Visée 5 / Visée 2",IF(AND($R33&lt;#REF!,$AI33&lt;&gt;""),+($Q33-$U33-$AF33-$AW33)-(($O33-$S33-$AA33-$AR33)*#REF!),0),"")</f>
        <v/>
      </c>
      <c r="CQ33" s="297" t="str">
        <f t="shared" si="7"/>
        <v>0</v>
      </c>
      <c r="CR33" s="589">
        <f>IF(AND(OR($C33="A",$C33=0),$G33=0,$J33=""),0,IF(AND(LEFT(SETUP!$G$3,7)="Visée 3",$C33&lt;&gt;"A",OR($J33="T2",$J33="T3",$J33="T4",$J33="L",$J33="LV"),OR($G33&lt;&gt;0,$H33&lt;&gt;0)),0,IF(AND(LEFT(SETUP!$G$3,7)="Visée 4",$C33&lt;&gt;"A",OR($J33="T3",$J33="T4",$J33="L",$J33="LV"),OR($G33&lt;&gt;0,$H33&lt;&gt;0)),0,IF(AND(LEFT(SETUP!$G$3,7)="Visée 5",$C33&lt;&gt;"A",OR($G33&lt;&gt;0,$H33&lt;&gt;0),OR($J33="T4",$J33="L",$J33="LV")),0,IF(AND($C33="",$AI33&lt;&gt;"A",OR($J33="T1",$J33="T2",$J33="T3",$J33="T4",$J33="L",$J33="LV")),0,1)))))</f>
        <v>0</v>
      </c>
      <c r="CS33" s="690">
        <f>IF($CR33&lt;&gt;0,1,IF(AND($CR33=0,OR($C33&lt;&gt;"A",$C33&lt;&gt;"")),IF(AND($J33="T4",SUM($W33:$Y33)&lt;&gt;0),4,IF(AND($J33="T3",SUM($W33:$X33)&lt;&gt;0),3,IF(AND($J33="T2",$W33&lt;&gt;0),2,IF(AND(LEFT(SETUP!$G$3,7)="Visée 5",OR($J33="L",$J33="LV"),SUM($W33:$Y33)&lt;&gt;0),4,IF(AND(LEFT(SETUP!$G$3,7)="Visée 4",OR($J33="L",$J33="LV"),SUM($W33:$X33)&lt;&gt;0),3,IF(AND(LEFT(SETUP!$G$3,7)="Visée 3",OR($J33="L",$J33="LV"),$W33&lt;&gt;0),2,IF(AND($CR33=0,OR($AI33&lt;&gt;"A",$AI33&lt;&gt;"")),IF(AND($J33="T4",SUM($AN33:$AP33)&lt;&gt;0),44,IF(AND($J33="T3",SUM($AN33:$AO33)&lt;&gt;0),33,IF(AND($J33="T2",$AN33&lt;&gt;0),22,0))))))))))))</f>
        <v>0</v>
      </c>
      <c r="CT33" s="590">
        <f t="shared" si="8"/>
        <v>1</v>
      </c>
      <c r="CU33" s="702">
        <f t="shared" si="9"/>
        <v>2</v>
      </c>
      <c r="CV33" s="702">
        <f>IF(LEFT(SETUP!$G$3,7)="Visée 3",0,IF(LEFT(SETUP!$G$3,7)="Visée 4",1,(IF(LEFT(SETUP!$G$3,7)="Visée 5",2,0))))</f>
        <v>0</v>
      </c>
      <c r="CW33" s="710">
        <f t="shared" si="0"/>
        <v>0</v>
      </c>
      <c r="CX33" s="710">
        <f t="shared" si="1"/>
        <v>0</v>
      </c>
      <c r="CY33" s="590">
        <f t="shared" si="10"/>
        <v>0</v>
      </c>
      <c r="CZ33" s="590">
        <f>IF((IF(C33="",0,IF(C33="A",IF(DU33="AP",0,SUMIF(#REF!,A33,#REF!)/1000+SUMIF(#REF!,A33,#REF!)/1000+0.00001),+O33))+IF(C33="",0,IF(C33="A",IF(DU33="AP",0,SUMIF(#REF!,A33,#REF!)/1000+SUMIF(#REF!,A33,#REF!)/1000),+Q33)))=(K33+M33),0,1)</f>
        <v>0</v>
      </c>
      <c r="DA33" s="590">
        <f t="shared" si="11"/>
        <v>0</v>
      </c>
      <c r="DB33" s="590">
        <f>IF(AND($J33="L",SETUP!$C$11="Visée 3",$C33&lt;&gt;0),IF(SUM(W33:X33)&gt;G33*1/3,2,0),IF(AND($J33="L",AI33&lt;&gt;"",$C33="",OR(SETUP!$C$11="Visée 4",SETUP!$C$11="Visée 3",SETUP!$C$11="Visée 5 / Visée 2")),IF(SUM(AN33:AO33)&gt;G33*2/4,22,0),0))</f>
        <v>0</v>
      </c>
      <c r="DC33" s="590">
        <f>IF(AND($J33="L",SETUP!$C$11="Visée 3",$C33&lt;&gt;0),IF(SUM(W33:Y33)&gt;G33*2/3,3,0),IF(AND($J33="L",SETUP!$C$11="Visée 4",$C33&lt;&gt;0),IF(SUM(W33:Y33)&gt;G33*1/2,3,0),IF(AND($J33="L",AI33&lt;&gt;"",OR(SETUP!$C$11="Visée 4",SETUP!$C$11="Visée 3",SETUP!$C$11="Visée 5 / Visée 2")),IF(SUM(AN33:AP33)&gt;G33*3/4,33,0),0)))</f>
        <v>0</v>
      </c>
      <c r="DD33" s="711">
        <f>IF(AND($J33="L",SETUP!$C$11="Visée 3",$C33&lt;&gt;0),IF(SUM(W33:Z33)&gt;G33,4,0),IF(AND($J33="L",SETUP!$C$11="Visée 4",$C33&lt;&gt;0),IF(SUM(W33:Z33)&gt;G33,4,0),IF(AND($J33="L",SETUP!$C$11="Visée 5 / Visée 2",$C33&lt;&gt;0),IF(W33:Z33&gt;G33,4,0),IF(AND($J33="L",OR(AI33&lt;&gt;"",AI33&lt;&gt;"A"),OR(SETUP!$C$11="Visée 5 / Visée 2",SETUP!$C$11="Visée 4",SETUP!$C$11="Visée 3")),IF(SUM(AN33:AQ33)&gt;G33,44,0),0))))</f>
        <v>0</v>
      </c>
      <c r="DE33" s="715"/>
      <c r="DF33" s="715"/>
      <c r="DG33" s="715"/>
      <c r="DH33" s="715"/>
      <c r="DI33" s="715"/>
      <c r="DJ33" s="715"/>
      <c r="DK33" s="715"/>
      <c r="DL33" s="715"/>
      <c r="DM33" s="715"/>
      <c r="DN33" s="715"/>
      <c r="DO33" s="715"/>
      <c r="DP33" s="715"/>
      <c r="DQ33" s="715"/>
      <c r="DR33" s="217"/>
      <c r="DS33" s="217"/>
      <c r="DT33" s="217"/>
      <c r="DU33" s="217"/>
      <c r="DV33" s="217"/>
      <c r="DW33" s="217"/>
      <c r="DX33" s="217"/>
      <c r="DY33" s="217"/>
      <c r="DZ33" s="217"/>
      <c r="EA33" s="217"/>
      <c r="EB33" s="217"/>
      <c r="EC33" s="217"/>
      <c r="ED33" s="217"/>
      <c r="EE33" s="217"/>
      <c r="EF33" s="217"/>
      <c r="EG33" s="217"/>
      <c r="EH33" s="217"/>
      <c r="EI33" s="217"/>
      <c r="EJ33" s="217"/>
      <c r="EK33" s="217"/>
      <c r="EL33" s="217"/>
      <c r="EM33" s="217"/>
      <c r="EN33" s="217"/>
      <c r="EO33" s="217"/>
      <c r="EP33" s="217"/>
      <c r="EQ33" s="217"/>
      <c r="ER33" s="217"/>
      <c r="ES33" s="217"/>
      <c r="ET33" s="217"/>
      <c r="EU33" s="217"/>
      <c r="EV33" s="217"/>
      <c r="EW33" s="217"/>
      <c r="EX33" s="217"/>
      <c r="EY33" s="217"/>
      <c r="EZ33" s="217"/>
      <c r="FA33" s="217"/>
      <c r="FB33" s="217"/>
      <c r="FC33" s="217"/>
      <c r="FD33" s="217"/>
      <c r="FE33" s="217"/>
      <c r="FF33" s="217"/>
      <c r="FG33" s="217"/>
      <c r="FH33" s="217"/>
      <c r="FI33" s="217"/>
      <c r="FJ33" s="217"/>
      <c r="FK33" s="217"/>
      <c r="FL33" s="217"/>
      <c r="FM33" s="217"/>
      <c r="FN33" s="217"/>
      <c r="FO33" s="217"/>
      <c r="FP33" s="217"/>
      <c r="FQ33" s="217"/>
      <c r="FR33" s="217"/>
      <c r="FS33" s="217"/>
      <c r="FT33" s="217"/>
      <c r="FU33" s="217"/>
      <c r="FV33" s="217"/>
      <c r="FW33" s="217"/>
      <c r="FX33" s="217"/>
      <c r="FY33" s="217"/>
      <c r="FZ33" s="217"/>
      <c r="GA33" s="217"/>
      <c r="GB33" s="217"/>
    </row>
    <row r="34" spans="1:184" ht="18" customHeight="1" x14ac:dyDescent="0.25">
      <c r="A34" s="137">
        <f t="shared" si="4"/>
        <v>0</v>
      </c>
      <c r="B34" s="138">
        <f t="shared" si="5"/>
        <v>0</v>
      </c>
      <c r="C34" s="132"/>
      <c r="D34" s="72">
        <f t="shared" si="6"/>
        <v>0</v>
      </c>
      <c r="E34" s="72">
        <f t="shared" si="2"/>
        <v>0</v>
      </c>
      <c r="F34" s="72" t="str">
        <f t="shared" si="12"/>
        <v/>
      </c>
      <c r="G34" s="582"/>
      <c r="H34" s="582"/>
      <c r="I34" s="73">
        <v>1</v>
      </c>
      <c r="J34" s="133"/>
      <c r="K34" s="635">
        <f>IF(C34="",0,IF(C34="A",IF(DT34="AP",0,SUMIF(#REF!,A34,#REF!)/1000+SUMIF(#REF!,A34,#REF!)/1000+0.00001),+O34))</f>
        <v>0</v>
      </c>
      <c r="L34" s="77"/>
      <c r="M34" s="636">
        <f>IF(C34="",0,IF(C34="A",IF(DT34="AP",0,SUMIF(#REF!,A34,#REF!)/1000+SUMIF(#REF!,A34,#REF!)/1000),+Q34))</f>
        <v>0</v>
      </c>
      <c r="N34" s="637" t="str">
        <f t="shared" si="3"/>
        <v/>
      </c>
      <c r="O34" s="113"/>
      <c r="P34" s="75"/>
      <c r="Q34" s="74"/>
      <c r="R34" s="127"/>
      <c r="S34" s="113"/>
      <c r="T34" s="76"/>
      <c r="U34" s="75"/>
      <c r="V34" s="127"/>
      <c r="W34" s="113"/>
      <c r="X34" s="75"/>
      <c r="Y34" s="75"/>
      <c r="Z34" s="77"/>
      <c r="AA34" s="115"/>
      <c r="AB34" s="113"/>
      <c r="AC34" s="75"/>
      <c r="AD34" s="75"/>
      <c r="AE34" s="75"/>
      <c r="AF34" s="78"/>
      <c r="AG34" s="114"/>
      <c r="AH34" s="21"/>
      <c r="AI34" s="161"/>
      <c r="AJ34" s="154"/>
      <c r="AK34" s="211"/>
      <c r="AL34" s="98"/>
      <c r="AM34" s="153"/>
      <c r="AN34" s="154"/>
      <c r="AO34" s="99"/>
      <c r="AP34" s="99"/>
      <c r="AQ34" s="99"/>
      <c r="AR34" s="155"/>
      <c r="AS34" s="99"/>
      <c r="AT34" s="99"/>
      <c r="AU34" s="99"/>
      <c r="AV34" s="99"/>
      <c r="AW34" s="97"/>
      <c r="AX34" s="152"/>
      <c r="AY34" s="21"/>
      <c r="AZ34" s="15"/>
      <c r="BA34" s="239"/>
      <c r="BB34" s="235"/>
      <c r="BC34" s="271"/>
      <c r="BD34" s="272"/>
      <c r="BE34" s="15"/>
      <c r="BF34" s="274"/>
      <c r="BG34" s="292"/>
      <c r="BH34" s="274"/>
      <c r="BI34" s="275"/>
      <c r="BJ34" s="15"/>
      <c r="BK34" s="679"/>
      <c r="BL34" s="680"/>
      <c r="BM34" s="548"/>
      <c r="BN34" s="547"/>
      <c r="BO34" s="548"/>
      <c r="BP34" s="547"/>
      <c r="BQ34" s="548"/>
      <c r="BR34" s="549"/>
      <c r="BS34" s="17"/>
      <c r="BT34" s="685"/>
      <c r="BU34" s="547"/>
      <c r="BV34" s="547"/>
      <c r="BW34" s="267"/>
      <c r="BX34" s="535"/>
      <c r="BY34" s="536"/>
      <c r="BZ34" s="274" t="str">
        <f>IF(SETUP!$C$11="Visée 5 / Visée 2",+$O34+$AJ34-$S34-$AA34-$AR34,"")</f>
        <v/>
      </c>
      <c r="CA34" s="275" t="str">
        <f>IF(SETUP!$C$11="Visée 5 / Visée 2",+$Q34+$AL34-$U34-$AF34-$AW34,"")</f>
        <v/>
      </c>
      <c r="CB34" s="15"/>
      <c r="CC34" s="546">
        <f>IF($Q34&lt;0,0,IF($AR34&lt;&gt;0,IF(LEFT(SETUP!$G$3,7)="Visée 5",IF(OR($J34="L",$J34="LV"),($AA34+$S34+$AN34)/($O34/4),+($AA34+$S34+$AN34)/$O34),0),0))</f>
        <v>0</v>
      </c>
      <c r="CD34" s="547" t="str">
        <f>IF(SETUP!$C$11="Visée 5 / Visée 2",IF(AND(CC34&lt;0.2,CC34&gt;0.01),-(+$AF34+$U34+$AS34),0),"")</f>
        <v/>
      </c>
      <c r="CE34" s="548">
        <f>IF($Q34&lt;0,0,IF($AR34&lt;&gt;0,IF(LEFT(SETUP!$G$3,7)="Visée 5",IF(OR($J34="L",$J34="LV"),($AA34+$S34+$AN34+$AO34)/($O34/2),+($AA34+$S34+$AN34+$AO34)/$O34),0),0))</f>
        <v>0</v>
      </c>
      <c r="CF34" s="547" t="str">
        <f>IF(SETUP!$C$11="Visée 5 / Visée 2",IF(AND(CE34&lt;0.2,CE34&gt;0.01),-(+$AF34+$U34+$AS34+$AT34),0),"")</f>
        <v/>
      </c>
      <c r="CG34" s="548">
        <f>IF($Q34&lt;0,0,IF($AR34&lt;&gt;0,IF(LEFT(SETUP!$G$3,7)="Visée 5",IF(OR($J34="L",$J34="LV"),($AA34+$S34+$AN34+$AO34+$AP34)/($O34/4*3),+($AA34+$S34+$AN34+$AO34+$AP34)/$O34),0),0))</f>
        <v>0</v>
      </c>
      <c r="CH34" s="547" t="str">
        <f>IF(SETUP!$C$11="Visée 5 / Visée 2",IF(AND(CG34&lt;0.2,CG34&gt;0.01),-(+$AF34+$U34+$AS34+$AT34+$AU34),0),"")</f>
        <v/>
      </c>
      <c r="CI34" s="548" t="str">
        <f>IF($Q34&lt;0,0,IF(SETUP!$C$11="Visée 5 / Visée 2",IF($AR34&lt;&gt;0,+($AA34+$S34+$AR34)/$O34,0),""))</f>
        <v/>
      </c>
      <c r="CJ34" s="549" t="str">
        <f>IF(SETUP!$C$11="Visée 5 / Visée 2",IF(AND(CI34&lt;0.2,CI34&gt;0.01),-(+$AF34+$U34+$AW34),0),"")</f>
        <v/>
      </c>
      <c r="CK34" s="17"/>
      <c r="CL34" s="265" t="str">
        <f>IF(AND(SETUP!$C$11="Visée 5 / Visée 2",$AN34&lt;&gt;0),IF(AND($R34&lt;#REF!,$AI34&lt;&gt;""),+($Q34-$U34-$AF34-$AS34)-(($O34-$S34-$AA34-$AN34)*#REF!),0),"")</f>
        <v/>
      </c>
      <c r="CM34" s="266" t="str">
        <f>IF(AND(SETUP!$C$11="Visée 5 / Visée 2",SUM($AS34:$AT34)&lt;&gt;0),IF(AND($R34&lt;#REF!,$AI34&lt;&gt;""),+($Q34-$U34-$AF34-$AS34-$AT34)-(($O34-$S34-$AA34-$AN34-$AO34)*#REF!),0),"")</f>
        <v/>
      </c>
      <c r="CN34" s="266" t="str">
        <f>IF(AND(SETUP!$C$11="Visée 5 / Visée 2",SUM($AS34:$AU34)&lt;&gt;0),IF(AND($R34&lt;#REF!,$AI34&lt;&gt;""),+($Q34-$U34-$AF34-$AS34-$AT34-$AU34)-(($O34-$S34-$AA34-$AN34-$AO34-$AP34)*#REF!),0),"")</f>
        <v/>
      </c>
      <c r="CO34" s="267" t="str">
        <f>IF(SETUP!$C$11="Visée 5 / Visée 2",IF(AND($R34&lt;#REF!,$AI34&lt;&gt;""),+($Q34-$U34-$AF34-$AW34)-(($O34-$S34-$AA34-$AR34)*#REF!),0),"")</f>
        <v/>
      </c>
      <c r="CQ34" s="297" t="str">
        <f t="shared" si="7"/>
        <v>0</v>
      </c>
      <c r="CR34" s="589">
        <f>IF(AND(OR($C34="A",$C34=0),$G34=0,$J34=""),0,IF(AND(LEFT(SETUP!$G$3,7)="Visée 3",$C34&lt;&gt;"A",OR($J34="T2",$J34="T3",$J34="T4",$J34="L",$J34="LV"),OR($G34&lt;&gt;0,$H34&lt;&gt;0)),0,IF(AND(LEFT(SETUP!$G$3,7)="Visée 4",$C34&lt;&gt;"A",OR($J34="T3",$J34="T4",$J34="L",$J34="LV"),OR($G34&lt;&gt;0,$H34&lt;&gt;0)),0,IF(AND(LEFT(SETUP!$G$3,7)="Visée 5",$C34&lt;&gt;"A",OR($G34&lt;&gt;0,$H34&lt;&gt;0),OR($J34="T4",$J34="L",$J34="LV")),0,IF(AND($C34="",$AI34&lt;&gt;"A",OR($J34="T1",$J34="T2",$J34="T3",$J34="T4",$J34="L",$J34="LV")),0,1)))))</f>
        <v>0</v>
      </c>
      <c r="CS34" s="690">
        <f>IF($CR34&lt;&gt;0,1,IF(AND($CR34=0,OR($C34&lt;&gt;"A",$C34&lt;&gt;"")),IF(AND($J34="T4",SUM($W34:$Y34)&lt;&gt;0),4,IF(AND($J34="T3",SUM($W34:$X34)&lt;&gt;0),3,IF(AND($J34="T2",$W34&lt;&gt;0),2,IF(AND(LEFT(SETUP!$G$3,7)="Visée 5",OR($J34="L",$J34="LV"),SUM($W34:$Y34)&lt;&gt;0),4,IF(AND(LEFT(SETUP!$G$3,7)="Visée 4",OR($J34="L",$J34="LV"),SUM($W34:$X34)&lt;&gt;0),3,IF(AND(LEFT(SETUP!$G$3,7)="Visée 3",OR($J34="L",$J34="LV"),$W34&lt;&gt;0),2,IF(AND($CR34=0,OR($AI34&lt;&gt;"A",$AI34&lt;&gt;"")),IF(AND($J34="T4",SUM($AN34:$AP34)&lt;&gt;0),44,IF(AND($J34="T3",SUM($AN34:$AO34)&lt;&gt;0),33,IF(AND($J34="T2",$AN34&lt;&gt;0),22,0))))))))))))</f>
        <v>0</v>
      </c>
      <c r="CT34" s="590">
        <f t="shared" si="8"/>
        <v>1</v>
      </c>
      <c r="CU34" s="702">
        <f t="shared" si="9"/>
        <v>2</v>
      </c>
      <c r="CV34" s="702">
        <f>IF(LEFT(SETUP!$G$3,7)="Visée 3",0,IF(LEFT(SETUP!$G$3,7)="Visée 4",1,(IF(LEFT(SETUP!$G$3,7)="Visée 5",2,0))))</f>
        <v>0</v>
      </c>
      <c r="CW34" s="710">
        <f t="shared" si="0"/>
        <v>0</v>
      </c>
      <c r="CX34" s="710">
        <f t="shared" si="1"/>
        <v>0</v>
      </c>
      <c r="CY34" s="590">
        <f t="shared" si="10"/>
        <v>0</v>
      </c>
      <c r="CZ34" s="590">
        <f>IF((IF(C34="",0,IF(C34="A",IF(DU34="AP",0,SUMIF(#REF!,A34,#REF!)/1000+SUMIF(#REF!,A34,#REF!)/1000+0.00001),+O34))+IF(C34="",0,IF(C34="A",IF(DU34="AP",0,SUMIF(#REF!,A34,#REF!)/1000+SUMIF(#REF!,A34,#REF!)/1000),+Q34)))=(K34+M34),0,1)</f>
        <v>0</v>
      </c>
      <c r="DA34" s="590">
        <f t="shared" si="11"/>
        <v>0</v>
      </c>
      <c r="DB34" s="590">
        <f>IF(AND($J34="L",SETUP!$C$11="Visée 3",$C34&lt;&gt;0),IF(SUM(W34:X34)&gt;G34*1/3,2,0),IF(AND($J34="L",AI34&lt;&gt;"",$C34="",OR(SETUP!$C$11="Visée 4",SETUP!$C$11="Visée 3",SETUP!$C$11="Visée 5 / Visée 2")),IF(SUM(AN34:AO34)&gt;G34*2/4,22,0),0))</f>
        <v>0</v>
      </c>
      <c r="DC34" s="590">
        <f>IF(AND($J34="L",SETUP!$C$11="Visée 3",$C34&lt;&gt;0),IF(SUM(W34:Y34)&gt;G34*2/3,3,0),IF(AND($J34="L",SETUP!$C$11="Visée 4",$C34&lt;&gt;0),IF(SUM(W34:Y34)&gt;G34*1/2,3,0),IF(AND($J34="L",AI34&lt;&gt;"",OR(SETUP!$C$11="Visée 4",SETUP!$C$11="Visée 3",SETUP!$C$11="Visée 5 / Visée 2")),IF(SUM(AN34:AP34)&gt;G34*3/4,33,0),0)))</f>
        <v>0</v>
      </c>
      <c r="DD34" s="711">
        <f>IF(AND($J34="L",SETUP!$C$11="Visée 3",$C34&lt;&gt;0),IF(SUM(W34:Z34)&gt;G34,4,0),IF(AND($J34="L",SETUP!$C$11="Visée 4",$C34&lt;&gt;0),IF(SUM(W34:Z34)&gt;G34,4,0),IF(AND($J34="L",SETUP!$C$11="Visée 5 / Visée 2",$C34&lt;&gt;0),IF(W34:Z34&gt;G34,4,0),IF(AND($J34="L",OR(AI34&lt;&gt;"",AI34&lt;&gt;"A"),OR(SETUP!$C$11="Visée 5 / Visée 2",SETUP!$C$11="Visée 4",SETUP!$C$11="Visée 3")),IF(SUM(AN34:AQ34)&gt;G34,44,0),0))))</f>
        <v>0</v>
      </c>
      <c r="DE34" s="715"/>
      <c r="DF34" s="715"/>
      <c r="DG34" s="715"/>
      <c r="DH34" s="715"/>
      <c r="DI34" s="715"/>
      <c r="DJ34" s="715"/>
      <c r="DK34" s="715"/>
      <c r="DL34" s="715"/>
      <c r="DM34" s="715"/>
      <c r="DN34" s="715"/>
      <c r="DO34" s="715"/>
      <c r="DP34" s="715"/>
      <c r="DQ34" s="715"/>
      <c r="DR34" s="217"/>
      <c r="DS34" s="217"/>
      <c r="DT34" s="217"/>
      <c r="DU34" s="217"/>
      <c r="DV34" s="217"/>
      <c r="DW34" s="217"/>
      <c r="DX34" s="217"/>
      <c r="DY34" s="217"/>
      <c r="DZ34" s="217"/>
      <c r="EA34" s="217"/>
      <c r="EB34" s="217"/>
      <c r="EC34" s="217"/>
      <c r="ED34" s="217"/>
      <c r="EE34" s="217"/>
      <c r="EF34" s="217"/>
      <c r="EG34" s="217"/>
      <c r="EH34" s="217"/>
      <c r="EI34" s="217"/>
      <c r="EJ34" s="217"/>
      <c r="EK34" s="217"/>
      <c r="EL34" s="217"/>
      <c r="EM34" s="217"/>
      <c r="EN34" s="217"/>
      <c r="EO34" s="217"/>
      <c r="EP34" s="217"/>
      <c r="EQ34" s="217"/>
      <c r="ER34" s="217"/>
      <c r="ES34" s="217"/>
      <c r="ET34" s="217"/>
      <c r="EU34" s="217"/>
      <c r="EV34" s="217"/>
      <c r="EW34" s="217"/>
      <c r="EX34" s="217"/>
      <c r="EY34" s="217"/>
      <c r="EZ34" s="217"/>
      <c r="FA34" s="217"/>
      <c r="FB34" s="217"/>
      <c r="FC34" s="217"/>
      <c r="FD34" s="217"/>
      <c r="FE34" s="217"/>
      <c r="FF34" s="217"/>
      <c r="FG34" s="217"/>
      <c r="FH34" s="217"/>
      <c r="FI34" s="217"/>
      <c r="FJ34" s="217"/>
      <c r="FK34" s="217"/>
      <c r="FL34" s="217"/>
      <c r="FM34" s="217"/>
      <c r="FN34" s="217"/>
      <c r="FO34" s="217"/>
      <c r="FP34" s="217"/>
      <c r="FQ34" s="217"/>
      <c r="FR34" s="217"/>
      <c r="FS34" s="217"/>
      <c r="FT34" s="217"/>
      <c r="FU34" s="217"/>
      <c r="FV34" s="217"/>
      <c r="FW34" s="217"/>
      <c r="FX34" s="217"/>
      <c r="FY34" s="217"/>
      <c r="FZ34" s="217"/>
      <c r="GA34" s="217"/>
      <c r="GB34" s="217"/>
    </row>
    <row r="35" spans="1:184" ht="18" customHeight="1" x14ac:dyDescent="0.25">
      <c r="A35" s="137">
        <f t="shared" si="4"/>
        <v>0</v>
      </c>
      <c r="B35" s="138">
        <f t="shared" si="5"/>
        <v>0</v>
      </c>
      <c r="C35" s="132"/>
      <c r="D35" s="72">
        <f t="shared" si="6"/>
        <v>0</v>
      </c>
      <c r="E35" s="72">
        <f t="shared" si="2"/>
        <v>0</v>
      </c>
      <c r="F35" s="72" t="str">
        <f t="shared" si="12"/>
        <v/>
      </c>
      <c r="G35" s="582"/>
      <c r="H35" s="582"/>
      <c r="I35" s="73">
        <v>1</v>
      </c>
      <c r="J35" s="133"/>
      <c r="K35" s="635">
        <f>IF(C35="",0,IF(C35="A",IF(DT35="AP",0,SUMIF(#REF!,A35,#REF!)/1000+SUMIF(#REF!,A35,#REF!)/1000+0.00001),+O35))</f>
        <v>0</v>
      </c>
      <c r="L35" s="77"/>
      <c r="M35" s="636">
        <f>IF(C35="",0,IF(C35="A",IF(DT35="AP",0,SUMIF(#REF!,A35,#REF!)/1000+SUMIF(#REF!,A35,#REF!)/1000),+Q35))</f>
        <v>0</v>
      </c>
      <c r="N35" s="637" t="str">
        <f t="shared" si="3"/>
        <v/>
      </c>
      <c r="O35" s="113"/>
      <c r="P35" s="75"/>
      <c r="Q35" s="74"/>
      <c r="R35" s="127"/>
      <c r="S35" s="113"/>
      <c r="T35" s="76"/>
      <c r="U35" s="75"/>
      <c r="V35" s="127"/>
      <c r="W35" s="113"/>
      <c r="X35" s="75"/>
      <c r="Y35" s="75"/>
      <c r="Z35" s="77"/>
      <c r="AA35" s="115"/>
      <c r="AB35" s="113"/>
      <c r="AC35" s="75"/>
      <c r="AD35" s="75"/>
      <c r="AE35" s="75"/>
      <c r="AF35" s="78"/>
      <c r="AG35" s="114"/>
      <c r="AH35" s="21"/>
      <c r="AI35" s="161"/>
      <c r="AJ35" s="154"/>
      <c r="AK35" s="211"/>
      <c r="AL35" s="98"/>
      <c r="AM35" s="153"/>
      <c r="AN35" s="154"/>
      <c r="AO35" s="99"/>
      <c r="AP35" s="99"/>
      <c r="AQ35" s="99"/>
      <c r="AR35" s="155"/>
      <c r="AS35" s="99"/>
      <c r="AT35" s="99"/>
      <c r="AU35" s="99"/>
      <c r="AV35" s="99"/>
      <c r="AW35" s="97"/>
      <c r="AX35" s="152"/>
      <c r="AY35" s="21"/>
      <c r="AZ35" s="15"/>
      <c r="BA35" s="239"/>
      <c r="BB35" s="235"/>
      <c r="BC35" s="271"/>
      <c r="BD35" s="272"/>
      <c r="BE35" s="15"/>
      <c r="BF35" s="274"/>
      <c r="BG35" s="292"/>
      <c r="BH35" s="274"/>
      <c r="BI35" s="275"/>
      <c r="BJ35" s="15"/>
      <c r="BK35" s="679"/>
      <c r="BL35" s="680"/>
      <c r="BM35" s="548"/>
      <c r="BN35" s="547"/>
      <c r="BO35" s="548"/>
      <c r="BP35" s="547"/>
      <c r="BQ35" s="548"/>
      <c r="BR35" s="549"/>
      <c r="BS35" s="17"/>
      <c r="BT35" s="685"/>
      <c r="BU35" s="547"/>
      <c r="BV35" s="547"/>
      <c r="BW35" s="267"/>
      <c r="BX35" s="535"/>
      <c r="BY35" s="536"/>
      <c r="BZ35" s="274" t="str">
        <f>IF(SETUP!$C$11="Visée 5 / Visée 2",+$O35+$AJ35-$S35-$AA35-$AR35,"")</f>
        <v/>
      </c>
      <c r="CA35" s="275" t="str">
        <f>IF(SETUP!$C$11="Visée 5 / Visée 2",+$Q35+$AL35-$U35-$AF35-$AW35,"")</f>
        <v/>
      </c>
      <c r="CB35" s="15"/>
      <c r="CC35" s="546">
        <f>IF($Q35&lt;0,0,IF($AR35&lt;&gt;0,IF(LEFT(SETUP!$G$3,7)="Visée 5",IF(OR($J35="L",$J35="LV"),($AA35+$S35+$AN35)/($O35/4),+($AA35+$S35+$AN35)/$O35),0),0))</f>
        <v>0</v>
      </c>
      <c r="CD35" s="547" t="str">
        <f>IF(SETUP!$C$11="Visée 5 / Visée 2",IF(AND(CC35&lt;0.2,CC35&gt;0.01),-(+$AF35+$U35+$AS35),0),"")</f>
        <v/>
      </c>
      <c r="CE35" s="548">
        <f>IF($Q35&lt;0,0,IF($AR35&lt;&gt;0,IF(LEFT(SETUP!$G$3,7)="Visée 5",IF(OR($J35="L",$J35="LV"),($AA35+$S35+$AN35+$AO35)/($O35/2),+($AA35+$S35+$AN35+$AO35)/$O35),0),0))</f>
        <v>0</v>
      </c>
      <c r="CF35" s="547" t="str">
        <f>IF(SETUP!$C$11="Visée 5 / Visée 2",IF(AND(CE35&lt;0.2,CE35&gt;0.01),-(+$AF35+$U35+$AS35+$AT35),0),"")</f>
        <v/>
      </c>
      <c r="CG35" s="548">
        <f>IF($Q35&lt;0,0,IF($AR35&lt;&gt;0,IF(LEFT(SETUP!$G$3,7)="Visée 5",IF(OR($J35="L",$J35="LV"),($AA35+$S35+$AN35+$AO35+$AP35)/($O35/4*3),+($AA35+$S35+$AN35+$AO35+$AP35)/$O35),0),0))</f>
        <v>0</v>
      </c>
      <c r="CH35" s="547" t="str">
        <f>IF(SETUP!$C$11="Visée 5 / Visée 2",IF(AND(CG35&lt;0.2,CG35&gt;0.01),-(+$AF35+$U35+$AS35+$AT35+$AU35),0),"")</f>
        <v/>
      </c>
      <c r="CI35" s="548" t="str">
        <f>IF($Q35&lt;0,0,IF(SETUP!$C$11="Visée 5 / Visée 2",IF($AR35&lt;&gt;0,+($AA35+$S35+$AR35)/$O35,0),""))</f>
        <v/>
      </c>
      <c r="CJ35" s="549" t="str">
        <f>IF(SETUP!$C$11="Visée 5 / Visée 2",IF(AND(CI35&lt;0.2,CI35&gt;0.01),-(+$AF35+$U35+$AW35),0),"")</f>
        <v/>
      </c>
      <c r="CK35" s="17"/>
      <c r="CL35" s="265" t="str">
        <f>IF(AND(SETUP!$C$11="Visée 5 / Visée 2",$AN35&lt;&gt;0),IF(AND($R35&lt;#REF!,$AI35&lt;&gt;""),+($Q35-$U35-$AF35-$AS35)-(($O35-$S35-$AA35-$AN35)*#REF!),0),"")</f>
        <v/>
      </c>
      <c r="CM35" s="266" t="str">
        <f>IF(AND(SETUP!$C$11="Visée 5 / Visée 2",SUM($AS35:$AT35)&lt;&gt;0),IF(AND($R35&lt;#REF!,$AI35&lt;&gt;""),+($Q35-$U35-$AF35-$AS35-$AT35)-(($O35-$S35-$AA35-$AN35-$AO35)*#REF!),0),"")</f>
        <v/>
      </c>
      <c r="CN35" s="266" t="str">
        <f>IF(AND(SETUP!$C$11="Visée 5 / Visée 2",SUM($AS35:$AU35)&lt;&gt;0),IF(AND($R35&lt;#REF!,$AI35&lt;&gt;""),+($Q35-$U35-$AF35-$AS35-$AT35-$AU35)-(($O35-$S35-$AA35-$AN35-$AO35-$AP35)*#REF!),0),"")</f>
        <v/>
      </c>
      <c r="CO35" s="267" t="str">
        <f>IF(SETUP!$C$11="Visée 5 / Visée 2",IF(AND($R35&lt;#REF!,$AI35&lt;&gt;""),+($Q35-$U35-$AF35-$AW35)-(($O35-$S35-$AA35-$AR35)*#REF!),0),"")</f>
        <v/>
      </c>
      <c r="CQ35" s="297" t="str">
        <f t="shared" si="7"/>
        <v>0</v>
      </c>
      <c r="CR35" s="589">
        <f>IF(AND(OR($C35="A",$C35=0),$G35=0,$J35=""),0,IF(AND(LEFT(SETUP!$G$3,7)="Visée 3",$C35&lt;&gt;"A",OR($J35="T2",$J35="T3",$J35="T4",$J35="L",$J35="LV"),OR($G35&lt;&gt;0,$H35&lt;&gt;0)),0,IF(AND(LEFT(SETUP!$G$3,7)="Visée 4",$C35&lt;&gt;"A",OR($J35="T3",$J35="T4",$J35="L",$J35="LV"),OR($G35&lt;&gt;0,$H35&lt;&gt;0)),0,IF(AND(LEFT(SETUP!$G$3,7)="Visée 5",$C35&lt;&gt;"A",OR($G35&lt;&gt;0,$H35&lt;&gt;0),OR($J35="T4",$J35="L",$J35="LV")),0,IF(AND($C35="",$AI35&lt;&gt;"A",OR($J35="T1",$J35="T2",$J35="T3",$J35="T4",$J35="L",$J35="LV")),0,1)))))</f>
        <v>0</v>
      </c>
      <c r="CS35" s="690">
        <f>IF($CR35&lt;&gt;0,1,IF(AND($CR35=0,OR($C35&lt;&gt;"A",$C35&lt;&gt;"")),IF(AND($J35="T4",SUM($W35:$Y35)&lt;&gt;0),4,IF(AND($J35="T3",SUM($W35:$X35)&lt;&gt;0),3,IF(AND($J35="T2",$W35&lt;&gt;0),2,IF(AND(LEFT(SETUP!$G$3,7)="Visée 5",OR($J35="L",$J35="LV"),SUM($W35:$Y35)&lt;&gt;0),4,IF(AND(LEFT(SETUP!$G$3,7)="Visée 4",OR($J35="L",$J35="LV"),SUM($W35:$X35)&lt;&gt;0),3,IF(AND(LEFT(SETUP!$G$3,7)="Visée 3",OR($J35="L",$J35="LV"),$W35&lt;&gt;0),2,IF(AND($CR35=0,OR($AI35&lt;&gt;"A",$AI35&lt;&gt;"")),IF(AND($J35="T4",SUM($AN35:$AP35)&lt;&gt;0),44,IF(AND($J35="T3",SUM($AN35:$AO35)&lt;&gt;0),33,IF(AND($J35="T2",$AN35&lt;&gt;0),22,0))))))))))))</f>
        <v>0</v>
      </c>
      <c r="CT35" s="590">
        <f t="shared" si="8"/>
        <v>1</v>
      </c>
      <c r="CU35" s="702">
        <f t="shared" si="9"/>
        <v>2</v>
      </c>
      <c r="CV35" s="702">
        <f>IF(LEFT(SETUP!$G$3,7)="Visée 3",0,IF(LEFT(SETUP!$G$3,7)="Visée 4",1,(IF(LEFT(SETUP!$G$3,7)="Visée 5",2,0))))</f>
        <v>0</v>
      </c>
      <c r="CW35" s="710">
        <f t="shared" si="0"/>
        <v>0</v>
      </c>
      <c r="CX35" s="710">
        <f t="shared" si="1"/>
        <v>0</v>
      </c>
      <c r="CY35" s="590">
        <f t="shared" si="10"/>
        <v>0</v>
      </c>
      <c r="CZ35" s="590">
        <f>IF((IF(C35="",0,IF(C35="A",IF(DU35="AP",0,SUMIF(#REF!,A35,#REF!)/1000+SUMIF(#REF!,A35,#REF!)/1000+0.00001),+O35))+IF(C35="",0,IF(C35="A",IF(DU35="AP",0,SUMIF(#REF!,A35,#REF!)/1000+SUMIF(#REF!,A35,#REF!)/1000),+Q35)))=(K35+M35),0,1)</f>
        <v>0</v>
      </c>
      <c r="DA35" s="590">
        <f t="shared" si="11"/>
        <v>0</v>
      </c>
      <c r="DB35" s="590">
        <f>IF(AND($J35="L",SETUP!$C$11="Visée 3",$C35&lt;&gt;0),IF(SUM(W35:X35)&gt;G35*1/3,2,0),IF(AND($J35="L",AI35&lt;&gt;"",$C35="",OR(SETUP!$C$11="Visée 4",SETUP!$C$11="Visée 3",SETUP!$C$11="Visée 5 / Visée 2")),IF(SUM(AN35:AO35)&gt;G35*2/4,22,0),0))</f>
        <v>0</v>
      </c>
      <c r="DC35" s="590">
        <f>IF(AND($J35="L",SETUP!$C$11="Visée 3",$C35&lt;&gt;0),IF(SUM(W35:Y35)&gt;G35*2/3,3,0),IF(AND($J35="L",SETUP!$C$11="Visée 4",$C35&lt;&gt;0),IF(SUM(W35:Y35)&gt;G35*1/2,3,0),IF(AND($J35="L",AI35&lt;&gt;"",OR(SETUP!$C$11="Visée 4",SETUP!$C$11="Visée 3",SETUP!$C$11="Visée 5 / Visée 2")),IF(SUM(AN35:AP35)&gt;G35*3/4,33,0),0)))</f>
        <v>0</v>
      </c>
      <c r="DD35" s="711">
        <f>IF(AND($J35="L",SETUP!$C$11="Visée 3",$C35&lt;&gt;0),IF(SUM(W35:Z35)&gt;G35,4,0),IF(AND($J35="L",SETUP!$C$11="Visée 4",$C35&lt;&gt;0),IF(SUM(W35:Z35)&gt;G35,4,0),IF(AND($J35="L",SETUP!$C$11="Visée 5 / Visée 2",$C35&lt;&gt;0),IF(W35:Z35&gt;G35,4,0),IF(AND($J35="L",OR(AI35&lt;&gt;"",AI35&lt;&gt;"A"),OR(SETUP!$C$11="Visée 5 / Visée 2",SETUP!$C$11="Visée 4",SETUP!$C$11="Visée 3")),IF(SUM(AN35:AQ35)&gt;G35,44,0),0))))</f>
        <v>0</v>
      </c>
      <c r="DE35" s="715"/>
      <c r="DF35" s="715"/>
      <c r="DG35" s="715"/>
      <c r="DH35" s="715"/>
      <c r="DI35" s="715"/>
      <c r="DJ35" s="715"/>
      <c r="DK35" s="715"/>
      <c r="DL35" s="715"/>
      <c r="DM35" s="715"/>
      <c r="DN35" s="715"/>
      <c r="DO35" s="715"/>
      <c r="DP35" s="715"/>
      <c r="DQ35" s="715"/>
      <c r="DR35" s="217"/>
      <c r="DS35" s="217"/>
      <c r="DT35" s="217"/>
      <c r="DU35" s="217"/>
      <c r="DV35" s="217"/>
      <c r="DW35" s="217"/>
      <c r="DX35" s="217"/>
      <c r="DY35" s="217"/>
      <c r="DZ35" s="217"/>
      <c r="EA35" s="217"/>
      <c r="EB35" s="217"/>
      <c r="EC35" s="217"/>
      <c r="ED35" s="217"/>
      <c r="EE35" s="217"/>
      <c r="EF35" s="217"/>
      <c r="EG35" s="217"/>
      <c r="EH35" s="217"/>
      <c r="EI35" s="217"/>
      <c r="EJ35" s="217"/>
      <c r="EK35" s="217"/>
      <c r="EL35" s="217"/>
      <c r="EM35" s="217"/>
      <c r="EN35" s="217"/>
      <c r="EO35" s="217"/>
      <c r="EP35" s="217"/>
      <c r="EQ35" s="217"/>
      <c r="ER35" s="217"/>
      <c r="ES35" s="217"/>
      <c r="ET35" s="217"/>
      <c r="EU35" s="217"/>
      <c r="EV35" s="217"/>
      <c r="EW35" s="217"/>
      <c r="EX35" s="217"/>
      <c r="EY35" s="217"/>
      <c r="EZ35" s="217"/>
      <c r="FA35" s="217"/>
      <c r="FB35" s="217"/>
      <c r="FC35" s="217"/>
      <c r="FD35" s="217"/>
      <c r="FE35" s="217"/>
      <c r="FF35" s="217"/>
      <c r="FG35" s="217"/>
      <c r="FH35" s="217"/>
      <c r="FI35" s="217"/>
      <c r="FJ35" s="217"/>
      <c r="FK35" s="217"/>
      <c r="FL35" s="217"/>
      <c r="FM35" s="217"/>
      <c r="FN35" s="217"/>
      <c r="FO35" s="217"/>
      <c r="FP35" s="217"/>
      <c r="FQ35" s="217"/>
      <c r="FR35" s="217"/>
      <c r="FS35" s="217"/>
      <c r="FT35" s="217"/>
      <c r="FU35" s="217"/>
      <c r="FV35" s="217"/>
      <c r="FW35" s="217"/>
      <c r="FX35" s="217"/>
      <c r="FY35" s="217"/>
      <c r="FZ35" s="217"/>
      <c r="GA35" s="217"/>
      <c r="GB35" s="217"/>
    </row>
    <row r="36" spans="1:184" ht="18" customHeight="1" x14ac:dyDescent="0.25">
      <c r="A36" s="137">
        <f t="shared" si="4"/>
        <v>0</v>
      </c>
      <c r="B36" s="138">
        <f t="shared" si="5"/>
        <v>0</v>
      </c>
      <c r="C36" s="132"/>
      <c r="D36" s="72">
        <f t="shared" si="6"/>
        <v>0</v>
      </c>
      <c r="E36" s="72">
        <f t="shared" si="2"/>
        <v>0</v>
      </c>
      <c r="F36" s="72" t="str">
        <f t="shared" si="12"/>
        <v/>
      </c>
      <c r="G36" s="582"/>
      <c r="H36" s="582"/>
      <c r="I36" s="73">
        <v>1</v>
      </c>
      <c r="J36" s="133"/>
      <c r="K36" s="635">
        <f>IF(C36="",0,IF(C36="A",IF(DT36="AP",0,SUMIF(#REF!,A36,#REF!)/1000+SUMIF(#REF!,A36,#REF!)/1000+0.00001),+O36))</f>
        <v>0</v>
      </c>
      <c r="L36" s="77"/>
      <c r="M36" s="636">
        <f>IF(C36="",0,IF(C36="A",IF(DT36="AP",0,SUMIF(#REF!,A36,#REF!)/1000+SUMIF(#REF!,A36,#REF!)/1000),+Q36))</f>
        <v>0</v>
      </c>
      <c r="N36" s="637" t="str">
        <f t="shared" si="3"/>
        <v/>
      </c>
      <c r="O36" s="113"/>
      <c r="P36" s="75"/>
      <c r="Q36" s="74"/>
      <c r="R36" s="127"/>
      <c r="S36" s="113"/>
      <c r="T36" s="76"/>
      <c r="U36" s="75"/>
      <c r="V36" s="127"/>
      <c r="W36" s="113"/>
      <c r="X36" s="75"/>
      <c r="Y36" s="75"/>
      <c r="Z36" s="77"/>
      <c r="AA36" s="115"/>
      <c r="AB36" s="113"/>
      <c r="AC36" s="75"/>
      <c r="AD36" s="75"/>
      <c r="AE36" s="75"/>
      <c r="AF36" s="78"/>
      <c r="AG36" s="114"/>
      <c r="AH36" s="21"/>
      <c r="AI36" s="161"/>
      <c r="AJ36" s="154"/>
      <c r="AK36" s="211"/>
      <c r="AL36" s="98"/>
      <c r="AM36" s="153"/>
      <c r="AN36" s="154"/>
      <c r="AO36" s="99"/>
      <c r="AP36" s="99"/>
      <c r="AQ36" s="99"/>
      <c r="AR36" s="155"/>
      <c r="AS36" s="99"/>
      <c r="AT36" s="99"/>
      <c r="AU36" s="99"/>
      <c r="AV36" s="99"/>
      <c r="AW36" s="97"/>
      <c r="AX36" s="152"/>
      <c r="AY36" s="21"/>
      <c r="AZ36" s="15"/>
      <c r="BA36" s="239"/>
      <c r="BB36" s="235"/>
      <c r="BC36" s="271"/>
      <c r="BD36" s="272"/>
      <c r="BE36" s="15"/>
      <c r="BF36" s="274"/>
      <c r="BG36" s="292"/>
      <c r="BH36" s="274"/>
      <c r="BI36" s="275"/>
      <c r="BJ36" s="15"/>
      <c r="BK36" s="679"/>
      <c r="BL36" s="680"/>
      <c r="BM36" s="548"/>
      <c r="BN36" s="547"/>
      <c r="BO36" s="548"/>
      <c r="BP36" s="547"/>
      <c r="BQ36" s="548"/>
      <c r="BR36" s="549"/>
      <c r="BS36" s="17"/>
      <c r="BT36" s="685"/>
      <c r="BU36" s="547"/>
      <c r="BV36" s="547"/>
      <c r="BW36" s="267"/>
      <c r="BX36" s="535"/>
      <c r="BY36" s="536"/>
      <c r="BZ36" s="274" t="str">
        <f>IF(SETUP!$C$11="Visée 5 / Visée 2",+$O36+$AJ36-$S36-$AA36-$AR36,"")</f>
        <v/>
      </c>
      <c r="CA36" s="275" t="str">
        <f>IF(SETUP!$C$11="Visée 5 / Visée 2",+$Q36+$AL36-$U36-$AF36-$AW36,"")</f>
        <v/>
      </c>
      <c r="CB36" s="15"/>
      <c r="CC36" s="546">
        <f>IF($Q36&lt;0,0,IF($AR36&lt;&gt;0,IF(LEFT(SETUP!$G$3,7)="Visée 5",IF(OR($J36="L",$J36="LV"),($AA36+$S36+$AN36)/($O36/4),+($AA36+$S36+$AN36)/$O36),0),0))</f>
        <v>0</v>
      </c>
      <c r="CD36" s="547" t="str">
        <f>IF(SETUP!$C$11="Visée 5 / Visée 2",IF(AND(CC36&lt;0.2,CC36&gt;0.01),-(+$AF36+$U36+$AS36),0),"")</f>
        <v/>
      </c>
      <c r="CE36" s="548">
        <f>IF($Q36&lt;0,0,IF($AR36&lt;&gt;0,IF(LEFT(SETUP!$G$3,7)="Visée 5",IF(OR($J36="L",$J36="LV"),($AA36+$S36+$AN36+$AO36)/($O36/2),+($AA36+$S36+$AN36+$AO36)/$O36),0),0))</f>
        <v>0</v>
      </c>
      <c r="CF36" s="547" t="str">
        <f>IF(SETUP!$C$11="Visée 5 / Visée 2",IF(AND(CE36&lt;0.2,CE36&gt;0.01),-(+$AF36+$U36+$AS36+$AT36),0),"")</f>
        <v/>
      </c>
      <c r="CG36" s="548">
        <f>IF($Q36&lt;0,0,IF($AR36&lt;&gt;0,IF(LEFT(SETUP!$G$3,7)="Visée 5",IF(OR($J36="L",$J36="LV"),($AA36+$S36+$AN36+$AO36+$AP36)/($O36/4*3),+($AA36+$S36+$AN36+$AO36+$AP36)/$O36),0),0))</f>
        <v>0</v>
      </c>
      <c r="CH36" s="547" t="str">
        <f>IF(SETUP!$C$11="Visée 5 / Visée 2",IF(AND(CG36&lt;0.2,CG36&gt;0.01),-(+$AF36+$U36+$AS36+$AT36+$AU36),0),"")</f>
        <v/>
      </c>
      <c r="CI36" s="548" t="str">
        <f>IF($Q36&lt;0,0,IF(SETUP!$C$11="Visée 5 / Visée 2",IF($AR36&lt;&gt;0,+($AA36+$S36+$AR36)/$O36,0),""))</f>
        <v/>
      </c>
      <c r="CJ36" s="549" t="str">
        <f>IF(SETUP!$C$11="Visée 5 / Visée 2",IF(AND(CI36&lt;0.2,CI36&gt;0.01),-(+$AF36+$U36+$AW36),0),"")</f>
        <v/>
      </c>
      <c r="CK36" s="17"/>
      <c r="CL36" s="265" t="str">
        <f>IF(AND(SETUP!$C$11="Visée 5 / Visée 2",$AN36&lt;&gt;0),IF(AND($R36&lt;#REF!,$AI36&lt;&gt;""),+($Q36-$U36-$AF36-$AS36)-(($O36-$S36-$AA36-$AN36)*#REF!),0),"")</f>
        <v/>
      </c>
      <c r="CM36" s="266" t="str">
        <f>IF(AND(SETUP!$C$11="Visée 5 / Visée 2",SUM($AS36:$AT36)&lt;&gt;0),IF(AND($R36&lt;#REF!,$AI36&lt;&gt;""),+($Q36-$U36-$AF36-$AS36-$AT36)-(($O36-$S36-$AA36-$AN36-$AO36)*#REF!),0),"")</f>
        <v/>
      </c>
      <c r="CN36" s="266" t="str">
        <f>IF(AND(SETUP!$C$11="Visée 5 / Visée 2",SUM($AS36:$AU36)&lt;&gt;0),IF(AND($R36&lt;#REF!,$AI36&lt;&gt;""),+($Q36-$U36-$AF36-$AS36-$AT36-$AU36)-(($O36-$S36-$AA36-$AN36-$AO36-$AP36)*#REF!),0),"")</f>
        <v/>
      </c>
      <c r="CO36" s="267" t="str">
        <f>IF(SETUP!$C$11="Visée 5 / Visée 2",IF(AND($R36&lt;#REF!,$AI36&lt;&gt;""),+($Q36-$U36-$AF36-$AW36)-(($O36-$S36-$AA36-$AR36)*#REF!),0),"")</f>
        <v/>
      </c>
      <c r="CQ36" s="297" t="str">
        <f t="shared" si="7"/>
        <v>0</v>
      </c>
      <c r="CR36" s="589">
        <f>IF(AND(OR($C36="A",$C36=0),$G36=0,$J36=""),0,IF(AND(LEFT(SETUP!$G$3,7)="Visée 3",$C36&lt;&gt;"A",OR($J36="T2",$J36="T3",$J36="T4",$J36="L",$J36="LV"),OR($G36&lt;&gt;0,$H36&lt;&gt;0)),0,IF(AND(LEFT(SETUP!$G$3,7)="Visée 4",$C36&lt;&gt;"A",OR($J36="T3",$J36="T4",$J36="L",$J36="LV"),OR($G36&lt;&gt;0,$H36&lt;&gt;0)),0,IF(AND(LEFT(SETUP!$G$3,7)="Visée 5",$C36&lt;&gt;"A",OR($G36&lt;&gt;0,$H36&lt;&gt;0),OR($J36="T4",$J36="L",$J36="LV")),0,IF(AND($C36="",$AI36&lt;&gt;"A",OR($J36="T1",$J36="T2",$J36="T3",$J36="T4",$J36="L",$J36="LV")),0,1)))))</f>
        <v>0</v>
      </c>
      <c r="CS36" s="690">
        <f>IF($CR36&lt;&gt;0,1,IF(AND($CR36=0,OR($C36&lt;&gt;"A",$C36&lt;&gt;"")),IF(AND($J36="T4",SUM($W36:$Y36)&lt;&gt;0),4,IF(AND($J36="T3",SUM($W36:$X36)&lt;&gt;0),3,IF(AND($J36="T2",$W36&lt;&gt;0),2,IF(AND(LEFT(SETUP!$G$3,7)="Visée 5",OR($J36="L",$J36="LV"),SUM($W36:$Y36)&lt;&gt;0),4,IF(AND(LEFT(SETUP!$G$3,7)="Visée 4",OR($J36="L",$J36="LV"),SUM($W36:$X36)&lt;&gt;0),3,IF(AND(LEFT(SETUP!$G$3,7)="Visée 3",OR($J36="L",$J36="LV"),$W36&lt;&gt;0),2,IF(AND($CR36=0,OR($AI36&lt;&gt;"A",$AI36&lt;&gt;"")),IF(AND($J36="T4",SUM($AN36:$AP36)&lt;&gt;0),44,IF(AND($J36="T3",SUM($AN36:$AO36)&lt;&gt;0),33,IF(AND($J36="T2",$AN36&lt;&gt;0),22,0))))))))))))</f>
        <v>0</v>
      </c>
      <c r="CT36" s="590">
        <f t="shared" si="8"/>
        <v>1</v>
      </c>
      <c r="CU36" s="702">
        <f t="shared" si="9"/>
        <v>2</v>
      </c>
      <c r="CV36" s="702">
        <f>IF(LEFT(SETUP!$G$3,7)="Visée 3",0,IF(LEFT(SETUP!$G$3,7)="Visée 4",1,(IF(LEFT(SETUP!$G$3,7)="Visée 5",2,0))))</f>
        <v>0</v>
      </c>
      <c r="CW36" s="710">
        <f t="shared" si="0"/>
        <v>0</v>
      </c>
      <c r="CX36" s="710">
        <f t="shared" si="1"/>
        <v>0</v>
      </c>
      <c r="CY36" s="590">
        <f t="shared" si="10"/>
        <v>0</v>
      </c>
      <c r="CZ36" s="590">
        <f>IF((IF(C36="",0,IF(C36="A",IF(DU36="AP",0,SUMIF(#REF!,A36,#REF!)/1000+SUMIF(#REF!,A36,#REF!)/1000+0.00001),+O36))+IF(C36="",0,IF(C36="A",IF(DU36="AP",0,SUMIF(#REF!,A36,#REF!)/1000+SUMIF(#REF!,A36,#REF!)/1000),+Q36)))=(K36+M36),0,1)</f>
        <v>0</v>
      </c>
      <c r="DA36" s="590">
        <f t="shared" si="11"/>
        <v>0</v>
      </c>
      <c r="DB36" s="590">
        <f>IF(AND($J36="L",SETUP!$C$11="Visée 3",$C36&lt;&gt;0),IF(SUM(W36:X36)&gt;G36*1/3,2,0),IF(AND($J36="L",AI36&lt;&gt;"",$C36="",OR(SETUP!$C$11="Visée 4",SETUP!$C$11="Visée 3",SETUP!$C$11="Visée 5 / Visée 2")),IF(SUM(AN36:AO36)&gt;G36*2/4,22,0),0))</f>
        <v>0</v>
      </c>
      <c r="DC36" s="590">
        <f>IF(AND($J36="L",SETUP!$C$11="Visée 3",$C36&lt;&gt;0),IF(SUM(W36:Y36)&gt;G36*2/3,3,0),IF(AND($J36="L",SETUP!$C$11="Visée 4",$C36&lt;&gt;0),IF(SUM(W36:Y36)&gt;G36*1/2,3,0),IF(AND($J36="L",AI36&lt;&gt;"",OR(SETUP!$C$11="Visée 4",SETUP!$C$11="Visée 3",SETUP!$C$11="Visée 5 / Visée 2")),IF(SUM(AN36:AP36)&gt;G36*3/4,33,0),0)))</f>
        <v>0</v>
      </c>
      <c r="DD36" s="711">
        <f>IF(AND($J36="L",SETUP!$C$11="Visée 3",$C36&lt;&gt;0),IF(SUM(W36:Z36)&gt;G36,4,0),IF(AND($J36="L",SETUP!$C$11="Visée 4",$C36&lt;&gt;0),IF(SUM(W36:Z36)&gt;G36,4,0),IF(AND($J36="L",SETUP!$C$11="Visée 5 / Visée 2",$C36&lt;&gt;0),IF(W36:Z36&gt;G36,4,0),IF(AND($J36="L",OR(AI36&lt;&gt;"",AI36&lt;&gt;"A"),OR(SETUP!$C$11="Visée 5 / Visée 2",SETUP!$C$11="Visée 4",SETUP!$C$11="Visée 3")),IF(SUM(AN36:AQ36)&gt;G36,44,0),0))))</f>
        <v>0</v>
      </c>
      <c r="DE36" s="715"/>
      <c r="DF36" s="715"/>
      <c r="DG36" s="715"/>
      <c r="DH36" s="715"/>
      <c r="DI36" s="715"/>
      <c r="DJ36" s="715"/>
      <c r="DK36" s="715"/>
      <c r="DL36" s="715"/>
      <c r="DM36" s="715"/>
      <c r="DN36" s="715"/>
      <c r="DO36" s="715"/>
      <c r="DP36" s="715"/>
      <c r="DQ36" s="715"/>
      <c r="DR36" s="217"/>
      <c r="DS36" s="217"/>
      <c r="DT36" s="217"/>
      <c r="DU36" s="217"/>
      <c r="DV36" s="217"/>
      <c r="DW36" s="217"/>
      <c r="DX36" s="217"/>
      <c r="DY36" s="217"/>
      <c r="DZ36" s="217"/>
      <c r="EA36" s="217"/>
      <c r="EB36" s="217"/>
      <c r="EC36" s="217"/>
      <c r="ED36" s="217"/>
      <c r="EE36" s="217"/>
      <c r="EF36" s="217"/>
      <c r="EG36" s="217"/>
      <c r="EH36" s="217"/>
      <c r="EI36" s="217"/>
      <c r="EJ36" s="217"/>
      <c r="EK36" s="217"/>
      <c r="EL36" s="217"/>
      <c r="EM36" s="217"/>
      <c r="EN36" s="217"/>
      <c r="EO36" s="217"/>
      <c r="EP36" s="217"/>
      <c r="EQ36" s="217"/>
      <c r="ER36" s="217"/>
      <c r="ES36" s="217"/>
      <c r="ET36" s="217"/>
      <c r="EU36" s="217"/>
      <c r="EV36" s="217"/>
      <c r="EW36" s="217"/>
      <c r="EX36" s="217"/>
      <c r="EY36" s="217"/>
      <c r="EZ36" s="217"/>
      <c r="FA36" s="217"/>
      <c r="FB36" s="217"/>
      <c r="FC36" s="217"/>
      <c r="FD36" s="217"/>
      <c r="FE36" s="217"/>
      <c r="FF36" s="217"/>
      <c r="FG36" s="217"/>
      <c r="FH36" s="217"/>
      <c r="FI36" s="217"/>
      <c r="FJ36" s="217"/>
      <c r="FK36" s="217"/>
      <c r="FL36" s="217"/>
      <c r="FM36" s="217"/>
      <c r="FN36" s="217"/>
      <c r="FO36" s="217"/>
      <c r="FP36" s="217"/>
      <c r="FQ36" s="217"/>
      <c r="FR36" s="217"/>
      <c r="FS36" s="217"/>
      <c r="FT36" s="217"/>
      <c r="FU36" s="217"/>
      <c r="FV36" s="217"/>
      <c r="FW36" s="217"/>
      <c r="FX36" s="217"/>
      <c r="FY36" s="217"/>
      <c r="FZ36" s="217"/>
      <c r="GA36" s="217"/>
      <c r="GB36" s="217"/>
    </row>
    <row r="37" spans="1:184" ht="18" customHeight="1" x14ac:dyDescent="0.25">
      <c r="A37" s="137">
        <f t="shared" si="4"/>
        <v>0</v>
      </c>
      <c r="B37" s="138">
        <f t="shared" si="5"/>
        <v>0</v>
      </c>
      <c r="C37" s="132"/>
      <c r="D37" s="72">
        <f t="shared" si="6"/>
        <v>0</v>
      </c>
      <c r="E37" s="72">
        <f t="shared" si="2"/>
        <v>0</v>
      </c>
      <c r="F37" s="72" t="str">
        <f t="shared" si="12"/>
        <v/>
      </c>
      <c r="G37" s="582"/>
      <c r="H37" s="582"/>
      <c r="I37" s="73">
        <v>1</v>
      </c>
      <c r="J37" s="133"/>
      <c r="K37" s="635">
        <f>IF(C37="",0,IF(C37="A",IF(DT37="AP",0,SUMIF(#REF!,A37,#REF!)/1000+SUMIF(#REF!,A37,#REF!)/1000+0.00001),+O37))</f>
        <v>0</v>
      </c>
      <c r="L37" s="77"/>
      <c r="M37" s="636">
        <f>IF(C37="",0,IF(C37="A",IF(DT37="AP",0,SUMIF(#REF!,A37,#REF!)/1000+SUMIF(#REF!,A37,#REF!)/1000),+Q37))</f>
        <v>0</v>
      </c>
      <c r="N37" s="637" t="str">
        <f t="shared" si="3"/>
        <v/>
      </c>
      <c r="O37" s="113"/>
      <c r="P37" s="75"/>
      <c r="Q37" s="74"/>
      <c r="R37" s="127"/>
      <c r="S37" s="113"/>
      <c r="T37" s="76"/>
      <c r="U37" s="75"/>
      <c r="V37" s="127"/>
      <c r="W37" s="113"/>
      <c r="X37" s="75"/>
      <c r="Y37" s="75"/>
      <c r="Z37" s="77"/>
      <c r="AA37" s="115"/>
      <c r="AB37" s="113"/>
      <c r="AC37" s="75"/>
      <c r="AD37" s="75"/>
      <c r="AE37" s="75"/>
      <c r="AF37" s="78"/>
      <c r="AG37" s="114"/>
      <c r="AH37" s="21"/>
      <c r="AI37" s="161"/>
      <c r="AJ37" s="154"/>
      <c r="AK37" s="211"/>
      <c r="AL37" s="98"/>
      <c r="AM37" s="153"/>
      <c r="AN37" s="154"/>
      <c r="AO37" s="99"/>
      <c r="AP37" s="99"/>
      <c r="AQ37" s="99"/>
      <c r="AR37" s="155"/>
      <c r="AS37" s="99"/>
      <c r="AT37" s="99"/>
      <c r="AU37" s="99"/>
      <c r="AV37" s="99"/>
      <c r="AW37" s="97"/>
      <c r="AX37" s="152"/>
      <c r="AY37" s="21"/>
      <c r="AZ37" s="15"/>
      <c r="BA37" s="239"/>
      <c r="BB37" s="235"/>
      <c r="BC37" s="271"/>
      <c r="BD37" s="272"/>
      <c r="BE37" s="15"/>
      <c r="BF37" s="274"/>
      <c r="BG37" s="292"/>
      <c r="BH37" s="274"/>
      <c r="BI37" s="275"/>
      <c r="BJ37" s="15"/>
      <c r="BK37" s="679"/>
      <c r="BL37" s="680"/>
      <c r="BM37" s="548"/>
      <c r="BN37" s="547"/>
      <c r="BO37" s="548"/>
      <c r="BP37" s="547"/>
      <c r="BQ37" s="548"/>
      <c r="BR37" s="549"/>
      <c r="BS37" s="17"/>
      <c r="BT37" s="685"/>
      <c r="BU37" s="547"/>
      <c r="BV37" s="547"/>
      <c r="BW37" s="267"/>
      <c r="BX37" s="535"/>
      <c r="BY37" s="536"/>
      <c r="BZ37" s="274" t="str">
        <f>IF(SETUP!$C$11="Visée 5 / Visée 2",+$O37+$AJ37-$S37-$AA37-$AR37,"")</f>
        <v/>
      </c>
      <c r="CA37" s="275" t="str">
        <f>IF(SETUP!$C$11="Visée 5 / Visée 2",+$Q37+$AL37-$U37-$AF37-$AW37,"")</f>
        <v/>
      </c>
      <c r="CB37" s="15"/>
      <c r="CC37" s="546">
        <f>IF($Q37&lt;0,0,IF($AR37&lt;&gt;0,IF(LEFT(SETUP!$G$3,7)="Visée 5",IF(OR($J37="L",$J37="LV"),($AA37+$S37+$AN37)/($O37/4),+($AA37+$S37+$AN37)/$O37),0),0))</f>
        <v>0</v>
      </c>
      <c r="CD37" s="547" t="str">
        <f>IF(SETUP!$C$11="Visée 5 / Visée 2",IF(AND(CC37&lt;0.2,CC37&gt;0.01),-(+$AF37+$U37+$AS37),0),"")</f>
        <v/>
      </c>
      <c r="CE37" s="548">
        <f>IF($Q37&lt;0,0,IF($AR37&lt;&gt;0,IF(LEFT(SETUP!$G$3,7)="Visée 5",IF(OR($J37="L",$J37="LV"),($AA37+$S37+$AN37+$AO37)/($O37/2),+($AA37+$S37+$AN37+$AO37)/$O37),0),0))</f>
        <v>0</v>
      </c>
      <c r="CF37" s="547" t="str">
        <f>IF(SETUP!$C$11="Visée 5 / Visée 2",IF(AND(CE37&lt;0.2,CE37&gt;0.01),-(+$AF37+$U37+$AS37+$AT37),0),"")</f>
        <v/>
      </c>
      <c r="CG37" s="548">
        <f>IF($Q37&lt;0,0,IF($AR37&lt;&gt;0,IF(LEFT(SETUP!$G$3,7)="Visée 5",IF(OR($J37="L",$J37="LV"),($AA37+$S37+$AN37+$AO37+$AP37)/($O37/4*3),+($AA37+$S37+$AN37+$AO37+$AP37)/$O37),0),0))</f>
        <v>0</v>
      </c>
      <c r="CH37" s="547" t="str">
        <f>IF(SETUP!$C$11="Visée 5 / Visée 2",IF(AND(CG37&lt;0.2,CG37&gt;0.01),-(+$AF37+$U37+$AS37+$AT37+$AU37),0),"")</f>
        <v/>
      </c>
      <c r="CI37" s="548" t="str">
        <f>IF($Q37&lt;0,0,IF(SETUP!$C$11="Visée 5 / Visée 2",IF($AR37&lt;&gt;0,+($AA37+$S37+$AR37)/$O37,0),""))</f>
        <v/>
      </c>
      <c r="CJ37" s="549" t="str">
        <f>IF(SETUP!$C$11="Visée 5 / Visée 2",IF(AND(CI37&lt;0.2,CI37&gt;0.01),-(+$AF37+$U37+$AW37),0),"")</f>
        <v/>
      </c>
      <c r="CK37" s="17"/>
      <c r="CL37" s="265" t="str">
        <f>IF(AND(SETUP!$C$11="Visée 5 / Visée 2",$AN37&lt;&gt;0),IF(AND($R37&lt;#REF!,$AI37&lt;&gt;""),+($Q37-$U37-$AF37-$AS37)-(($O37-$S37-$AA37-$AN37)*#REF!),0),"")</f>
        <v/>
      </c>
      <c r="CM37" s="266" t="str">
        <f>IF(AND(SETUP!$C$11="Visée 5 / Visée 2",SUM($AS37:$AT37)&lt;&gt;0),IF(AND($R37&lt;#REF!,$AI37&lt;&gt;""),+($Q37-$U37-$AF37-$AS37-$AT37)-(($O37-$S37-$AA37-$AN37-$AO37)*#REF!),0),"")</f>
        <v/>
      </c>
      <c r="CN37" s="266" t="str">
        <f>IF(AND(SETUP!$C$11="Visée 5 / Visée 2",SUM($AS37:$AU37)&lt;&gt;0),IF(AND($R37&lt;#REF!,$AI37&lt;&gt;""),+($Q37-$U37-$AF37-$AS37-$AT37-$AU37)-(($O37-$S37-$AA37-$AN37-$AO37-$AP37)*#REF!),0),"")</f>
        <v/>
      </c>
      <c r="CO37" s="267" t="str">
        <f>IF(SETUP!$C$11="Visée 5 / Visée 2",IF(AND($R37&lt;#REF!,$AI37&lt;&gt;""),+($Q37-$U37-$AF37-$AW37)-(($O37-$S37-$AA37-$AR37)*#REF!),0),"")</f>
        <v/>
      </c>
      <c r="CQ37" s="297" t="str">
        <f t="shared" si="7"/>
        <v>0</v>
      </c>
      <c r="CR37" s="589">
        <f>IF(AND(OR($C37="A",$C37=0),$G37=0,$J37=""),0,IF(AND(LEFT(SETUP!$G$3,7)="Visée 3",$C37&lt;&gt;"A",OR($J37="T2",$J37="T3",$J37="T4",$J37="L",$J37="LV"),OR($G37&lt;&gt;0,$H37&lt;&gt;0)),0,IF(AND(LEFT(SETUP!$G$3,7)="Visée 4",$C37&lt;&gt;"A",OR($J37="T3",$J37="T4",$J37="L",$J37="LV"),OR($G37&lt;&gt;0,$H37&lt;&gt;0)),0,IF(AND(LEFT(SETUP!$G$3,7)="Visée 5",$C37&lt;&gt;"A",OR($G37&lt;&gt;0,$H37&lt;&gt;0),OR($J37="T4",$J37="L",$J37="LV")),0,IF(AND($C37="",$AI37&lt;&gt;"A",OR($J37="T1",$J37="T2",$J37="T3",$J37="T4",$J37="L",$J37="LV")),0,1)))))</f>
        <v>0</v>
      </c>
      <c r="CS37" s="690">
        <f>IF($CR37&lt;&gt;0,1,IF(AND($CR37=0,OR($C37&lt;&gt;"A",$C37&lt;&gt;"")),IF(AND($J37="T4",SUM($W37:$Y37)&lt;&gt;0),4,IF(AND($J37="T3",SUM($W37:$X37)&lt;&gt;0),3,IF(AND($J37="T2",$W37&lt;&gt;0),2,IF(AND(LEFT(SETUP!$G$3,7)="Visée 5",OR($J37="L",$J37="LV"),SUM($W37:$Y37)&lt;&gt;0),4,IF(AND(LEFT(SETUP!$G$3,7)="Visée 4",OR($J37="L",$J37="LV"),SUM($W37:$X37)&lt;&gt;0),3,IF(AND(LEFT(SETUP!$G$3,7)="Visée 3",OR($J37="L",$J37="LV"),$W37&lt;&gt;0),2,IF(AND($CR37=0,OR($AI37&lt;&gt;"A",$AI37&lt;&gt;"")),IF(AND($J37="T4",SUM($AN37:$AP37)&lt;&gt;0),44,IF(AND($J37="T3",SUM($AN37:$AO37)&lt;&gt;0),33,IF(AND($J37="T2",$AN37&lt;&gt;0),22,0))))))))))))</f>
        <v>0</v>
      </c>
      <c r="CT37" s="590">
        <f t="shared" si="8"/>
        <v>1</v>
      </c>
      <c r="CU37" s="702">
        <f t="shared" si="9"/>
        <v>2</v>
      </c>
      <c r="CV37" s="702">
        <f>IF(LEFT(SETUP!$G$3,7)="Visée 3",0,IF(LEFT(SETUP!$G$3,7)="Visée 4",1,(IF(LEFT(SETUP!$G$3,7)="Visée 5",2,0))))</f>
        <v>0</v>
      </c>
      <c r="CW37" s="710">
        <f t="shared" si="0"/>
        <v>0</v>
      </c>
      <c r="CX37" s="710">
        <f t="shared" si="1"/>
        <v>0</v>
      </c>
      <c r="CY37" s="590">
        <f t="shared" si="10"/>
        <v>0</v>
      </c>
      <c r="CZ37" s="590">
        <f>IF((IF(C37="",0,IF(C37="A",IF(DU37="AP",0,SUMIF(#REF!,A37,#REF!)/1000+SUMIF(#REF!,A37,#REF!)/1000+0.00001),+O37))+IF(C37="",0,IF(C37="A",IF(DU37="AP",0,SUMIF(#REF!,A37,#REF!)/1000+SUMIF(#REF!,A37,#REF!)/1000),+Q37)))=(K37+M37),0,1)</f>
        <v>0</v>
      </c>
      <c r="DA37" s="590">
        <f t="shared" si="11"/>
        <v>0</v>
      </c>
      <c r="DB37" s="590">
        <f>IF(AND($J37="L",SETUP!$C$11="Visée 3",$C37&lt;&gt;0),IF(SUM(W37:X37)&gt;G37*1/3,2,0),IF(AND($J37="L",AI37&lt;&gt;"",$C37="",OR(SETUP!$C$11="Visée 4",SETUP!$C$11="Visée 3",SETUP!$C$11="Visée 5 / Visée 2")),IF(SUM(AN37:AO37)&gt;G37*2/4,22,0),0))</f>
        <v>0</v>
      </c>
      <c r="DC37" s="590">
        <f>IF(AND($J37="L",SETUP!$C$11="Visée 3",$C37&lt;&gt;0),IF(SUM(W37:Y37)&gt;G37*2/3,3,0),IF(AND($J37="L",SETUP!$C$11="Visée 4",$C37&lt;&gt;0),IF(SUM(W37:Y37)&gt;G37*1/2,3,0),IF(AND($J37="L",AI37&lt;&gt;"",OR(SETUP!$C$11="Visée 4",SETUP!$C$11="Visée 3",SETUP!$C$11="Visée 5 / Visée 2")),IF(SUM(AN37:AP37)&gt;G37*3/4,33,0),0)))</f>
        <v>0</v>
      </c>
      <c r="DD37" s="711">
        <f>IF(AND($J37="L",SETUP!$C$11="Visée 3",$C37&lt;&gt;0),IF(SUM(W37:Z37)&gt;G37,4,0),IF(AND($J37="L",SETUP!$C$11="Visée 4",$C37&lt;&gt;0),IF(SUM(W37:Z37)&gt;G37,4,0),IF(AND($J37="L",SETUP!$C$11="Visée 5 / Visée 2",$C37&lt;&gt;0),IF(W37:Z37&gt;G37,4,0),IF(AND($J37="L",OR(AI37&lt;&gt;"",AI37&lt;&gt;"A"),OR(SETUP!$C$11="Visée 5 / Visée 2",SETUP!$C$11="Visée 4",SETUP!$C$11="Visée 3")),IF(SUM(AN37:AQ37)&gt;G37,44,0),0))))</f>
        <v>0</v>
      </c>
      <c r="DE37" s="715"/>
      <c r="DF37" s="715"/>
      <c r="DG37" s="715"/>
      <c r="DH37" s="715"/>
      <c r="DI37" s="715"/>
      <c r="DJ37" s="715"/>
      <c r="DK37" s="715"/>
      <c r="DL37" s="715"/>
      <c r="DM37" s="715"/>
      <c r="DN37" s="715"/>
      <c r="DO37" s="715"/>
      <c r="DP37" s="715"/>
      <c r="DQ37" s="715"/>
      <c r="DR37" s="217"/>
      <c r="DS37" s="217"/>
      <c r="DT37" s="217"/>
      <c r="DU37" s="217"/>
      <c r="DV37" s="217"/>
      <c r="DW37" s="217"/>
      <c r="DX37" s="217"/>
      <c r="DY37" s="217"/>
      <c r="DZ37" s="217"/>
      <c r="EA37" s="217"/>
      <c r="EB37" s="217"/>
      <c r="EC37" s="217"/>
      <c r="ED37" s="217"/>
      <c r="EE37" s="217"/>
      <c r="EF37" s="217"/>
      <c r="EG37" s="217"/>
      <c r="EH37" s="217"/>
      <c r="EI37" s="217"/>
      <c r="EJ37" s="217"/>
      <c r="EK37" s="217"/>
      <c r="EL37" s="217"/>
      <c r="EM37" s="217"/>
      <c r="EN37" s="217"/>
      <c r="EO37" s="217"/>
      <c r="EP37" s="217"/>
      <c r="EQ37" s="217"/>
      <c r="ER37" s="217"/>
      <c r="ES37" s="217"/>
      <c r="ET37" s="217"/>
      <c r="EU37" s="217"/>
      <c r="EV37" s="217"/>
      <c r="EW37" s="217"/>
      <c r="EX37" s="217"/>
      <c r="EY37" s="217"/>
      <c r="EZ37" s="217"/>
      <c r="FA37" s="217"/>
      <c r="FB37" s="217"/>
      <c r="FC37" s="217"/>
      <c r="FD37" s="217"/>
      <c r="FE37" s="217"/>
      <c r="FF37" s="217"/>
      <c r="FG37" s="217"/>
      <c r="FH37" s="217"/>
      <c r="FI37" s="217"/>
      <c r="FJ37" s="217"/>
      <c r="FK37" s="217"/>
      <c r="FL37" s="217"/>
      <c r="FM37" s="217"/>
      <c r="FN37" s="217"/>
      <c r="FO37" s="217"/>
      <c r="FP37" s="217"/>
      <c r="FQ37" s="217"/>
      <c r="FR37" s="217"/>
      <c r="FS37" s="217"/>
      <c r="FT37" s="217"/>
      <c r="FU37" s="217"/>
      <c r="FV37" s="217"/>
      <c r="FW37" s="217"/>
      <c r="FX37" s="217"/>
      <c r="FY37" s="217"/>
      <c r="FZ37" s="217"/>
      <c r="GA37" s="217"/>
      <c r="GB37" s="217"/>
    </row>
    <row r="38" spans="1:184" ht="18" customHeight="1" x14ac:dyDescent="0.25">
      <c r="A38" s="137">
        <f t="shared" si="4"/>
        <v>0</v>
      </c>
      <c r="B38" s="138">
        <f t="shared" si="5"/>
        <v>0</v>
      </c>
      <c r="C38" s="132"/>
      <c r="D38" s="72">
        <f t="shared" si="6"/>
        <v>0</v>
      </c>
      <c r="E38" s="72">
        <f t="shared" si="2"/>
        <v>0</v>
      </c>
      <c r="F38" s="72" t="str">
        <f t="shared" si="12"/>
        <v/>
      </c>
      <c r="G38" s="582"/>
      <c r="H38" s="582"/>
      <c r="I38" s="73">
        <v>1</v>
      </c>
      <c r="J38" s="133"/>
      <c r="K38" s="635">
        <f>IF(C38="",0,IF(C38="A",IF(DT38="AP",0,SUMIF(#REF!,A38,#REF!)/1000+SUMIF(#REF!,A38,#REF!)/1000+0.00001),+O38))</f>
        <v>0</v>
      </c>
      <c r="L38" s="77"/>
      <c r="M38" s="636">
        <f>IF(C38="",0,IF(C38="A",IF(DT38="AP",0,SUMIF(#REF!,A38,#REF!)/1000+SUMIF(#REF!,A38,#REF!)/1000),+Q38))</f>
        <v>0</v>
      </c>
      <c r="N38" s="637" t="str">
        <f t="shared" si="3"/>
        <v/>
      </c>
      <c r="O38" s="113"/>
      <c r="P38" s="75"/>
      <c r="Q38" s="74"/>
      <c r="R38" s="127"/>
      <c r="S38" s="113"/>
      <c r="T38" s="76"/>
      <c r="U38" s="75"/>
      <c r="V38" s="127"/>
      <c r="W38" s="113"/>
      <c r="X38" s="75"/>
      <c r="Y38" s="75"/>
      <c r="Z38" s="77"/>
      <c r="AA38" s="115"/>
      <c r="AB38" s="113"/>
      <c r="AC38" s="75"/>
      <c r="AD38" s="75"/>
      <c r="AE38" s="75"/>
      <c r="AF38" s="78"/>
      <c r="AG38" s="114"/>
      <c r="AH38" s="21"/>
      <c r="AI38" s="161"/>
      <c r="AJ38" s="154"/>
      <c r="AK38" s="211"/>
      <c r="AL38" s="98"/>
      <c r="AM38" s="153"/>
      <c r="AN38" s="154"/>
      <c r="AO38" s="99"/>
      <c r="AP38" s="99"/>
      <c r="AQ38" s="99"/>
      <c r="AR38" s="155"/>
      <c r="AS38" s="99"/>
      <c r="AT38" s="99"/>
      <c r="AU38" s="99"/>
      <c r="AV38" s="99"/>
      <c r="AW38" s="97"/>
      <c r="AX38" s="152"/>
      <c r="AY38" s="21"/>
      <c r="AZ38" s="15"/>
      <c r="BA38" s="239"/>
      <c r="BB38" s="235"/>
      <c r="BC38" s="271"/>
      <c r="BD38" s="272"/>
      <c r="BE38" s="15"/>
      <c r="BF38" s="274"/>
      <c r="BG38" s="292"/>
      <c r="BH38" s="274"/>
      <c r="BI38" s="275"/>
      <c r="BJ38" s="15"/>
      <c r="BK38" s="679"/>
      <c r="BL38" s="680"/>
      <c r="BM38" s="548"/>
      <c r="BN38" s="547"/>
      <c r="BO38" s="548"/>
      <c r="BP38" s="547"/>
      <c r="BQ38" s="548"/>
      <c r="BR38" s="549"/>
      <c r="BS38" s="17"/>
      <c r="BT38" s="685"/>
      <c r="BU38" s="547"/>
      <c r="BV38" s="547"/>
      <c r="BW38" s="267"/>
      <c r="BX38" s="535"/>
      <c r="BY38" s="536"/>
      <c r="BZ38" s="274" t="str">
        <f>IF(SETUP!$C$11="Visée 5 / Visée 2",+$O38+$AJ38-$S38-$AA38-$AR38,"")</f>
        <v/>
      </c>
      <c r="CA38" s="275" t="str">
        <f>IF(SETUP!$C$11="Visée 5 / Visée 2",+$Q38+$AL38-$U38-$AF38-$AW38,"")</f>
        <v/>
      </c>
      <c r="CB38" s="15"/>
      <c r="CC38" s="546">
        <f>IF($Q38&lt;0,0,IF($AR38&lt;&gt;0,IF(LEFT(SETUP!$G$3,7)="Visée 5",IF(OR($J38="L",$J38="LV"),($AA38+$S38+$AN38)/($O38/4),+($AA38+$S38+$AN38)/$O38),0),0))</f>
        <v>0</v>
      </c>
      <c r="CD38" s="547" t="str">
        <f>IF(SETUP!$C$11="Visée 5 / Visée 2",IF(AND(CC38&lt;0.2,CC38&gt;0.01),-(+$AF38+$U38+$AS38),0),"")</f>
        <v/>
      </c>
      <c r="CE38" s="548">
        <f>IF($Q38&lt;0,0,IF($AR38&lt;&gt;0,IF(LEFT(SETUP!$G$3,7)="Visée 5",IF(OR($J38="L",$J38="LV"),($AA38+$S38+$AN38+$AO38)/($O38/2),+($AA38+$S38+$AN38+$AO38)/$O38),0),0))</f>
        <v>0</v>
      </c>
      <c r="CF38" s="547" t="str">
        <f>IF(SETUP!$C$11="Visée 5 / Visée 2",IF(AND(CE38&lt;0.2,CE38&gt;0.01),-(+$AF38+$U38+$AS38+$AT38),0),"")</f>
        <v/>
      </c>
      <c r="CG38" s="548">
        <f>IF($Q38&lt;0,0,IF($AR38&lt;&gt;0,IF(LEFT(SETUP!$G$3,7)="Visée 5",IF(OR($J38="L",$J38="LV"),($AA38+$S38+$AN38+$AO38+$AP38)/($O38/4*3),+($AA38+$S38+$AN38+$AO38+$AP38)/$O38),0),0))</f>
        <v>0</v>
      </c>
      <c r="CH38" s="547" t="str">
        <f>IF(SETUP!$C$11="Visée 5 / Visée 2",IF(AND(CG38&lt;0.2,CG38&gt;0.01),-(+$AF38+$U38+$AS38+$AT38+$AU38),0),"")</f>
        <v/>
      </c>
      <c r="CI38" s="548" t="str">
        <f>IF($Q38&lt;0,0,IF(SETUP!$C$11="Visée 5 / Visée 2",IF($AR38&lt;&gt;0,+($AA38+$S38+$AR38)/$O38,0),""))</f>
        <v/>
      </c>
      <c r="CJ38" s="549" t="str">
        <f>IF(SETUP!$C$11="Visée 5 / Visée 2",IF(AND(CI38&lt;0.2,CI38&gt;0.01),-(+$AF38+$U38+$AW38),0),"")</f>
        <v/>
      </c>
      <c r="CK38" s="17"/>
      <c r="CL38" s="265" t="str">
        <f>IF(AND(SETUP!$C$11="Visée 5 / Visée 2",$AN38&lt;&gt;0),IF(AND($R38&lt;#REF!,$AI38&lt;&gt;""),+($Q38-$U38-$AF38-$AS38)-(($O38-$S38-$AA38-$AN38)*#REF!),0),"")</f>
        <v/>
      </c>
      <c r="CM38" s="266" t="str">
        <f>IF(AND(SETUP!$C$11="Visée 5 / Visée 2",SUM($AS38:$AT38)&lt;&gt;0),IF(AND($R38&lt;#REF!,$AI38&lt;&gt;""),+($Q38-$U38-$AF38-$AS38-$AT38)-(($O38-$S38-$AA38-$AN38-$AO38)*#REF!),0),"")</f>
        <v/>
      </c>
      <c r="CN38" s="266" t="str">
        <f>IF(AND(SETUP!$C$11="Visée 5 / Visée 2",SUM($AS38:$AU38)&lt;&gt;0),IF(AND($R38&lt;#REF!,$AI38&lt;&gt;""),+($Q38-$U38-$AF38-$AS38-$AT38-$AU38)-(($O38-$S38-$AA38-$AN38-$AO38-$AP38)*#REF!),0),"")</f>
        <v/>
      </c>
      <c r="CO38" s="267" t="str">
        <f>IF(SETUP!$C$11="Visée 5 / Visée 2",IF(AND($R38&lt;#REF!,$AI38&lt;&gt;""),+($Q38-$U38-$AF38-$AW38)-(($O38-$S38-$AA38-$AR38)*#REF!),0),"")</f>
        <v/>
      </c>
      <c r="CQ38" s="297" t="str">
        <f t="shared" si="7"/>
        <v>0</v>
      </c>
      <c r="CR38" s="589">
        <f>IF(AND(OR($C38="A",$C38=0),$G38=0,$J38=""),0,IF(AND(LEFT(SETUP!$G$3,7)="Visée 3",$C38&lt;&gt;"A",OR($J38="T2",$J38="T3",$J38="T4",$J38="L",$J38="LV"),OR($G38&lt;&gt;0,$H38&lt;&gt;0)),0,IF(AND(LEFT(SETUP!$G$3,7)="Visée 4",$C38&lt;&gt;"A",OR($J38="T3",$J38="T4",$J38="L",$J38="LV"),OR($G38&lt;&gt;0,$H38&lt;&gt;0)),0,IF(AND(LEFT(SETUP!$G$3,7)="Visée 5",$C38&lt;&gt;"A",OR($G38&lt;&gt;0,$H38&lt;&gt;0),OR($J38="T4",$J38="L",$J38="LV")),0,IF(AND($C38="",$AI38&lt;&gt;"A",OR($J38="T1",$J38="T2",$J38="T3",$J38="T4",$J38="L",$J38="LV")),0,1)))))</f>
        <v>0</v>
      </c>
      <c r="CS38" s="690">
        <f>IF($CR38&lt;&gt;0,1,IF(AND($CR38=0,OR($C38&lt;&gt;"A",$C38&lt;&gt;"")),IF(AND($J38="T4",SUM($W38:$Y38)&lt;&gt;0),4,IF(AND($J38="T3",SUM($W38:$X38)&lt;&gt;0),3,IF(AND($J38="T2",$W38&lt;&gt;0),2,IF(AND(LEFT(SETUP!$G$3,7)="Visée 5",OR($J38="L",$J38="LV"),SUM($W38:$Y38)&lt;&gt;0),4,IF(AND(LEFT(SETUP!$G$3,7)="Visée 4",OR($J38="L",$J38="LV"),SUM($W38:$X38)&lt;&gt;0),3,IF(AND(LEFT(SETUP!$G$3,7)="Visée 3",OR($J38="L",$J38="LV"),$W38&lt;&gt;0),2,IF(AND($CR38=0,OR($AI38&lt;&gt;"A",$AI38&lt;&gt;"")),IF(AND($J38="T4",SUM($AN38:$AP38)&lt;&gt;0),44,IF(AND($J38="T3",SUM($AN38:$AO38)&lt;&gt;0),33,IF(AND($J38="T2",$AN38&lt;&gt;0),22,0))))))))))))</f>
        <v>0</v>
      </c>
      <c r="CT38" s="590">
        <f t="shared" si="8"/>
        <v>1</v>
      </c>
      <c r="CU38" s="702">
        <f t="shared" si="9"/>
        <v>2</v>
      </c>
      <c r="CV38" s="702">
        <f>IF(LEFT(SETUP!$G$3,7)="Visée 3",0,IF(LEFT(SETUP!$G$3,7)="Visée 4",1,(IF(LEFT(SETUP!$G$3,7)="Visée 5",2,0))))</f>
        <v>0</v>
      </c>
      <c r="CW38" s="710">
        <f t="shared" si="0"/>
        <v>0</v>
      </c>
      <c r="CX38" s="710">
        <f t="shared" si="1"/>
        <v>0</v>
      </c>
      <c r="CY38" s="590">
        <f t="shared" si="10"/>
        <v>0</v>
      </c>
      <c r="CZ38" s="590">
        <f>IF((IF(C38="",0,IF(C38="A",IF(DU38="AP",0,SUMIF(#REF!,A38,#REF!)/1000+SUMIF(#REF!,A38,#REF!)/1000+0.00001),+O38))+IF(C38="",0,IF(C38="A",IF(DU38="AP",0,SUMIF(#REF!,A38,#REF!)/1000+SUMIF(#REF!,A38,#REF!)/1000),+Q38)))=(K38+M38),0,1)</f>
        <v>0</v>
      </c>
      <c r="DA38" s="590">
        <f t="shared" si="11"/>
        <v>0</v>
      </c>
      <c r="DB38" s="590">
        <f>IF(AND($J38="L",SETUP!$C$11="Visée 3",$C38&lt;&gt;0),IF(SUM(W38:X38)&gt;G38*1/3,2,0),IF(AND($J38="L",AI38&lt;&gt;"",$C38="",OR(SETUP!$C$11="Visée 4",SETUP!$C$11="Visée 3",SETUP!$C$11="Visée 5 / Visée 2")),IF(SUM(AN38:AO38)&gt;G38*2/4,22,0),0))</f>
        <v>0</v>
      </c>
      <c r="DC38" s="590">
        <f>IF(AND($J38="L",SETUP!$C$11="Visée 3",$C38&lt;&gt;0),IF(SUM(W38:Y38)&gt;G38*2/3,3,0),IF(AND($J38="L",SETUP!$C$11="Visée 4",$C38&lt;&gt;0),IF(SUM(W38:Y38)&gt;G38*1/2,3,0),IF(AND($J38="L",AI38&lt;&gt;"",OR(SETUP!$C$11="Visée 4",SETUP!$C$11="Visée 3",SETUP!$C$11="Visée 5 / Visée 2")),IF(SUM(AN38:AP38)&gt;G38*3/4,33,0),0)))</f>
        <v>0</v>
      </c>
      <c r="DD38" s="711">
        <f>IF(AND($J38="L",SETUP!$C$11="Visée 3",$C38&lt;&gt;0),IF(SUM(W38:Z38)&gt;G38,4,0),IF(AND($J38="L",SETUP!$C$11="Visée 4",$C38&lt;&gt;0),IF(SUM(W38:Z38)&gt;G38,4,0),IF(AND($J38="L",SETUP!$C$11="Visée 5 / Visée 2",$C38&lt;&gt;0),IF(W38:Z38&gt;G38,4,0),IF(AND($J38="L",OR(AI38&lt;&gt;"",AI38&lt;&gt;"A"),OR(SETUP!$C$11="Visée 5 / Visée 2",SETUP!$C$11="Visée 4",SETUP!$C$11="Visée 3")),IF(SUM(AN38:AQ38)&gt;G38,44,0),0))))</f>
        <v>0</v>
      </c>
      <c r="DE38" s="715"/>
      <c r="DF38" s="715"/>
      <c r="DG38" s="715"/>
      <c r="DH38" s="715"/>
      <c r="DI38" s="715"/>
      <c r="DJ38" s="715"/>
      <c r="DK38" s="715"/>
      <c r="DL38" s="715"/>
      <c r="DM38" s="715"/>
      <c r="DN38" s="715"/>
      <c r="DO38" s="715"/>
      <c r="DP38" s="715"/>
      <c r="DQ38" s="715"/>
      <c r="DR38" s="217"/>
      <c r="DS38" s="217"/>
      <c r="DT38" s="217"/>
      <c r="DU38" s="217"/>
      <c r="DV38" s="217"/>
      <c r="DW38" s="217"/>
      <c r="DX38" s="217"/>
      <c r="DY38" s="217"/>
      <c r="DZ38" s="217"/>
      <c r="EA38" s="217"/>
      <c r="EB38" s="217"/>
      <c r="EC38" s="217"/>
      <c r="ED38" s="217"/>
      <c r="EE38" s="217"/>
      <c r="EF38" s="217"/>
      <c r="EG38" s="217"/>
      <c r="EH38" s="217"/>
      <c r="EI38" s="217"/>
      <c r="EJ38" s="217"/>
      <c r="EK38" s="217"/>
      <c r="EL38" s="217"/>
      <c r="EM38" s="217"/>
      <c r="EN38" s="217"/>
      <c r="EO38" s="217"/>
      <c r="EP38" s="217"/>
      <c r="EQ38" s="217"/>
      <c r="ER38" s="217"/>
      <c r="ES38" s="217"/>
      <c r="ET38" s="217"/>
      <c r="EU38" s="217"/>
      <c r="EV38" s="217"/>
      <c r="EW38" s="217"/>
      <c r="EX38" s="217"/>
      <c r="EY38" s="217"/>
      <c r="EZ38" s="217"/>
      <c r="FA38" s="217"/>
      <c r="FB38" s="217"/>
      <c r="FC38" s="217"/>
      <c r="FD38" s="217"/>
      <c r="FE38" s="217"/>
      <c r="FF38" s="217"/>
      <c r="FG38" s="217"/>
      <c r="FH38" s="217"/>
      <c r="FI38" s="217"/>
      <c r="FJ38" s="217"/>
      <c r="FK38" s="217"/>
      <c r="FL38" s="217"/>
      <c r="FM38" s="217"/>
      <c r="FN38" s="217"/>
      <c r="FO38" s="217"/>
      <c r="FP38" s="217"/>
      <c r="FQ38" s="217"/>
      <c r="FR38" s="217"/>
      <c r="FS38" s="217"/>
      <c r="FT38" s="217"/>
      <c r="FU38" s="217"/>
      <c r="FV38" s="217"/>
      <c r="FW38" s="217"/>
      <c r="FX38" s="217"/>
      <c r="FY38" s="217"/>
      <c r="FZ38" s="217"/>
      <c r="GA38" s="217"/>
      <c r="GB38" s="217"/>
    </row>
    <row r="39" spans="1:184" ht="18" customHeight="1" x14ac:dyDescent="0.25">
      <c r="A39" s="137">
        <f t="shared" si="4"/>
        <v>0</v>
      </c>
      <c r="B39" s="138">
        <f t="shared" si="5"/>
        <v>0</v>
      </c>
      <c r="C39" s="132"/>
      <c r="D39" s="72">
        <f t="shared" si="6"/>
        <v>0</v>
      </c>
      <c r="E39" s="72">
        <f t="shared" si="2"/>
        <v>0</v>
      </c>
      <c r="F39" s="72" t="str">
        <f t="shared" si="12"/>
        <v/>
      </c>
      <c r="G39" s="582"/>
      <c r="H39" s="582"/>
      <c r="I39" s="73">
        <v>1</v>
      </c>
      <c r="J39" s="133"/>
      <c r="K39" s="635">
        <f>IF(C39="",0,IF(C39="A",IF(DT39="AP",0,SUMIF(#REF!,A39,#REF!)/1000+SUMIF(#REF!,A39,#REF!)/1000+0.00001),+O39))</f>
        <v>0</v>
      </c>
      <c r="L39" s="77"/>
      <c r="M39" s="636">
        <f>IF(C39="",0,IF(C39="A",IF(DT39="AP",0,SUMIF(#REF!,A39,#REF!)/1000+SUMIF(#REF!,A39,#REF!)/1000),+Q39))</f>
        <v>0</v>
      </c>
      <c r="N39" s="637" t="str">
        <f t="shared" si="3"/>
        <v/>
      </c>
      <c r="O39" s="113"/>
      <c r="P39" s="75"/>
      <c r="Q39" s="74"/>
      <c r="R39" s="127"/>
      <c r="S39" s="113"/>
      <c r="T39" s="76"/>
      <c r="U39" s="75"/>
      <c r="V39" s="127"/>
      <c r="W39" s="113"/>
      <c r="X39" s="75"/>
      <c r="Y39" s="75"/>
      <c r="Z39" s="77"/>
      <c r="AA39" s="115"/>
      <c r="AB39" s="113"/>
      <c r="AC39" s="75"/>
      <c r="AD39" s="75"/>
      <c r="AE39" s="75"/>
      <c r="AF39" s="78"/>
      <c r="AG39" s="114"/>
      <c r="AH39" s="21"/>
      <c r="AI39" s="161"/>
      <c r="AJ39" s="154"/>
      <c r="AK39" s="211"/>
      <c r="AL39" s="98"/>
      <c r="AM39" s="153"/>
      <c r="AN39" s="154"/>
      <c r="AO39" s="99"/>
      <c r="AP39" s="99"/>
      <c r="AQ39" s="99"/>
      <c r="AR39" s="155"/>
      <c r="AS39" s="99"/>
      <c r="AT39" s="99"/>
      <c r="AU39" s="99"/>
      <c r="AV39" s="99"/>
      <c r="AW39" s="97"/>
      <c r="AX39" s="152"/>
      <c r="AY39" s="21"/>
      <c r="AZ39" s="15"/>
      <c r="BA39" s="239"/>
      <c r="BB39" s="235"/>
      <c r="BC39" s="271"/>
      <c r="BD39" s="272"/>
      <c r="BE39" s="15"/>
      <c r="BF39" s="274"/>
      <c r="BG39" s="292"/>
      <c r="BH39" s="274"/>
      <c r="BI39" s="275"/>
      <c r="BJ39" s="15"/>
      <c r="BK39" s="679"/>
      <c r="BL39" s="680"/>
      <c r="BM39" s="548"/>
      <c r="BN39" s="547"/>
      <c r="BO39" s="548"/>
      <c r="BP39" s="547"/>
      <c r="BQ39" s="548"/>
      <c r="BR39" s="549"/>
      <c r="BS39" s="17"/>
      <c r="BT39" s="685"/>
      <c r="BU39" s="547"/>
      <c r="BV39" s="547"/>
      <c r="BW39" s="267"/>
      <c r="BX39" s="535"/>
      <c r="BY39" s="536"/>
      <c r="BZ39" s="274" t="str">
        <f>IF(SETUP!$C$11="Visée 5 / Visée 2",+$O39+$AJ39-$S39-$AA39-$AR39,"")</f>
        <v/>
      </c>
      <c r="CA39" s="275" t="str">
        <f>IF(SETUP!$C$11="Visée 5 / Visée 2",+$Q39+$AL39-$U39-$AF39-$AW39,"")</f>
        <v/>
      </c>
      <c r="CB39" s="15"/>
      <c r="CC39" s="546">
        <f>IF($Q39&lt;0,0,IF($AR39&lt;&gt;0,IF(LEFT(SETUP!$G$3,7)="Visée 5",IF(OR($J39="L",$J39="LV"),($AA39+$S39+$AN39)/($O39/4),+($AA39+$S39+$AN39)/$O39),0),0))</f>
        <v>0</v>
      </c>
      <c r="CD39" s="547" t="str">
        <f>IF(SETUP!$C$11="Visée 5 / Visée 2",IF(AND(CC39&lt;0.2,CC39&gt;0.01),-(+$AF39+$U39+$AS39),0),"")</f>
        <v/>
      </c>
      <c r="CE39" s="548">
        <f>IF($Q39&lt;0,0,IF($AR39&lt;&gt;0,IF(LEFT(SETUP!$G$3,7)="Visée 5",IF(OR($J39="L",$J39="LV"),($AA39+$S39+$AN39+$AO39)/($O39/2),+($AA39+$S39+$AN39+$AO39)/$O39),0),0))</f>
        <v>0</v>
      </c>
      <c r="CF39" s="547" t="str">
        <f>IF(SETUP!$C$11="Visée 5 / Visée 2",IF(AND(CE39&lt;0.2,CE39&gt;0.01),-(+$AF39+$U39+$AS39+$AT39),0),"")</f>
        <v/>
      </c>
      <c r="CG39" s="548">
        <f>IF($Q39&lt;0,0,IF($AR39&lt;&gt;0,IF(LEFT(SETUP!$G$3,7)="Visée 5",IF(OR($J39="L",$J39="LV"),($AA39+$S39+$AN39+$AO39+$AP39)/($O39/4*3),+($AA39+$S39+$AN39+$AO39+$AP39)/$O39),0),0))</f>
        <v>0</v>
      </c>
      <c r="CH39" s="547" t="str">
        <f>IF(SETUP!$C$11="Visée 5 / Visée 2",IF(AND(CG39&lt;0.2,CG39&gt;0.01),-(+$AF39+$U39+$AS39+$AT39+$AU39),0),"")</f>
        <v/>
      </c>
      <c r="CI39" s="548" t="str">
        <f>IF($Q39&lt;0,0,IF(SETUP!$C$11="Visée 5 / Visée 2",IF($AR39&lt;&gt;0,+($AA39+$S39+$AR39)/$O39,0),""))</f>
        <v/>
      </c>
      <c r="CJ39" s="549" t="str">
        <f>IF(SETUP!$C$11="Visée 5 / Visée 2",IF(AND(CI39&lt;0.2,CI39&gt;0.01),-(+$AF39+$U39+$AW39),0),"")</f>
        <v/>
      </c>
      <c r="CK39" s="17"/>
      <c r="CL39" s="265" t="str">
        <f>IF(AND(SETUP!$C$11="Visée 5 / Visée 2",$AN39&lt;&gt;0),IF(AND($R39&lt;#REF!,$AI39&lt;&gt;""),+($Q39-$U39-$AF39-$AS39)-(($O39-$S39-$AA39-$AN39)*#REF!),0),"")</f>
        <v/>
      </c>
      <c r="CM39" s="266" t="str">
        <f>IF(AND(SETUP!$C$11="Visée 5 / Visée 2",SUM($AS39:$AT39)&lt;&gt;0),IF(AND($R39&lt;#REF!,$AI39&lt;&gt;""),+($Q39-$U39-$AF39-$AS39-$AT39)-(($O39-$S39-$AA39-$AN39-$AO39)*#REF!),0),"")</f>
        <v/>
      </c>
      <c r="CN39" s="266" t="str">
        <f>IF(AND(SETUP!$C$11="Visée 5 / Visée 2",SUM($AS39:$AU39)&lt;&gt;0),IF(AND($R39&lt;#REF!,$AI39&lt;&gt;""),+($Q39-$U39-$AF39-$AS39-$AT39-$AU39)-(($O39-$S39-$AA39-$AN39-$AO39-$AP39)*#REF!),0),"")</f>
        <v/>
      </c>
      <c r="CO39" s="267" t="str">
        <f>IF(SETUP!$C$11="Visée 5 / Visée 2",IF(AND($R39&lt;#REF!,$AI39&lt;&gt;""),+($Q39-$U39-$AF39-$AW39)-(($O39-$S39-$AA39-$AR39)*#REF!),0),"")</f>
        <v/>
      </c>
      <c r="CQ39" s="297" t="str">
        <f t="shared" si="7"/>
        <v>0</v>
      </c>
      <c r="CR39" s="589">
        <f>IF(AND(OR($C39="A",$C39=0),$G39=0,$J39=""),0,IF(AND(LEFT(SETUP!$G$3,7)="Visée 3",$C39&lt;&gt;"A",OR($J39="T2",$J39="T3",$J39="T4",$J39="L",$J39="LV"),OR($G39&lt;&gt;0,$H39&lt;&gt;0)),0,IF(AND(LEFT(SETUP!$G$3,7)="Visée 4",$C39&lt;&gt;"A",OR($J39="T3",$J39="T4",$J39="L",$J39="LV"),OR($G39&lt;&gt;0,$H39&lt;&gt;0)),0,IF(AND(LEFT(SETUP!$G$3,7)="Visée 5",$C39&lt;&gt;"A",OR($G39&lt;&gt;0,$H39&lt;&gt;0),OR($J39="T4",$J39="L",$J39="LV")),0,IF(AND($C39="",$AI39&lt;&gt;"A",OR($J39="T1",$J39="T2",$J39="T3",$J39="T4",$J39="L",$J39="LV")),0,1)))))</f>
        <v>0</v>
      </c>
      <c r="CS39" s="690">
        <f>IF($CR39&lt;&gt;0,1,IF(AND($CR39=0,OR($C39&lt;&gt;"A",$C39&lt;&gt;"")),IF(AND($J39="T4",SUM($W39:$Y39)&lt;&gt;0),4,IF(AND($J39="T3",SUM($W39:$X39)&lt;&gt;0),3,IF(AND($J39="T2",$W39&lt;&gt;0),2,IF(AND(LEFT(SETUP!$G$3,7)="Visée 5",OR($J39="L",$J39="LV"),SUM($W39:$Y39)&lt;&gt;0),4,IF(AND(LEFT(SETUP!$G$3,7)="Visée 4",OR($J39="L",$J39="LV"),SUM($W39:$X39)&lt;&gt;0),3,IF(AND(LEFT(SETUP!$G$3,7)="Visée 3",OR($J39="L",$J39="LV"),$W39&lt;&gt;0),2,IF(AND($CR39=0,OR($AI39&lt;&gt;"A",$AI39&lt;&gt;"")),IF(AND($J39="T4",SUM($AN39:$AP39)&lt;&gt;0),44,IF(AND($J39="T3",SUM($AN39:$AO39)&lt;&gt;0),33,IF(AND($J39="T2",$AN39&lt;&gt;0),22,0))))))))))))</f>
        <v>0</v>
      </c>
      <c r="CT39" s="590">
        <f t="shared" si="8"/>
        <v>1</v>
      </c>
      <c r="CU39" s="702">
        <f t="shared" si="9"/>
        <v>2</v>
      </c>
      <c r="CV39" s="702">
        <f>IF(LEFT(SETUP!$G$3,7)="Visée 3",0,IF(LEFT(SETUP!$G$3,7)="Visée 4",1,(IF(LEFT(SETUP!$G$3,7)="Visée 5",2,0))))</f>
        <v>0</v>
      </c>
      <c r="CW39" s="710">
        <f t="shared" si="0"/>
        <v>0</v>
      </c>
      <c r="CX39" s="710">
        <f t="shared" si="1"/>
        <v>0</v>
      </c>
      <c r="CY39" s="590">
        <f t="shared" si="10"/>
        <v>0</v>
      </c>
      <c r="CZ39" s="590">
        <f>IF((IF(C39="",0,IF(C39="A",IF(DU39="AP",0,SUMIF(#REF!,A39,#REF!)/1000+SUMIF(#REF!,A39,#REF!)/1000+0.00001),+O39))+IF(C39="",0,IF(C39="A",IF(DU39="AP",0,SUMIF(#REF!,A39,#REF!)/1000+SUMIF(#REF!,A39,#REF!)/1000),+Q39)))=(K39+M39),0,1)</f>
        <v>0</v>
      </c>
      <c r="DA39" s="590">
        <f t="shared" si="11"/>
        <v>0</v>
      </c>
      <c r="DB39" s="590">
        <f>IF(AND($J39="L",SETUP!$C$11="Visée 3",$C39&lt;&gt;0),IF(SUM(W39:X39)&gt;G39*1/3,2,0),IF(AND($J39="L",AI39&lt;&gt;"",$C39="",OR(SETUP!$C$11="Visée 4",SETUP!$C$11="Visée 3",SETUP!$C$11="Visée 5 / Visée 2")),IF(SUM(AN39:AO39)&gt;G39*2/4,22,0),0))</f>
        <v>0</v>
      </c>
      <c r="DC39" s="590">
        <f>IF(AND($J39="L",SETUP!$C$11="Visée 3",$C39&lt;&gt;0),IF(SUM(W39:Y39)&gt;G39*2/3,3,0),IF(AND($J39="L",SETUP!$C$11="Visée 4",$C39&lt;&gt;0),IF(SUM(W39:Y39)&gt;G39*1/2,3,0),IF(AND($J39="L",AI39&lt;&gt;"",OR(SETUP!$C$11="Visée 4",SETUP!$C$11="Visée 3",SETUP!$C$11="Visée 5 / Visée 2")),IF(SUM(AN39:AP39)&gt;G39*3/4,33,0),0)))</f>
        <v>0</v>
      </c>
      <c r="DD39" s="711">
        <f>IF(AND($J39="L",SETUP!$C$11="Visée 3",$C39&lt;&gt;0),IF(SUM(W39:Z39)&gt;G39,4,0),IF(AND($J39="L",SETUP!$C$11="Visée 4",$C39&lt;&gt;0),IF(SUM(W39:Z39)&gt;G39,4,0),IF(AND($J39="L",SETUP!$C$11="Visée 5 / Visée 2",$C39&lt;&gt;0),IF(W39:Z39&gt;G39,4,0),IF(AND($J39="L",OR(AI39&lt;&gt;"",AI39&lt;&gt;"A"),OR(SETUP!$C$11="Visée 5 / Visée 2",SETUP!$C$11="Visée 4",SETUP!$C$11="Visée 3")),IF(SUM(AN39:AQ39)&gt;G39,44,0),0))))</f>
        <v>0</v>
      </c>
      <c r="DE39" s="715"/>
      <c r="DF39" s="715"/>
      <c r="DG39" s="715"/>
      <c r="DH39" s="715"/>
      <c r="DI39" s="715"/>
      <c r="DJ39" s="715"/>
      <c r="DK39" s="715"/>
      <c r="DL39" s="715"/>
      <c r="DM39" s="715"/>
      <c r="DN39" s="715"/>
      <c r="DO39" s="715"/>
      <c r="DP39" s="715"/>
      <c r="DQ39" s="715"/>
      <c r="DR39" s="217"/>
      <c r="DS39" s="217"/>
      <c r="DT39" s="217"/>
      <c r="DU39" s="217"/>
      <c r="DV39" s="217"/>
      <c r="DW39" s="217"/>
      <c r="DX39" s="217"/>
      <c r="DY39" s="217"/>
      <c r="DZ39" s="217"/>
      <c r="EA39" s="217"/>
      <c r="EB39" s="217"/>
      <c r="EC39" s="217"/>
      <c r="ED39" s="217"/>
      <c r="EE39" s="217"/>
      <c r="EF39" s="217"/>
      <c r="EG39" s="217"/>
      <c r="EH39" s="217"/>
      <c r="EI39" s="217"/>
      <c r="EJ39" s="217"/>
      <c r="EK39" s="217"/>
      <c r="EL39" s="217"/>
      <c r="EM39" s="217"/>
      <c r="EN39" s="217"/>
      <c r="EO39" s="217"/>
      <c r="EP39" s="217"/>
      <c r="EQ39" s="217"/>
      <c r="ER39" s="217"/>
      <c r="ES39" s="217"/>
      <c r="ET39" s="217"/>
      <c r="EU39" s="217"/>
      <c r="EV39" s="217"/>
      <c r="EW39" s="217"/>
      <c r="EX39" s="217"/>
      <c r="EY39" s="217"/>
      <c r="EZ39" s="217"/>
      <c r="FA39" s="217"/>
      <c r="FB39" s="217"/>
      <c r="FC39" s="217"/>
      <c r="FD39" s="217"/>
      <c r="FE39" s="217"/>
      <c r="FF39" s="217"/>
      <c r="FG39" s="217"/>
      <c r="FH39" s="217"/>
      <c r="FI39" s="217"/>
      <c r="FJ39" s="217"/>
      <c r="FK39" s="217"/>
      <c r="FL39" s="217"/>
      <c r="FM39" s="217"/>
      <c r="FN39" s="217"/>
      <c r="FO39" s="217"/>
      <c r="FP39" s="217"/>
      <c r="FQ39" s="217"/>
      <c r="FR39" s="217"/>
      <c r="FS39" s="217"/>
      <c r="FT39" s="217"/>
      <c r="FU39" s="217"/>
      <c r="FV39" s="217"/>
      <c r="FW39" s="217"/>
      <c r="FX39" s="217"/>
      <c r="FY39" s="217"/>
      <c r="FZ39" s="217"/>
      <c r="GA39" s="217"/>
      <c r="GB39" s="217"/>
    </row>
    <row r="40" spans="1:184" ht="18" customHeight="1" x14ac:dyDescent="0.25">
      <c r="A40" s="137">
        <f t="shared" si="4"/>
        <v>0</v>
      </c>
      <c r="B40" s="138">
        <f t="shared" si="5"/>
        <v>0</v>
      </c>
      <c r="C40" s="132"/>
      <c r="D40" s="72">
        <f t="shared" si="6"/>
        <v>0</v>
      </c>
      <c r="E40" s="72">
        <f t="shared" si="2"/>
        <v>0</v>
      </c>
      <c r="F40" s="72" t="str">
        <f t="shared" si="12"/>
        <v/>
      </c>
      <c r="G40" s="582"/>
      <c r="H40" s="582"/>
      <c r="I40" s="73">
        <v>1</v>
      </c>
      <c r="J40" s="133"/>
      <c r="K40" s="635">
        <f>IF(C40="",0,IF(C40="A",IF(DT40="AP",0,SUMIF(#REF!,A40,#REF!)/1000+SUMIF(#REF!,A40,#REF!)/1000+0.00001),+O40))</f>
        <v>0</v>
      </c>
      <c r="L40" s="77"/>
      <c r="M40" s="636">
        <f>IF(C40="",0,IF(C40="A",IF(DT40="AP",0,SUMIF(#REF!,A40,#REF!)/1000+SUMIF(#REF!,A40,#REF!)/1000),+Q40))</f>
        <v>0</v>
      </c>
      <c r="N40" s="637" t="str">
        <f t="shared" si="3"/>
        <v/>
      </c>
      <c r="O40" s="113"/>
      <c r="P40" s="75"/>
      <c r="Q40" s="74"/>
      <c r="R40" s="127"/>
      <c r="S40" s="113"/>
      <c r="T40" s="76"/>
      <c r="U40" s="75"/>
      <c r="V40" s="127"/>
      <c r="W40" s="113"/>
      <c r="X40" s="75"/>
      <c r="Y40" s="75"/>
      <c r="Z40" s="77"/>
      <c r="AA40" s="115"/>
      <c r="AB40" s="113"/>
      <c r="AC40" s="75"/>
      <c r="AD40" s="75"/>
      <c r="AE40" s="75"/>
      <c r="AF40" s="78"/>
      <c r="AG40" s="114"/>
      <c r="AH40" s="21"/>
      <c r="AI40" s="161"/>
      <c r="AJ40" s="154"/>
      <c r="AK40" s="211"/>
      <c r="AL40" s="98"/>
      <c r="AM40" s="153"/>
      <c r="AN40" s="154"/>
      <c r="AO40" s="99"/>
      <c r="AP40" s="99"/>
      <c r="AQ40" s="99"/>
      <c r="AR40" s="155"/>
      <c r="AS40" s="99"/>
      <c r="AT40" s="99"/>
      <c r="AU40" s="99"/>
      <c r="AV40" s="99"/>
      <c r="AW40" s="97"/>
      <c r="AX40" s="152"/>
      <c r="AY40" s="21"/>
      <c r="AZ40" s="15"/>
      <c r="BA40" s="239"/>
      <c r="BB40" s="235"/>
      <c r="BC40" s="271"/>
      <c r="BD40" s="272"/>
      <c r="BE40" s="15"/>
      <c r="BF40" s="274"/>
      <c r="BG40" s="292"/>
      <c r="BH40" s="274"/>
      <c r="BI40" s="275"/>
      <c r="BJ40" s="15"/>
      <c r="BK40" s="679"/>
      <c r="BL40" s="680"/>
      <c r="BM40" s="548"/>
      <c r="BN40" s="547"/>
      <c r="BO40" s="548"/>
      <c r="BP40" s="547"/>
      <c r="BQ40" s="548"/>
      <c r="BR40" s="549"/>
      <c r="BS40" s="17"/>
      <c r="BT40" s="685"/>
      <c r="BU40" s="547"/>
      <c r="BV40" s="547"/>
      <c r="BW40" s="267"/>
      <c r="BX40" s="535"/>
      <c r="BY40" s="536"/>
      <c r="BZ40" s="274" t="str">
        <f>IF(SETUP!$C$11="Visée 5 / Visée 2",+$O40+$AJ40-$S40-$AA40-$AR40,"")</f>
        <v/>
      </c>
      <c r="CA40" s="275" t="str">
        <f>IF(SETUP!$C$11="Visée 5 / Visée 2",+$Q40+$AL40-$U40-$AF40-$AW40,"")</f>
        <v/>
      </c>
      <c r="CB40" s="15"/>
      <c r="CC40" s="546">
        <f>IF($Q40&lt;0,0,IF($AR40&lt;&gt;0,IF(LEFT(SETUP!$G$3,7)="Visée 5",IF(OR($J40="L",$J40="LV"),($AA40+$S40+$AN40)/($O40/4),+($AA40+$S40+$AN40)/$O40),0),0))</f>
        <v>0</v>
      </c>
      <c r="CD40" s="547" t="str">
        <f>IF(SETUP!$C$11="Visée 5 / Visée 2",IF(AND(CC40&lt;0.2,CC40&gt;0.01),-(+$AF40+$U40+$AS40),0),"")</f>
        <v/>
      </c>
      <c r="CE40" s="548">
        <f>IF($Q40&lt;0,0,IF($AR40&lt;&gt;0,IF(LEFT(SETUP!$G$3,7)="Visée 5",IF(OR($J40="L",$J40="LV"),($AA40+$S40+$AN40+$AO40)/($O40/2),+($AA40+$S40+$AN40+$AO40)/$O40),0),0))</f>
        <v>0</v>
      </c>
      <c r="CF40" s="547" t="str">
        <f>IF(SETUP!$C$11="Visée 5 / Visée 2",IF(AND(CE40&lt;0.2,CE40&gt;0.01),-(+$AF40+$U40+$AS40+$AT40),0),"")</f>
        <v/>
      </c>
      <c r="CG40" s="548">
        <f>IF($Q40&lt;0,0,IF($AR40&lt;&gt;0,IF(LEFT(SETUP!$G$3,7)="Visée 5",IF(OR($J40="L",$J40="LV"),($AA40+$S40+$AN40+$AO40+$AP40)/($O40/4*3),+($AA40+$S40+$AN40+$AO40+$AP40)/$O40),0),0))</f>
        <v>0</v>
      </c>
      <c r="CH40" s="547" t="str">
        <f>IF(SETUP!$C$11="Visée 5 / Visée 2",IF(AND(CG40&lt;0.2,CG40&gt;0.01),-(+$AF40+$U40+$AS40+$AT40+$AU40),0),"")</f>
        <v/>
      </c>
      <c r="CI40" s="548" t="str">
        <f>IF($Q40&lt;0,0,IF(SETUP!$C$11="Visée 5 / Visée 2",IF($AR40&lt;&gt;0,+($AA40+$S40+$AR40)/$O40,0),""))</f>
        <v/>
      </c>
      <c r="CJ40" s="549" t="str">
        <f>IF(SETUP!$C$11="Visée 5 / Visée 2",IF(AND(CI40&lt;0.2,CI40&gt;0.01),-(+$AF40+$U40+$AW40),0),"")</f>
        <v/>
      </c>
      <c r="CK40" s="17"/>
      <c r="CL40" s="265" t="str">
        <f>IF(AND(SETUP!$C$11="Visée 5 / Visée 2",$AN40&lt;&gt;0),IF(AND($R40&lt;#REF!,$AI40&lt;&gt;""),+($Q40-$U40-$AF40-$AS40)-(($O40-$S40-$AA40-$AN40)*#REF!),0),"")</f>
        <v/>
      </c>
      <c r="CM40" s="266" t="str">
        <f>IF(AND(SETUP!$C$11="Visée 5 / Visée 2",SUM($AS40:$AT40)&lt;&gt;0),IF(AND($R40&lt;#REF!,$AI40&lt;&gt;""),+($Q40-$U40-$AF40-$AS40-$AT40)-(($O40-$S40-$AA40-$AN40-$AO40)*#REF!),0),"")</f>
        <v/>
      </c>
      <c r="CN40" s="266" t="str">
        <f>IF(AND(SETUP!$C$11="Visée 5 / Visée 2",SUM($AS40:$AU40)&lt;&gt;0),IF(AND($R40&lt;#REF!,$AI40&lt;&gt;""),+($Q40-$U40-$AF40-$AS40-$AT40-$AU40)-(($O40-$S40-$AA40-$AN40-$AO40-$AP40)*#REF!),0),"")</f>
        <v/>
      </c>
      <c r="CO40" s="267" t="str">
        <f>IF(SETUP!$C$11="Visée 5 / Visée 2",IF(AND($R40&lt;#REF!,$AI40&lt;&gt;""),+($Q40-$U40-$AF40-$AW40)-(($O40-$S40-$AA40-$AR40)*#REF!),0),"")</f>
        <v/>
      </c>
      <c r="CQ40" s="297" t="str">
        <f t="shared" si="7"/>
        <v>0</v>
      </c>
      <c r="CR40" s="589">
        <f>IF(AND(OR($C40="A",$C40=0),$G40=0,$J40=""),0,IF(AND(LEFT(SETUP!$G$3,7)="Visée 3",$C40&lt;&gt;"A",OR($J40="T2",$J40="T3",$J40="T4",$J40="L",$J40="LV"),OR($G40&lt;&gt;0,$H40&lt;&gt;0)),0,IF(AND(LEFT(SETUP!$G$3,7)="Visée 4",$C40&lt;&gt;"A",OR($J40="T3",$J40="T4",$J40="L",$J40="LV"),OR($G40&lt;&gt;0,$H40&lt;&gt;0)),0,IF(AND(LEFT(SETUP!$G$3,7)="Visée 5",$C40&lt;&gt;"A",OR($G40&lt;&gt;0,$H40&lt;&gt;0),OR($J40="T4",$J40="L",$J40="LV")),0,IF(AND($C40="",$AI40&lt;&gt;"A",OR($J40="T1",$J40="T2",$J40="T3",$J40="T4",$J40="L",$J40="LV")),0,1)))))</f>
        <v>0</v>
      </c>
      <c r="CS40" s="690">
        <f>IF($CR40&lt;&gt;0,1,IF(AND($CR40=0,OR($C40&lt;&gt;"A",$C40&lt;&gt;"")),IF(AND($J40="T4",SUM($W40:$Y40)&lt;&gt;0),4,IF(AND($J40="T3",SUM($W40:$X40)&lt;&gt;0),3,IF(AND($J40="T2",$W40&lt;&gt;0),2,IF(AND(LEFT(SETUP!$G$3,7)="Visée 5",OR($J40="L",$J40="LV"),SUM($W40:$Y40)&lt;&gt;0),4,IF(AND(LEFT(SETUP!$G$3,7)="Visée 4",OR($J40="L",$J40="LV"),SUM($W40:$X40)&lt;&gt;0),3,IF(AND(LEFT(SETUP!$G$3,7)="Visée 3",OR($J40="L",$J40="LV"),$W40&lt;&gt;0),2,IF(AND($CR40=0,OR($AI40&lt;&gt;"A",$AI40&lt;&gt;"")),IF(AND($J40="T4",SUM($AN40:$AP40)&lt;&gt;0),44,IF(AND($J40="T3",SUM($AN40:$AO40)&lt;&gt;0),33,IF(AND($J40="T2",$AN40&lt;&gt;0),22,0))))))))))))</f>
        <v>0</v>
      </c>
      <c r="CT40" s="590">
        <f t="shared" si="8"/>
        <v>1</v>
      </c>
      <c r="CU40" s="702">
        <f t="shared" si="9"/>
        <v>2</v>
      </c>
      <c r="CV40" s="702">
        <f>IF(LEFT(SETUP!$G$3,7)="Visée 3",0,IF(LEFT(SETUP!$G$3,7)="Visée 4",1,(IF(LEFT(SETUP!$G$3,7)="Visée 5",2,0))))</f>
        <v>0</v>
      </c>
      <c r="CW40" s="710">
        <f t="shared" si="0"/>
        <v>0</v>
      </c>
      <c r="CX40" s="710">
        <f t="shared" si="1"/>
        <v>0</v>
      </c>
      <c r="CY40" s="590">
        <f t="shared" si="10"/>
        <v>0</v>
      </c>
      <c r="CZ40" s="590">
        <f>IF((IF(C40="",0,IF(C40="A",IF(DU40="AP",0,SUMIF(#REF!,A40,#REF!)/1000+SUMIF(#REF!,A40,#REF!)/1000+0.00001),+O40))+IF(C40="",0,IF(C40="A",IF(DU40="AP",0,SUMIF(#REF!,A40,#REF!)/1000+SUMIF(#REF!,A40,#REF!)/1000),+Q40)))=(K40+M40),0,1)</f>
        <v>0</v>
      </c>
      <c r="DA40" s="590">
        <f t="shared" si="11"/>
        <v>0</v>
      </c>
      <c r="DB40" s="590">
        <f>IF(AND($J40="L",SETUP!$C$11="Visée 3",$C40&lt;&gt;0),IF(SUM(W40:X40)&gt;G40*1/3,2,0),IF(AND($J40="L",AI40&lt;&gt;"",$C40="",OR(SETUP!$C$11="Visée 4",SETUP!$C$11="Visée 3",SETUP!$C$11="Visée 5 / Visée 2")),IF(SUM(AN40:AO40)&gt;G40*2/4,22,0),0))</f>
        <v>0</v>
      </c>
      <c r="DC40" s="590">
        <f>IF(AND($J40="L",SETUP!$C$11="Visée 3",$C40&lt;&gt;0),IF(SUM(W40:Y40)&gt;G40*2/3,3,0),IF(AND($J40="L",SETUP!$C$11="Visée 4",$C40&lt;&gt;0),IF(SUM(W40:Y40)&gt;G40*1/2,3,0),IF(AND($J40="L",AI40&lt;&gt;"",OR(SETUP!$C$11="Visée 4",SETUP!$C$11="Visée 3",SETUP!$C$11="Visée 5 / Visée 2")),IF(SUM(AN40:AP40)&gt;G40*3/4,33,0),0)))</f>
        <v>0</v>
      </c>
      <c r="DD40" s="711">
        <f>IF(AND($J40="L",SETUP!$C$11="Visée 3",$C40&lt;&gt;0),IF(SUM(W40:Z40)&gt;G40,4,0),IF(AND($J40="L",SETUP!$C$11="Visée 4",$C40&lt;&gt;0),IF(SUM(W40:Z40)&gt;G40,4,0),IF(AND($J40="L",SETUP!$C$11="Visée 5 / Visée 2",$C40&lt;&gt;0),IF(W40:Z40&gt;G40,4,0),IF(AND($J40="L",OR(AI40&lt;&gt;"",AI40&lt;&gt;"A"),OR(SETUP!$C$11="Visée 5 / Visée 2",SETUP!$C$11="Visée 4",SETUP!$C$11="Visée 3")),IF(SUM(AN40:AQ40)&gt;G40,44,0),0))))</f>
        <v>0</v>
      </c>
      <c r="DE40" s="715"/>
      <c r="DF40" s="715"/>
      <c r="DG40" s="715"/>
      <c r="DH40" s="715"/>
      <c r="DI40" s="715"/>
      <c r="DJ40" s="715"/>
      <c r="DK40" s="715"/>
      <c r="DL40" s="715"/>
      <c r="DM40" s="715"/>
      <c r="DN40" s="715"/>
      <c r="DO40" s="715"/>
      <c r="DP40" s="715"/>
      <c r="DQ40" s="715"/>
      <c r="DR40" s="217"/>
      <c r="DS40" s="217"/>
      <c r="DT40" s="217"/>
      <c r="DU40" s="217"/>
      <c r="DV40" s="217"/>
      <c r="DW40" s="217"/>
      <c r="DX40" s="217"/>
      <c r="DY40" s="217"/>
      <c r="DZ40" s="217"/>
      <c r="EA40" s="217"/>
      <c r="EB40" s="217"/>
      <c r="EC40" s="217"/>
      <c r="ED40" s="217"/>
      <c r="EE40" s="217"/>
      <c r="EF40" s="217"/>
      <c r="EG40" s="217"/>
      <c r="EH40" s="217"/>
      <c r="EI40" s="217"/>
      <c r="EJ40" s="217"/>
      <c r="EK40" s="217"/>
      <c r="EL40" s="217"/>
      <c r="EM40" s="217"/>
      <c r="EN40" s="217"/>
      <c r="EO40" s="217"/>
      <c r="EP40" s="217"/>
      <c r="EQ40" s="217"/>
      <c r="ER40" s="217"/>
      <c r="ES40" s="217"/>
      <c r="ET40" s="217"/>
      <c r="EU40" s="217"/>
      <c r="EV40" s="217"/>
      <c r="EW40" s="217"/>
      <c r="EX40" s="217"/>
      <c r="EY40" s="217"/>
      <c r="EZ40" s="217"/>
      <c r="FA40" s="217"/>
      <c r="FB40" s="217"/>
      <c r="FC40" s="217"/>
      <c r="FD40" s="217"/>
      <c r="FE40" s="217"/>
      <c r="FF40" s="217"/>
      <c r="FG40" s="217"/>
      <c r="FH40" s="217"/>
      <c r="FI40" s="217"/>
      <c r="FJ40" s="217"/>
      <c r="FK40" s="217"/>
      <c r="FL40" s="217"/>
      <c r="FM40" s="217"/>
      <c r="FN40" s="217"/>
      <c r="FO40" s="217"/>
      <c r="FP40" s="217"/>
      <c r="FQ40" s="217"/>
      <c r="FR40" s="217"/>
      <c r="FS40" s="217"/>
      <c r="FT40" s="217"/>
      <c r="FU40" s="217"/>
      <c r="FV40" s="217"/>
      <c r="FW40" s="217"/>
      <c r="FX40" s="217"/>
      <c r="FY40" s="217"/>
      <c r="FZ40" s="217"/>
      <c r="GA40" s="217"/>
      <c r="GB40" s="217"/>
    </row>
    <row r="41" spans="1:184" ht="18" customHeight="1" x14ac:dyDescent="0.25">
      <c r="A41" s="137">
        <f t="shared" si="4"/>
        <v>0</v>
      </c>
      <c r="B41" s="138">
        <f t="shared" si="5"/>
        <v>0</v>
      </c>
      <c r="C41" s="132"/>
      <c r="D41" s="72">
        <f t="shared" si="6"/>
        <v>0</v>
      </c>
      <c r="E41" s="72">
        <f t="shared" si="2"/>
        <v>0</v>
      </c>
      <c r="F41" s="72" t="str">
        <f t="shared" si="12"/>
        <v/>
      </c>
      <c r="G41" s="582"/>
      <c r="H41" s="582"/>
      <c r="I41" s="73">
        <v>1</v>
      </c>
      <c r="J41" s="133"/>
      <c r="K41" s="635">
        <f>IF(C41="",0,IF(C41="A",IF(DT41="AP",0,SUMIF(#REF!,A41,#REF!)/1000+SUMIF(#REF!,A41,#REF!)/1000+0.00001),+O41))</f>
        <v>0</v>
      </c>
      <c r="L41" s="77"/>
      <c r="M41" s="636">
        <f>IF(C41="",0,IF(C41="A",IF(DT41="AP",0,SUMIF(#REF!,A41,#REF!)/1000+SUMIF(#REF!,A41,#REF!)/1000),+Q41))</f>
        <v>0</v>
      </c>
      <c r="N41" s="637" t="str">
        <f t="shared" si="3"/>
        <v/>
      </c>
      <c r="O41" s="113"/>
      <c r="P41" s="75"/>
      <c r="Q41" s="74"/>
      <c r="R41" s="127"/>
      <c r="S41" s="113"/>
      <c r="T41" s="76"/>
      <c r="U41" s="75"/>
      <c r="V41" s="127"/>
      <c r="W41" s="113"/>
      <c r="X41" s="75"/>
      <c r="Y41" s="75"/>
      <c r="Z41" s="77"/>
      <c r="AA41" s="115"/>
      <c r="AB41" s="113"/>
      <c r="AC41" s="75"/>
      <c r="AD41" s="75"/>
      <c r="AE41" s="75"/>
      <c r="AF41" s="78"/>
      <c r="AG41" s="114"/>
      <c r="AH41" s="21"/>
      <c r="AI41" s="161"/>
      <c r="AJ41" s="154"/>
      <c r="AK41" s="211"/>
      <c r="AL41" s="98"/>
      <c r="AM41" s="153"/>
      <c r="AN41" s="154"/>
      <c r="AO41" s="99"/>
      <c r="AP41" s="99"/>
      <c r="AQ41" s="99"/>
      <c r="AR41" s="155"/>
      <c r="AS41" s="99"/>
      <c r="AT41" s="99"/>
      <c r="AU41" s="99"/>
      <c r="AV41" s="99"/>
      <c r="AW41" s="97"/>
      <c r="AX41" s="152"/>
      <c r="AY41" s="21"/>
      <c r="AZ41" s="15"/>
      <c r="BA41" s="239"/>
      <c r="BB41" s="235"/>
      <c r="BC41" s="271"/>
      <c r="BD41" s="272"/>
      <c r="BE41" s="15"/>
      <c r="BF41" s="274"/>
      <c r="BG41" s="292"/>
      <c r="BH41" s="274"/>
      <c r="BI41" s="275"/>
      <c r="BJ41" s="15"/>
      <c r="BK41" s="679"/>
      <c r="BL41" s="680"/>
      <c r="BM41" s="548"/>
      <c r="BN41" s="547"/>
      <c r="BO41" s="548"/>
      <c r="BP41" s="547"/>
      <c r="BQ41" s="548"/>
      <c r="BR41" s="549"/>
      <c r="BS41" s="17"/>
      <c r="BT41" s="685"/>
      <c r="BU41" s="547"/>
      <c r="BV41" s="547"/>
      <c r="BW41" s="267"/>
      <c r="BX41" s="535"/>
      <c r="BY41" s="536"/>
      <c r="BZ41" s="274" t="str">
        <f>IF(SETUP!$C$11="Visée 5 / Visée 2",+$O41+$AJ41-$S41-$AA41-$AR41,"")</f>
        <v/>
      </c>
      <c r="CA41" s="275" t="str">
        <f>IF(SETUP!$C$11="Visée 5 / Visée 2",+$Q41+$AL41-$U41-$AF41-$AW41,"")</f>
        <v/>
      </c>
      <c r="CB41" s="15"/>
      <c r="CC41" s="546">
        <f>IF($Q41&lt;0,0,IF($AR41&lt;&gt;0,IF(LEFT(SETUP!$G$3,7)="Visée 5",IF(OR($J41="L",$J41="LV"),($AA41+$S41+$AN41)/($O41/4),+($AA41+$S41+$AN41)/$O41),0),0))</f>
        <v>0</v>
      </c>
      <c r="CD41" s="547" t="str">
        <f>IF(SETUP!$C$11="Visée 5 / Visée 2",IF(AND(CC41&lt;0.2,CC41&gt;0.01),-(+$AF41+$U41+$AS41),0),"")</f>
        <v/>
      </c>
      <c r="CE41" s="548">
        <f>IF($Q41&lt;0,0,IF($AR41&lt;&gt;0,IF(LEFT(SETUP!$G$3,7)="Visée 5",IF(OR($J41="L",$J41="LV"),($AA41+$S41+$AN41+$AO41)/($O41/2),+($AA41+$S41+$AN41+$AO41)/$O41),0),0))</f>
        <v>0</v>
      </c>
      <c r="CF41" s="547" t="str">
        <f>IF(SETUP!$C$11="Visée 5 / Visée 2",IF(AND(CE41&lt;0.2,CE41&gt;0.01),-(+$AF41+$U41+$AS41+$AT41),0),"")</f>
        <v/>
      </c>
      <c r="CG41" s="548">
        <f>IF($Q41&lt;0,0,IF($AR41&lt;&gt;0,IF(LEFT(SETUP!$G$3,7)="Visée 5",IF(OR($J41="L",$J41="LV"),($AA41+$S41+$AN41+$AO41+$AP41)/($O41/4*3),+($AA41+$S41+$AN41+$AO41+$AP41)/$O41),0),0))</f>
        <v>0</v>
      </c>
      <c r="CH41" s="547" t="str">
        <f>IF(SETUP!$C$11="Visée 5 / Visée 2",IF(AND(CG41&lt;0.2,CG41&gt;0.01),-(+$AF41+$U41+$AS41+$AT41+$AU41),0),"")</f>
        <v/>
      </c>
      <c r="CI41" s="548" t="str">
        <f>IF($Q41&lt;0,0,IF(SETUP!$C$11="Visée 5 / Visée 2",IF($AR41&lt;&gt;0,+($AA41+$S41+$AR41)/$O41,0),""))</f>
        <v/>
      </c>
      <c r="CJ41" s="549" t="str">
        <f>IF(SETUP!$C$11="Visée 5 / Visée 2",IF(AND(CI41&lt;0.2,CI41&gt;0.01),-(+$AF41+$U41+$AW41),0),"")</f>
        <v/>
      </c>
      <c r="CK41" s="17"/>
      <c r="CL41" s="265" t="str">
        <f>IF(AND(SETUP!$C$11="Visée 5 / Visée 2",$AN41&lt;&gt;0),IF(AND($R41&lt;#REF!,$AI41&lt;&gt;""),+($Q41-$U41-$AF41-$AS41)-(($O41-$S41-$AA41-$AN41)*#REF!),0),"")</f>
        <v/>
      </c>
      <c r="CM41" s="266" t="str">
        <f>IF(AND(SETUP!$C$11="Visée 5 / Visée 2",SUM($AS41:$AT41)&lt;&gt;0),IF(AND($R41&lt;#REF!,$AI41&lt;&gt;""),+($Q41-$U41-$AF41-$AS41-$AT41)-(($O41-$S41-$AA41-$AN41-$AO41)*#REF!),0),"")</f>
        <v/>
      </c>
      <c r="CN41" s="266" t="str">
        <f>IF(AND(SETUP!$C$11="Visée 5 / Visée 2",SUM($AS41:$AU41)&lt;&gt;0),IF(AND($R41&lt;#REF!,$AI41&lt;&gt;""),+($Q41-$U41-$AF41-$AS41-$AT41-$AU41)-(($O41-$S41-$AA41-$AN41-$AO41-$AP41)*#REF!),0),"")</f>
        <v/>
      </c>
      <c r="CO41" s="267" t="str">
        <f>IF(SETUP!$C$11="Visée 5 / Visée 2",IF(AND($R41&lt;#REF!,$AI41&lt;&gt;""),+($Q41-$U41-$AF41-$AW41)-(($O41-$S41-$AA41-$AR41)*#REF!),0),"")</f>
        <v/>
      </c>
      <c r="CQ41" s="297" t="str">
        <f t="shared" si="7"/>
        <v>0</v>
      </c>
      <c r="CR41" s="589">
        <f>IF(AND(OR($C41="A",$C41=0),$G41=0,$J41=""),0,IF(AND(LEFT(SETUP!$G$3,7)="Visée 3",$C41&lt;&gt;"A",OR($J41="T2",$J41="T3",$J41="T4",$J41="L",$J41="LV"),OR($G41&lt;&gt;0,$H41&lt;&gt;0)),0,IF(AND(LEFT(SETUP!$G$3,7)="Visée 4",$C41&lt;&gt;"A",OR($J41="T3",$J41="T4",$J41="L",$J41="LV"),OR($G41&lt;&gt;0,$H41&lt;&gt;0)),0,IF(AND(LEFT(SETUP!$G$3,7)="Visée 5",$C41&lt;&gt;"A",OR($G41&lt;&gt;0,$H41&lt;&gt;0),OR($J41="T4",$J41="L",$J41="LV")),0,IF(AND($C41="",$AI41&lt;&gt;"A",OR($J41="T1",$J41="T2",$J41="T3",$J41="T4",$J41="L",$J41="LV")),0,1)))))</f>
        <v>0</v>
      </c>
      <c r="CS41" s="690">
        <f>IF($CR41&lt;&gt;0,1,IF(AND($CR41=0,OR($C41&lt;&gt;"A",$C41&lt;&gt;"")),IF(AND($J41="T4",SUM($W41:$Y41)&lt;&gt;0),4,IF(AND($J41="T3",SUM($W41:$X41)&lt;&gt;0),3,IF(AND($J41="T2",$W41&lt;&gt;0),2,IF(AND(LEFT(SETUP!$G$3,7)="Visée 5",OR($J41="L",$J41="LV"),SUM($W41:$Y41)&lt;&gt;0),4,IF(AND(LEFT(SETUP!$G$3,7)="Visée 4",OR($J41="L",$J41="LV"),SUM($W41:$X41)&lt;&gt;0),3,IF(AND(LEFT(SETUP!$G$3,7)="Visée 3",OR($J41="L",$J41="LV"),$W41&lt;&gt;0),2,IF(AND($CR41=0,OR($AI41&lt;&gt;"A",$AI41&lt;&gt;"")),IF(AND($J41="T4",SUM($AN41:$AP41)&lt;&gt;0),44,IF(AND($J41="T3",SUM($AN41:$AO41)&lt;&gt;0),33,IF(AND($J41="T2",$AN41&lt;&gt;0),22,0))))))))))))</f>
        <v>0</v>
      </c>
      <c r="CT41" s="590">
        <f t="shared" si="8"/>
        <v>1</v>
      </c>
      <c r="CU41" s="702">
        <f t="shared" si="9"/>
        <v>2</v>
      </c>
      <c r="CV41" s="702">
        <f>IF(LEFT(SETUP!$G$3,7)="Visée 3",0,IF(LEFT(SETUP!$G$3,7)="Visée 4",1,(IF(LEFT(SETUP!$G$3,7)="Visée 5",2,0))))</f>
        <v>0</v>
      </c>
      <c r="CW41" s="710">
        <f t="shared" si="0"/>
        <v>0</v>
      </c>
      <c r="CX41" s="710">
        <f t="shared" si="1"/>
        <v>0</v>
      </c>
      <c r="CY41" s="590">
        <f t="shared" si="10"/>
        <v>0</v>
      </c>
      <c r="CZ41" s="590">
        <f>IF((IF(C41="",0,IF(C41="A",IF(DU41="AP",0,SUMIF(#REF!,A41,#REF!)/1000+SUMIF(#REF!,A41,#REF!)/1000+0.00001),+O41))+IF(C41="",0,IF(C41="A",IF(DU41="AP",0,SUMIF(#REF!,A41,#REF!)/1000+SUMIF(#REF!,A41,#REF!)/1000),+Q41)))=(K41+M41),0,1)</f>
        <v>0</v>
      </c>
      <c r="DA41" s="590">
        <f t="shared" si="11"/>
        <v>0</v>
      </c>
      <c r="DB41" s="590">
        <f>IF(AND($J41="L",SETUP!$C$11="Visée 3",$C41&lt;&gt;0),IF(SUM(W41:X41)&gt;G41*1/3,2,0),IF(AND($J41="L",AI41&lt;&gt;"",$C41="",OR(SETUP!$C$11="Visée 4",SETUP!$C$11="Visée 3",SETUP!$C$11="Visée 5 / Visée 2")),IF(SUM(AN41:AO41)&gt;G41*2/4,22,0),0))</f>
        <v>0</v>
      </c>
      <c r="DC41" s="590">
        <f>IF(AND($J41="L",SETUP!$C$11="Visée 3",$C41&lt;&gt;0),IF(SUM(W41:Y41)&gt;G41*2/3,3,0),IF(AND($J41="L",SETUP!$C$11="Visée 4",$C41&lt;&gt;0),IF(SUM(W41:Y41)&gt;G41*1/2,3,0),IF(AND($J41="L",AI41&lt;&gt;"",OR(SETUP!$C$11="Visée 4",SETUP!$C$11="Visée 3",SETUP!$C$11="Visée 5 / Visée 2")),IF(SUM(AN41:AP41)&gt;G41*3/4,33,0),0)))</f>
        <v>0</v>
      </c>
      <c r="DD41" s="711">
        <f>IF(AND($J41="L",SETUP!$C$11="Visée 3",$C41&lt;&gt;0),IF(SUM(W41:Z41)&gt;G41,4,0),IF(AND($J41="L",SETUP!$C$11="Visée 4",$C41&lt;&gt;0),IF(SUM(W41:Z41)&gt;G41,4,0),IF(AND($J41="L",SETUP!$C$11="Visée 5 / Visée 2",$C41&lt;&gt;0),IF(W41:Z41&gt;G41,4,0),IF(AND($J41="L",OR(AI41&lt;&gt;"",AI41&lt;&gt;"A"),OR(SETUP!$C$11="Visée 5 / Visée 2",SETUP!$C$11="Visée 4",SETUP!$C$11="Visée 3")),IF(SUM(AN41:AQ41)&gt;G41,44,0),0))))</f>
        <v>0</v>
      </c>
      <c r="DE41" s="715"/>
      <c r="DF41" s="715"/>
      <c r="DG41" s="715"/>
      <c r="DH41" s="715"/>
      <c r="DI41" s="715"/>
      <c r="DJ41" s="715"/>
      <c r="DK41" s="715"/>
      <c r="DL41" s="715"/>
      <c r="DM41" s="715"/>
      <c r="DN41" s="715"/>
      <c r="DO41" s="715"/>
      <c r="DP41" s="715"/>
      <c r="DQ41" s="715"/>
      <c r="DR41" s="217"/>
      <c r="DS41" s="217"/>
      <c r="DT41" s="217"/>
      <c r="DU41" s="217"/>
      <c r="DV41" s="217"/>
      <c r="DW41" s="217"/>
      <c r="DX41" s="217"/>
      <c r="DY41" s="217"/>
      <c r="DZ41" s="217"/>
      <c r="EA41" s="217"/>
      <c r="EB41" s="217"/>
      <c r="EC41" s="217"/>
      <c r="ED41" s="217"/>
      <c r="EE41" s="217"/>
      <c r="EF41" s="217"/>
      <c r="EG41" s="217"/>
      <c r="EH41" s="217"/>
      <c r="EI41" s="217"/>
      <c r="EJ41" s="217"/>
      <c r="EK41" s="217"/>
      <c r="EL41" s="217"/>
      <c r="EM41" s="217"/>
      <c r="EN41" s="217"/>
      <c r="EO41" s="217"/>
      <c r="EP41" s="217"/>
      <c r="EQ41" s="217"/>
      <c r="ER41" s="217"/>
      <c r="ES41" s="217"/>
      <c r="ET41" s="217"/>
      <c r="EU41" s="217"/>
      <c r="EV41" s="217"/>
      <c r="EW41" s="217"/>
      <c r="EX41" s="217"/>
      <c r="EY41" s="217"/>
      <c r="EZ41" s="217"/>
      <c r="FA41" s="217"/>
      <c r="FB41" s="217"/>
      <c r="FC41" s="217"/>
      <c r="FD41" s="217"/>
      <c r="FE41" s="217"/>
      <c r="FF41" s="217"/>
      <c r="FG41" s="217"/>
      <c r="FH41" s="217"/>
      <c r="FI41" s="217"/>
      <c r="FJ41" s="217"/>
      <c r="FK41" s="217"/>
      <c r="FL41" s="217"/>
      <c r="FM41" s="217"/>
      <c r="FN41" s="217"/>
      <c r="FO41" s="217"/>
      <c r="FP41" s="217"/>
      <c r="FQ41" s="217"/>
      <c r="FR41" s="217"/>
      <c r="FS41" s="217"/>
      <c r="FT41" s="217"/>
      <c r="FU41" s="217"/>
      <c r="FV41" s="217"/>
      <c r="FW41" s="217"/>
      <c r="FX41" s="217"/>
      <c r="FY41" s="217"/>
      <c r="FZ41" s="217"/>
      <c r="GA41" s="217"/>
      <c r="GB41" s="217"/>
    </row>
    <row r="42" spans="1:184" ht="18" customHeight="1" x14ac:dyDescent="0.25">
      <c r="A42" s="137">
        <f t="shared" si="4"/>
        <v>0</v>
      </c>
      <c r="B42" s="138">
        <f t="shared" si="5"/>
        <v>0</v>
      </c>
      <c r="C42" s="132"/>
      <c r="D42" s="72">
        <f t="shared" si="6"/>
        <v>0</v>
      </c>
      <c r="E42" s="72">
        <f t="shared" si="2"/>
        <v>0</v>
      </c>
      <c r="F42" s="72" t="str">
        <f t="shared" si="12"/>
        <v/>
      </c>
      <c r="G42" s="582"/>
      <c r="H42" s="582"/>
      <c r="I42" s="73">
        <v>1</v>
      </c>
      <c r="J42" s="133"/>
      <c r="K42" s="635">
        <f>IF(C42="",0,IF(C42="A",IF(DT42="AP",0,SUMIF(#REF!,A42,#REF!)/1000+SUMIF(#REF!,A42,#REF!)/1000+0.00001),+O42))</f>
        <v>0</v>
      </c>
      <c r="L42" s="77"/>
      <c r="M42" s="636">
        <f>IF(C42="",0,IF(C42="A",IF(DT42="AP",0,SUMIF(#REF!,A42,#REF!)/1000+SUMIF(#REF!,A42,#REF!)/1000),+Q42))</f>
        <v>0</v>
      </c>
      <c r="N42" s="637" t="str">
        <f t="shared" si="3"/>
        <v/>
      </c>
      <c r="O42" s="113"/>
      <c r="P42" s="75"/>
      <c r="Q42" s="74"/>
      <c r="R42" s="127"/>
      <c r="S42" s="113"/>
      <c r="T42" s="76"/>
      <c r="U42" s="75"/>
      <c r="V42" s="127"/>
      <c r="W42" s="113"/>
      <c r="X42" s="75"/>
      <c r="Y42" s="75"/>
      <c r="Z42" s="77"/>
      <c r="AA42" s="115"/>
      <c r="AB42" s="113"/>
      <c r="AC42" s="75"/>
      <c r="AD42" s="75"/>
      <c r="AE42" s="75"/>
      <c r="AF42" s="78"/>
      <c r="AG42" s="114"/>
      <c r="AH42" s="21"/>
      <c r="AI42" s="161"/>
      <c r="AJ42" s="154"/>
      <c r="AK42" s="211"/>
      <c r="AL42" s="98"/>
      <c r="AM42" s="153"/>
      <c r="AN42" s="154"/>
      <c r="AO42" s="99"/>
      <c r="AP42" s="99"/>
      <c r="AQ42" s="99"/>
      <c r="AR42" s="155"/>
      <c r="AS42" s="99"/>
      <c r="AT42" s="99"/>
      <c r="AU42" s="99"/>
      <c r="AV42" s="99"/>
      <c r="AW42" s="97"/>
      <c r="AX42" s="152"/>
      <c r="AY42" s="21"/>
      <c r="AZ42" s="15"/>
      <c r="BA42" s="239"/>
      <c r="BB42" s="235"/>
      <c r="BC42" s="271"/>
      <c r="BD42" s="272"/>
      <c r="BE42" s="15"/>
      <c r="BF42" s="274"/>
      <c r="BG42" s="292"/>
      <c r="BH42" s="274"/>
      <c r="BI42" s="275"/>
      <c r="BJ42" s="15"/>
      <c r="BK42" s="679"/>
      <c r="BL42" s="680"/>
      <c r="BM42" s="548"/>
      <c r="BN42" s="547"/>
      <c r="BO42" s="548"/>
      <c r="BP42" s="547"/>
      <c r="BQ42" s="548"/>
      <c r="BR42" s="549"/>
      <c r="BS42" s="17"/>
      <c r="BT42" s="685"/>
      <c r="BU42" s="547"/>
      <c r="BV42" s="547"/>
      <c r="BW42" s="267"/>
      <c r="BX42" s="535"/>
      <c r="BY42" s="536"/>
      <c r="BZ42" s="274" t="str">
        <f>IF(SETUP!$C$11="Visée 5 / Visée 2",+$O42+$AJ42-$S42-$AA42-$AR42,"")</f>
        <v/>
      </c>
      <c r="CA42" s="275" t="str">
        <f>IF(SETUP!$C$11="Visée 5 / Visée 2",+$Q42+$AL42-$U42-$AF42-$AW42,"")</f>
        <v/>
      </c>
      <c r="CB42" s="15"/>
      <c r="CC42" s="546">
        <f>IF($Q42&lt;0,0,IF($AR42&lt;&gt;0,IF(LEFT(SETUP!$G$3,7)="Visée 5",IF(OR($J42="L",$J42="LV"),($AA42+$S42+$AN42)/($O42/4),+($AA42+$S42+$AN42)/$O42),0),0))</f>
        <v>0</v>
      </c>
      <c r="CD42" s="547" t="str">
        <f>IF(SETUP!$C$11="Visée 5 / Visée 2",IF(AND(CC42&lt;0.2,CC42&gt;0.01),-(+$AF42+$U42+$AS42),0),"")</f>
        <v/>
      </c>
      <c r="CE42" s="548">
        <f>IF($Q42&lt;0,0,IF($AR42&lt;&gt;0,IF(LEFT(SETUP!$G$3,7)="Visée 5",IF(OR($J42="L",$J42="LV"),($AA42+$S42+$AN42+$AO42)/($O42/2),+($AA42+$S42+$AN42+$AO42)/$O42),0),0))</f>
        <v>0</v>
      </c>
      <c r="CF42" s="547" t="str">
        <f>IF(SETUP!$C$11="Visée 5 / Visée 2",IF(AND(CE42&lt;0.2,CE42&gt;0.01),-(+$AF42+$U42+$AS42+$AT42),0),"")</f>
        <v/>
      </c>
      <c r="CG42" s="548">
        <f>IF($Q42&lt;0,0,IF($AR42&lt;&gt;0,IF(LEFT(SETUP!$G$3,7)="Visée 5",IF(OR($J42="L",$J42="LV"),($AA42+$S42+$AN42+$AO42+$AP42)/($O42/4*3),+($AA42+$S42+$AN42+$AO42+$AP42)/$O42),0),0))</f>
        <v>0</v>
      </c>
      <c r="CH42" s="547" t="str">
        <f>IF(SETUP!$C$11="Visée 5 / Visée 2",IF(AND(CG42&lt;0.2,CG42&gt;0.01),-(+$AF42+$U42+$AS42+$AT42+$AU42),0),"")</f>
        <v/>
      </c>
      <c r="CI42" s="548" t="str">
        <f>IF($Q42&lt;0,0,IF(SETUP!$C$11="Visée 5 / Visée 2",IF($AR42&lt;&gt;0,+($AA42+$S42+$AR42)/$O42,0),""))</f>
        <v/>
      </c>
      <c r="CJ42" s="549" t="str">
        <f>IF(SETUP!$C$11="Visée 5 / Visée 2",IF(AND(CI42&lt;0.2,CI42&gt;0.01),-(+$AF42+$U42+$AW42),0),"")</f>
        <v/>
      </c>
      <c r="CK42" s="17"/>
      <c r="CL42" s="265" t="str">
        <f>IF(AND(SETUP!$C$11="Visée 5 / Visée 2",$AN42&lt;&gt;0),IF(AND($R42&lt;#REF!,$AI42&lt;&gt;""),+($Q42-$U42-$AF42-$AS42)-(($O42-$S42-$AA42-$AN42)*#REF!),0),"")</f>
        <v/>
      </c>
      <c r="CM42" s="266" t="str">
        <f>IF(AND(SETUP!$C$11="Visée 5 / Visée 2",SUM($AS42:$AT42)&lt;&gt;0),IF(AND($R42&lt;#REF!,$AI42&lt;&gt;""),+($Q42-$U42-$AF42-$AS42-$AT42)-(($O42-$S42-$AA42-$AN42-$AO42)*#REF!),0),"")</f>
        <v/>
      </c>
      <c r="CN42" s="266" t="str">
        <f>IF(AND(SETUP!$C$11="Visée 5 / Visée 2",SUM($AS42:$AU42)&lt;&gt;0),IF(AND($R42&lt;#REF!,$AI42&lt;&gt;""),+($Q42-$U42-$AF42-$AS42-$AT42-$AU42)-(($O42-$S42-$AA42-$AN42-$AO42-$AP42)*#REF!),0),"")</f>
        <v/>
      </c>
      <c r="CO42" s="267" t="str">
        <f>IF(SETUP!$C$11="Visée 5 / Visée 2",IF(AND($R42&lt;#REF!,$AI42&lt;&gt;""),+($Q42-$U42-$AF42-$AW42)-(($O42-$S42-$AA42-$AR42)*#REF!),0),"")</f>
        <v/>
      </c>
      <c r="CQ42" s="297" t="str">
        <f t="shared" si="7"/>
        <v>0</v>
      </c>
      <c r="CR42" s="589">
        <f>IF(AND(OR($C42="A",$C42=0),$G42=0,$J42=""),0,IF(AND(LEFT(SETUP!$G$3,7)="Visée 3",$C42&lt;&gt;"A",OR($J42="T2",$J42="T3",$J42="T4",$J42="L",$J42="LV"),OR($G42&lt;&gt;0,$H42&lt;&gt;0)),0,IF(AND(LEFT(SETUP!$G$3,7)="Visée 4",$C42&lt;&gt;"A",OR($J42="T3",$J42="T4",$J42="L",$J42="LV"),OR($G42&lt;&gt;0,$H42&lt;&gt;0)),0,IF(AND(LEFT(SETUP!$G$3,7)="Visée 5",$C42&lt;&gt;"A",OR($G42&lt;&gt;0,$H42&lt;&gt;0),OR($J42="T4",$J42="L",$J42="LV")),0,IF(AND($C42="",$AI42&lt;&gt;"A",OR($J42="T1",$J42="T2",$J42="T3",$J42="T4",$J42="L",$J42="LV")),0,1)))))</f>
        <v>0</v>
      </c>
      <c r="CS42" s="690">
        <f>IF($CR42&lt;&gt;0,1,IF(AND($CR42=0,OR($C42&lt;&gt;"A",$C42&lt;&gt;"")),IF(AND($J42="T4",SUM($W42:$Y42)&lt;&gt;0),4,IF(AND($J42="T3",SUM($W42:$X42)&lt;&gt;0),3,IF(AND($J42="T2",$W42&lt;&gt;0),2,IF(AND(LEFT(SETUP!$G$3,7)="Visée 5",OR($J42="L",$J42="LV"),SUM($W42:$Y42)&lt;&gt;0),4,IF(AND(LEFT(SETUP!$G$3,7)="Visée 4",OR($J42="L",$J42="LV"),SUM($W42:$X42)&lt;&gt;0),3,IF(AND(LEFT(SETUP!$G$3,7)="Visée 3",OR($J42="L",$J42="LV"),$W42&lt;&gt;0),2,IF(AND($CR42=0,OR($AI42&lt;&gt;"A",$AI42&lt;&gt;"")),IF(AND($J42="T4",SUM($AN42:$AP42)&lt;&gt;0),44,IF(AND($J42="T3",SUM($AN42:$AO42)&lt;&gt;0),33,IF(AND($J42="T2",$AN42&lt;&gt;0),22,0))))))))))))</f>
        <v>0</v>
      </c>
      <c r="CT42" s="590">
        <f t="shared" si="8"/>
        <v>1</v>
      </c>
      <c r="CU42" s="702">
        <f t="shared" si="9"/>
        <v>2</v>
      </c>
      <c r="CV42" s="702">
        <f>IF(LEFT(SETUP!$G$3,7)="Visée 3",0,IF(LEFT(SETUP!$G$3,7)="Visée 4",1,(IF(LEFT(SETUP!$G$3,7)="Visée 5",2,0))))</f>
        <v>0</v>
      </c>
      <c r="CW42" s="710">
        <f t="shared" si="0"/>
        <v>0</v>
      </c>
      <c r="CX42" s="710">
        <f t="shared" si="1"/>
        <v>0</v>
      </c>
      <c r="CY42" s="590">
        <f t="shared" si="10"/>
        <v>0</v>
      </c>
      <c r="CZ42" s="590">
        <f>IF((IF(C42="",0,IF(C42="A",IF(DU42="AP",0,SUMIF(#REF!,A42,#REF!)/1000+SUMIF(#REF!,A42,#REF!)/1000+0.00001),+O42))+IF(C42="",0,IF(C42="A",IF(DU42="AP",0,SUMIF(#REF!,A42,#REF!)/1000+SUMIF(#REF!,A42,#REF!)/1000),+Q42)))=(K42+M42),0,1)</f>
        <v>0</v>
      </c>
      <c r="DA42" s="590">
        <f t="shared" si="11"/>
        <v>0</v>
      </c>
      <c r="DB42" s="590">
        <f>IF(AND($J42="L",SETUP!$C$11="Visée 3",$C42&lt;&gt;0),IF(SUM(W42:X42)&gt;G42*1/3,2,0),IF(AND($J42="L",AI42&lt;&gt;"",$C42="",OR(SETUP!$C$11="Visée 4",SETUP!$C$11="Visée 3",SETUP!$C$11="Visée 5 / Visée 2")),IF(SUM(AN42:AO42)&gt;G42*2/4,22,0),0))</f>
        <v>0</v>
      </c>
      <c r="DC42" s="590">
        <f>IF(AND($J42="L",SETUP!$C$11="Visée 3",$C42&lt;&gt;0),IF(SUM(W42:Y42)&gt;G42*2/3,3,0),IF(AND($J42="L",SETUP!$C$11="Visée 4",$C42&lt;&gt;0),IF(SUM(W42:Y42)&gt;G42*1/2,3,0),IF(AND($J42="L",AI42&lt;&gt;"",OR(SETUP!$C$11="Visée 4",SETUP!$C$11="Visée 3",SETUP!$C$11="Visée 5 / Visée 2")),IF(SUM(AN42:AP42)&gt;G42*3/4,33,0),0)))</f>
        <v>0</v>
      </c>
      <c r="DD42" s="711">
        <f>IF(AND($J42="L",SETUP!$C$11="Visée 3",$C42&lt;&gt;0),IF(SUM(W42:Z42)&gt;G42,4,0),IF(AND($J42="L",SETUP!$C$11="Visée 4",$C42&lt;&gt;0),IF(SUM(W42:Z42)&gt;G42,4,0),IF(AND($J42="L",SETUP!$C$11="Visée 5 / Visée 2",$C42&lt;&gt;0),IF(W42:Z42&gt;G42,4,0),IF(AND($J42="L",OR(AI42&lt;&gt;"",AI42&lt;&gt;"A"),OR(SETUP!$C$11="Visée 5 / Visée 2",SETUP!$C$11="Visée 4",SETUP!$C$11="Visée 3")),IF(SUM(AN42:AQ42)&gt;G42,44,0),0))))</f>
        <v>0</v>
      </c>
      <c r="DE42" s="715"/>
      <c r="DF42" s="715"/>
      <c r="DG42" s="715"/>
      <c r="DH42" s="715"/>
      <c r="DI42" s="715"/>
      <c r="DJ42" s="715"/>
      <c r="DK42" s="715"/>
      <c r="DL42" s="715"/>
      <c r="DM42" s="715"/>
      <c r="DN42" s="715"/>
      <c r="DO42" s="715"/>
      <c r="DP42" s="715"/>
      <c r="DQ42" s="715"/>
      <c r="DR42" s="217"/>
      <c r="DS42" s="217"/>
      <c r="DT42" s="217"/>
      <c r="DU42" s="217"/>
      <c r="DV42" s="217"/>
      <c r="DW42" s="217"/>
      <c r="DX42" s="217"/>
      <c r="DY42" s="217"/>
      <c r="DZ42" s="217"/>
      <c r="EA42" s="217"/>
      <c r="EB42" s="217"/>
      <c r="EC42" s="217"/>
      <c r="ED42" s="217"/>
      <c r="EE42" s="217"/>
      <c r="EF42" s="217"/>
      <c r="EG42" s="217"/>
      <c r="EH42" s="217"/>
      <c r="EI42" s="217"/>
      <c r="EJ42" s="217"/>
      <c r="EK42" s="217"/>
      <c r="EL42" s="217"/>
      <c r="EM42" s="217"/>
      <c r="EN42" s="217"/>
      <c r="EO42" s="217"/>
      <c r="EP42" s="217"/>
      <c r="EQ42" s="217"/>
      <c r="ER42" s="217"/>
      <c r="ES42" s="217"/>
      <c r="ET42" s="217"/>
      <c r="EU42" s="217"/>
      <c r="EV42" s="217"/>
      <c r="EW42" s="217"/>
      <c r="EX42" s="217"/>
      <c r="EY42" s="217"/>
      <c r="EZ42" s="217"/>
      <c r="FA42" s="217"/>
      <c r="FB42" s="217"/>
      <c r="FC42" s="217"/>
      <c r="FD42" s="217"/>
      <c r="FE42" s="217"/>
      <c r="FF42" s="217"/>
      <c r="FG42" s="217"/>
      <c r="FH42" s="217"/>
      <c r="FI42" s="217"/>
      <c r="FJ42" s="217"/>
      <c r="FK42" s="217"/>
      <c r="FL42" s="217"/>
      <c r="FM42" s="217"/>
      <c r="FN42" s="217"/>
      <c r="FO42" s="217"/>
      <c r="FP42" s="217"/>
      <c r="FQ42" s="217"/>
      <c r="FR42" s="217"/>
      <c r="FS42" s="217"/>
      <c r="FT42" s="217"/>
      <c r="FU42" s="217"/>
      <c r="FV42" s="217"/>
      <c r="FW42" s="217"/>
      <c r="FX42" s="217"/>
      <c r="FY42" s="217"/>
      <c r="FZ42" s="217"/>
      <c r="GA42" s="217"/>
      <c r="GB42" s="217"/>
    </row>
    <row r="43" spans="1:184" ht="18" customHeight="1" x14ac:dyDescent="0.25">
      <c r="A43" s="137">
        <f t="shared" si="4"/>
        <v>0</v>
      </c>
      <c r="B43" s="138">
        <f t="shared" si="5"/>
        <v>0</v>
      </c>
      <c r="C43" s="132"/>
      <c r="D43" s="72">
        <f t="shared" si="6"/>
        <v>0</v>
      </c>
      <c r="E43" s="72">
        <f t="shared" si="2"/>
        <v>0</v>
      </c>
      <c r="F43" s="72" t="str">
        <f t="shared" si="12"/>
        <v/>
      </c>
      <c r="G43" s="582"/>
      <c r="H43" s="582"/>
      <c r="I43" s="73">
        <v>1</v>
      </c>
      <c r="J43" s="133"/>
      <c r="K43" s="635">
        <f>IF(C43="",0,IF(C43="A",IF(DT43="AP",0,SUMIF(#REF!,A43,#REF!)/1000+SUMIF(#REF!,A43,#REF!)/1000+0.00001),+O43))</f>
        <v>0</v>
      </c>
      <c r="L43" s="77"/>
      <c r="M43" s="636">
        <f>IF(C43="",0,IF(C43="A",IF(DT43="AP",0,SUMIF(#REF!,A43,#REF!)/1000+SUMIF(#REF!,A43,#REF!)/1000),+Q43))</f>
        <v>0</v>
      </c>
      <c r="N43" s="637" t="str">
        <f t="shared" si="3"/>
        <v/>
      </c>
      <c r="O43" s="113"/>
      <c r="P43" s="75"/>
      <c r="Q43" s="74"/>
      <c r="R43" s="127"/>
      <c r="S43" s="113"/>
      <c r="T43" s="76"/>
      <c r="U43" s="75"/>
      <c r="V43" s="127"/>
      <c r="W43" s="113"/>
      <c r="X43" s="75"/>
      <c r="Y43" s="75"/>
      <c r="Z43" s="77"/>
      <c r="AA43" s="115"/>
      <c r="AB43" s="113"/>
      <c r="AC43" s="75"/>
      <c r="AD43" s="75"/>
      <c r="AE43" s="75"/>
      <c r="AF43" s="78"/>
      <c r="AG43" s="114"/>
      <c r="AH43" s="21"/>
      <c r="AI43" s="161"/>
      <c r="AJ43" s="154"/>
      <c r="AK43" s="211"/>
      <c r="AL43" s="98"/>
      <c r="AM43" s="153"/>
      <c r="AN43" s="154"/>
      <c r="AO43" s="99"/>
      <c r="AP43" s="99"/>
      <c r="AQ43" s="99"/>
      <c r="AR43" s="155"/>
      <c r="AS43" s="99"/>
      <c r="AT43" s="99"/>
      <c r="AU43" s="99"/>
      <c r="AV43" s="99"/>
      <c r="AW43" s="97"/>
      <c r="AX43" s="152"/>
      <c r="AY43" s="21"/>
      <c r="AZ43" s="15"/>
      <c r="BA43" s="239"/>
      <c r="BB43" s="235"/>
      <c r="BC43" s="271"/>
      <c r="BD43" s="272"/>
      <c r="BE43" s="15"/>
      <c r="BF43" s="274"/>
      <c r="BG43" s="292"/>
      <c r="BH43" s="274"/>
      <c r="BI43" s="275"/>
      <c r="BJ43" s="15"/>
      <c r="BK43" s="679"/>
      <c r="BL43" s="680"/>
      <c r="BM43" s="548"/>
      <c r="BN43" s="547"/>
      <c r="BO43" s="548"/>
      <c r="BP43" s="547"/>
      <c r="BQ43" s="548"/>
      <c r="BR43" s="549"/>
      <c r="BS43" s="17"/>
      <c r="BT43" s="685"/>
      <c r="BU43" s="547"/>
      <c r="BV43" s="547"/>
      <c r="BW43" s="267"/>
      <c r="BX43" s="535"/>
      <c r="BY43" s="536"/>
      <c r="BZ43" s="274" t="str">
        <f>IF(SETUP!$C$11="Visée 5 / Visée 2",+$O43+$AJ43-$S43-$AA43-$AR43,"")</f>
        <v/>
      </c>
      <c r="CA43" s="275" t="str">
        <f>IF(SETUP!$C$11="Visée 5 / Visée 2",+$Q43+$AL43-$U43-$AF43-$AW43,"")</f>
        <v/>
      </c>
      <c r="CB43" s="15"/>
      <c r="CC43" s="546">
        <f>IF($Q43&lt;0,0,IF($AR43&lt;&gt;0,IF(LEFT(SETUP!$G$3,7)="Visée 5",IF(OR($J43="L",$J43="LV"),($AA43+$S43+$AN43)/($O43/4),+($AA43+$S43+$AN43)/$O43),0),0))</f>
        <v>0</v>
      </c>
      <c r="CD43" s="547" t="str">
        <f>IF(SETUP!$C$11="Visée 5 / Visée 2",IF(AND(CC43&lt;0.2,CC43&gt;0.01),-(+$AF43+$U43+$AS43),0),"")</f>
        <v/>
      </c>
      <c r="CE43" s="548">
        <f>IF($Q43&lt;0,0,IF($AR43&lt;&gt;0,IF(LEFT(SETUP!$G$3,7)="Visée 5",IF(OR($J43="L",$J43="LV"),($AA43+$S43+$AN43+$AO43)/($O43/2),+($AA43+$S43+$AN43+$AO43)/$O43),0),0))</f>
        <v>0</v>
      </c>
      <c r="CF43" s="547" t="str">
        <f>IF(SETUP!$C$11="Visée 5 / Visée 2",IF(AND(CE43&lt;0.2,CE43&gt;0.01),-(+$AF43+$U43+$AS43+$AT43),0),"")</f>
        <v/>
      </c>
      <c r="CG43" s="548">
        <f>IF($Q43&lt;0,0,IF($AR43&lt;&gt;0,IF(LEFT(SETUP!$G$3,7)="Visée 5",IF(OR($J43="L",$J43="LV"),($AA43+$S43+$AN43+$AO43+$AP43)/($O43/4*3),+($AA43+$S43+$AN43+$AO43+$AP43)/$O43),0),0))</f>
        <v>0</v>
      </c>
      <c r="CH43" s="547" t="str">
        <f>IF(SETUP!$C$11="Visée 5 / Visée 2",IF(AND(CG43&lt;0.2,CG43&gt;0.01),-(+$AF43+$U43+$AS43+$AT43+$AU43),0),"")</f>
        <v/>
      </c>
      <c r="CI43" s="548" t="str">
        <f>IF($Q43&lt;0,0,IF(SETUP!$C$11="Visée 5 / Visée 2",IF($AR43&lt;&gt;0,+($AA43+$S43+$AR43)/$O43,0),""))</f>
        <v/>
      </c>
      <c r="CJ43" s="549" t="str">
        <f>IF(SETUP!$C$11="Visée 5 / Visée 2",IF(AND(CI43&lt;0.2,CI43&gt;0.01),-(+$AF43+$U43+$AW43),0),"")</f>
        <v/>
      </c>
      <c r="CK43" s="17"/>
      <c r="CL43" s="265" t="str">
        <f>IF(AND(SETUP!$C$11="Visée 5 / Visée 2",$AN43&lt;&gt;0),IF(AND($R43&lt;#REF!,$AI43&lt;&gt;""),+($Q43-$U43-$AF43-$AS43)-(($O43-$S43-$AA43-$AN43)*#REF!),0),"")</f>
        <v/>
      </c>
      <c r="CM43" s="266" t="str">
        <f>IF(AND(SETUP!$C$11="Visée 5 / Visée 2",SUM($AS43:$AT43)&lt;&gt;0),IF(AND($R43&lt;#REF!,$AI43&lt;&gt;""),+($Q43-$U43-$AF43-$AS43-$AT43)-(($O43-$S43-$AA43-$AN43-$AO43)*#REF!),0),"")</f>
        <v/>
      </c>
      <c r="CN43" s="266" t="str">
        <f>IF(AND(SETUP!$C$11="Visée 5 / Visée 2",SUM($AS43:$AU43)&lt;&gt;0),IF(AND($R43&lt;#REF!,$AI43&lt;&gt;""),+($Q43-$U43-$AF43-$AS43-$AT43-$AU43)-(($O43-$S43-$AA43-$AN43-$AO43-$AP43)*#REF!),0),"")</f>
        <v/>
      </c>
      <c r="CO43" s="267" t="str">
        <f>IF(SETUP!$C$11="Visée 5 / Visée 2",IF(AND($R43&lt;#REF!,$AI43&lt;&gt;""),+($Q43-$U43-$AF43-$AW43)-(($O43-$S43-$AA43-$AR43)*#REF!),0),"")</f>
        <v/>
      </c>
      <c r="CQ43" s="297" t="str">
        <f t="shared" si="7"/>
        <v>0</v>
      </c>
      <c r="CR43" s="589">
        <f>IF(AND(OR($C43="A",$C43=0),$G43=0,$J43=""),0,IF(AND(LEFT(SETUP!$G$3,7)="Visée 3",$C43&lt;&gt;"A",OR($J43="T2",$J43="T3",$J43="T4",$J43="L",$J43="LV"),OR($G43&lt;&gt;0,$H43&lt;&gt;0)),0,IF(AND(LEFT(SETUP!$G$3,7)="Visée 4",$C43&lt;&gt;"A",OR($J43="T3",$J43="T4",$J43="L",$J43="LV"),OR($G43&lt;&gt;0,$H43&lt;&gt;0)),0,IF(AND(LEFT(SETUP!$G$3,7)="Visée 5",$C43&lt;&gt;"A",OR($G43&lt;&gt;0,$H43&lt;&gt;0),OR($J43="T4",$J43="L",$J43="LV")),0,IF(AND($C43="",$AI43&lt;&gt;"A",OR($J43="T1",$J43="T2",$J43="T3",$J43="T4",$J43="L",$J43="LV")),0,1)))))</f>
        <v>0</v>
      </c>
      <c r="CS43" s="690">
        <f>IF($CR43&lt;&gt;0,1,IF(AND($CR43=0,OR($C43&lt;&gt;"A",$C43&lt;&gt;"")),IF(AND($J43="T4",SUM($W43:$Y43)&lt;&gt;0),4,IF(AND($J43="T3",SUM($W43:$X43)&lt;&gt;0),3,IF(AND($J43="T2",$W43&lt;&gt;0),2,IF(AND(LEFT(SETUP!$G$3,7)="Visée 5",OR($J43="L",$J43="LV"),SUM($W43:$Y43)&lt;&gt;0),4,IF(AND(LEFT(SETUP!$G$3,7)="Visée 4",OR($J43="L",$J43="LV"),SUM($W43:$X43)&lt;&gt;0),3,IF(AND(LEFT(SETUP!$G$3,7)="Visée 3",OR($J43="L",$J43="LV"),$W43&lt;&gt;0),2,IF(AND($CR43=0,OR($AI43&lt;&gt;"A",$AI43&lt;&gt;"")),IF(AND($J43="T4",SUM($AN43:$AP43)&lt;&gt;0),44,IF(AND($J43="T3",SUM($AN43:$AO43)&lt;&gt;0),33,IF(AND($J43="T2",$AN43&lt;&gt;0),22,0))))))))))))</f>
        <v>0</v>
      </c>
      <c r="CT43" s="590">
        <f t="shared" si="8"/>
        <v>1</v>
      </c>
      <c r="CU43" s="702">
        <f t="shared" si="9"/>
        <v>2</v>
      </c>
      <c r="CV43" s="702">
        <f>IF(LEFT(SETUP!$G$3,7)="Visée 3",0,IF(LEFT(SETUP!$G$3,7)="Visée 4",1,(IF(LEFT(SETUP!$G$3,7)="Visée 5",2,0))))</f>
        <v>0</v>
      </c>
      <c r="CW43" s="710">
        <f t="shared" si="0"/>
        <v>0</v>
      </c>
      <c r="CX43" s="710">
        <f t="shared" si="1"/>
        <v>0</v>
      </c>
      <c r="CY43" s="590">
        <f t="shared" si="10"/>
        <v>0</v>
      </c>
      <c r="CZ43" s="590">
        <f>IF((IF(C43="",0,IF(C43="A",IF(DU43="AP",0,SUMIF(#REF!,A43,#REF!)/1000+SUMIF(#REF!,A43,#REF!)/1000+0.00001),+O43))+IF(C43="",0,IF(C43="A",IF(DU43="AP",0,SUMIF(#REF!,A43,#REF!)/1000+SUMIF(#REF!,A43,#REF!)/1000),+Q43)))=(K43+M43),0,1)</f>
        <v>0</v>
      </c>
      <c r="DA43" s="590">
        <f t="shared" si="11"/>
        <v>0</v>
      </c>
      <c r="DB43" s="590">
        <f>IF(AND($J43="L",SETUP!$C$11="Visée 3",$C43&lt;&gt;0),IF(SUM(W43:X43)&gt;G43*1/3,2,0),IF(AND($J43="L",AI43&lt;&gt;"",$C43="",OR(SETUP!$C$11="Visée 4",SETUP!$C$11="Visée 3",SETUP!$C$11="Visée 5 / Visée 2")),IF(SUM(AN43:AO43)&gt;G43*2/4,22,0),0))</f>
        <v>0</v>
      </c>
      <c r="DC43" s="590">
        <f>IF(AND($J43="L",SETUP!$C$11="Visée 3",$C43&lt;&gt;0),IF(SUM(W43:Y43)&gt;G43*2/3,3,0),IF(AND($J43="L",SETUP!$C$11="Visée 4",$C43&lt;&gt;0),IF(SUM(W43:Y43)&gt;G43*1/2,3,0),IF(AND($J43="L",AI43&lt;&gt;"",OR(SETUP!$C$11="Visée 4",SETUP!$C$11="Visée 3",SETUP!$C$11="Visée 5 / Visée 2")),IF(SUM(AN43:AP43)&gt;G43*3/4,33,0),0)))</f>
        <v>0</v>
      </c>
      <c r="DD43" s="711">
        <f>IF(AND($J43="L",SETUP!$C$11="Visée 3",$C43&lt;&gt;0),IF(SUM(W43:Z43)&gt;G43,4,0),IF(AND($J43="L",SETUP!$C$11="Visée 4",$C43&lt;&gt;0),IF(SUM(W43:Z43)&gt;G43,4,0),IF(AND($J43="L",SETUP!$C$11="Visée 5 / Visée 2",$C43&lt;&gt;0),IF(W43:Z43&gt;G43,4,0),IF(AND($J43="L",OR(AI43&lt;&gt;"",AI43&lt;&gt;"A"),OR(SETUP!$C$11="Visée 5 / Visée 2",SETUP!$C$11="Visée 4",SETUP!$C$11="Visée 3")),IF(SUM(AN43:AQ43)&gt;G43,44,0),0))))</f>
        <v>0</v>
      </c>
      <c r="DE43" s="715"/>
      <c r="DF43" s="715"/>
      <c r="DG43" s="715"/>
      <c r="DH43" s="715"/>
      <c r="DI43" s="715"/>
      <c r="DJ43" s="715"/>
      <c r="DK43" s="715"/>
      <c r="DL43" s="715"/>
      <c r="DM43" s="715"/>
      <c r="DN43" s="715"/>
      <c r="DO43" s="715"/>
      <c r="DP43" s="715"/>
      <c r="DQ43" s="715"/>
      <c r="DR43" s="217"/>
      <c r="DS43" s="217"/>
      <c r="DT43" s="217"/>
      <c r="DU43" s="217"/>
      <c r="DV43" s="217"/>
      <c r="DW43" s="217"/>
      <c r="DX43" s="217"/>
      <c r="DY43" s="217"/>
      <c r="DZ43" s="217"/>
      <c r="EA43" s="217"/>
      <c r="EB43" s="217"/>
      <c r="EC43" s="217"/>
      <c r="ED43" s="217"/>
      <c r="EE43" s="217"/>
      <c r="EF43" s="217"/>
      <c r="EG43" s="217"/>
      <c r="EH43" s="217"/>
      <c r="EI43" s="217"/>
      <c r="EJ43" s="217"/>
      <c r="EK43" s="217"/>
      <c r="EL43" s="217"/>
      <c r="EM43" s="217"/>
      <c r="EN43" s="217"/>
      <c r="EO43" s="217"/>
      <c r="EP43" s="217"/>
      <c r="EQ43" s="217"/>
      <c r="ER43" s="217"/>
      <c r="ES43" s="217"/>
      <c r="ET43" s="217"/>
      <c r="EU43" s="217"/>
      <c r="EV43" s="217"/>
      <c r="EW43" s="217"/>
      <c r="EX43" s="217"/>
      <c r="EY43" s="217"/>
      <c r="EZ43" s="217"/>
      <c r="FA43" s="217"/>
      <c r="FB43" s="217"/>
      <c r="FC43" s="217"/>
      <c r="FD43" s="217"/>
      <c r="FE43" s="217"/>
      <c r="FF43" s="217"/>
      <c r="FG43" s="217"/>
      <c r="FH43" s="217"/>
      <c r="FI43" s="217"/>
      <c r="FJ43" s="217"/>
      <c r="FK43" s="217"/>
      <c r="FL43" s="217"/>
      <c r="FM43" s="217"/>
      <c r="FN43" s="217"/>
      <c r="FO43" s="217"/>
      <c r="FP43" s="217"/>
      <c r="FQ43" s="217"/>
      <c r="FR43" s="217"/>
      <c r="FS43" s="217"/>
      <c r="FT43" s="217"/>
      <c r="FU43" s="217"/>
      <c r="FV43" s="217"/>
      <c r="FW43" s="217"/>
      <c r="FX43" s="217"/>
      <c r="FY43" s="217"/>
      <c r="FZ43" s="217"/>
      <c r="GA43" s="217"/>
      <c r="GB43" s="217"/>
    </row>
    <row r="44" spans="1:184" ht="18" customHeight="1" x14ac:dyDescent="0.25">
      <c r="A44" s="137">
        <f t="shared" si="4"/>
        <v>0</v>
      </c>
      <c r="B44" s="138">
        <f t="shared" si="5"/>
        <v>0</v>
      </c>
      <c r="C44" s="132"/>
      <c r="D44" s="72">
        <f t="shared" si="6"/>
        <v>0</v>
      </c>
      <c r="E44" s="72">
        <f t="shared" si="2"/>
        <v>0</v>
      </c>
      <c r="F44" s="72" t="str">
        <f t="shared" si="12"/>
        <v/>
      </c>
      <c r="G44" s="582"/>
      <c r="H44" s="582"/>
      <c r="I44" s="73">
        <v>1</v>
      </c>
      <c r="J44" s="133"/>
      <c r="K44" s="635">
        <f>IF(C44="",0,IF(C44="A",IF(DT44="AP",0,SUMIF(#REF!,A44,#REF!)/1000+SUMIF(#REF!,A44,#REF!)/1000+0.00001),+O44))</f>
        <v>0</v>
      </c>
      <c r="L44" s="77"/>
      <c r="M44" s="636">
        <f>IF(C44="",0,IF(C44="A",IF(DT44="AP",0,SUMIF(#REF!,A44,#REF!)/1000+SUMIF(#REF!,A44,#REF!)/1000),+Q44))</f>
        <v>0</v>
      </c>
      <c r="N44" s="637" t="str">
        <f t="shared" si="3"/>
        <v/>
      </c>
      <c r="O44" s="113"/>
      <c r="P44" s="75"/>
      <c r="Q44" s="74"/>
      <c r="R44" s="127"/>
      <c r="S44" s="113"/>
      <c r="T44" s="76"/>
      <c r="U44" s="75"/>
      <c r="V44" s="127"/>
      <c r="W44" s="113"/>
      <c r="X44" s="75"/>
      <c r="Y44" s="75"/>
      <c r="Z44" s="77"/>
      <c r="AA44" s="115"/>
      <c r="AB44" s="113"/>
      <c r="AC44" s="75"/>
      <c r="AD44" s="75"/>
      <c r="AE44" s="75"/>
      <c r="AF44" s="78"/>
      <c r="AG44" s="114"/>
      <c r="AH44" s="21"/>
      <c r="AI44" s="161"/>
      <c r="AJ44" s="154"/>
      <c r="AK44" s="211"/>
      <c r="AL44" s="98"/>
      <c r="AM44" s="153"/>
      <c r="AN44" s="154"/>
      <c r="AO44" s="99"/>
      <c r="AP44" s="99"/>
      <c r="AQ44" s="99"/>
      <c r="AR44" s="155"/>
      <c r="AS44" s="99"/>
      <c r="AT44" s="99"/>
      <c r="AU44" s="99"/>
      <c r="AV44" s="99"/>
      <c r="AW44" s="97"/>
      <c r="AX44" s="152"/>
      <c r="AY44" s="21"/>
      <c r="AZ44" s="15"/>
      <c r="BA44" s="239"/>
      <c r="BB44" s="235"/>
      <c r="BC44" s="271"/>
      <c r="BD44" s="272"/>
      <c r="BE44" s="15"/>
      <c r="BF44" s="274"/>
      <c r="BG44" s="292"/>
      <c r="BH44" s="274"/>
      <c r="BI44" s="275"/>
      <c r="BJ44" s="15"/>
      <c r="BK44" s="679"/>
      <c r="BL44" s="680"/>
      <c r="BM44" s="548"/>
      <c r="BN44" s="547"/>
      <c r="BO44" s="548"/>
      <c r="BP44" s="547"/>
      <c r="BQ44" s="548"/>
      <c r="BR44" s="549"/>
      <c r="BS44" s="17"/>
      <c r="BT44" s="685"/>
      <c r="BU44" s="547"/>
      <c r="BV44" s="547"/>
      <c r="BW44" s="267"/>
      <c r="BX44" s="535"/>
      <c r="BY44" s="536"/>
      <c r="BZ44" s="274" t="str">
        <f>IF(SETUP!$C$11="Visée 5 / Visée 2",+$O44+$AJ44-$S44-$AA44-$AR44,"")</f>
        <v/>
      </c>
      <c r="CA44" s="275" t="str">
        <f>IF(SETUP!$C$11="Visée 5 / Visée 2",+$Q44+$AL44-$U44-$AF44-$AW44,"")</f>
        <v/>
      </c>
      <c r="CB44" s="15"/>
      <c r="CC44" s="546">
        <f>IF($Q44&lt;0,0,IF($AR44&lt;&gt;0,IF(LEFT(SETUP!$G$3,7)="Visée 5",IF(OR($J44="L",$J44="LV"),($AA44+$S44+$AN44)/($O44/4),+($AA44+$S44+$AN44)/$O44),0),0))</f>
        <v>0</v>
      </c>
      <c r="CD44" s="547" t="str">
        <f>IF(SETUP!$C$11="Visée 5 / Visée 2",IF(AND(CC44&lt;0.2,CC44&gt;0.01),-(+$AF44+$U44+$AS44),0),"")</f>
        <v/>
      </c>
      <c r="CE44" s="548">
        <f>IF($Q44&lt;0,0,IF($AR44&lt;&gt;0,IF(LEFT(SETUP!$G$3,7)="Visée 5",IF(OR($J44="L",$J44="LV"),($AA44+$S44+$AN44+$AO44)/($O44/2),+($AA44+$S44+$AN44+$AO44)/$O44),0),0))</f>
        <v>0</v>
      </c>
      <c r="CF44" s="547" t="str">
        <f>IF(SETUP!$C$11="Visée 5 / Visée 2",IF(AND(CE44&lt;0.2,CE44&gt;0.01),-(+$AF44+$U44+$AS44+$AT44),0),"")</f>
        <v/>
      </c>
      <c r="CG44" s="548">
        <f>IF($Q44&lt;0,0,IF($AR44&lt;&gt;0,IF(LEFT(SETUP!$G$3,7)="Visée 5",IF(OR($J44="L",$J44="LV"),($AA44+$S44+$AN44+$AO44+$AP44)/($O44/4*3),+($AA44+$S44+$AN44+$AO44+$AP44)/$O44),0),0))</f>
        <v>0</v>
      </c>
      <c r="CH44" s="547" t="str">
        <f>IF(SETUP!$C$11="Visée 5 / Visée 2",IF(AND(CG44&lt;0.2,CG44&gt;0.01),-(+$AF44+$U44+$AS44+$AT44+$AU44),0),"")</f>
        <v/>
      </c>
      <c r="CI44" s="548" t="str">
        <f>IF($Q44&lt;0,0,IF(SETUP!$C$11="Visée 5 / Visée 2",IF($AR44&lt;&gt;0,+($AA44+$S44+$AR44)/$O44,0),""))</f>
        <v/>
      </c>
      <c r="CJ44" s="549" t="str">
        <f>IF(SETUP!$C$11="Visée 5 / Visée 2",IF(AND(CI44&lt;0.2,CI44&gt;0.01),-(+$AF44+$U44+$AW44),0),"")</f>
        <v/>
      </c>
      <c r="CK44" s="17"/>
      <c r="CL44" s="265" t="str">
        <f>IF(AND(SETUP!$C$11="Visée 5 / Visée 2",$AN44&lt;&gt;0),IF(AND($R44&lt;#REF!,$AI44&lt;&gt;""),+($Q44-$U44-$AF44-$AS44)-(($O44-$S44-$AA44-$AN44)*#REF!),0),"")</f>
        <v/>
      </c>
      <c r="CM44" s="266" t="str">
        <f>IF(AND(SETUP!$C$11="Visée 5 / Visée 2",SUM($AS44:$AT44)&lt;&gt;0),IF(AND($R44&lt;#REF!,$AI44&lt;&gt;""),+($Q44-$U44-$AF44-$AS44-$AT44)-(($O44-$S44-$AA44-$AN44-$AO44)*#REF!),0),"")</f>
        <v/>
      </c>
      <c r="CN44" s="266" t="str">
        <f>IF(AND(SETUP!$C$11="Visée 5 / Visée 2",SUM($AS44:$AU44)&lt;&gt;0),IF(AND($R44&lt;#REF!,$AI44&lt;&gt;""),+($Q44-$U44-$AF44-$AS44-$AT44-$AU44)-(($O44-$S44-$AA44-$AN44-$AO44-$AP44)*#REF!),0),"")</f>
        <v/>
      </c>
      <c r="CO44" s="267" t="str">
        <f>IF(SETUP!$C$11="Visée 5 / Visée 2",IF(AND($R44&lt;#REF!,$AI44&lt;&gt;""),+($Q44-$U44-$AF44-$AW44)-(($O44-$S44-$AA44-$AR44)*#REF!),0),"")</f>
        <v/>
      </c>
      <c r="CQ44" s="297" t="str">
        <f t="shared" si="7"/>
        <v>0</v>
      </c>
      <c r="CR44" s="589">
        <f>IF(AND(OR($C44="A",$C44=0),$G44=0,$J44=""),0,IF(AND(LEFT(SETUP!$G$3,7)="Visée 3",$C44&lt;&gt;"A",OR($J44="T2",$J44="T3",$J44="T4",$J44="L",$J44="LV"),OR($G44&lt;&gt;0,$H44&lt;&gt;0)),0,IF(AND(LEFT(SETUP!$G$3,7)="Visée 4",$C44&lt;&gt;"A",OR($J44="T3",$J44="T4",$J44="L",$J44="LV"),OR($G44&lt;&gt;0,$H44&lt;&gt;0)),0,IF(AND(LEFT(SETUP!$G$3,7)="Visée 5",$C44&lt;&gt;"A",OR($G44&lt;&gt;0,$H44&lt;&gt;0),OR($J44="T4",$J44="L",$J44="LV")),0,IF(AND($C44="",$AI44&lt;&gt;"A",OR($J44="T1",$J44="T2",$J44="T3",$J44="T4",$J44="L",$J44="LV")),0,1)))))</f>
        <v>0</v>
      </c>
      <c r="CS44" s="690">
        <f>IF($CR44&lt;&gt;0,1,IF(AND($CR44=0,OR($C44&lt;&gt;"A",$C44&lt;&gt;"")),IF(AND($J44="T4",SUM($W44:$Y44)&lt;&gt;0),4,IF(AND($J44="T3",SUM($W44:$X44)&lt;&gt;0),3,IF(AND($J44="T2",$W44&lt;&gt;0),2,IF(AND(LEFT(SETUP!$G$3,7)="Visée 5",OR($J44="L",$J44="LV"),SUM($W44:$Y44)&lt;&gt;0),4,IF(AND(LEFT(SETUP!$G$3,7)="Visée 4",OR($J44="L",$J44="LV"),SUM($W44:$X44)&lt;&gt;0),3,IF(AND(LEFT(SETUP!$G$3,7)="Visée 3",OR($J44="L",$J44="LV"),$W44&lt;&gt;0),2,IF(AND($CR44=0,OR($AI44&lt;&gt;"A",$AI44&lt;&gt;"")),IF(AND($J44="T4",SUM($AN44:$AP44)&lt;&gt;0),44,IF(AND($J44="T3",SUM($AN44:$AO44)&lt;&gt;0),33,IF(AND($J44="T2",$AN44&lt;&gt;0),22,0))))))))))))</f>
        <v>0</v>
      </c>
      <c r="CT44" s="590">
        <f t="shared" si="8"/>
        <v>1</v>
      </c>
      <c r="CU44" s="702">
        <f t="shared" si="9"/>
        <v>2</v>
      </c>
      <c r="CV44" s="702">
        <f>IF(LEFT(SETUP!$G$3,7)="Visée 3",0,IF(LEFT(SETUP!$G$3,7)="Visée 4",1,(IF(LEFT(SETUP!$G$3,7)="Visée 5",2,0))))</f>
        <v>0</v>
      </c>
      <c r="CW44" s="710">
        <f t="shared" si="0"/>
        <v>0</v>
      </c>
      <c r="CX44" s="710">
        <f t="shared" si="1"/>
        <v>0</v>
      </c>
      <c r="CY44" s="590">
        <f t="shared" si="10"/>
        <v>0</v>
      </c>
      <c r="CZ44" s="590">
        <f>IF((IF(C44="",0,IF(C44="A",IF(DU44="AP",0,SUMIF(#REF!,A44,#REF!)/1000+SUMIF(#REF!,A44,#REF!)/1000+0.00001),+O44))+IF(C44="",0,IF(C44="A",IF(DU44="AP",0,SUMIF(#REF!,A44,#REF!)/1000+SUMIF(#REF!,A44,#REF!)/1000),+Q44)))=(K44+M44),0,1)</f>
        <v>0</v>
      </c>
      <c r="DA44" s="590">
        <f t="shared" si="11"/>
        <v>0</v>
      </c>
      <c r="DB44" s="590">
        <f>IF(AND($J44="L",SETUP!$C$11="Visée 3",$C44&lt;&gt;0),IF(SUM(W44:X44)&gt;G44*1/3,2,0),IF(AND($J44="L",AI44&lt;&gt;"",$C44="",OR(SETUP!$C$11="Visée 4",SETUP!$C$11="Visée 3",SETUP!$C$11="Visée 5 / Visée 2")),IF(SUM(AN44:AO44)&gt;G44*2/4,22,0),0))</f>
        <v>0</v>
      </c>
      <c r="DC44" s="590">
        <f>IF(AND($J44="L",SETUP!$C$11="Visée 3",$C44&lt;&gt;0),IF(SUM(W44:Y44)&gt;G44*2/3,3,0),IF(AND($J44="L",SETUP!$C$11="Visée 4",$C44&lt;&gt;0),IF(SUM(W44:Y44)&gt;G44*1/2,3,0),IF(AND($J44="L",AI44&lt;&gt;"",OR(SETUP!$C$11="Visée 4",SETUP!$C$11="Visée 3",SETUP!$C$11="Visée 5 / Visée 2")),IF(SUM(AN44:AP44)&gt;G44*3/4,33,0),0)))</f>
        <v>0</v>
      </c>
      <c r="DD44" s="711">
        <f>IF(AND($J44="L",SETUP!$C$11="Visée 3",$C44&lt;&gt;0),IF(SUM(W44:Z44)&gt;G44,4,0),IF(AND($J44="L",SETUP!$C$11="Visée 4",$C44&lt;&gt;0),IF(SUM(W44:Z44)&gt;G44,4,0),IF(AND($J44="L",SETUP!$C$11="Visée 5 / Visée 2",$C44&lt;&gt;0),IF(W44:Z44&gt;G44,4,0),IF(AND($J44="L",OR(AI44&lt;&gt;"",AI44&lt;&gt;"A"),OR(SETUP!$C$11="Visée 5 / Visée 2",SETUP!$C$11="Visée 4",SETUP!$C$11="Visée 3")),IF(SUM(AN44:AQ44)&gt;G44,44,0),0))))</f>
        <v>0</v>
      </c>
      <c r="DE44" s="715"/>
      <c r="DF44" s="715"/>
      <c r="DG44" s="715"/>
      <c r="DH44" s="715"/>
      <c r="DI44" s="715"/>
      <c r="DJ44" s="715"/>
      <c r="DK44" s="715"/>
      <c r="DL44" s="715"/>
      <c r="DM44" s="715"/>
      <c r="DN44" s="715"/>
      <c r="DO44" s="715"/>
      <c r="DP44" s="715"/>
      <c r="DQ44" s="715"/>
      <c r="DR44" s="217"/>
      <c r="DS44" s="217"/>
      <c r="DT44" s="217"/>
      <c r="DU44" s="217"/>
      <c r="DV44" s="217"/>
      <c r="DW44" s="217"/>
      <c r="DX44" s="217"/>
      <c r="DY44" s="217"/>
      <c r="DZ44" s="217"/>
      <c r="EA44" s="217"/>
      <c r="EB44" s="217"/>
      <c r="EC44" s="217"/>
      <c r="ED44" s="217"/>
      <c r="EE44" s="217"/>
      <c r="EF44" s="217"/>
      <c r="EG44" s="217"/>
      <c r="EH44" s="217"/>
      <c r="EI44" s="217"/>
      <c r="EJ44" s="217"/>
      <c r="EK44" s="217"/>
      <c r="EL44" s="217"/>
      <c r="EM44" s="217"/>
      <c r="EN44" s="217"/>
      <c r="EO44" s="217"/>
      <c r="EP44" s="217"/>
      <c r="EQ44" s="217"/>
      <c r="ER44" s="217"/>
      <c r="ES44" s="217"/>
      <c r="ET44" s="217"/>
      <c r="EU44" s="217"/>
      <c r="EV44" s="217"/>
      <c r="EW44" s="217"/>
      <c r="EX44" s="217"/>
      <c r="EY44" s="217"/>
      <c r="EZ44" s="217"/>
      <c r="FA44" s="217"/>
      <c r="FB44" s="217"/>
      <c r="FC44" s="217"/>
      <c r="FD44" s="217"/>
      <c r="FE44" s="217"/>
      <c r="FF44" s="217"/>
      <c r="FG44" s="217"/>
      <c r="FH44" s="217"/>
      <c r="FI44" s="217"/>
      <c r="FJ44" s="217"/>
      <c r="FK44" s="217"/>
      <c r="FL44" s="217"/>
      <c r="FM44" s="217"/>
      <c r="FN44" s="217"/>
      <c r="FO44" s="217"/>
      <c r="FP44" s="217"/>
      <c r="FQ44" s="217"/>
      <c r="FR44" s="217"/>
      <c r="FS44" s="217"/>
      <c r="FT44" s="217"/>
      <c r="FU44" s="217"/>
      <c r="FV44" s="217"/>
      <c r="FW44" s="217"/>
      <c r="FX44" s="217"/>
      <c r="FY44" s="217"/>
      <c r="FZ44" s="217"/>
      <c r="GA44" s="217"/>
      <c r="GB44" s="217"/>
    </row>
    <row r="45" spans="1:184" ht="18" customHeight="1" x14ac:dyDescent="0.25">
      <c r="A45" s="137">
        <f t="shared" si="4"/>
        <v>0</v>
      </c>
      <c r="B45" s="138">
        <f t="shared" si="5"/>
        <v>0</v>
      </c>
      <c r="C45" s="132"/>
      <c r="D45" s="72">
        <f t="shared" si="6"/>
        <v>0</v>
      </c>
      <c r="E45" s="72">
        <f t="shared" si="2"/>
        <v>0</v>
      </c>
      <c r="F45" s="72" t="str">
        <f t="shared" si="12"/>
        <v/>
      </c>
      <c r="G45" s="582"/>
      <c r="H45" s="582"/>
      <c r="I45" s="73">
        <v>1</v>
      </c>
      <c r="J45" s="133"/>
      <c r="K45" s="635">
        <f>IF(C45="",0,IF(C45="A",IF(DT45="AP",0,SUMIF(#REF!,A45,#REF!)/1000+SUMIF(#REF!,A45,#REF!)/1000+0.00001),+O45))</f>
        <v>0</v>
      </c>
      <c r="L45" s="77"/>
      <c r="M45" s="636">
        <f>IF(C45="",0,IF(C45="A",IF(DT45="AP",0,SUMIF(#REF!,A45,#REF!)/1000+SUMIF(#REF!,A45,#REF!)/1000),+Q45))</f>
        <v>0</v>
      </c>
      <c r="N45" s="637" t="str">
        <f t="shared" si="3"/>
        <v/>
      </c>
      <c r="O45" s="113"/>
      <c r="P45" s="75"/>
      <c r="Q45" s="74"/>
      <c r="R45" s="127"/>
      <c r="S45" s="113"/>
      <c r="T45" s="76"/>
      <c r="U45" s="75"/>
      <c r="V45" s="127"/>
      <c r="W45" s="113"/>
      <c r="X45" s="75"/>
      <c r="Y45" s="75"/>
      <c r="Z45" s="77"/>
      <c r="AA45" s="115"/>
      <c r="AB45" s="113"/>
      <c r="AC45" s="75"/>
      <c r="AD45" s="75"/>
      <c r="AE45" s="75"/>
      <c r="AF45" s="78"/>
      <c r="AG45" s="114"/>
      <c r="AH45" s="21"/>
      <c r="AI45" s="161"/>
      <c r="AJ45" s="154"/>
      <c r="AK45" s="211"/>
      <c r="AL45" s="98"/>
      <c r="AM45" s="153"/>
      <c r="AN45" s="154"/>
      <c r="AO45" s="99"/>
      <c r="AP45" s="99"/>
      <c r="AQ45" s="99"/>
      <c r="AR45" s="155"/>
      <c r="AS45" s="99"/>
      <c r="AT45" s="99"/>
      <c r="AU45" s="99"/>
      <c r="AV45" s="99"/>
      <c r="AW45" s="97"/>
      <c r="AX45" s="152"/>
      <c r="AY45" s="21"/>
      <c r="AZ45" s="15"/>
      <c r="BA45" s="239"/>
      <c r="BB45" s="235"/>
      <c r="BC45" s="271"/>
      <c r="BD45" s="272"/>
      <c r="BE45" s="15"/>
      <c r="BF45" s="274"/>
      <c r="BG45" s="292"/>
      <c r="BH45" s="274"/>
      <c r="BI45" s="275"/>
      <c r="BJ45" s="15"/>
      <c r="BK45" s="679"/>
      <c r="BL45" s="680"/>
      <c r="BM45" s="548"/>
      <c r="BN45" s="547"/>
      <c r="BO45" s="548"/>
      <c r="BP45" s="547"/>
      <c r="BQ45" s="548"/>
      <c r="BR45" s="549"/>
      <c r="BS45" s="17"/>
      <c r="BT45" s="685"/>
      <c r="BU45" s="547"/>
      <c r="BV45" s="547"/>
      <c r="BW45" s="267"/>
      <c r="BX45" s="535"/>
      <c r="BY45" s="536"/>
      <c r="BZ45" s="274" t="str">
        <f>IF(SETUP!$C$11="Visée 5 / Visée 2",+$O45+$AJ45-$S45-$AA45-$AR45,"")</f>
        <v/>
      </c>
      <c r="CA45" s="275" t="str">
        <f>IF(SETUP!$C$11="Visée 5 / Visée 2",+$Q45+$AL45-$U45-$AF45-$AW45,"")</f>
        <v/>
      </c>
      <c r="CB45" s="15"/>
      <c r="CC45" s="546">
        <f>IF($Q45&lt;0,0,IF($AR45&lt;&gt;0,IF(LEFT(SETUP!$G$3,7)="Visée 5",IF(OR($J45="L",$J45="LV"),($AA45+$S45+$AN45)/($O45/4),+($AA45+$S45+$AN45)/$O45),0),0))</f>
        <v>0</v>
      </c>
      <c r="CD45" s="547" t="str">
        <f>IF(SETUP!$C$11="Visée 5 / Visée 2",IF(AND(CC45&lt;0.2,CC45&gt;0.01),-(+$AF45+$U45+$AS45),0),"")</f>
        <v/>
      </c>
      <c r="CE45" s="548">
        <f>IF($Q45&lt;0,0,IF($AR45&lt;&gt;0,IF(LEFT(SETUP!$G$3,7)="Visée 5",IF(OR($J45="L",$J45="LV"),($AA45+$S45+$AN45+$AO45)/($O45/2),+($AA45+$S45+$AN45+$AO45)/$O45),0),0))</f>
        <v>0</v>
      </c>
      <c r="CF45" s="547" t="str">
        <f>IF(SETUP!$C$11="Visée 5 / Visée 2",IF(AND(CE45&lt;0.2,CE45&gt;0.01),-(+$AF45+$U45+$AS45+$AT45),0),"")</f>
        <v/>
      </c>
      <c r="CG45" s="548">
        <f>IF($Q45&lt;0,0,IF($AR45&lt;&gt;0,IF(LEFT(SETUP!$G$3,7)="Visée 5",IF(OR($J45="L",$J45="LV"),($AA45+$S45+$AN45+$AO45+$AP45)/($O45/4*3),+($AA45+$S45+$AN45+$AO45+$AP45)/$O45),0),0))</f>
        <v>0</v>
      </c>
      <c r="CH45" s="547" t="str">
        <f>IF(SETUP!$C$11="Visée 5 / Visée 2",IF(AND(CG45&lt;0.2,CG45&gt;0.01),-(+$AF45+$U45+$AS45+$AT45+$AU45),0),"")</f>
        <v/>
      </c>
      <c r="CI45" s="548" t="str">
        <f>IF($Q45&lt;0,0,IF(SETUP!$C$11="Visée 5 / Visée 2",IF($AR45&lt;&gt;0,+($AA45+$S45+$AR45)/$O45,0),""))</f>
        <v/>
      </c>
      <c r="CJ45" s="549" t="str">
        <f>IF(SETUP!$C$11="Visée 5 / Visée 2",IF(AND(CI45&lt;0.2,CI45&gt;0.01),-(+$AF45+$U45+$AW45),0),"")</f>
        <v/>
      </c>
      <c r="CK45" s="17"/>
      <c r="CL45" s="265" t="str">
        <f>IF(AND(SETUP!$C$11="Visée 5 / Visée 2",$AN45&lt;&gt;0),IF(AND($R45&lt;#REF!,$AI45&lt;&gt;""),+($Q45-$U45-$AF45-$AS45)-(($O45-$S45-$AA45-$AN45)*#REF!),0),"")</f>
        <v/>
      </c>
      <c r="CM45" s="266" t="str">
        <f>IF(AND(SETUP!$C$11="Visée 5 / Visée 2",SUM($AS45:$AT45)&lt;&gt;0),IF(AND($R45&lt;#REF!,$AI45&lt;&gt;""),+($Q45-$U45-$AF45-$AS45-$AT45)-(($O45-$S45-$AA45-$AN45-$AO45)*#REF!),0),"")</f>
        <v/>
      </c>
      <c r="CN45" s="266" t="str">
        <f>IF(AND(SETUP!$C$11="Visée 5 / Visée 2",SUM($AS45:$AU45)&lt;&gt;0),IF(AND($R45&lt;#REF!,$AI45&lt;&gt;""),+($Q45-$U45-$AF45-$AS45-$AT45-$AU45)-(($O45-$S45-$AA45-$AN45-$AO45-$AP45)*#REF!),0),"")</f>
        <v/>
      </c>
      <c r="CO45" s="267" t="str">
        <f>IF(SETUP!$C$11="Visée 5 / Visée 2",IF(AND($R45&lt;#REF!,$AI45&lt;&gt;""),+($Q45-$U45-$AF45-$AW45)-(($O45-$S45-$AA45-$AR45)*#REF!),0),"")</f>
        <v/>
      </c>
      <c r="CQ45" s="297" t="str">
        <f t="shared" si="7"/>
        <v>0</v>
      </c>
      <c r="CR45" s="589">
        <f>IF(AND(OR($C45="A",$C45=0),$G45=0,$J45=""),0,IF(AND(LEFT(SETUP!$G$3,7)="Visée 3",$C45&lt;&gt;"A",OR($J45="T2",$J45="T3",$J45="T4",$J45="L",$J45="LV"),OR($G45&lt;&gt;0,$H45&lt;&gt;0)),0,IF(AND(LEFT(SETUP!$G$3,7)="Visée 4",$C45&lt;&gt;"A",OR($J45="T3",$J45="T4",$J45="L",$J45="LV"),OR($G45&lt;&gt;0,$H45&lt;&gt;0)),0,IF(AND(LEFT(SETUP!$G$3,7)="Visée 5",$C45&lt;&gt;"A",OR($G45&lt;&gt;0,$H45&lt;&gt;0),OR($J45="T4",$J45="L",$J45="LV")),0,IF(AND($C45="",$AI45&lt;&gt;"A",OR($J45="T1",$J45="T2",$J45="T3",$J45="T4",$J45="L",$J45="LV")),0,1)))))</f>
        <v>0</v>
      </c>
      <c r="CS45" s="690">
        <f>IF($CR45&lt;&gt;0,1,IF(AND($CR45=0,OR($C45&lt;&gt;"A",$C45&lt;&gt;"")),IF(AND($J45="T4",SUM($W45:$Y45)&lt;&gt;0),4,IF(AND($J45="T3",SUM($W45:$X45)&lt;&gt;0),3,IF(AND($J45="T2",$W45&lt;&gt;0),2,IF(AND(LEFT(SETUP!$G$3,7)="Visée 5",OR($J45="L",$J45="LV"),SUM($W45:$Y45)&lt;&gt;0),4,IF(AND(LEFT(SETUP!$G$3,7)="Visée 4",OR($J45="L",$J45="LV"),SUM($W45:$X45)&lt;&gt;0),3,IF(AND(LEFT(SETUP!$G$3,7)="Visée 3",OR($J45="L",$J45="LV"),$W45&lt;&gt;0),2,IF(AND($CR45=0,OR($AI45&lt;&gt;"A",$AI45&lt;&gt;"")),IF(AND($J45="T4",SUM($AN45:$AP45)&lt;&gt;0),44,IF(AND($J45="T3",SUM($AN45:$AO45)&lt;&gt;0),33,IF(AND($J45="T2",$AN45&lt;&gt;0),22,0))))))))))))</f>
        <v>0</v>
      </c>
      <c r="CT45" s="590">
        <f t="shared" si="8"/>
        <v>1</v>
      </c>
      <c r="CU45" s="702">
        <f t="shared" si="9"/>
        <v>2</v>
      </c>
      <c r="CV45" s="702">
        <f>IF(LEFT(SETUP!$G$3,7)="Visée 3",0,IF(LEFT(SETUP!$G$3,7)="Visée 4",1,(IF(LEFT(SETUP!$G$3,7)="Visée 5",2,0))))</f>
        <v>0</v>
      </c>
      <c r="CW45" s="710">
        <f t="shared" si="0"/>
        <v>0</v>
      </c>
      <c r="CX45" s="710">
        <f t="shared" si="1"/>
        <v>0</v>
      </c>
      <c r="CY45" s="590">
        <f t="shared" si="10"/>
        <v>0</v>
      </c>
      <c r="CZ45" s="590">
        <f>IF((IF(C45="",0,IF(C45="A",IF(DU45="AP",0,SUMIF(#REF!,A45,#REF!)/1000+SUMIF(#REF!,A45,#REF!)/1000+0.00001),+O45))+IF(C45="",0,IF(C45="A",IF(DU45="AP",0,SUMIF(#REF!,A45,#REF!)/1000+SUMIF(#REF!,A45,#REF!)/1000),+Q45)))=(K45+M45),0,1)</f>
        <v>0</v>
      </c>
      <c r="DA45" s="590">
        <f t="shared" si="11"/>
        <v>0</v>
      </c>
      <c r="DB45" s="590">
        <f>IF(AND($J45="L",SETUP!$C$11="Visée 3",$C45&lt;&gt;0),IF(SUM(W45:X45)&gt;G45*1/3,2,0),IF(AND($J45="L",AI45&lt;&gt;"",$C45="",OR(SETUP!$C$11="Visée 4",SETUP!$C$11="Visée 3",SETUP!$C$11="Visée 5 / Visée 2")),IF(SUM(AN45:AO45)&gt;G45*2/4,22,0),0))</f>
        <v>0</v>
      </c>
      <c r="DC45" s="590">
        <f>IF(AND($J45="L",SETUP!$C$11="Visée 3",$C45&lt;&gt;0),IF(SUM(W45:Y45)&gt;G45*2/3,3,0),IF(AND($J45="L",SETUP!$C$11="Visée 4",$C45&lt;&gt;0),IF(SUM(W45:Y45)&gt;G45*1/2,3,0),IF(AND($J45="L",AI45&lt;&gt;"",OR(SETUP!$C$11="Visée 4",SETUP!$C$11="Visée 3",SETUP!$C$11="Visée 5 / Visée 2")),IF(SUM(AN45:AP45)&gt;G45*3/4,33,0),0)))</f>
        <v>0</v>
      </c>
      <c r="DD45" s="711">
        <f>IF(AND($J45="L",SETUP!$C$11="Visée 3",$C45&lt;&gt;0),IF(SUM(W45:Z45)&gt;G45,4,0),IF(AND($J45="L",SETUP!$C$11="Visée 4",$C45&lt;&gt;0),IF(SUM(W45:Z45)&gt;G45,4,0),IF(AND($J45="L",SETUP!$C$11="Visée 5 / Visée 2",$C45&lt;&gt;0),IF(W45:Z45&gt;G45,4,0),IF(AND($J45="L",OR(AI45&lt;&gt;"",AI45&lt;&gt;"A"),OR(SETUP!$C$11="Visée 5 / Visée 2",SETUP!$C$11="Visée 4",SETUP!$C$11="Visée 3")),IF(SUM(AN45:AQ45)&gt;G45,44,0),0))))</f>
        <v>0</v>
      </c>
      <c r="DE45" s="715"/>
      <c r="DF45" s="715"/>
      <c r="DG45" s="715"/>
      <c r="DH45" s="715"/>
      <c r="DI45" s="715"/>
      <c r="DJ45" s="715"/>
      <c r="DK45" s="715"/>
      <c r="DL45" s="715"/>
      <c r="DM45" s="715"/>
      <c r="DN45" s="715"/>
      <c r="DO45" s="715"/>
      <c r="DP45" s="715"/>
      <c r="DQ45" s="715"/>
      <c r="DR45" s="217"/>
      <c r="DS45" s="217"/>
      <c r="DT45" s="217"/>
      <c r="DU45" s="217"/>
      <c r="DV45" s="217"/>
      <c r="DW45" s="217"/>
      <c r="DX45" s="217"/>
      <c r="DY45" s="217"/>
      <c r="DZ45" s="217"/>
      <c r="EA45" s="217"/>
      <c r="EB45" s="217"/>
      <c r="EC45" s="217"/>
      <c r="ED45" s="217"/>
      <c r="EE45" s="217"/>
      <c r="EF45" s="217"/>
      <c r="EG45" s="217"/>
      <c r="EH45" s="217"/>
      <c r="EI45" s="217"/>
      <c r="EJ45" s="217"/>
      <c r="EK45" s="217"/>
      <c r="EL45" s="217"/>
      <c r="EM45" s="217"/>
      <c r="EN45" s="217"/>
      <c r="EO45" s="217"/>
      <c r="EP45" s="217"/>
      <c r="EQ45" s="217"/>
      <c r="ER45" s="217"/>
      <c r="ES45" s="217"/>
      <c r="ET45" s="217"/>
      <c r="EU45" s="217"/>
      <c r="EV45" s="217"/>
      <c r="EW45" s="217"/>
      <c r="EX45" s="217"/>
      <c r="EY45" s="217"/>
      <c r="EZ45" s="217"/>
      <c r="FA45" s="217"/>
      <c r="FB45" s="217"/>
      <c r="FC45" s="217"/>
      <c r="FD45" s="217"/>
      <c r="FE45" s="217"/>
      <c r="FF45" s="217"/>
      <c r="FG45" s="217"/>
      <c r="FH45" s="217"/>
      <c r="FI45" s="217"/>
      <c r="FJ45" s="217"/>
      <c r="FK45" s="217"/>
      <c r="FL45" s="217"/>
      <c r="FM45" s="217"/>
      <c r="FN45" s="217"/>
      <c r="FO45" s="217"/>
      <c r="FP45" s="217"/>
      <c r="FQ45" s="217"/>
      <c r="FR45" s="217"/>
      <c r="FS45" s="217"/>
      <c r="FT45" s="217"/>
      <c r="FU45" s="217"/>
      <c r="FV45" s="217"/>
      <c r="FW45" s="217"/>
      <c r="FX45" s="217"/>
      <c r="FY45" s="217"/>
      <c r="FZ45" s="217"/>
      <c r="GA45" s="217"/>
      <c r="GB45" s="217"/>
    </row>
    <row r="46" spans="1:184" ht="18" customHeight="1" x14ac:dyDescent="0.25">
      <c r="A46" s="137">
        <f t="shared" si="4"/>
        <v>0</v>
      </c>
      <c r="B46" s="138">
        <f t="shared" si="5"/>
        <v>0</v>
      </c>
      <c r="C46" s="132"/>
      <c r="D46" s="72">
        <f t="shared" si="6"/>
        <v>0</v>
      </c>
      <c r="E46" s="72">
        <f t="shared" si="2"/>
        <v>0</v>
      </c>
      <c r="F46" s="72" t="str">
        <f t="shared" si="12"/>
        <v/>
      </c>
      <c r="G46" s="582"/>
      <c r="H46" s="582"/>
      <c r="I46" s="73">
        <v>1</v>
      </c>
      <c r="J46" s="133"/>
      <c r="K46" s="635">
        <f>IF(C46="",0,IF(C46="A",IF(DT46="AP",0,SUMIF(#REF!,A46,#REF!)/1000+SUMIF(#REF!,A46,#REF!)/1000+0.00001),+O46))</f>
        <v>0</v>
      </c>
      <c r="L46" s="77"/>
      <c r="M46" s="636">
        <f>IF(C46="",0,IF(C46="A",IF(DT46="AP",0,SUMIF(#REF!,A46,#REF!)/1000+SUMIF(#REF!,A46,#REF!)/1000),+Q46))</f>
        <v>0</v>
      </c>
      <c r="N46" s="637" t="str">
        <f t="shared" si="3"/>
        <v/>
      </c>
      <c r="O46" s="113"/>
      <c r="P46" s="75"/>
      <c r="Q46" s="74"/>
      <c r="R46" s="127"/>
      <c r="S46" s="113"/>
      <c r="T46" s="76"/>
      <c r="U46" s="75"/>
      <c r="V46" s="127"/>
      <c r="W46" s="113"/>
      <c r="X46" s="75"/>
      <c r="Y46" s="75"/>
      <c r="Z46" s="77"/>
      <c r="AA46" s="115"/>
      <c r="AB46" s="113"/>
      <c r="AC46" s="75"/>
      <c r="AD46" s="75"/>
      <c r="AE46" s="75"/>
      <c r="AF46" s="78"/>
      <c r="AG46" s="114"/>
      <c r="AH46" s="21"/>
      <c r="AI46" s="161"/>
      <c r="AJ46" s="154"/>
      <c r="AK46" s="211"/>
      <c r="AL46" s="98"/>
      <c r="AM46" s="153"/>
      <c r="AN46" s="154"/>
      <c r="AO46" s="99"/>
      <c r="AP46" s="99"/>
      <c r="AQ46" s="99"/>
      <c r="AR46" s="155"/>
      <c r="AS46" s="99"/>
      <c r="AT46" s="99"/>
      <c r="AU46" s="99"/>
      <c r="AV46" s="99"/>
      <c r="AW46" s="97"/>
      <c r="AX46" s="152"/>
      <c r="AY46" s="21"/>
      <c r="AZ46" s="15"/>
      <c r="BA46" s="239"/>
      <c r="BB46" s="235"/>
      <c r="BC46" s="271"/>
      <c r="BD46" s="272"/>
      <c r="BE46" s="15"/>
      <c r="BF46" s="274"/>
      <c r="BG46" s="292"/>
      <c r="BH46" s="274"/>
      <c r="BI46" s="275"/>
      <c r="BJ46" s="15"/>
      <c r="BK46" s="679"/>
      <c r="BL46" s="680"/>
      <c r="BM46" s="548"/>
      <c r="BN46" s="547"/>
      <c r="BO46" s="548"/>
      <c r="BP46" s="547"/>
      <c r="BQ46" s="548"/>
      <c r="BR46" s="549"/>
      <c r="BS46" s="17"/>
      <c r="BT46" s="685"/>
      <c r="BU46" s="547"/>
      <c r="BV46" s="547"/>
      <c r="BW46" s="267"/>
      <c r="BX46" s="535"/>
      <c r="BY46" s="536"/>
      <c r="BZ46" s="274" t="str">
        <f>IF(SETUP!$C$11="Visée 5 / Visée 2",+$O46+$AJ46-$S46-$AA46-$AR46,"")</f>
        <v/>
      </c>
      <c r="CA46" s="275" t="str">
        <f>IF(SETUP!$C$11="Visée 5 / Visée 2",+$Q46+$AL46-$U46-$AF46-$AW46,"")</f>
        <v/>
      </c>
      <c r="CB46" s="15"/>
      <c r="CC46" s="546">
        <f>IF($Q46&lt;0,0,IF($AR46&lt;&gt;0,IF(LEFT(SETUP!$G$3,7)="Visée 5",IF(OR($J46="L",$J46="LV"),($AA46+$S46+$AN46)/($O46/4),+($AA46+$S46+$AN46)/$O46),0),0))</f>
        <v>0</v>
      </c>
      <c r="CD46" s="547" t="str">
        <f>IF(SETUP!$C$11="Visée 5 / Visée 2",IF(AND(CC46&lt;0.2,CC46&gt;0.01),-(+$AF46+$U46+$AS46),0),"")</f>
        <v/>
      </c>
      <c r="CE46" s="548">
        <f>IF($Q46&lt;0,0,IF($AR46&lt;&gt;0,IF(LEFT(SETUP!$G$3,7)="Visée 5",IF(OR($J46="L",$J46="LV"),($AA46+$S46+$AN46+$AO46)/($O46/2),+($AA46+$S46+$AN46+$AO46)/$O46),0),0))</f>
        <v>0</v>
      </c>
      <c r="CF46" s="547" t="str">
        <f>IF(SETUP!$C$11="Visée 5 / Visée 2",IF(AND(CE46&lt;0.2,CE46&gt;0.01),-(+$AF46+$U46+$AS46+$AT46),0),"")</f>
        <v/>
      </c>
      <c r="CG46" s="548">
        <f>IF($Q46&lt;0,0,IF($AR46&lt;&gt;0,IF(LEFT(SETUP!$G$3,7)="Visée 5",IF(OR($J46="L",$J46="LV"),($AA46+$S46+$AN46+$AO46+$AP46)/($O46/4*3),+($AA46+$S46+$AN46+$AO46+$AP46)/$O46),0),0))</f>
        <v>0</v>
      </c>
      <c r="CH46" s="547" t="str">
        <f>IF(SETUP!$C$11="Visée 5 / Visée 2",IF(AND(CG46&lt;0.2,CG46&gt;0.01),-(+$AF46+$U46+$AS46+$AT46+$AU46),0),"")</f>
        <v/>
      </c>
      <c r="CI46" s="548" t="str">
        <f>IF($Q46&lt;0,0,IF(SETUP!$C$11="Visée 5 / Visée 2",IF($AR46&lt;&gt;0,+($AA46+$S46+$AR46)/$O46,0),""))</f>
        <v/>
      </c>
      <c r="CJ46" s="549" t="str">
        <f>IF(SETUP!$C$11="Visée 5 / Visée 2",IF(AND(CI46&lt;0.2,CI46&gt;0.01),-(+$AF46+$U46+$AW46),0),"")</f>
        <v/>
      </c>
      <c r="CK46" s="17"/>
      <c r="CL46" s="265" t="str">
        <f>IF(AND(SETUP!$C$11="Visée 5 / Visée 2",$AN46&lt;&gt;0),IF(AND($R46&lt;#REF!,$AI46&lt;&gt;""),+($Q46-$U46-$AF46-$AS46)-(($O46-$S46-$AA46-$AN46)*#REF!),0),"")</f>
        <v/>
      </c>
      <c r="CM46" s="266" t="str">
        <f>IF(AND(SETUP!$C$11="Visée 5 / Visée 2",SUM($AS46:$AT46)&lt;&gt;0),IF(AND($R46&lt;#REF!,$AI46&lt;&gt;""),+($Q46-$U46-$AF46-$AS46-$AT46)-(($O46-$S46-$AA46-$AN46-$AO46)*#REF!),0),"")</f>
        <v/>
      </c>
      <c r="CN46" s="266" t="str">
        <f>IF(AND(SETUP!$C$11="Visée 5 / Visée 2",SUM($AS46:$AU46)&lt;&gt;0),IF(AND($R46&lt;#REF!,$AI46&lt;&gt;""),+($Q46-$U46-$AF46-$AS46-$AT46-$AU46)-(($O46-$S46-$AA46-$AN46-$AO46-$AP46)*#REF!),0),"")</f>
        <v/>
      </c>
      <c r="CO46" s="267" t="str">
        <f>IF(SETUP!$C$11="Visée 5 / Visée 2",IF(AND($R46&lt;#REF!,$AI46&lt;&gt;""),+($Q46-$U46-$AF46-$AW46)-(($O46-$S46-$AA46-$AR46)*#REF!),0),"")</f>
        <v/>
      </c>
      <c r="CQ46" s="297" t="str">
        <f t="shared" si="7"/>
        <v>0</v>
      </c>
      <c r="CR46" s="589">
        <f>IF(AND(OR($C46="A",$C46=0),$G46=0,$J46=""),0,IF(AND(LEFT(SETUP!$G$3,7)="Visée 3",$C46&lt;&gt;"A",OR($J46="T2",$J46="T3",$J46="T4",$J46="L",$J46="LV"),OR($G46&lt;&gt;0,$H46&lt;&gt;0)),0,IF(AND(LEFT(SETUP!$G$3,7)="Visée 4",$C46&lt;&gt;"A",OR($J46="T3",$J46="T4",$J46="L",$J46="LV"),OR($G46&lt;&gt;0,$H46&lt;&gt;0)),0,IF(AND(LEFT(SETUP!$G$3,7)="Visée 5",$C46&lt;&gt;"A",OR($G46&lt;&gt;0,$H46&lt;&gt;0),OR($J46="T4",$J46="L",$J46="LV")),0,IF(AND($C46="",$AI46&lt;&gt;"A",OR($J46="T1",$J46="T2",$J46="T3",$J46="T4",$J46="L",$J46="LV")),0,1)))))</f>
        <v>0</v>
      </c>
      <c r="CS46" s="690">
        <f>IF($CR46&lt;&gt;0,1,IF(AND($CR46=0,OR($C46&lt;&gt;"A",$C46&lt;&gt;"")),IF(AND($J46="T4",SUM($W46:$Y46)&lt;&gt;0),4,IF(AND($J46="T3",SUM($W46:$X46)&lt;&gt;0),3,IF(AND($J46="T2",$W46&lt;&gt;0),2,IF(AND(LEFT(SETUP!$G$3,7)="Visée 5",OR($J46="L",$J46="LV"),SUM($W46:$Y46)&lt;&gt;0),4,IF(AND(LEFT(SETUP!$G$3,7)="Visée 4",OR($J46="L",$J46="LV"),SUM($W46:$X46)&lt;&gt;0),3,IF(AND(LEFT(SETUP!$G$3,7)="Visée 3",OR($J46="L",$J46="LV"),$W46&lt;&gt;0),2,IF(AND($CR46=0,OR($AI46&lt;&gt;"A",$AI46&lt;&gt;"")),IF(AND($J46="T4",SUM($AN46:$AP46)&lt;&gt;0),44,IF(AND($J46="T3",SUM($AN46:$AO46)&lt;&gt;0),33,IF(AND($J46="T2",$AN46&lt;&gt;0),22,0))))))))))))</f>
        <v>0</v>
      </c>
      <c r="CT46" s="590">
        <f t="shared" si="8"/>
        <v>1</v>
      </c>
      <c r="CU46" s="702">
        <f t="shared" si="9"/>
        <v>2</v>
      </c>
      <c r="CV46" s="702">
        <f>IF(LEFT(SETUP!$G$3,7)="Visée 3",0,IF(LEFT(SETUP!$G$3,7)="Visée 4",1,(IF(LEFT(SETUP!$G$3,7)="Visée 5",2,0))))</f>
        <v>0</v>
      </c>
      <c r="CW46" s="710">
        <f t="shared" si="0"/>
        <v>0</v>
      </c>
      <c r="CX46" s="710">
        <f t="shared" si="1"/>
        <v>0</v>
      </c>
      <c r="CY46" s="590">
        <f t="shared" si="10"/>
        <v>0</v>
      </c>
      <c r="CZ46" s="590">
        <f>IF((IF(C46="",0,IF(C46="A",IF(DU46="AP",0,SUMIF(#REF!,A46,#REF!)/1000+SUMIF(#REF!,A46,#REF!)/1000+0.00001),+O46))+IF(C46="",0,IF(C46="A",IF(DU46="AP",0,SUMIF(#REF!,A46,#REF!)/1000+SUMIF(#REF!,A46,#REF!)/1000),+Q46)))=(K46+M46),0,1)</f>
        <v>0</v>
      </c>
      <c r="DA46" s="590">
        <f t="shared" si="11"/>
        <v>0</v>
      </c>
      <c r="DB46" s="590">
        <f>IF(AND($J46="L",SETUP!$C$11="Visée 3",$C46&lt;&gt;0),IF(SUM(W46:X46)&gt;G46*1/3,2,0),IF(AND($J46="L",AI46&lt;&gt;"",$C46="",OR(SETUP!$C$11="Visée 4",SETUP!$C$11="Visée 3",SETUP!$C$11="Visée 5 / Visée 2")),IF(SUM(AN46:AO46)&gt;G46*2/4,22,0),0))</f>
        <v>0</v>
      </c>
      <c r="DC46" s="590">
        <f>IF(AND($J46="L",SETUP!$C$11="Visée 3",$C46&lt;&gt;0),IF(SUM(W46:Y46)&gt;G46*2/3,3,0),IF(AND($J46="L",SETUP!$C$11="Visée 4",$C46&lt;&gt;0),IF(SUM(W46:Y46)&gt;G46*1/2,3,0),IF(AND($J46="L",AI46&lt;&gt;"",OR(SETUP!$C$11="Visée 4",SETUP!$C$11="Visée 3",SETUP!$C$11="Visée 5 / Visée 2")),IF(SUM(AN46:AP46)&gt;G46*3/4,33,0),0)))</f>
        <v>0</v>
      </c>
      <c r="DD46" s="711">
        <f>IF(AND($J46="L",SETUP!$C$11="Visée 3",$C46&lt;&gt;0),IF(SUM(W46:Z46)&gt;G46,4,0),IF(AND($J46="L",SETUP!$C$11="Visée 4",$C46&lt;&gt;0),IF(SUM(W46:Z46)&gt;G46,4,0),IF(AND($J46="L",SETUP!$C$11="Visée 5 / Visée 2",$C46&lt;&gt;0),IF(W46:Z46&gt;G46,4,0),IF(AND($J46="L",OR(AI46&lt;&gt;"",AI46&lt;&gt;"A"),OR(SETUP!$C$11="Visée 5 / Visée 2",SETUP!$C$11="Visée 4",SETUP!$C$11="Visée 3")),IF(SUM(AN46:AQ46)&gt;G46,44,0),0))))</f>
        <v>0</v>
      </c>
      <c r="DE46" s="715"/>
      <c r="DF46" s="715"/>
      <c r="DG46" s="715"/>
      <c r="DH46" s="715"/>
      <c r="DI46" s="715"/>
      <c r="DJ46" s="715"/>
      <c r="DK46" s="715"/>
      <c r="DL46" s="715"/>
      <c r="DM46" s="715"/>
      <c r="DN46" s="715"/>
      <c r="DO46" s="715"/>
      <c r="DP46" s="715"/>
      <c r="DQ46" s="715"/>
      <c r="DR46" s="217"/>
      <c r="DS46" s="217"/>
      <c r="DT46" s="217"/>
      <c r="DU46" s="217"/>
      <c r="DV46" s="217"/>
      <c r="DW46" s="217"/>
      <c r="DX46" s="217"/>
      <c r="DY46" s="217"/>
      <c r="DZ46" s="217"/>
      <c r="EA46" s="217"/>
      <c r="EB46" s="217"/>
      <c r="EC46" s="217"/>
      <c r="ED46" s="217"/>
      <c r="EE46" s="217"/>
      <c r="EF46" s="217"/>
      <c r="EG46" s="217"/>
      <c r="EH46" s="217"/>
      <c r="EI46" s="217"/>
      <c r="EJ46" s="217"/>
      <c r="EK46" s="217"/>
      <c r="EL46" s="217"/>
      <c r="EM46" s="217"/>
      <c r="EN46" s="217"/>
      <c r="EO46" s="217"/>
      <c r="EP46" s="217"/>
      <c r="EQ46" s="217"/>
      <c r="ER46" s="217"/>
      <c r="ES46" s="217"/>
      <c r="ET46" s="217"/>
      <c r="EU46" s="217"/>
      <c r="EV46" s="217"/>
      <c r="EW46" s="217"/>
      <c r="EX46" s="217"/>
      <c r="EY46" s="217"/>
      <c r="EZ46" s="217"/>
      <c r="FA46" s="217"/>
      <c r="FB46" s="217"/>
      <c r="FC46" s="217"/>
      <c r="FD46" s="217"/>
      <c r="FE46" s="217"/>
      <c r="FF46" s="217"/>
      <c r="FG46" s="217"/>
      <c r="FH46" s="217"/>
      <c r="FI46" s="217"/>
      <c r="FJ46" s="217"/>
      <c r="FK46" s="217"/>
      <c r="FL46" s="217"/>
      <c r="FM46" s="217"/>
      <c r="FN46" s="217"/>
      <c r="FO46" s="217"/>
      <c r="FP46" s="217"/>
      <c r="FQ46" s="217"/>
      <c r="FR46" s="217"/>
      <c r="FS46" s="217"/>
      <c r="FT46" s="217"/>
      <c r="FU46" s="217"/>
      <c r="FV46" s="217"/>
      <c r="FW46" s="217"/>
      <c r="FX46" s="217"/>
      <c r="FY46" s="217"/>
      <c r="FZ46" s="217"/>
      <c r="GA46" s="217"/>
      <c r="GB46" s="217"/>
    </row>
    <row r="47" spans="1:184" ht="18" customHeight="1" x14ac:dyDescent="0.25">
      <c r="A47" s="137">
        <f t="shared" si="4"/>
        <v>0</v>
      </c>
      <c r="B47" s="138">
        <f t="shared" si="5"/>
        <v>0</v>
      </c>
      <c r="C47" s="132"/>
      <c r="D47" s="72">
        <f t="shared" si="6"/>
        <v>0</v>
      </c>
      <c r="E47" s="72">
        <f t="shared" si="2"/>
        <v>0</v>
      </c>
      <c r="F47" s="72" t="str">
        <f t="shared" si="12"/>
        <v/>
      </c>
      <c r="G47" s="582"/>
      <c r="H47" s="582"/>
      <c r="I47" s="73">
        <v>1</v>
      </c>
      <c r="J47" s="133"/>
      <c r="K47" s="635">
        <f>IF(C47="",0,IF(C47="A",IF(DT47="AP",0,SUMIF(#REF!,A47,#REF!)/1000+SUMIF(#REF!,A47,#REF!)/1000+0.00001),+O47))</f>
        <v>0</v>
      </c>
      <c r="L47" s="77"/>
      <c r="M47" s="636">
        <f>IF(C47="",0,IF(C47="A",IF(DT47="AP",0,SUMIF(#REF!,A47,#REF!)/1000+SUMIF(#REF!,A47,#REF!)/1000),+Q47))</f>
        <v>0</v>
      </c>
      <c r="N47" s="637" t="str">
        <f t="shared" si="3"/>
        <v/>
      </c>
      <c r="O47" s="113"/>
      <c r="P47" s="75"/>
      <c r="Q47" s="74"/>
      <c r="R47" s="127"/>
      <c r="S47" s="113"/>
      <c r="T47" s="76"/>
      <c r="U47" s="75"/>
      <c r="V47" s="127"/>
      <c r="W47" s="113"/>
      <c r="X47" s="75"/>
      <c r="Y47" s="75"/>
      <c r="Z47" s="77"/>
      <c r="AA47" s="115"/>
      <c r="AB47" s="113"/>
      <c r="AC47" s="75"/>
      <c r="AD47" s="75"/>
      <c r="AE47" s="75"/>
      <c r="AF47" s="78"/>
      <c r="AG47" s="114"/>
      <c r="AH47" s="21"/>
      <c r="AI47" s="161"/>
      <c r="AJ47" s="154"/>
      <c r="AK47" s="211"/>
      <c r="AL47" s="98"/>
      <c r="AM47" s="153"/>
      <c r="AN47" s="154"/>
      <c r="AO47" s="99"/>
      <c r="AP47" s="99"/>
      <c r="AQ47" s="99"/>
      <c r="AR47" s="155"/>
      <c r="AS47" s="99"/>
      <c r="AT47" s="99"/>
      <c r="AU47" s="99"/>
      <c r="AV47" s="99"/>
      <c r="AW47" s="97"/>
      <c r="AX47" s="152"/>
      <c r="AY47" s="21"/>
      <c r="AZ47" s="15"/>
      <c r="BA47" s="239"/>
      <c r="BB47" s="235"/>
      <c r="BC47" s="271"/>
      <c r="BD47" s="272"/>
      <c r="BE47" s="15"/>
      <c r="BF47" s="274"/>
      <c r="BG47" s="292"/>
      <c r="BH47" s="274"/>
      <c r="BI47" s="275"/>
      <c r="BJ47" s="15"/>
      <c r="BK47" s="679"/>
      <c r="BL47" s="680"/>
      <c r="BM47" s="548"/>
      <c r="BN47" s="547"/>
      <c r="BO47" s="548"/>
      <c r="BP47" s="547"/>
      <c r="BQ47" s="548"/>
      <c r="BR47" s="549"/>
      <c r="BS47" s="17"/>
      <c r="BT47" s="685"/>
      <c r="BU47" s="547"/>
      <c r="BV47" s="547"/>
      <c r="BW47" s="267"/>
      <c r="BX47" s="535"/>
      <c r="BY47" s="536"/>
      <c r="BZ47" s="274" t="str">
        <f>IF(SETUP!$C$11="Visée 5 / Visée 2",+$O47+$AJ47-$S47-$AA47-$AR47,"")</f>
        <v/>
      </c>
      <c r="CA47" s="275" t="str">
        <f>IF(SETUP!$C$11="Visée 5 / Visée 2",+$Q47+$AL47-$U47-$AF47-$AW47,"")</f>
        <v/>
      </c>
      <c r="CB47" s="15"/>
      <c r="CC47" s="546">
        <f>IF($Q47&lt;0,0,IF($AR47&lt;&gt;0,IF(LEFT(SETUP!$G$3,7)="Visée 5",IF(OR($J47="L",$J47="LV"),($AA47+$S47+$AN47)/($O47/4),+($AA47+$S47+$AN47)/$O47),0),0))</f>
        <v>0</v>
      </c>
      <c r="CD47" s="547" t="str">
        <f>IF(SETUP!$C$11="Visée 5 / Visée 2",IF(AND(CC47&lt;0.2,CC47&gt;0.01),-(+$AF47+$U47+$AS47),0),"")</f>
        <v/>
      </c>
      <c r="CE47" s="548">
        <f>IF($Q47&lt;0,0,IF($AR47&lt;&gt;0,IF(LEFT(SETUP!$G$3,7)="Visée 5",IF(OR($J47="L",$J47="LV"),($AA47+$S47+$AN47+$AO47)/($O47/2),+($AA47+$S47+$AN47+$AO47)/$O47),0),0))</f>
        <v>0</v>
      </c>
      <c r="CF47" s="547" t="str">
        <f>IF(SETUP!$C$11="Visée 5 / Visée 2",IF(AND(CE47&lt;0.2,CE47&gt;0.01),-(+$AF47+$U47+$AS47+$AT47),0),"")</f>
        <v/>
      </c>
      <c r="CG47" s="548">
        <f>IF($Q47&lt;0,0,IF($AR47&lt;&gt;0,IF(LEFT(SETUP!$G$3,7)="Visée 5",IF(OR($J47="L",$J47="LV"),($AA47+$S47+$AN47+$AO47+$AP47)/($O47/4*3),+($AA47+$S47+$AN47+$AO47+$AP47)/$O47),0),0))</f>
        <v>0</v>
      </c>
      <c r="CH47" s="547" t="str">
        <f>IF(SETUP!$C$11="Visée 5 / Visée 2",IF(AND(CG47&lt;0.2,CG47&gt;0.01),-(+$AF47+$U47+$AS47+$AT47+$AU47),0),"")</f>
        <v/>
      </c>
      <c r="CI47" s="548" t="str">
        <f>IF($Q47&lt;0,0,IF(SETUP!$C$11="Visée 5 / Visée 2",IF($AR47&lt;&gt;0,+($AA47+$S47+$AR47)/$O47,0),""))</f>
        <v/>
      </c>
      <c r="CJ47" s="549" t="str">
        <f>IF(SETUP!$C$11="Visée 5 / Visée 2",IF(AND(CI47&lt;0.2,CI47&gt;0.01),-(+$AF47+$U47+$AW47),0),"")</f>
        <v/>
      </c>
      <c r="CK47" s="17"/>
      <c r="CL47" s="265" t="str">
        <f>IF(AND(SETUP!$C$11="Visée 5 / Visée 2",$AN47&lt;&gt;0),IF(AND($R47&lt;#REF!,$AI47&lt;&gt;""),+($Q47-$U47-$AF47-$AS47)-(($O47-$S47-$AA47-$AN47)*#REF!),0),"")</f>
        <v/>
      </c>
      <c r="CM47" s="266" t="str">
        <f>IF(AND(SETUP!$C$11="Visée 5 / Visée 2",SUM($AS47:$AT47)&lt;&gt;0),IF(AND($R47&lt;#REF!,$AI47&lt;&gt;""),+($Q47-$U47-$AF47-$AS47-$AT47)-(($O47-$S47-$AA47-$AN47-$AO47)*#REF!),0),"")</f>
        <v/>
      </c>
      <c r="CN47" s="266" t="str">
        <f>IF(AND(SETUP!$C$11="Visée 5 / Visée 2",SUM($AS47:$AU47)&lt;&gt;0),IF(AND($R47&lt;#REF!,$AI47&lt;&gt;""),+($Q47-$U47-$AF47-$AS47-$AT47-$AU47)-(($O47-$S47-$AA47-$AN47-$AO47-$AP47)*#REF!),0),"")</f>
        <v/>
      </c>
      <c r="CO47" s="267" t="str">
        <f>IF(SETUP!$C$11="Visée 5 / Visée 2",IF(AND($R47&lt;#REF!,$AI47&lt;&gt;""),+($Q47-$U47-$AF47-$AW47)-(($O47-$S47-$AA47-$AR47)*#REF!),0),"")</f>
        <v/>
      </c>
      <c r="CQ47" s="297" t="str">
        <f t="shared" si="7"/>
        <v>0</v>
      </c>
      <c r="CR47" s="589">
        <f>IF(AND(OR($C47="A",$C47=0),$G47=0,$J47=""),0,IF(AND(LEFT(SETUP!$G$3,7)="Visée 3",$C47&lt;&gt;"A",OR($J47="T2",$J47="T3",$J47="T4",$J47="L",$J47="LV"),OR($G47&lt;&gt;0,$H47&lt;&gt;0)),0,IF(AND(LEFT(SETUP!$G$3,7)="Visée 4",$C47&lt;&gt;"A",OR($J47="T3",$J47="T4",$J47="L",$J47="LV"),OR($G47&lt;&gt;0,$H47&lt;&gt;0)),0,IF(AND(LEFT(SETUP!$G$3,7)="Visée 5",$C47&lt;&gt;"A",OR($G47&lt;&gt;0,$H47&lt;&gt;0),OR($J47="T4",$J47="L",$J47="LV")),0,IF(AND($C47="",$AI47&lt;&gt;"A",OR($J47="T1",$J47="T2",$J47="T3",$J47="T4",$J47="L",$J47="LV")),0,1)))))</f>
        <v>0</v>
      </c>
      <c r="CS47" s="690">
        <f>IF($CR47&lt;&gt;0,1,IF(AND($CR47=0,OR($C47&lt;&gt;"A",$C47&lt;&gt;"")),IF(AND($J47="T4",SUM($W47:$Y47)&lt;&gt;0),4,IF(AND($J47="T3",SUM($W47:$X47)&lt;&gt;0),3,IF(AND($J47="T2",$W47&lt;&gt;0),2,IF(AND(LEFT(SETUP!$G$3,7)="Visée 5",OR($J47="L",$J47="LV"),SUM($W47:$Y47)&lt;&gt;0),4,IF(AND(LEFT(SETUP!$G$3,7)="Visée 4",OR($J47="L",$J47="LV"),SUM($W47:$X47)&lt;&gt;0),3,IF(AND(LEFT(SETUP!$G$3,7)="Visée 3",OR($J47="L",$J47="LV"),$W47&lt;&gt;0),2,IF(AND($CR47=0,OR($AI47&lt;&gt;"A",$AI47&lt;&gt;"")),IF(AND($J47="T4",SUM($AN47:$AP47)&lt;&gt;0),44,IF(AND($J47="T3",SUM($AN47:$AO47)&lt;&gt;0),33,IF(AND($J47="T2",$AN47&lt;&gt;0),22,0))))))))))))</f>
        <v>0</v>
      </c>
      <c r="CT47" s="590">
        <f t="shared" si="8"/>
        <v>1</v>
      </c>
      <c r="CU47" s="702">
        <f t="shared" si="9"/>
        <v>2</v>
      </c>
      <c r="CV47" s="702">
        <f>IF(LEFT(SETUP!$G$3,7)="Visée 3",0,IF(LEFT(SETUP!$G$3,7)="Visée 4",1,(IF(LEFT(SETUP!$G$3,7)="Visée 5",2,0))))</f>
        <v>0</v>
      </c>
      <c r="CW47" s="710">
        <f t="shared" si="0"/>
        <v>0</v>
      </c>
      <c r="CX47" s="710">
        <f t="shared" si="1"/>
        <v>0</v>
      </c>
      <c r="CY47" s="590">
        <f t="shared" si="10"/>
        <v>0</v>
      </c>
      <c r="CZ47" s="590">
        <f>IF((IF(C47="",0,IF(C47="A",IF(DU47="AP",0,SUMIF(#REF!,A47,#REF!)/1000+SUMIF(#REF!,A47,#REF!)/1000+0.00001),+O47))+IF(C47="",0,IF(C47="A",IF(DU47="AP",0,SUMIF(#REF!,A47,#REF!)/1000+SUMIF(#REF!,A47,#REF!)/1000),+Q47)))=(K47+M47),0,1)</f>
        <v>0</v>
      </c>
      <c r="DA47" s="590">
        <f t="shared" si="11"/>
        <v>0</v>
      </c>
      <c r="DB47" s="590">
        <f>IF(AND($J47="L",SETUP!$C$11="Visée 3",$C47&lt;&gt;0),IF(SUM(W47:X47)&gt;G47*1/3,2,0),IF(AND($J47="L",AI47&lt;&gt;"",$C47="",OR(SETUP!$C$11="Visée 4",SETUP!$C$11="Visée 3",SETUP!$C$11="Visée 5 / Visée 2")),IF(SUM(AN47:AO47)&gt;G47*2/4,22,0),0))</f>
        <v>0</v>
      </c>
      <c r="DC47" s="590">
        <f>IF(AND($J47="L",SETUP!$C$11="Visée 3",$C47&lt;&gt;0),IF(SUM(W47:Y47)&gt;G47*2/3,3,0),IF(AND($J47="L",SETUP!$C$11="Visée 4",$C47&lt;&gt;0),IF(SUM(W47:Y47)&gt;G47*1/2,3,0),IF(AND($J47="L",AI47&lt;&gt;"",OR(SETUP!$C$11="Visée 4",SETUP!$C$11="Visée 3",SETUP!$C$11="Visée 5 / Visée 2")),IF(SUM(AN47:AP47)&gt;G47*3/4,33,0),0)))</f>
        <v>0</v>
      </c>
      <c r="DD47" s="711">
        <f>IF(AND($J47="L",SETUP!$C$11="Visée 3",$C47&lt;&gt;0),IF(SUM(W47:Z47)&gt;G47,4,0),IF(AND($J47="L",SETUP!$C$11="Visée 4",$C47&lt;&gt;0),IF(SUM(W47:Z47)&gt;G47,4,0),IF(AND($J47="L",SETUP!$C$11="Visée 5 / Visée 2",$C47&lt;&gt;0),IF(W47:Z47&gt;G47,4,0),IF(AND($J47="L",OR(AI47&lt;&gt;"",AI47&lt;&gt;"A"),OR(SETUP!$C$11="Visée 5 / Visée 2",SETUP!$C$11="Visée 4",SETUP!$C$11="Visée 3")),IF(SUM(AN47:AQ47)&gt;G47,44,0),0))))</f>
        <v>0</v>
      </c>
      <c r="DE47" s="715"/>
      <c r="DF47" s="715"/>
      <c r="DG47" s="715"/>
      <c r="DH47" s="715"/>
      <c r="DI47" s="715"/>
      <c r="DJ47" s="715"/>
      <c r="DK47" s="715"/>
      <c r="DL47" s="715"/>
      <c r="DM47" s="715"/>
      <c r="DN47" s="715"/>
      <c r="DO47" s="715"/>
      <c r="DP47" s="715"/>
      <c r="DQ47" s="715"/>
      <c r="DR47" s="217"/>
      <c r="DS47" s="217"/>
      <c r="DT47" s="217"/>
      <c r="DU47" s="217"/>
      <c r="DV47" s="217"/>
      <c r="DW47" s="217"/>
      <c r="DX47" s="217"/>
      <c r="DY47" s="217"/>
      <c r="DZ47" s="217"/>
      <c r="EA47" s="217"/>
      <c r="EB47" s="217"/>
      <c r="EC47" s="217"/>
      <c r="ED47" s="217"/>
      <c r="EE47" s="217"/>
      <c r="EF47" s="217"/>
      <c r="EG47" s="217"/>
      <c r="EH47" s="217"/>
      <c r="EI47" s="217"/>
      <c r="EJ47" s="217"/>
      <c r="EK47" s="217"/>
      <c r="EL47" s="217"/>
      <c r="EM47" s="217"/>
      <c r="EN47" s="217"/>
      <c r="EO47" s="217"/>
      <c r="EP47" s="217"/>
      <c r="EQ47" s="217"/>
      <c r="ER47" s="217"/>
      <c r="ES47" s="217"/>
      <c r="ET47" s="217"/>
      <c r="EU47" s="217"/>
      <c r="EV47" s="217"/>
      <c r="EW47" s="217"/>
      <c r="EX47" s="217"/>
      <c r="EY47" s="217"/>
      <c r="EZ47" s="217"/>
      <c r="FA47" s="217"/>
      <c r="FB47" s="217"/>
      <c r="FC47" s="217"/>
      <c r="FD47" s="217"/>
      <c r="FE47" s="217"/>
      <c r="FF47" s="217"/>
      <c r="FG47" s="217"/>
      <c r="FH47" s="217"/>
      <c r="FI47" s="217"/>
      <c r="FJ47" s="217"/>
      <c r="FK47" s="217"/>
      <c r="FL47" s="217"/>
      <c r="FM47" s="217"/>
      <c r="FN47" s="217"/>
      <c r="FO47" s="217"/>
      <c r="FP47" s="217"/>
      <c r="FQ47" s="217"/>
      <c r="FR47" s="217"/>
      <c r="FS47" s="217"/>
      <c r="FT47" s="217"/>
      <c r="FU47" s="217"/>
      <c r="FV47" s="217"/>
      <c r="FW47" s="217"/>
      <c r="FX47" s="217"/>
      <c r="FY47" s="217"/>
      <c r="FZ47" s="217"/>
      <c r="GA47" s="217"/>
      <c r="GB47" s="217"/>
    </row>
    <row r="48" spans="1:184" ht="18" customHeight="1" x14ac:dyDescent="0.25">
      <c r="A48" s="137">
        <f t="shared" si="4"/>
        <v>0</v>
      </c>
      <c r="B48" s="138">
        <f t="shared" si="5"/>
        <v>0</v>
      </c>
      <c r="C48" s="132"/>
      <c r="D48" s="72">
        <f t="shared" si="6"/>
        <v>0</v>
      </c>
      <c r="E48" s="72">
        <f t="shared" si="2"/>
        <v>0</v>
      </c>
      <c r="F48" s="72" t="str">
        <f t="shared" si="12"/>
        <v/>
      </c>
      <c r="G48" s="582"/>
      <c r="H48" s="582"/>
      <c r="I48" s="73">
        <v>1</v>
      </c>
      <c r="J48" s="133"/>
      <c r="K48" s="635">
        <f>IF(C48="",0,IF(C48="A",IF(DT48="AP",0,SUMIF(#REF!,A48,#REF!)/1000+SUMIF(#REF!,A48,#REF!)/1000+0.00001),+O48))</f>
        <v>0</v>
      </c>
      <c r="L48" s="77"/>
      <c r="M48" s="636">
        <f>IF(C48="",0,IF(C48="A",IF(DT48="AP",0,SUMIF(#REF!,A48,#REF!)/1000+SUMIF(#REF!,A48,#REF!)/1000),+Q48))</f>
        <v>0</v>
      </c>
      <c r="N48" s="637" t="str">
        <f t="shared" si="3"/>
        <v/>
      </c>
      <c r="O48" s="113"/>
      <c r="P48" s="75"/>
      <c r="Q48" s="74"/>
      <c r="R48" s="127"/>
      <c r="S48" s="113"/>
      <c r="T48" s="76"/>
      <c r="U48" s="75"/>
      <c r="V48" s="127"/>
      <c r="W48" s="113"/>
      <c r="X48" s="75"/>
      <c r="Y48" s="75"/>
      <c r="Z48" s="77"/>
      <c r="AA48" s="115"/>
      <c r="AB48" s="113"/>
      <c r="AC48" s="75"/>
      <c r="AD48" s="75"/>
      <c r="AE48" s="75"/>
      <c r="AF48" s="78"/>
      <c r="AG48" s="114"/>
      <c r="AH48" s="21"/>
      <c r="AI48" s="161"/>
      <c r="AJ48" s="154"/>
      <c r="AK48" s="211"/>
      <c r="AL48" s="98"/>
      <c r="AM48" s="153"/>
      <c r="AN48" s="154"/>
      <c r="AO48" s="99"/>
      <c r="AP48" s="99"/>
      <c r="AQ48" s="99"/>
      <c r="AR48" s="155"/>
      <c r="AS48" s="99"/>
      <c r="AT48" s="99"/>
      <c r="AU48" s="99"/>
      <c r="AV48" s="99"/>
      <c r="AW48" s="97"/>
      <c r="AX48" s="152"/>
      <c r="AY48" s="21"/>
      <c r="AZ48" s="15"/>
      <c r="BA48" s="239"/>
      <c r="BB48" s="235"/>
      <c r="BC48" s="271"/>
      <c r="BD48" s="272"/>
      <c r="BE48" s="15"/>
      <c r="BF48" s="274"/>
      <c r="BG48" s="292"/>
      <c r="BH48" s="274"/>
      <c r="BI48" s="275"/>
      <c r="BJ48" s="15"/>
      <c r="BK48" s="679"/>
      <c r="BL48" s="680"/>
      <c r="BM48" s="548"/>
      <c r="BN48" s="547"/>
      <c r="BO48" s="548"/>
      <c r="BP48" s="547"/>
      <c r="BQ48" s="548"/>
      <c r="BR48" s="549"/>
      <c r="BS48" s="17"/>
      <c r="BT48" s="685"/>
      <c r="BU48" s="547"/>
      <c r="BV48" s="547"/>
      <c r="BW48" s="267"/>
      <c r="BX48" s="535"/>
      <c r="BY48" s="536"/>
      <c r="BZ48" s="274" t="str">
        <f>IF(SETUP!$C$11="Visée 5 / Visée 2",+$O48+$AJ48-$S48-$AA48-$AR48,"")</f>
        <v/>
      </c>
      <c r="CA48" s="275" t="str">
        <f>IF(SETUP!$C$11="Visée 5 / Visée 2",+$Q48+$AL48-$U48-$AF48-$AW48,"")</f>
        <v/>
      </c>
      <c r="CB48" s="15"/>
      <c r="CC48" s="546">
        <f>IF($Q48&lt;0,0,IF($AR48&lt;&gt;0,IF(LEFT(SETUP!$G$3,7)="Visée 5",IF(OR($J48="L",$J48="LV"),($AA48+$S48+$AN48)/($O48/4),+($AA48+$S48+$AN48)/$O48),0),0))</f>
        <v>0</v>
      </c>
      <c r="CD48" s="547" t="str">
        <f>IF(SETUP!$C$11="Visée 5 / Visée 2",IF(AND(CC48&lt;0.2,CC48&gt;0.01),-(+$AF48+$U48+$AS48),0),"")</f>
        <v/>
      </c>
      <c r="CE48" s="548">
        <f>IF($Q48&lt;0,0,IF($AR48&lt;&gt;0,IF(LEFT(SETUP!$G$3,7)="Visée 5",IF(OR($J48="L",$J48="LV"),($AA48+$S48+$AN48+$AO48)/($O48/2),+($AA48+$S48+$AN48+$AO48)/$O48),0),0))</f>
        <v>0</v>
      </c>
      <c r="CF48" s="547" t="str">
        <f>IF(SETUP!$C$11="Visée 5 / Visée 2",IF(AND(CE48&lt;0.2,CE48&gt;0.01),-(+$AF48+$U48+$AS48+$AT48),0),"")</f>
        <v/>
      </c>
      <c r="CG48" s="548">
        <f>IF($Q48&lt;0,0,IF($AR48&lt;&gt;0,IF(LEFT(SETUP!$G$3,7)="Visée 5",IF(OR($J48="L",$J48="LV"),($AA48+$S48+$AN48+$AO48+$AP48)/($O48/4*3),+($AA48+$S48+$AN48+$AO48+$AP48)/$O48),0),0))</f>
        <v>0</v>
      </c>
      <c r="CH48" s="547" t="str">
        <f>IF(SETUP!$C$11="Visée 5 / Visée 2",IF(AND(CG48&lt;0.2,CG48&gt;0.01),-(+$AF48+$U48+$AS48+$AT48+$AU48),0),"")</f>
        <v/>
      </c>
      <c r="CI48" s="548" t="str">
        <f>IF($Q48&lt;0,0,IF(SETUP!$C$11="Visée 5 / Visée 2",IF($AR48&lt;&gt;0,+($AA48+$S48+$AR48)/$O48,0),""))</f>
        <v/>
      </c>
      <c r="CJ48" s="549" t="str">
        <f>IF(SETUP!$C$11="Visée 5 / Visée 2",IF(AND(CI48&lt;0.2,CI48&gt;0.01),-(+$AF48+$U48+$AW48),0),"")</f>
        <v/>
      </c>
      <c r="CK48" s="17"/>
      <c r="CL48" s="265" t="str">
        <f>IF(AND(SETUP!$C$11="Visée 5 / Visée 2",$AN48&lt;&gt;0),IF(AND($R48&lt;#REF!,$AI48&lt;&gt;""),+($Q48-$U48-$AF48-$AS48)-(($O48-$S48-$AA48-$AN48)*#REF!),0),"")</f>
        <v/>
      </c>
      <c r="CM48" s="266" t="str">
        <f>IF(AND(SETUP!$C$11="Visée 5 / Visée 2",SUM($AS48:$AT48)&lt;&gt;0),IF(AND($R48&lt;#REF!,$AI48&lt;&gt;""),+($Q48-$U48-$AF48-$AS48-$AT48)-(($O48-$S48-$AA48-$AN48-$AO48)*#REF!),0),"")</f>
        <v/>
      </c>
      <c r="CN48" s="266" t="str">
        <f>IF(AND(SETUP!$C$11="Visée 5 / Visée 2",SUM($AS48:$AU48)&lt;&gt;0),IF(AND($R48&lt;#REF!,$AI48&lt;&gt;""),+($Q48-$U48-$AF48-$AS48-$AT48-$AU48)-(($O48-$S48-$AA48-$AN48-$AO48-$AP48)*#REF!),0),"")</f>
        <v/>
      </c>
      <c r="CO48" s="267" t="str">
        <f>IF(SETUP!$C$11="Visée 5 / Visée 2",IF(AND($R48&lt;#REF!,$AI48&lt;&gt;""),+($Q48-$U48-$AF48-$AW48)-(($O48-$S48-$AA48-$AR48)*#REF!),0),"")</f>
        <v/>
      </c>
      <c r="CQ48" s="297" t="str">
        <f t="shared" si="7"/>
        <v>0</v>
      </c>
      <c r="CR48" s="589">
        <f>IF(AND(OR($C48="A",$C48=0),$G48=0,$J48=""),0,IF(AND(LEFT(SETUP!$G$3,7)="Visée 3",$C48&lt;&gt;"A",OR($J48="T2",$J48="T3",$J48="T4",$J48="L",$J48="LV"),OR($G48&lt;&gt;0,$H48&lt;&gt;0)),0,IF(AND(LEFT(SETUP!$G$3,7)="Visée 4",$C48&lt;&gt;"A",OR($J48="T3",$J48="T4",$J48="L",$J48="LV"),OR($G48&lt;&gt;0,$H48&lt;&gt;0)),0,IF(AND(LEFT(SETUP!$G$3,7)="Visée 5",$C48&lt;&gt;"A",OR($G48&lt;&gt;0,$H48&lt;&gt;0),OR($J48="T4",$J48="L",$J48="LV")),0,IF(AND($C48="",$AI48&lt;&gt;"A",OR($J48="T1",$J48="T2",$J48="T3",$J48="T4",$J48="L",$J48="LV")),0,1)))))</f>
        <v>0</v>
      </c>
      <c r="CS48" s="690">
        <f>IF($CR48&lt;&gt;0,1,IF(AND($CR48=0,OR($C48&lt;&gt;"A",$C48&lt;&gt;"")),IF(AND($J48="T4",SUM($W48:$Y48)&lt;&gt;0),4,IF(AND($J48="T3",SUM($W48:$X48)&lt;&gt;0),3,IF(AND($J48="T2",$W48&lt;&gt;0),2,IF(AND(LEFT(SETUP!$G$3,7)="Visée 5",OR($J48="L",$J48="LV"),SUM($W48:$Y48)&lt;&gt;0),4,IF(AND(LEFT(SETUP!$G$3,7)="Visée 4",OR($J48="L",$J48="LV"),SUM($W48:$X48)&lt;&gt;0),3,IF(AND(LEFT(SETUP!$G$3,7)="Visée 3",OR($J48="L",$J48="LV"),$W48&lt;&gt;0),2,IF(AND($CR48=0,OR($AI48&lt;&gt;"A",$AI48&lt;&gt;"")),IF(AND($J48="T4",SUM($AN48:$AP48)&lt;&gt;0),44,IF(AND($J48="T3",SUM($AN48:$AO48)&lt;&gt;0),33,IF(AND($J48="T2",$AN48&lt;&gt;0),22,0))))))))))))</f>
        <v>0</v>
      </c>
      <c r="CT48" s="590">
        <f t="shared" si="8"/>
        <v>1</v>
      </c>
      <c r="CU48" s="702">
        <f t="shared" si="9"/>
        <v>2</v>
      </c>
      <c r="CV48" s="702">
        <f>IF(LEFT(SETUP!$G$3,7)="Visée 3",0,IF(LEFT(SETUP!$G$3,7)="Visée 4",1,(IF(LEFT(SETUP!$G$3,7)="Visée 5",2,0))))</f>
        <v>0</v>
      </c>
      <c r="CW48" s="710">
        <f t="shared" si="0"/>
        <v>0</v>
      </c>
      <c r="CX48" s="710">
        <f t="shared" si="1"/>
        <v>0</v>
      </c>
      <c r="CY48" s="590">
        <f t="shared" si="10"/>
        <v>0</v>
      </c>
      <c r="CZ48" s="590">
        <f>IF((IF(C48="",0,IF(C48="A",IF(DU48="AP",0,SUMIF(#REF!,A48,#REF!)/1000+SUMIF(#REF!,A48,#REF!)/1000+0.00001),+O48))+IF(C48="",0,IF(C48="A",IF(DU48="AP",0,SUMIF(#REF!,A48,#REF!)/1000+SUMIF(#REF!,A48,#REF!)/1000),+Q48)))=(K48+M48),0,1)</f>
        <v>0</v>
      </c>
      <c r="DA48" s="590">
        <f t="shared" si="11"/>
        <v>0</v>
      </c>
      <c r="DB48" s="590">
        <f>IF(AND($J48="L",SETUP!$C$11="Visée 3",$C48&lt;&gt;0),IF(SUM(W48:X48)&gt;G48*1/3,2,0),IF(AND($J48="L",AI48&lt;&gt;"",$C48="",OR(SETUP!$C$11="Visée 4",SETUP!$C$11="Visée 3",SETUP!$C$11="Visée 5 / Visée 2")),IF(SUM(AN48:AO48)&gt;G48*2/4,22,0),0))</f>
        <v>0</v>
      </c>
      <c r="DC48" s="590">
        <f>IF(AND($J48="L",SETUP!$C$11="Visée 3",$C48&lt;&gt;0),IF(SUM(W48:Y48)&gt;G48*2/3,3,0),IF(AND($J48="L",SETUP!$C$11="Visée 4",$C48&lt;&gt;0),IF(SUM(W48:Y48)&gt;G48*1/2,3,0),IF(AND($J48="L",AI48&lt;&gt;"",OR(SETUP!$C$11="Visée 4",SETUP!$C$11="Visée 3",SETUP!$C$11="Visée 5 / Visée 2")),IF(SUM(AN48:AP48)&gt;G48*3/4,33,0),0)))</f>
        <v>0</v>
      </c>
      <c r="DD48" s="711">
        <f>IF(AND($J48="L",SETUP!$C$11="Visée 3",$C48&lt;&gt;0),IF(SUM(W48:Z48)&gt;G48,4,0),IF(AND($J48="L",SETUP!$C$11="Visée 4",$C48&lt;&gt;0),IF(SUM(W48:Z48)&gt;G48,4,0),IF(AND($J48="L",SETUP!$C$11="Visée 5 / Visée 2",$C48&lt;&gt;0),IF(W48:Z48&gt;G48,4,0),IF(AND($J48="L",OR(AI48&lt;&gt;"",AI48&lt;&gt;"A"),OR(SETUP!$C$11="Visée 5 / Visée 2",SETUP!$C$11="Visée 4",SETUP!$C$11="Visée 3")),IF(SUM(AN48:AQ48)&gt;G48,44,0),0))))</f>
        <v>0</v>
      </c>
      <c r="DE48" s="715"/>
      <c r="DF48" s="715"/>
      <c r="DG48" s="715"/>
      <c r="DH48" s="715"/>
      <c r="DI48" s="715"/>
      <c r="DJ48" s="715"/>
      <c r="DK48" s="715"/>
      <c r="DL48" s="715"/>
      <c r="DM48" s="715"/>
      <c r="DN48" s="715"/>
      <c r="DO48" s="715"/>
      <c r="DP48" s="715"/>
      <c r="DQ48" s="715"/>
      <c r="DR48" s="217"/>
      <c r="DS48" s="217"/>
      <c r="DT48" s="217"/>
      <c r="DU48" s="217"/>
      <c r="DV48" s="217"/>
      <c r="DW48" s="217"/>
      <c r="DX48" s="217"/>
      <c r="DY48" s="217"/>
      <c r="DZ48" s="217"/>
      <c r="EA48" s="217"/>
      <c r="EB48" s="217"/>
      <c r="EC48" s="217"/>
      <c r="ED48" s="217"/>
      <c r="EE48" s="217"/>
      <c r="EF48" s="217"/>
      <c r="EG48" s="217"/>
      <c r="EH48" s="217"/>
      <c r="EI48" s="217"/>
      <c r="EJ48" s="217"/>
      <c r="EK48" s="217"/>
      <c r="EL48" s="217"/>
      <c r="EM48" s="217"/>
      <c r="EN48" s="217"/>
      <c r="EO48" s="217"/>
      <c r="EP48" s="217"/>
      <c r="EQ48" s="217"/>
      <c r="ER48" s="217"/>
      <c r="ES48" s="217"/>
      <c r="ET48" s="217"/>
      <c r="EU48" s="217"/>
      <c r="EV48" s="217"/>
      <c r="EW48" s="217"/>
      <c r="EX48" s="217"/>
      <c r="EY48" s="217"/>
      <c r="EZ48" s="217"/>
      <c r="FA48" s="217"/>
      <c r="FB48" s="217"/>
      <c r="FC48" s="217"/>
      <c r="FD48" s="217"/>
      <c r="FE48" s="217"/>
      <c r="FF48" s="217"/>
      <c r="FG48" s="217"/>
      <c r="FH48" s="217"/>
      <c r="FI48" s="217"/>
      <c r="FJ48" s="217"/>
      <c r="FK48" s="217"/>
      <c r="FL48" s="217"/>
      <c r="FM48" s="217"/>
      <c r="FN48" s="217"/>
      <c r="FO48" s="217"/>
      <c r="FP48" s="217"/>
      <c r="FQ48" s="217"/>
      <c r="FR48" s="217"/>
      <c r="FS48" s="217"/>
      <c r="FT48" s="217"/>
      <c r="FU48" s="217"/>
      <c r="FV48" s="217"/>
      <c r="FW48" s="217"/>
      <c r="FX48" s="217"/>
      <c r="FY48" s="217"/>
      <c r="FZ48" s="217"/>
      <c r="GA48" s="217"/>
      <c r="GB48" s="217"/>
    </row>
    <row r="49" spans="1:184" ht="18" customHeight="1" x14ac:dyDescent="0.25">
      <c r="A49" s="137">
        <f t="shared" si="4"/>
        <v>0</v>
      </c>
      <c r="B49" s="138">
        <f t="shared" si="5"/>
        <v>0</v>
      </c>
      <c r="C49" s="132"/>
      <c r="D49" s="72">
        <f t="shared" si="6"/>
        <v>0</v>
      </c>
      <c r="E49" s="72">
        <f t="shared" si="2"/>
        <v>0</v>
      </c>
      <c r="F49" s="72" t="str">
        <f t="shared" si="12"/>
        <v/>
      </c>
      <c r="G49" s="582"/>
      <c r="H49" s="582"/>
      <c r="I49" s="73">
        <v>1</v>
      </c>
      <c r="J49" s="133"/>
      <c r="K49" s="635">
        <f>IF(C49="",0,IF(C49="A",IF(DT49="AP",0,SUMIF(#REF!,A49,#REF!)/1000+SUMIF(#REF!,A49,#REF!)/1000+0.00001),+O49))</f>
        <v>0</v>
      </c>
      <c r="L49" s="77"/>
      <c r="M49" s="636">
        <f>IF(C49="",0,IF(C49="A",IF(DT49="AP",0,SUMIF(#REF!,A49,#REF!)/1000+SUMIF(#REF!,A49,#REF!)/1000),+Q49))</f>
        <v>0</v>
      </c>
      <c r="N49" s="637" t="str">
        <f t="shared" si="3"/>
        <v/>
      </c>
      <c r="O49" s="113"/>
      <c r="P49" s="75"/>
      <c r="Q49" s="74"/>
      <c r="R49" s="127"/>
      <c r="S49" s="113"/>
      <c r="T49" s="76"/>
      <c r="U49" s="75"/>
      <c r="V49" s="127"/>
      <c r="W49" s="113"/>
      <c r="X49" s="75"/>
      <c r="Y49" s="75"/>
      <c r="Z49" s="77"/>
      <c r="AA49" s="115"/>
      <c r="AB49" s="113"/>
      <c r="AC49" s="75"/>
      <c r="AD49" s="75"/>
      <c r="AE49" s="75"/>
      <c r="AF49" s="78"/>
      <c r="AG49" s="114"/>
      <c r="AH49" s="21"/>
      <c r="AI49" s="161"/>
      <c r="AJ49" s="154"/>
      <c r="AK49" s="211"/>
      <c r="AL49" s="98"/>
      <c r="AM49" s="153"/>
      <c r="AN49" s="154"/>
      <c r="AO49" s="99"/>
      <c r="AP49" s="99"/>
      <c r="AQ49" s="99"/>
      <c r="AR49" s="155"/>
      <c r="AS49" s="99"/>
      <c r="AT49" s="99"/>
      <c r="AU49" s="99"/>
      <c r="AV49" s="99"/>
      <c r="AW49" s="97"/>
      <c r="AX49" s="152"/>
      <c r="AY49" s="21"/>
      <c r="AZ49" s="15"/>
      <c r="BA49" s="239"/>
      <c r="BB49" s="235"/>
      <c r="BC49" s="271"/>
      <c r="BD49" s="272"/>
      <c r="BE49" s="15"/>
      <c r="BF49" s="274"/>
      <c r="BG49" s="292"/>
      <c r="BH49" s="274"/>
      <c r="BI49" s="275"/>
      <c r="BJ49" s="15"/>
      <c r="BK49" s="679"/>
      <c r="BL49" s="680"/>
      <c r="BM49" s="548"/>
      <c r="BN49" s="547"/>
      <c r="BO49" s="548"/>
      <c r="BP49" s="547"/>
      <c r="BQ49" s="548"/>
      <c r="BR49" s="549"/>
      <c r="BS49" s="17"/>
      <c r="BT49" s="685"/>
      <c r="BU49" s="547"/>
      <c r="BV49" s="547"/>
      <c r="BW49" s="267"/>
      <c r="BX49" s="535"/>
      <c r="BY49" s="536"/>
      <c r="BZ49" s="274" t="str">
        <f>IF(SETUP!$C$11="Visée 5 / Visée 2",+$O49+$AJ49-$S49-$AA49-$AR49,"")</f>
        <v/>
      </c>
      <c r="CA49" s="275" t="str">
        <f>IF(SETUP!$C$11="Visée 5 / Visée 2",+$Q49+$AL49-$U49-$AF49-$AW49,"")</f>
        <v/>
      </c>
      <c r="CB49" s="15"/>
      <c r="CC49" s="546">
        <f>IF($Q49&lt;0,0,IF($AR49&lt;&gt;0,IF(LEFT(SETUP!$G$3,7)="Visée 5",IF(OR($J49="L",$J49="LV"),($AA49+$S49+$AN49)/($O49/4),+($AA49+$S49+$AN49)/$O49),0),0))</f>
        <v>0</v>
      </c>
      <c r="CD49" s="547" t="str">
        <f>IF(SETUP!$C$11="Visée 5 / Visée 2",IF(AND(CC49&lt;0.2,CC49&gt;0.01),-(+$AF49+$U49+$AS49),0),"")</f>
        <v/>
      </c>
      <c r="CE49" s="548">
        <f>IF($Q49&lt;0,0,IF($AR49&lt;&gt;0,IF(LEFT(SETUP!$G$3,7)="Visée 5",IF(OR($J49="L",$J49="LV"),($AA49+$S49+$AN49+$AO49)/($O49/2),+($AA49+$S49+$AN49+$AO49)/$O49),0),0))</f>
        <v>0</v>
      </c>
      <c r="CF49" s="547" t="str">
        <f>IF(SETUP!$C$11="Visée 5 / Visée 2",IF(AND(CE49&lt;0.2,CE49&gt;0.01),-(+$AF49+$U49+$AS49+$AT49),0),"")</f>
        <v/>
      </c>
      <c r="CG49" s="548">
        <f>IF($Q49&lt;0,0,IF($AR49&lt;&gt;0,IF(LEFT(SETUP!$G$3,7)="Visée 5",IF(OR($J49="L",$J49="LV"),($AA49+$S49+$AN49+$AO49+$AP49)/($O49/4*3),+($AA49+$S49+$AN49+$AO49+$AP49)/$O49),0),0))</f>
        <v>0</v>
      </c>
      <c r="CH49" s="547" t="str">
        <f>IF(SETUP!$C$11="Visée 5 / Visée 2",IF(AND(CG49&lt;0.2,CG49&gt;0.01),-(+$AF49+$U49+$AS49+$AT49+$AU49),0),"")</f>
        <v/>
      </c>
      <c r="CI49" s="548" t="str">
        <f>IF($Q49&lt;0,0,IF(SETUP!$C$11="Visée 5 / Visée 2",IF($AR49&lt;&gt;0,+($AA49+$S49+$AR49)/$O49,0),""))</f>
        <v/>
      </c>
      <c r="CJ49" s="549" t="str">
        <f>IF(SETUP!$C$11="Visée 5 / Visée 2",IF(AND(CI49&lt;0.2,CI49&gt;0.01),-(+$AF49+$U49+$AW49),0),"")</f>
        <v/>
      </c>
      <c r="CK49" s="17"/>
      <c r="CL49" s="265" t="str">
        <f>IF(AND(SETUP!$C$11="Visée 5 / Visée 2",$AN49&lt;&gt;0),IF(AND($R49&lt;#REF!,$AI49&lt;&gt;""),+($Q49-$U49-$AF49-$AS49)-(($O49-$S49-$AA49-$AN49)*#REF!),0),"")</f>
        <v/>
      </c>
      <c r="CM49" s="266" t="str">
        <f>IF(AND(SETUP!$C$11="Visée 5 / Visée 2",SUM($AS49:$AT49)&lt;&gt;0),IF(AND($R49&lt;#REF!,$AI49&lt;&gt;""),+($Q49-$U49-$AF49-$AS49-$AT49)-(($O49-$S49-$AA49-$AN49-$AO49)*#REF!),0),"")</f>
        <v/>
      </c>
      <c r="CN49" s="266" t="str">
        <f>IF(AND(SETUP!$C$11="Visée 5 / Visée 2",SUM($AS49:$AU49)&lt;&gt;0),IF(AND($R49&lt;#REF!,$AI49&lt;&gt;""),+($Q49-$U49-$AF49-$AS49-$AT49-$AU49)-(($O49-$S49-$AA49-$AN49-$AO49-$AP49)*#REF!),0),"")</f>
        <v/>
      </c>
      <c r="CO49" s="267" t="str">
        <f>IF(SETUP!$C$11="Visée 5 / Visée 2",IF(AND($R49&lt;#REF!,$AI49&lt;&gt;""),+($Q49-$U49-$AF49-$AW49)-(($O49-$S49-$AA49-$AR49)*#REF!),0),"")</f>
        <v/>
      </c>
      <c r="CQ49" s="297" t="str">
        <f t="shared" si="7"/>
        <v>0</v>
      </c>
      <c r="CR49" s="589">
        <f>IF(AND(OR($C49="A",$C49=0),$G49=0,$J49=""),0,IF(AND(LEFT(SETUP!$G$3,7)="Visée 3",$C49&lt;&gt;"A",OR($J49="T2",$J49="T3",$J49="T4",$J49="L",$J49="LV"),OR($G49&lt;&gt;0,$H49&lt;&gt;0)),0,IF(AND(LEFT(SETUP!$G$3,7)="Visée 4",$C49&lt;&gt;"A",OR($J49="T3",$J49="T4",$J49="L",$J49="LV"),OR($G49&lt;&gt;0,$H49&lt;&gt;0)),0,IF(AND(LEFT(SETUP!$G$3,7)="Visée 5",$C49&lt;&gt;"A",OR($G49&lt;&gt;0,$H49&lt;&gt;0),OR($J49="T4",$J49="L",$J49="LV")),0,IF(AND($C49="",$AI49&lt;&gt;"A",OR($J49="T1",$J49="T2",$J49="T3",$J49="T4",$J49="L",$J49="LV")),0,1)))))</f>
        <v>0</v>
      </c>
      <c r="CS49" s="690">
        <f>IF($CR49&lt;&gt;0,1,IF(AND($CR49=0,OR($C49&lt;&gt;"A",$C49&lt;&gt;"")),IF(AND($J49="T4",SUM($W49:$Y49)&lt;&gt;0),4,IF(AND($J49="T3",SUM($W49:$X49)&lt;&gt;0),3,IF(AND($J49="T2",$W49&lt;&gt;0),2,IF(AND(LEFT(SETUP!$G$3,7)="Visée 5",OR($J49="L",$J49="LV"),SUM($W49:$Y49)&lt;&gt;0),4,IF(AND(LEFT(SETUP!$G$3,7)="Visée 4",OR($J49="L",$J49="LV"),SUM($W49:$X49)&lt;&gt;0),3,IF(AND(LEFT(SETUP!$G$3,7)="Visée 3",OR($J49="L",$J49="LV"),$W49&lt;&gt;0),2,IF(AND($CR49=0,OR($AI49&lt;&gt;"A",$AI49&lt;&gt;"")),IF(AND($J49="T4",SUM($AN49:$AP49)&lt;&gt;0),44,IF(AND($J49="T3",SUM($AN49:$AO49)&lt;&gt;0),33,IF(AND($J49="T2",$AN49&lt;&gt;0),22,0))))))))))))</f>
        <v>0</v>
      </c>
      <c r="CT49" s="590">
        <f t="shared" si="8"/>
        <v>1</v>
      </c>
      <c r="CU49" s="702">
        <f t="shared" si="9"/>
        <v>2</v>
      </c>
      <c r="CV49" s="702">
        <f>IF(LEFT(SETUP!$G$3,7)="Visée 3",0,IF(LEFT(SETUP!$G$3,7)="Visée 4",1,(IF(LEFT(SETUP!$G$3,7)="Visée 5",2,0))))</f>
        <v>0</v>
      </c>
      <c r="CW49" s="710">
        <f t="shared" si="0"/>
        <v>0</v>
      </c>
      <c r="CX49" s="710">
        <f t="shared" si="1"/>
        <v>0</v>
      </c>
      <c r="CY49" s="590">
        <f t="shared" si="10"/>
        <v>0</v>
      </c>
      <c r="CZ49" s="590">
        <f>IF((IF(C49="",0,IF(C49="A",IF(DU49="AP",0,SUMIF(#REF!,A49,#REF!)/1000+SUMIF(#REF!,A49,#REF!)/1000+0.00001),+O49))+IF(C49="",0,IF(C49="A",IF(DU49="AP",0,SUMIF(#REF!,A49,#REF!)/1000+SUMIF(#REF!,A49,#REF!)/1000),+Q49)))=(K49+M49),0,1)</f>
        <v>0</v>
      </c>
      <c r="DA49" s="590">
        <f t="shared" si="11"/>
        <v>0</v>
      </c>
      <c r="DB49" s="590">
        <f>IF(AND($J49="L",SETUP!$C$11="Visée 3",$C49&lt;&gt;0),IF(SUM(W49:X49)&gt;G49*1/3,2,0),IF(AND($J49="L",AI49&lt;&gt;"",$C49="",OR(SETUP!$C$11="Visée 4",SETUP!$C$11="Visée 3",SETUP!$C$11="Visée 5 / Visée 2")),IF(SUM(AN49:AO49)&gt;G49*2/4,22,0),0))</f>
        <v>0</v>
      </c>
      <c r="DC49" s="590">
        <f>IF(AND($J49="L",SETUP!$C$11="Visée 3",$C49&lt;&gt;0),IF(SUM(W49:Y49)&gt;G49*2/3,3,0),IF(AND($J49="L",SETUP!$C$11="Visée 4",$C49&lt;&gt;0),IF(SUM(W49:Y49)&gt;G49*1/2,3,0),IF(AND($J49="L",AI49&lt;&gt;"",OR(SETUP!$C$11="Visée 4",SETUP!$C$11="Visée 3",SETUP!$C$11="Visée 5 / Visée 2")),IF(SUM(AN49:AP49)&gt;G49*3/4,33,0),0)))</f>
        <v>0</v>
      </c>
      <c r="DD49" s="711">
        <f>IF(AND($J49="L",SETUP!$C$11="Visée 3",$C49&lt;&gt;0),IF(SUM(W49:Z49)&gt;G49,4,0),IF(AND($J49="L",SETUP!$C$11="Visée 4",$C49&lt;&gt;0),IF(SUM(W49:Z49)&gt;G49,4,0),IF(AND($J49="L",SETUP!$C$11="Visée 5 / Visée 2",$C49&lt;&gt;0),IF(W49:Z49&gt;G49,4,0),IF(AND($J49="L",OR(AI49&lt;&gt;"",AI49&lt;&gt;"A"),OR(SETUP!$C$11="Visée 5 / Visée 2",SETUP!$C$11="Visée 4",SETUP!$C$11="Visée 3")),IF(SUM(AN49:AQ49)&gt;G49,44,0),0))))</f>
        <v>0</v>
      </c>
      <c r="DE49" s="715"/>
      <c r="DF49" s="715"/>
      <c r="DG49" s="715"/>
      <c r="DH49" s="715"/>
      <c r="DI49" s="715"/>
      <c r="DJ49" s="715"/>
      <c r="DK49" s="715"/>
      <c r="DL49" s="715"/>
      <c r="DM49" s="715"/>
      <c r="DN49" s="715"/>
      <c r="DO49" s="715"/>
      <c r="DP49" s="715"/>
      <c r="DQ49" s="715"/>
      <c r="DR49" s="217"/>
      <c r="DS49" s="217"/>
      <c r="DT49" s="217"/>
      <c r="DU49" s="217"/>
      <c r="DV49" s="217"/>
      <c r="DW49" s="217"/>
      <c r="DX49" s="217"/>
      <c r="DY49" s="217"/>
      <c r="DZ49" s="217"/>
      <c r="EA49" s="217"/>
      <c r="EB49" s="217"/>
      <c r="EC49" s="217"/>
      <c r="ED49" s="217"/>
      <c r="EE49" s="217"/>
      <c r="EF49" s="217"/>
      <c r="EG49" s="217"/>
      <c r="EH49" s="217"/>
      <c r="EI49" s="217"/>
      <c r="EJ49" s="217"/>
      <c r="EK49" s="217"/>
      <c r="EL49" s="217"/>
      <c r="EM49" s="217"/>
      <c r="EN49" s="217"/>
      <c r="EO49" s="217"/>
      <c r="EP49" s="217"/>
      <c r="EQ49" s="217"/>
      <c r="ER49" s="217"/>
      <c r="ES49" s="217"/>
      <c r="ET49" s="217"/>
      <c r="EU49" s="217"/>
      <c r="EV49" s="217"/>
      <c r="EW49" s="217"/>
      <c r="EX49" s="217"/>
      <c r="EY49" s="217"/>
      <c r="EZ49" s="217"/>
      <c r="FA49" s="217"/>
      <c r="FB49" s="217"/>
      <c r="FC49" s="217"/>
      <c r="FD49" s="217"/>
      <c r="FE49" s="217"/>
      <c r="FF49" s="217"/>
      <c r="FG49" s="217"/>
      <c r="FH49" s="217"/>
      <c r="FI49" s="217"/>
      <c r="FJ49" s="217"/>
      <c r="FK49" s="217"/>
      <c r="FL49" s="217"/>
      <c r="FM49" s="217"/>
      <c r="FN49" s="217"/>
      <c r="FO49" s="217"/>
      <c r="FP49" s="217"/>
      <c r="FQ49" s="217"/>
      <c r="FR49" s="217"/>
      <c r="FS49" s="217"/>
      <c r="FT49" s="217"/>
      <c r="FU49" s="217"/>
      <c r="FV49" s="217"/>
      <c r="FW49" s="217"/>
      <c r="FX49" s="217"/>
      <c r="FY49" s="217"/>
      <c r="FZ49" s="217"/>
      <c r="GA49" s="217"/>
      <c r="GB49" s="217"/>
    </row>
    <row r="50" spans="1:184" ht="18" customHeight="1" x14ac:dyDescent="0.25">
      <c r="A50" s="137">
        <f t="shared" si="4"/>
        <v>0</v>
      </c>
      <c r="B50" s="138">
        <f t="shared" si="5"/>
        <v>0</v>
      </c>
      <c r="C50" s="132"/>
      <c r="D50" s="72">
        <f t="shared" si="6"/>
        <v>0</v>
      </c>
      <c r="E50" s="72">
        <f t="shared" si="2"/>
        <v>0</v>
      </c>
      <c r="F50" s="72" t="str">
        <f t="shared" si="12"/>
        <v/>
      </c>
      <c r="G50" s="582"/>
      <c r="H50" s="582"/>
      <c r="I50" s="73">
        <v>1</v>
      </c>
      <c r="J50" s="133"/>
      <c r="K50" s="635">
        <f>IF(C50="",0,IF(C50="A",IF(DT50="AP",0,SUMIF(#REF!,A50,#REF!)/1000+SUMIF(#REF!,A50,#REF!)/1000+0.00001),+O50))</f>
        <v>0</v>
      </c>
      <c r="L50" s="77"/>
      <c r="M50" s="636">
        <f>IF(C50="",0,IF(C50="A",IF(DT50="AP",0,SUMIF(#REF!,A50,#REF!)/1000+SUMIF(#REF!,A50,#REF!)/1000),+Q50))</f>
        <v>0</v>
      </c>
      <c r="N50" s="637" t="str">
        <f t="shared" si="3"/>
        <v/>
      </c>
      <c r="O50" s="113"/>
      <c r="P50" s="75"/>
      <c r="Q50" s="74"/>
      <c r="R50" s="127"/>
      <c r="S50" s="113"/>
      <c r="T50" s="76"/>
      <c r="U50" s="75"/>
      <c r="V50" s="127"/>
      <c r="W50" s="113"/>
      <c r="X50" s="75"/>
      <c r="Y50" s="75"/>
      <c r="Z50" s="77"/>
      <c r="AA50" s="115"/>
      <c r="AB50" s="113"/>
      <c r="AC50" s="75"/>
      <c r="AD50" s="75"/>
      <c r="AE50" s="75"/>
      <c r="AF50" s="78"/>
      <c r="AG50" s="114"/>
      <c r="AH50" s="21"/>
      <c r="AI50" s="161"/>
      <c r="AJ50" s="154"/>
      <c r="AK50" s="211"/>
      <c r="AL50" s="98"/>
      <c r="AM50" s="153"/>
      <c r="AN50" s="154"/>
      <c r="AO50" s="99"/>
      <c r="AP50" s="99"/>
      <c r="AQ50" s="99"/>
      <c r="AR50" s="155"/>
      <c r="AS50" s="99"/>
      <c r="AT50" s="99"/>
      <c r="AU50" s="99"/>
      <c r="AV50" s="99"/>
      <c r="AW50" s="97"/>
      <c r="AX50" s="152"/>
      <c r="AY50" s="21"/>
      <c r="AZ50" s="15"/>
      <c r="BA50" s="239"/>
      <c r="BB50" s="235"/>
      <c r="BC50" s="271"/>
      <c r="BD50" s="272"/>
      <c r="BE50" s="15"/>
      <c r="BF50" s="274"/>
      <c r="BG50" s="292"/>
      <c r="BH50" s="274"/>
      <c r="BI50" s="275"/>
      <c r="BJ50" s="15"/>
      <c r="BK50" s="679"/>
      <c r="BL50" s="680"/>
      <c r="BM50" s="548"/>
      <c r="BN50" s="547"/>
      <c r="BO50" s="548"/>
      <c r="BP50" s="547"/>
      <c r="BQ50" s="548"/>
      <c r="BR50" s="549"/>
      <c r="BS50" s="17"/>
      <c r="BT50" s="685"/>
      <c r="BU50" s="547"/>
      <c r="BV50" s="547"/>
      <c r="BW50" s="267"/>
      <c r="BX50" s="535"/>
      <c r="BY50" s="536"/>
      <c r="BZ50" s="274" t="str">
        <f>IF(SETUP!$C$11="Visée 5 / Visée 2",+$O50+$AJ50-$S50-$AA50-$AR50,"")</f>
        <v/>
      </c>
      <c r="CA50" s="275" t="str">
        <f>IF(SETUP!$C$11="Visée 5 / Visée 2",+$Q50+$AL50-$U50-$AF50-$AW50,"")</f>
        <v/>
      </c>
      <c r="CB50" s="15"/>
      <c r="CC50" s="546">
        <f>IF($Q50&lt;0,0,IF($AR50&lt;&gt;0,IF(LEFT(SETUP!$G$3,7)="Visée 5",IF(OR($J50="L",$J50="LV"),($AA50+$S50+$AN50)/($O50/4),+($AA50+$S50+$AN50)/$O50),0),0))</f>
        <v>0</v>
      </c>
      <c r="CD50" s="547" t="str">
        <f>IF(SETUP!$C$11="Visée 5 / Visée 2",IF(AND(CC50&lt;0.2,CC50&gt;0.01),-(+$AF50+$U50+$AS50),0),"")</f>
        <v/>
      </c>
      <c r="CE50" s="548">
        <f>IF($Q50&lt;0,0,IF($AR50&lt;&gt;0,IF(LEFT(SETUP!$G$3,7)="Visée 5",IF(OR($J50="L",$J50="LV"),($AA50+$S50+$AN50+$AO50)/($O50/2),+($AA50+$S50+$AN50+$AO50)/$O50),0),0))</f>
        <v>0</v>
      </c>
      <c r="CF50" s="547" t="str">
        <f>IF(SETUP!$C$11="Visée 5 / Visée 2",IF(AND(CE50&lt;0.2,CE50&gt;0.01),-(+$AF50+$U50+$AS50+$AT50),0),"")</f>
        <v/>
      </c>
      <c r="CG50" s="548">
        <f>IF($Q50&lt;0,0,IF($AR50&lt;&gt;0,IF(LEFT(SETUP!$G$3,7)="Visée 5",IF(OR($J50="L",$J50="LV"),($AA50+$S50+$AN50+$AO50+$AP50)/($O50/4*3),+($AA50+$S50+$AN50+$AO50+$AP50)/$O50),0),0))</f>
        <v>0</v>
      </c>
      <c r="CH50" s="547" t="str">
        <f>IF(SETUP!$C$11="Visée 5 / Visée 2",IF(AND(CG50&lt;0.2,CG50&gt;0.01),-(+$AF50+$U50+$AS50+$AT50+$AU50),0),"")</f>
        <v/>
      </c>
      <c r="CI50" s="548" t="str">
        <f>IF($Q50&lt;0,0,IF(SETUP!$C$11="Visée 5 / Visée 2",IF($AR50&lt;&gt;0,+($AA50+$S50+$AR50)/$O50,0),""))</f>
        <v/>
      </c>
      <c r="CJ50" s="549" t="str">
        <f>IF(SETUP!$C$11="Visée 5 / Visée 2",IF(AND(CI50&lt;0.2,CI50&gt;0.01),-(+$AF50+$U50+$AW50),0),"")</f>
        <v/>
      </c>
      <c r="CK50" s="17"/>
      <c r="CL50" s="265" t="str">
        <f>IF(AND(SETUP!$C$11="Visée 5 / Visée 2",$AN50&lt;&gt;0),IF(AND($R50&lt;#REF!,$AI50&lt;&gt;""),+($Q50-$U50-$AF50-$AS50)-(($O50-$S50-$AA50-$AN50)*#REF!),0),"")</f>
        <v/>
      </c>
      <c r="CM50" s="266" t="str">
        <f>IF(AND(SETUP!$C$11="Visée 5 / Visée 2",SUM($AS50:$AT50)&lt;&gt;0),IF(AND($R50&lt;#REF!,$AI50&lt;&gt;""),+($Q50-$U50-$AF50-$AS50-$AT50)-(($O50-$S50-$AA50-$AN50-$AO50)*#REF!),0),"")</f>
        <v/>
      </c>
      <c r="CN50" s="266" t="str">
        <f>IF(AND(SETUP!$C$11="Visée 5 / Visée 2",SUM($AS50:$AU50)&lt;&gt;0),IF(AND($R50&lt;#REF!,$AI50&lt;&gt;""),+($Q50-$U50-$AF50-$AS50-$AT50-$AU50)-(($O50-$S50-$AA50-$AN50-$AO50-$AP50)*#REF!),0),"")</f>
        <v/>
      </c>
      <c r="CO50" s="267" t="str">
        <f>IF(SETUP!$C$11="Visée 5 / Visée 2",IF(AND($R50&lt;#REF!,$AI50&lt;&gt;""),+($Q50-$U50-$AF50-$AW50)-(($O50-$S50-$AA50-$AR50)*#REF!),0),"")</f>
        <v/>
      </c>
      <c r="CQ50" s="297" t="str">
        <f t="shared" si="7"/>
        <v>0</v>
      </c>
      <c r="CR50" s="589">
        <f>IF(AND(OR($C50="A",$C50=0),$G50=0,$J50=""),0,IF(AND(LEFT(SETUP!$G$3,7)="Visée 3",$C50&lt;&gt;"A",OR($J50="T2",$J50="T3",$J50="T4",$J50="L",$J50="LV"),OR($G50&lt;&gt;0,$H50&lt;&gt;0)),0,IF(AND(LEFT(SETUP!$G$3,7)="Visée 4",$C50&lt;&gt;"A",OR($J50="T3",$J50="T4",$J50="L",$J50="LV"),OR($G50&lt;&gt;0,$H50&lt;&gt;0)),0,IF(AND(LEFT(SETUP!$G$3,7)="Visée 5",$C50&lt;&gt;"A",OR($G50&lt;&gt;0,$H50&lt;&gt;0),OR($J50="T4",$J50="L",$J50="LV")),0,IF(AND($C50="",$AI50&lt;&gt;"A",OR($J50="T1",$J50="T2",$J50="T3",$J50="T4",$J50="L",$J50="LV")),0,1)))))</f>
        <v>0</v>
      </c>
      <c r="CS50" s="690">
        <f>IF($CR50&lt;&gt;0,1,IF(AND($CR50=0,OR($C50&lt;&gt;"A",$C50&lt;&gt;"")),IF(AND($J50="T4",SUM($W50:$Y50)&lt;&gt;0),4,IF(AND($J50="T3",SUM($W50:$X50)&lt;&gt;0),3,IF(AND($J50="T2",$W50&lt;&gt;0),2,IF(AND(LEFT(SETUP!$G$3,7)="Visée 5",OR($J50="L",$J50="LV"),SUM($W50:$Y50)&lt;&gt;0),4,IF(AND(LEFT(SETUP!$G$3,7)="Visée 4",OR($J50="L",$J50="LV"),SUM($W50:$X50)&lt;&gt;0),3,IF(AND(LEFT(SETUP!$G$3,7)="Visée 3",OR($J50="L",$J50="LV"),$W50&lt;&gt;0),2,IF(AND($CR50=0,OR($AI50&lt;&gt;"A",$AI50&lt;&gt;"")),IF(AND($J50="T4",SUM($AN50:$AP50)&lt;&gt;0),44,IF(AND($J50="T3",SUM($AN50:$AO50)&lt;&gt;0),33,IF(AND($J50="T2",$AN50&lt;&gt;0),22,0))))))))))))</f>
        <v>0</v>
      </c>
      <c r="CT50" s="590">
        <f t="shared" si="8"/>
        <v>1</v>
      </c>
      <c r="CU50" s="702">
        <f t="shared" si="9"/>
        <v>2</v>
      </c>
      <c r="CV50" s="702">
        <f>IF(LEFT(SETUP!$G$3,7)="Visée 3",0,IF(LEFT(SETUP!$G$3,7)="Visée 4",1,(IF(LEFT(SETUP!$G$3,7)="Visée 5",2,0))))</f>
        <v>0</v>
      </c>
      <c r="CW50" s="710">
        <f t="shared" si="0"/>
        <v>0</v>
      </c>
      <c r="CX50" s="710">
        <f t="shared" si="1"/>
        <v>0</v>
      </c>
      <c r="CY50" s="590">
        <f t="shared" si="10"/>
        <v>0</v>
      </c>
      <c r="CZ50" s="590">
        <f>IF((IF(C50="",0,IF(C50="A",IF(DU50="AP",0,SUMIF(#REF!,A50,#REF!)/1000+SUMIF(#REF!,A50,#REF!)/1000+0.00001),+O50))+IF(C50="",0,IF(C50="A",IF(DU50="AP",0,SUMIF(#REF!,A50,#REF!)/1000+SUMIF(#REF!,A50,#REF!)/1000),+Q50)))=(K50+M50),0,1)</f>
        <v>0</v>
      </c>
      <c r="DA50" s="590">
        <f t="shared" si="11"/>
        <v>0</v>
      </c>
      <c r="DB50" s="590">
        <f>IF(AND($J50="L",SETUP!$C$11="Visée 3",$C50&lt;&gt;0),IF(SUM(W50:X50)&gt;G50*1/3,2,0),IF(AND($J50="L",AI50&lt;&gt;"",$C50="",OR(SETUP!$C$11="Visée 4",SETUP!$C$11="Visée 3",SETUP!$C$11="Visée 5 / Visée 2")),IF(SUM(AN50:AO50)&gt;G50*2/4,22,0),0))</f>
        <v>0</v>
      </c>
      <c r="DC50" s="590">
        <f>IF(AND($J50="L",SETUP!$C$11="Visée 3",$C50&lt;&gt;0),IF(SUM(W50:Y50)&gt;G50*2/3,3,0),IF(AND($J50="L",SETUP!$C$11="Visée 4",$C50&lt;&gt;0),IF(SUM(W50:Y50)&gt;G50*1/2,3,0),IF(AND($J50="L",AI50&lt;&gt;"",OR(SETUP!$C$11="Visée 4",SETUP!$C$11="Visée 3",SETUP!$C$11="Visée 5 / Visée 2")),IF(SUM(AN50:AP50)&gt;G50*3/4,33,0),0)))</f>
        <v>0</v>
      </c>
      <c r="DD50" s="711">
        <f>IF(AND($J50="L",SETUP!$C$11="Visée 3",$C50&lt;&gt;0),IF(SUM(W50:Z50)&gt;G50,4,0),IF(AND($J50="L",SETUP!$C$11="Visée 4",$C50&lt;&gt;0),IF(SUM(W50:Z50)&gt;G50,4,0),IF(AND($J50="L",SETUP!$C$11="Visée 5 / Visée 2",$C50&lt;&gt;0),IF(W50:Z50&gt;G50,4,0),IF(AND($J50="L",OR(AI50&lt;&gt;"",AI50&lt;&gt;"A"),OR(SETUP!$C$11="Visée 5 / Visée 2",SETUP!$C$11="Visée 4",SETUP!$C$11="Visée 3")),IF(SUM(AN50:AQ50)&gt;G50,44,0),0))))</f>
        <v>0</v>
      </c>
      <c r="DE50" s="715"/>
      <c r="DF50" s="715"/>
      <c r="DG50" s="715"/>
      <c r="DH50" s="715"/>
      <c r="DI50" s="715"/>
      <c r="DJ50" s="715"/>
      <c r="DK50" s="715"/>
      <c r="DL50" s="715"/>
      <c r="DM50" s="715"/>
      <c r="DN50" s="715"/>
      <c r="DO50" s="715"/>
      <c r="DP50" s="715"/>
      <c r="DQ50" s="715"/>
      <c r="DR50" s="217"/>
      <c r="DS50" s="217"/>
      <c r="DT50" s="217"/>
      <c r="DU50" s="217"/>
      <c r="DV50" s="217"/>
      <c r="DW50" s="217"/>
      <c r="DX50" s="217"/>
      <c r="DY50" s="217"/>
      <c r="DZ50" s="217"/>
      <c r="EA50" s="217"/>
      <c r="EB50" s="217"/>
      <c r="EC50" s="217"/>
      <c r="ED50" s="217"/>
      <c r="EE50" s="217"/>
      <c r="EF50" s="217"/>
      <c r="EG50" s="217"/>
      <c r="EH50" s="217"/>
      <c r="EI50" s="217"/>
      <c r="EJ50" s="217"/>
      <c r="EK50" s="217"/>
      <c r="EL50" s="217"/>
      <c r="EM50" s="217"/>
      <c r="EN50" s="217"/>
      <c r="EO50" s="217"/>
      <c r="EP50" s="217"/>
      <c r="EQ50" s="217"/>
      <c r="ER50" s="217"/>
      <c r="ES50" s="217"/>
      <c r="ET50" s="217"/>
      <c r="EU50" s="217"/>
      <c r="EV50" s="217"/>
      <c r="EW50" s="217"/>
      <c r="EX50" s="217"/>
      <c r="EY50" s="217"/>
      <c r="EZ50" s="217"/>
      <c r="FA50" s="217"/>
      <c r="FB50" s="217"/>
      <c r="FC50" s="217"/>
      <c r="FD50" s="217"/>
      <c r="FE50" s="217"/>
      <c r="FF50" s="217"/>
      <c r="FG50" s="217"/>
      <c r="FH50" s="217"/>
      <c r="FI50" s="217"/>
      <c r="FJ50" s="217"/>
      <c r="FK50" s="217"/>
      <c r="FL50" s="217"/>
      <c r="FM50" s="217"/>
      <c r="FN50" s="217"/>
      <c r="FO50" s="217"/>
      <c r="FP50" s="217"/>
      <c r="FQ50" s="217"/>
      <c r="FR50" s="217"/>
      <c r="FS50" s="217"/>
      <c r="FT50" s="217"/>
      <c r="FU50" s="217"/>
      <c r="FV50" s="217"/>
      <c r="FW50" s="217"/>
      <c r="FX50" s="217"/>
      <c r="FY50" s="217"/>
      <c r="FZ50" s="217"/>
      <c r="GA50" s="217"/>
      <c r="GB50" s="217"/>
    </row>
    <row r="51" spans="1:184" ht="18" customHeight="1" x14ac:dyDescent="0.25">
      <c r="A51" s="137">
        <f t="shared" si="4"/>
        <v>0</v>
      </c>
      <c r="B51" s="138">
        <f t="shared" si="5"/>
        <v>0</v>
      </c>
      <c r="C51" s="132"/>
      <c r="D51" s="72">
        <f t="shared" si="6"/>
        <v>0</v>
      </c>
      <c r="E51" s="72">
        <f t="shared" si="2"/>
        <v>0</v>
      </c>
      <c r="F51" s="72" t="str">
        <f t="shared" si="12"/>
        <v/>
      </c>
      <c r="G51" s="582"/>
      <c r="H51" s="582"/>
      <c r="I51" s="73">
        <v>1</v>
      </c>
      <c r="J51" s="133"/>
      <c r="K51" s="635">
        <f>IF(C51="",0,IF(C51="A",IF(DT51="AP",0,SUMIF(#REF!,A51,#REF!)/1000+SUMIF(#REF!,A51,#REF!)/1000+0.00001),+O51))</f>
        <v>0</v>
      </c>
      <c r="L51" s="77"/>
      <c r="M51" s="636">
        <f>IF(C51="",0,IF(C51="A",IF(DT51="AP",0,SUMIF(#REF!,A51,#REF!)/1000+SUMIF(#REF!,A51,#REF!)/1000),+Q51))</f>
        <v>0</v>
      </c>
      <c r="N51" s="637" t="str">
        <f t="shared" si="3"/>
        <v/>
      </c>
      <c r="O51" s="113"/>
      <c r="P51" s="75"/>
      <c r="Q51" s="74"/>
      <c r="R51" s="127"/>
      <c r="S51" s="113"/>
      <c r="T51" s="76"/>
      <c r="U51" s="75"/>
      <c r="V51" s="127"/>
      <c r="W51" s="113"/>
      <c r="X51" s="75"/>
      <c r="Y51" s="75"/>
      <c r="Z51" s="77"/>
      <c r="AA51" s="115"/>
      <c r="AB51" s="113"/>
      <c r="AC51" s="75"/>
      <c r="AD51" s="75"/>
      <c r="AE51" s="75"/>
      <c r="AF51" s="78"/>
      <c r="AG51" s="114"/>
      <c r="AH51" s="21"/>
      <c r="AI51" s="161"/>
      <c r="AJ51" s="154"/>
      <c r="AK51" s="211"/>
      <c r="AL51" s="98"/>
      <c r="AM51" s="153"/>
      <c r="AN51" s="154"/>
      <c r="AO51" s="99"/>
      <c r="AP51" s="99"/>
      <c r="AQ51" s="99"/>
      <c r="AR51" s="155"/>
      <c r="AS51" s="99"/>
      <c r="AT51" s="99"/>
      <c r="AU51" s="99"/>
      <c r="AV51" s="99"/>
      <c r="AW51" s="97"/>
      <c r="AX51" s="152"/>
      <c r="AY51" s="21"/>
      <c r="AZ51" s="15"/>
      <c r="BA51" s="239"/>
      <c r="BB51" s="235"/>
      <c r="BC51" s="271"/>
      <c r="BD51" s="272"/>
      <c r="BE51" s="15"/>
      <c r="BF51" s="274"/>
      <c r="BG51" s="292"/>
      <c r="BH51" s="274"/>
      <c r="BI51" s="275"/>
      <c r="BJ51" s="15"/>
      <c r="BK51" s="679"/>
      <c r="BL51" s="680"/>
      <c r="BM51" s="548"/>
      <c r="BN51" s="547"/>
      <c r="BO51" s="548"/>
      <c r="BP51" s="547"/>
      <c r="BQ51" s="548"/>
      <c r="BR51" s="549"/>
      <c r="BS51" s="17"/>
      <c r="BT51" s="685"/>
      <c r="BU51" s="547"/>
      <c r="BV51" s="547"/>
      <c r="BW51" s="267"/>
      <c r="BX51" s="535"/>
      <c r="BY51" s="536"/>
      <c r="BZ51" s="274" t="str">
        <f>IF(SETUP!$C$11="Visée 5 / Visée 2",+$O51+$AJ51-$S51-$AA51-$AR51,"")</f>
        <v/>
      </c>
      <c r="CA51" s="275" t="str">
        <f>IF(SETUP!$C$11="Visée 5 / Visée 2",+$Q51+$AL51-$U51-$AF51-$AW51,"")</f>
        <v/>
      </c>
      <c r="CB51" s="15"/>
      <c r="CC51" s="546">
        <f>IF($Q51&lt;0,0,IF($AR51&lt;&gt;0,IF(LEFT(SETUP!$G$3,7)="Visée 5",IF(OR($J51="L",$J51="LV"),($AA51+$S51+$AN51)/($O51/4),+($AA51+$S51+$AN51)/$O51),0),0))</f>
        <v>0</v>
      </c>
      <c r="CD51" s="547" t="str">
        <f>IF(SETUP!$C$11="Visée 5 / Visée 2",IF(AND(CC51&lt;0.2,CC51&gt;0.01),-(+$AF51+$U51+$AS51),0),"")</f>
        <v/>
      </c>
      <c r="CE51" s="548">
        <f>IF($Q51&lt;0,0,IF($AR51&lt;&gt;0,IF(LEFT(SETUP!$G$3,7)="Visée 5",IF(OR($J51="L",$J51="LV"),($AA51+$S51+$AN51+$AO51)/($O51/2),+($AA51+$S51+$AN51+$AO51)/$O51),0),0))</f>
        <v>0</v>
      </c>
      <c r="CF51" s="547" t="str">
        <f>IF(SETUP!$C$11="Visée 5 / Visée 2",IF(AND(CE51&lt;0.2,CE51&gt;0.01),-(+$AF51+$U51+$AS51+$AT51),0),"")</f>
        <v/>
      </c>
      <c r="CG51" s="548">
        <f>IF($Q51&lt;0,0,IF($AR51&lt;&gt;0,IF(LEFT(SETUP!$G$3,7)="Visée 5",IF(OR($J51="L",$J51="LV"),($AA51+$S51+$AN51+$AO51+$AP51)/($O51/4*3),+($AA51+$S51+$AN51+$AO51+$AP51)/$O51),0),0))</f>
        <v>0</v>
      </c>
      <c r="CH51" s="547" t="str">
        <f>IF(SETUP!$C$11="Visée 5 / Visée 2",IF(AND(CG51&lt;0.2,CG51&gt;0.01),-(+$AF51+$U51+$AS51+$AT51+$AU51),0),"")</f>
        <v/>
      </c>
      <c r="CI51" s="548" t="str">
        <f>IF($Q51&lt;0,0,IF(SETUP!$C$11="Visée 5 / Visée 2",IF($AR51&lt;&gt;0,+($AA51+$S51+$AR51)/$O51,0),""))</f>
        <v/>
      </c>
      <c r="CJ51" s="549" t="str">
        <f>IF(SETUP!$C$11="Visée 5 / Visée 2",IF(AND(CI51&lt;0.2,CI51&gt;0.01),-(+$AF51+$U51+$AW51),0),"")</f>
        <v/>
      </c>
      <c r="CK51" s="17"/>
      <c r="CL51" s="265" t="str">
        <f>IF(AND(SETUP!$C$11="Visée 5 / Visée 2",$AN51&lt;&gt;0),IF(AND($R51&lt;#REF!,$AI51&lt;&gt;""),+($Q51-$U51-$AF51-$AS51)-(($O51-$S51-$AA51-$AN51)*#REF!),0),"")</f>
        <v/>
      </c>
      <c r="CM51" s="266" t="str">
        <f>IF(AND(SETUP!$C$11="Visée 5 / Visée 2",SUM($AS51:$AT51)&lt;&gt;0),IF(AND($R51&lt;#REF!,$AI51&lt;&gt;""),+($Q51-$U51-$AF51-$AS51-$AT51)-(($O51-$S51-$AA51-$AN51-$AO51)*#REF!),0),"")</f>
        <v/>
      </c>
      <c r="CN51" s="266" t="str">
        <f>IF(AND(SETUP!$C$11="Visée 5 / Visée 2",SUM($AS51:$AU51)&lt;&gt;0),IF(AND($R51&lt;#REF!,$AI51&lt;&gt;""),+($Q51-$U51-$AF51-$AS51-$AT51-$AU51)-(($O51-$S51-$AA51-$AN51-$AO51-$AP51)*#REF!),0),"")</f>
        <v/>
      </c>
      <c r="CO51" s="267" t="str">
        <f>IF(SETUP!$C$11="Visée 5 / Visée 2",IF(AND($R51&lt;#REF!,$AI51&lt;&gt;""),+($Q51-$U51-$AF51-$AW51)-(($O51-$S51-$AA51-$AR51)*#REF!),0),"")</f>
        <v/>
      </c>
      <c r="CQ51" s="297" t="str">
        <f t="shared" si="7"/>
        <v>0</v>
      </c>
      <c r="CR51" s="589">
        <f>IF(AND(OR($C51="A",$C51=0),$G51=0,$J51=""),0,IF(AND(LEFT(SETUP!$G$3,7)="Visée 3",$C51&lt;&gt;"A",OR($J51="T2",$J51="T3",$J51="T4",$J51="L",$J51="LV"),OR($G51&lt;&gt;0,$H51&lt;&gt;0)),0,IF(AND(LEFT(SETUP!$G$3,7)="Visée 4",$C51&lt;&gt;"A",OR($J51="T3",$J51="T4",$J51="L",$J51="LV"),OR($G51&lt;&gt;0,$H51&lt;&gt;0)),0,IF(AND(LEFT(SETUP!$G$3,7)="Visée 5",$C51&lt;&gt;"A",OR($G51&lt;&gt;0,$H51&lt;&gt;0),OR($J51="T4",$J51="L",$J51="LV")),0,IF(AND($C51="",$AI51&lt;&gt;"A",OR($J51="T1",$J51="T2",$J51="T3",$J51="T4",$J51="L",$J51="LV")),0,1)))))</f>
        <v>0</v>
      </c>
      <c r="CS51" s="690">
        <f>IF($CR51&lt;&gt;0,1,IF(AND($CR51=0,OR($C51&lt;&gt;"A",$C51&lt;&gt;"")),IF(AND($J51="T4",SUM($W51:$Y51)&lt;&gt;0),4,IF(AND($J51="T3",SUM($W51:$X51)&lt;&gt;0),3,IF(AND($J51="T2",$W51&lt;&gt;0),2,IF(AND(LEFT(SETUP!$G$3,7)="Visée 5",OR($J51="L",$J51="LV"),SUM($W51:$Y51)&lt;&gt;0),4,IF(AND(LEFT(SETUP!$G$3,7)="Visée 4",OR($J51="L",$J51="LV"),SUM($W51:$X51)&lt;&gt;0),3,IF(AND(LEFT(SETUP!$G$3,7)="Visée 3",OR($J51="L",$J51="LV"),$W51&lt;&gt;0),2,IF(AND($CR51=0,OR($AI51&lt;&gt;"A",$AI51&lt;&gt;"")),IF(AND($J51="T4",SUM($AN51:$AP51)&lt;&gt;0),44,IF(AND($J51="T3",SUM($AN51:$AO51)&lt;&gt;0),33,IF(AND($J51="T2",$AN51&lt;&gt;0),22,0))))))))))))</f>
        <v>0</v>
      </c>
      <c r="CT51" s="590">
        <f t="shared" si="8"/>
        <v>1</v>
      </c>
      <c r="CU51" s="702">
        <f t="shared" si="9"/>
        <v>2</v>
      </c>
      <c r="CV51" s="702">
        <f>IF(LEFT(SETUP!$G$3,7)="Visée 3",0,IF(LEFT(SETUP!$G$3,7)="Visée 4",1,(IF(LEFT(SETUP!$G$3,7)="Visée 5",2,0))))</f>
        <v>0</v>
      </c>
      <c r="CW51" s="710">
        <f t="shared" si="0"/>
        <v>0</v>
      </c>
      <c r="CX51" s="710">
        <f t="shared" si="1"/>
        <v>0</v>
      </c>
      <c r="CY51" s="590">
        <f t="shared" si="10"/>
        <v>0</v>
      </c>
      <c r="CZ51" s="590">
        <f>IF((IF(C51="",0,IF(C51="A",IF(DU51="AP",0,SUMIF(#REF!,A51,#REF!)/1000+SUMIF(#REF!,A51,#REF!)/1000+0.00001),+O51))+IF(C51="",0,IF(C51="A",IF(DU51="AP",0,SUMIF(#REF!,A51,#REF!)/1000+SUMIF(#REF!,A51,#REF!)/1000),+Q51)))=(K51+M51),0,1)</f>
        <v>0</v>
      </c>
      <c r="DA51" s="590">
        <f t="shared" si="11"/>
        <v>0</v>
      </c>
      <c r="DB51" s="590">
        <f>IF(AND($J51="L",SETUP!$C$11="Visée 3",$C51&lt;&gt;0),IF(SUM(W51:X51)&gt;G51*1/3,2,0),IF(AND($J51="L",AI51&lt;&gt;"",$C51="",OR(SETUP!$C$11="Visée 4",SETUP!$C$11="Visée 3",SETUP!$C$11="Visée 5 / Visée 2")),IF(SUM(AN51:AO51)&gt;G51*2/4,22,0),0))</f>
        <v>0</v>
      </c>
      <c r="DC51" s="590">
        <f>IF(AND($J51="L",SETUP!$C$11="Visée 3",$C51&lt;&gt;0),IF(SUM(W51:Y51)&gt;G51*2/3,3,0),IF(AND($J51="L",SETUP!$C$11="Visée 4",$C51&lt;&gt;0),IF(SUM(W51:Y51)&gt;G51*1/2,3,0),IF(AND($J51="L",AI51&lt;&gt;"",OR(SETUP!$C$11="Visée 4",SETUP!$C$11="Visée 3",SETUP!$C$11="Visée 5 / Visée 2")),IF(SUM(AN51:AP51)&gt;G51*3/4,33,0),0)))</f>
        <v>0</v>
      </c>
      <c r="DD51" s="711">
        <f>IF(AND($J51="L",SETUP!$C$11="Visée 3",$C51&lt;&gt;0),IF(SUM(W51:Z51)&gt;G51,4,0),IF(AND($J51="L",SETUP!$C$11="Visée 4",$C51&lt;&gt;0),IF(SUM(W51:Z51)&gt;G51,4,0),IF(AND($J51="L",SETUP!$C$11="Visée 5 / Visée 2",$C51&lt;&gt;0),IF(W51:Z51&gt;G51,4,0),IF(AND($J51="L",OR(AI51&lt;&gt;"",AI51&lt;&gt;"A"),OR(SETUP!$C$11="Visée 5 / Visée 2",SETUP!$C$11="Visée 4",SETUP!$C$11="Visée 3")),IF(SUM(AN51:AQ51)&gt;G51,44,0),0))))</f>
        <v>0</v>
      </c>
      <c r="DE51" s="715"/>
      <c r="DF51" s="715"/>
      <c r="DG51" s="715"/>
      <c r="DH51" s="715"/>
      <c r="DI51" s="715"/>
      <c r="DJ51" s="715"/>
      <c r="DK51" s="715"/>
      <c r="DL51" s="715"/>
      <c r="DM51" s="715"/>
      <c r="DN51" s="715"/>
      <c r="DO51" s="715"/>
      <c r="DP51" s="715"/>
      <c r="DQ51" s="715"/>
      <c r="DR51" s="217"/>
      <c r="DS51" s="217"/>
      <c r="DT51" s="217"/>
      <c r="DU51" s="217"/>
      <c r="DV51" s="217"/>
      <c r="DW51" s="217"/>
      <c r="DX51" s="217"/>
      <c r="DY51" s="217"/>
      <c r="DZ51" s="217"/>
      <c r="EA51" s="217"/>
      <c r="EB51" s="217"/>
      <c r="EC51" s="217"/>
      <c r="ED51" s="217"/>
      <c r="EE51" s="217"/>
      <c r="EF51" s="217"/>
      <c r="EG51" s="217"/>
      <c r="EH51" s="217"/>
      <c r="EI51" s="217"/>
      <c r="EJ51" s="217"/>
      <c r="EK51" s="217"/>
      <c r="EL51" s="217"/>
      <c r="EM51" s="217"/>
      <c r="EN51" s="217"/>
      <c r="EO51" s="217"/>
      <c r="EP51" s="217"/>
      <c r="EQ51" s="217"/>
      <c r="ER51" s="217"/>
      <c r="ES51" s="217"/>
      <c r="ET51" s="217"/>
      <c r="EU51" s="217"/>
      <c r="EV51" s="217"/>
      <c r="EW51" s="217"/>
      <c r="EX51" s="217"/>
      <c r="EY51" s="217"/>
      <c r="EZ51" s="217"/>
      <c r="FA51" s="217"/>
      <c r="FB51" s="217"/>
      <c r="FC51" s="217"/>
      <c r="FD51" s="217"/>
      <c r="FE51" s="217"/>
      <c r="FF51" s="217"/>
      <c r="FG51" s="217"/>
      <c r="FH51" s="217"/>
      <c r="FI51" s="217"/>
      <c r="FJ51" s="217"/>
      <c r="FK51" s="217"/>
      <c r="FL51" s="217"/>
      <c r="FM51" s="217"/>
      <c r="FN51" s="217"/>
      <c r="FO51" s="217"/>
      <c r="FP51" s="217"/>
      <c r="FQ51" s="217"/>
      <c r="FR51" s="217"/>
      <c r="FS51" s="217"/>
      <c r="FT51" s="217"/>
      <c r="FU51" s="217"/>
      <c r="FV51" s="217"/>
      <c r="FW51" s="217"/>
      <c r="FX51" s="217"/>
      <c r="FY51" s="217"/>
      <c r="FZ51" s="217"/>
      <c r="GA51" s="217"/>
      <c r="GB51" s="217"/>
    </row>
    <row r="52" spans="1:184" ht="18" customHeight="1" x14ac:dyDescent="0.25">
      <c r="A52" s="137">
        <f t="shared" si="4"/>
        <v>0</v>
      </c>
      <c r="B52" s="138">
        <f t="shared" si="5"/>
        <v>0</v>
      </c>
      <c r="C52" s="132"/>
      <c r="D52" s="72">
        <f t="shared" si="6"/>
        <v>0</v>
      </c>
      <c r="E52" s="72">
        <f t="shared" si="2"/>
        <v>0</v>
      </c>
      <c r="F52" s="72" t="str">
        <f t="shared" si="12"/>
        <v/>
      </c>
      <c r="G52" s="582"/>
      <c r="H52" s="582"/>
      <c r="I52" s="73">
        <v>1</v>
      </c>
      <c r="J52" s="133"/>
      <c r="K52" s="635">
        <f>IF(C52="",0,IF(C52="A",IF(DT52="AP",0,SUMIF(#REF!,A52,#REF!)/1000+SUMIF(#REF!,A52,#REF!)/1000+0.00001),+O52))</f>
        <v>0</v>
      </c>
      <c r="L52" s="77"/>
      <c r="M52" s="636">
        <f>IF(C52="",0,IF(C52="A",IF(DT52="AP",0,SUMIF(#REF!,A52,#REF!)/1000+SUMIF(#REF!,A52,#REF!)/1000),+Q52))</f>
        <v>0</v>
      </c>
      <c r="N52" s="637" t="str">
        <f t="shared" si="3"/>
        <v/>
      </c>
      <c r="O52" s="113"/>
      <c r="P52" s="75"/>
      <c r="Q52" s="74"/>
      <c r="R52" s="127"/>
      <c r="S52" s="113"/>
      <c r="T52" s="76"/>
      <c r="U52" s="75"/>
      <c r="V52" s="127"/>
      <c r="W52" s="113"/>
      <c r="X52" s="75"/>
      <c r="Y52" s="75"/>
      <c r="Z52" s="77"/>
      <c r="AA52" s="115"/>
      <c r="AB52" s="113"/>
      <c r="AC52" s="75"/>
      <c r="AD52" s="75"/>
      <c r="AE52" s="75"/>
      <c r="AF52" s="78"/>
      <c r="AG52" s="114"/>
      <c r="AH52" s="21"/>
      <c r="AI52" s="161"/>
      <c r="AJ52" s="154"/>
      <c r="AK52" s="211"/>
      <c r="AL52" s="98"/>
      <c r="AM52" s="153"/>
      <c r="AN52" s="154"/>
      <c r="AO52" s="99"/>
      <c r="AP52" s="99"/>
      <c r="AQ52" s="99"/>
      <c r="AR52" s="155"/>
      <c r="AS52" s="99"/>
      <c r="AT52" s="99"/>
      <c r="AU52" s="99"/>
      <c r="AV52" s="99"/>
      <c r="AW52" s="97"/>
      <c r="AX52" s="152"/>
      <c r="AY52" s="21"/>
      <c r="AZ52" s="15"/>
      <c r="BA52" s="239"/>
      <c r="BB52" s="235"/>
      <c r="BC52" s="271"/>
      <c r="BD52" s="272"/>
      <c r="BE52" s="15"/>
      <c r="BF52" s="274"/>
      <c r="BG52" s="292"/>
      <c r="BH52" s="274"/>
      <c r="BI52" s="275"/>
      <c r="BJ52" s="15"/>
      <c r="BK52" s="679"/>
      <c r="BL52" s="680"/>
      <c r="BM52" s="548"/>
      <c r="BN52" s="547"/>
      <c r="BO52" s="548"/>
      <c r="BP52" s="547"/>
      <c r="BQ52" s="548"/>
      <c r="BR52" s="549"/>
      <c r="BS52" s="17"/>
      <c r="BT52" s="685"/>
      <c r="BU52" s="547"/>
      <c r="BV52" s="547"/>
      <c r="BW52" s="267"/>
      <c r="BX52" s="535"/>
      <c r="BY52" s="536"/>
      <c r="BZ52" s="274" t="str">
        <f>IF(SETUP!$C$11="Visée 5 / Visée 2",+$O52+$AJ52-$S52-$AA52-$AR52,"")</f>
        <v/>
      </c>
      <c r="CA52" s="275" t="str">
        <f>IF(SETUP!$C$11="Visée 5 / Visée 2",+$Q52+$AL52-$U52-$AF52-$AW52,"")</f>
        <v/>
      </c>
      <c r="CB52" s="15"/>
      <c r="CC52" s="546">
        <f>IF($Q52&lt;0,0,IF($AR52&lt;&gt;0,IF(LEFT(SETUP!$G$3,7)="Visée 5",IF(OR($J52="L",$J52="LV"),($AA52+$S52+$AN52)/($O52/4),+($AA52+$S52+$AN52)/$O52),0),0))</f>
        <v>0</v>
      </c>
      <c r="CD52" s="547" t="str">
        <f>IF(SETUP!$C$11="Visée 5 / Visée 2",IF(AND(CC52&lt;0.2,CC52&gt;0.01),-(+$AF52+$U52+$AS52),0),"")</f>
        <v/>
      </c>
      <c r="CE52" s="548">
        <f>IF($Q52&lt;0,0,IF($AR52&lt;&gt;0,IF(LEFT(SETUP!$G$3,7)="Visée 5",IF(OR($J52="L",$J52="LV"),($AA52+$S52+$AN52+$AO52)/($O52/2),+($AA52+$S52+$AN52+$AO52)/$O52),0),0))</f>
        <v>0</v>
      </c>
      <c r="CF52" s="547" t="str">
        <f>IF(SETUP!$C$11="Visée 5 / Visée 2",IF(AND(CE52&lt;0.2,CE52&gt;0.01),-(+$AF52+$U52+$AS52+$AT52),0),"")</f>
        <v/>
      </c>
      <c r="CG52" s="548">
        <f>IF($Q52&lt;0,0,IF($AR52&lt;&gt;0,IF(LEFT(SETUP!$G$3,7)="Visée 5",IF(OR($J52="L",$J52="LV"),($AA52+$S52+$AN52+$AO52+$AP52)/($O52/4*3),+($AA52+$S52+$AN52+$AO52+$AP52)/$O52),0),0))</f>
        <v>0</v>
      </c>
      <c r="CH52" s="547" t="str">
        <f>IF(SETUP!$C$11="Visée 5 / Visée 2",IF(AND(CG52&lt;0.2,CG52&gt;0.01),-(+$AF52+$U52+$AS52+$AT52+$AU52),0),"")</f>
        <v/>
      </c>
      <c r="CI52" s="548" t="str">
        <f>IF($Q52&lt;0,0,IF(SETUP!$C$11="Visée 5 / Visée 2",IF($AR52&lt;&gt;0,+($AA52+$S52+$AR52)/$O52,0),""))</f>
        <v/>
      </c>
      <c r="CJ52" s="549" t="str">
        <f>IF(SETUP!$C$11="Visée 5 / Visée 2",IF(AND(CI52&lt;0.2,CI52&gt;0.01),-(+$AF52+$U52+$AW52),0),"")</f>
        <v/>
      </c>
      <c r="CK52" s="17"/>
      <c r="CL52" s="265" t="str">
        <f>IF(AND(SETUP!$C$11="Visée 5 / Visée 2",$AN52&lt;&gt;0),IF(AND($R52&lt;#REF!,$AI52&lt;&gt;""),+($Q52-$U52-$AF52-$AS52)-(($O52-$S52-$AA52-$AN52)*#REF!),0),"")</f>
        <v/>
      </c>
      <c r="CM52" s="266" t="str">
        <f>IF(AND(SETUP!$C$11="Visée 5 / Visée 2",SUM($AS52:$AT52)&lt;&gt;0),IF(AND($R52&lt;#REF!,$AI52&lt;&gt;""),+($Q52-$U52-$AF52-$AS52-$AT52)-(($O52-$S52-$AA52-$AN52-$AO52)*#REF!),0),"")</f>
        <v/>
      </c>
      <c r="CN52" s="266" t="str">
        <f>IF(AND(SETUP!$C$11="Visée 5 / Visée 2",SUM($AS52:$AU52)&lt;&gt;0),IF(AND($R52&lt;#REF!,$AI52&lt;&gt;""),+($Q52-$U52-$AF52-$AS52-$AT52-$AU52)-(($O52-$S52-$AA52-$AN52-$AO52-$AP52)*#REF!),0),"")</f>
        <v/>
      </c>
      <c r="CO52" s="267" t="str">
        <f>IF(SETUP!$C$11="Visée 5 / Visée 2",IF(AND($R52&lt;#REF!,$AI52&lt;&gt;""),+($Q52-$U52-$AF52-$AW52)-(($O52-$S52-$AA52-$AR52)*#REF!),0),"")</f>
        <v/>
      </c>
      <c r="CQ52" s="297" t="str">
        <f t="shared" si="7"/>
        <v>0</v>
      </c>
      <c r="CR52" s="589">
        <f>IF(AND(OR($C52="A",$C52=0),$G52=0,$J52=""),0,IF(AND(LEFT(SETUP!$G$3,7)="Visée 3",$C52&lt;&gt;"A",OR($J52="T2",$J52="T3",$J52="T4",$J52="L",$J52="LV"),OR($G52&lt;&gt;0,$H52&lt;&gt;0)),0,IF(AND(LEFT(SETUP!$G$3,7)="Visée 4",$C52&lt;&gt;"A",OR($J52="T3",$J52="T4",$J52="L",$J52="LV"),OR($G52&lt;&gt;0,$H52&lt;&gt;0)),0,IF(AND(LEFT(SETUP!$G$3,7)="Visée 5",$C52&lt;&gt;"A",OR($G52&lt;&gt;0,$H52&lt;&gt;0),OR($J52="T4",$J52="L",$J52="LV")),0,IF(AND($C52="",$AI52&lt;&gt;"A",OR($J52="T1",$J52="T2",$J52="T3",$J52="T4",$J52="L",$J52="LV")),0,1)))))</f>
        <v>0</v>
      </c>
      <c r="CS52" s="690">
        <f>IF($CR52&lt;&gt;0,1,IF(AND($CR52=0,OR($C52&lt;&gt;"A",$C52&lt;&gt;"")),IF(AND($J52="T4",SUM($W52:$Y52)&lt;&gt;0),4,IF(AND($J52="T3",SUM($W52:$X52)&lt;&gt;0),3,IF(AND($J52="T2",$W52&lt;&gt;0),2,IF(AND(LEFT(SETUP!$G$3,7)="Visée 5",OR($J52="L",$J52="LV"),SUM($W52:$Y52)&lt;&gt;0),4,IF(AND(LEFT(SETUP!$G$3,7)="Visée 4",OR($J52="L",$J52="LV"),SUM($W52:$X52)&lt;&gt;0),3,IF(AND(LEFT(SETUP!$G$3,7)="Visée 3",OR($J52="L",$J52="LV"),$W52&lt;&gt;0),2,IF(AND($CR52=0,OR($AI52&lt;&gt;"A",$AI52&lt;&gt;"")),IF(AND($J52="T4",SUM($AN52:$AP52)&lt;&gt;0),44,IF(AND($J52="T3",SUM($AN52:$AO52)&lt;&gt;0),33,IF(AND($J52="T2",$AN52&lt;&gt;0),22,0))))))))))))</f>
        <v>0</v>
      </c>
      <c r="CT52" s="590">
        <f t="shared" si="8"/>
        <v>1</v>
      </c>
      <c r="CU52" s="702">
        <f t="shared" si="9"/>
        <v>2</v>
      </c>
      <c r="CV52" s="702">
        <f>IF(LEFT(SETUP!$G$3,7)="Visée 3",0,IF(LEFT(SETUP!$G$3,7)="Visée 4",1,(IF(LEFT(SETUP!$G$3,7)="Visée 5",2,0))))</f>
        <v>0</v>
      </c>
      <c r="CW52" s="710">
        <f t="shared" si="0"/>
        <v>0</v>
      </c>
      <c r="CX52" s="710">
        <f t="shared" si="1"/>
        <v>0</v>
      </c>
      <c r="CY52" s="590">
        <f t="shared" si="10"/>
        <v>0</v>
      </c>
      <c r="CZ52" s="590">
        <f>IF((IF(C52="",0,IF(C52="A",IF(DU52="AP",0,SUMIF(#REF!,A52,#REF!)/1000+SUMIF(#REF!,A52,#REF!)/1000+0.00001),+O52))+IF(C52="",0,IF(C52="A",IF(DU52="AP",0,SUMIF(#REF!,A52,#REF!)/1000+SUMIF(#REF!,A52,#REF!)/1000),+Q52)))=(K52+M52),0,1)</f>
        <v>0</v>
      </c>
      <c r="DA52" s="590">
        <f t="shared" si="11"/>
        <v>0</v>
      </c>
      <c r="DB52" s="590">
        <f>IF(AND($J52="L",SETUP!$C$11="Visée 3",$C52&lt;&gt;0),IF(SUM(W52:X52)&gt;G52*1/3,2,0),IF(AND($J52="L",AI52&lt;&gt;"",$C52="",OR(SETUP!$C$11="Visée 4",SETUP!$C$11="Visée 3",SETUP!$C$11="Visée 5 / Visée 2")),IF(SUM(AN52:AO52)&gt;G52*2/4,22,0),0))</f>
        <v>0</v>
      </c>
      <c r="DC52" s="590">
        <f>IF(AND($J52="L",SETUP!$C$11="Visée 3",$C52&lt;&gt;0),IF(SUM(W52:Y52)&gt;G52*2/3,3,0),IF(AND($J52="L",SETUP!$C$11="Visée 4",$C52&lt;&gt;0),IF(SUM(W52:Y52)&gt;G52*1/2,3,0),IF(AND($J52="L",AI52&lt;&gt;"",OR(SETUP!$C$11="Visée 4",SETUP!$C$11="Visée 3",SETUP!$C$11="Visée 5 / Visée 2")),IF(SUM(AN52:AP52)&gt;G52*3/4,33,0),0)))</f>
        <v>0</v>
      </c>
      <c r="DD52" s="711">
        <f>IF(AND($J52="L",SETUP!$C$11="Visée 3",$C52&lt;&gt;0),IF(SUM(W52:Z52)&gt;G52,4,0),IF(AND($J52="L",SETUP!$C$11="Visée 4",$C52&lt;&gt;0),IF(SUM(W52:Z52)&gt;G52,4,0),IF(AND($J52="L",SETUP!$C$11="Visée 5 / Visée 2",$C52&lt;&gt;0),IF(W52:Z52&gt;G52,4,0),IF(AND($J52="L",OR(AI52&lt;&gt;"",AI52&lt;&gt;"A"),OR(SETUP!$C$11="Visée 5 / Visée 2",SETUP!$C$11="Visée 4",SETUP!$C$11="Visée 3")),IF(SUM(AN52:AQ52)&gt;G52,44,0),0))))</f>
        <v>0</v>
      </c>
      <c r="DE52" s="715"/>
      <c r="DF52" s="715"/>
      <c r="DG52" s="715"/>
      <c r="DH52" s="715"/>
      <c r="DI52" s="715"/>
      <c r="DJ52" s="715"/>
      <c r="DK52" s="715"/>
      <c r="DL52" s="715"/>
      <c r="DM52" s="715"/>
      <c r="DN52" s="715"/>
      <c r="DO52" s="715"/>
      <c r="DP52" s="715"/>
      <c r="DQ52" s="715"/>
      <c r="DR52" s="217"/>
      <c r="DS52" s="217"/>
      <c r="DT52" s="217"/>
      <c r="DU52" s="217"/>
      <c r="DV52" s="217"/>
      <c r="DW52" s="217"/>
      <c r="DX52" s="217"/>
      <c r="DY52" s="217"/>
      <c r="DZ52" s="217"/>
      <c r="EA52" s="217"/>
      <c r="EB52" s="217"/>
      <c r="EC52" s="217"/>
      <c r="ED52" s="217"/>
      <c r="EE52" s="217"/>
      <c r="EF52" s="217"/>
      <c r="EG52" s="217"/>
      <c r="EH52" s="217"/>
      <c r="EI52" s="217"/>
      <c r="EJ52" s="217"/>
      <c r="EK52" s="217"/>
      <c r="EL52" s="217"/>
      <c r="EM52" s="217"/>
      <c r="EN52" s="217"/>
      <c r="EO52" s="217"/>
      <c r="EP52" s="217"/>
      <c r="EQ52" s="217"/>
      <c r="ER52" s="217"/>
      <c r="ES52" s="217"/>
      <c r="ET52" s="217"/>
      <c r="EU52" s="217"/>
      <c r="EV52" s="217"/>
      <c r="EW52" s="217"/>
      <c r="EX52" s="217"/>
      <c r="EY52" s="217"/>
      <c r="EZ52" s="217"/>
      <c r="FA52" s="217"/>
      <c r="FB52" s="217"/>
      <c r="FC52" s="217"/>
      <c r="FD52" s="217"/>
      <c r="FE52" s="217"/>
      <c r="FF52" s="217"/>
      <c r="FG52" s="217"/>
      <c r="FH52" s="217"/>
      <c r="FI52" s="217"/>
      <c r="FJ52" s="217"/>
      <c r="FK52" s="217"/>
      <c r="FL52" s="217"/>
      <c r="FM52" s="217"/>
      <c r="FN52" s="217"/>
      <c r="FO52" s="217"/>
      <c r="FP52" s="217"/>
      <c r="FQ52" s="217"/>
      <c r="FR52" s="217"/>
      <c r="FS52" s="217"/>
      <c r="FT52" s="217"/>
      <c r="FU52" s="217"/>
      <c r="FV52" s="217"/>
      <c r="FW52" s="217"/>
      <c r="FX52" s="217"/>
      <c r="FY52" s="217"/>
      <c r="FZ52" s="217"/>
      <c r="GA52" s="217"/>
      <c r="GB52" s="217"/>
    </row>
    <row r="53" spans="1:184" ht="18" customHeight="1" x14ac:dyDescent="0.25">
      <c r="A53" s="137">
        <f t="shared" si="4"/>
        <v>0</v>
      </c>
      <c r="B53" s="138">
        <f t="shared" si="5"/>
        <v>0</v>
      </c>
      <c r="C53" s="132"/>
      <c r="D53" s="72">
        <f t="shared" si="6"/>
        <v>0</v>
      </c>
      <c r="E53" s="72">
        <f t="shared" si="2"/>
        <v>0</v>
      </c>
      <c r="F53" s="72" t="str">
        <f t="shared" si="12"/>
        <v/>
      </c>
      <c r="G53" s="582"/>
      <c r="H53" s="582"/>
      <c r="I53" s="73">
        <v>1</v>
      </c>
      <c r="J53" s="133"/>
      <c r="K53" s="635">
        <f>IF(C53="",0,IF(C53="A",IF(DT53="AP",0,SUMIF(#REF!,A53,#REF!)/1000+SUMIF(#REF!,A53,#REF!)/1000+0.00001),+O53))</f>
        <v>0</v>
      </c>
      <c r="L53" s="77"/>
      <c r="M53" s="636">
        <f>IF(C53="",0,IF(C53="A",IF(DT53="AP",0,SUMIF(#REF!,A53,#REF!)/1000+SUMIF(#REF!,A53,#REF!)/1000),+Q53))</f>
        <v>0</v>
      </c>
      <c r="N53" s="637" t="str">
        <f t="shared" si="3"/>
        <v/>
      </c>
      <c r="O53" s="113"/>
      <c r="P53" s="75"/>
      <c r="Q53" s="74"/>
      <c r="R53" s="127"/>
      <c r="S53" s="113"/>
      <c r="T53" s="76"/>
      <c r="U53" s="75"/>
      <c r="V53" s="127"/>
      <c r="W53" s="113"/>
      <c r="X53" s="75"/>
      <c r="Y53" s="75"/>
      <c r="Z53" s="77"/>
      <c r="AA53" s="115"/>
      <c r="AB53" s="113"/>
      <c r="AC53" s="75"/>
      <c r="AD53" s="75"/>
      <c r="AE53" s="75"/>
      <c r="AF53" s="78"/>
      <c r="AG53" s="114"/>
      <c r="AH53" s="21"/>
      <c r="AI53" s="161"/>
      <c r="AJ53" s="154"/>
      <c r="AK53" s="211"/>
      <c r="AL53" s="98"/>
      <c r="AM53" s="153"/>
      <c r="AN53" s="154"/>
      <c r="AO53" s="99"/>
      <c r="AP53" s="99"/>
      <c r="AQ53" s="99"/>
      <c r="AR53" s="155"/>
      <c r="AS53" s="99"/>
      <c r="AT53" s="99"/>
      <c r="AU53" s="99"/>
      <c r="AV53" s="99"/>
      <c r="AW53" s="97"/>
      <c r="AX53" s="152"/>
      <c r="AY53" s="21"/>
      <c r="AZ53" s="15"/>
      <c r="BA53" s="239"/>
      <c r="BB53" s="235"/>
      <c r="BC53" s="271"/>
      <c r="BD53" s="272"/>
      <c r="BE53" s="15"/>
      <c r="BF53" s="274"/>
      <c r="BG53" s="292"/>
      <c r="BH53" s="274"/>
      <c r="BI53" s="275"/>
      <c r="BJ53" s="15"/>
      <c r="BK53" s="679"/>
      <c r="BL53" s="680"/>
      <c r="BM53" s="548"/>
      <c r="BN53" s="547"/>
      <c r="BO53" s="548"/>
      <c r="BP53" s="547"/>
      <c r="BQ53" s="548"/>
      <c r="BR53" s="549"/>
      <c r="BS53" s="17"/>
      <c r="BT53" s="685"/>
      <c r="BU53" s="547"/>
      <c r="BV53" s="547"/>
      <c r="BW53" s="267"/>
      <c r="BX53" s="535"/>
      <c r="BY53" s="536"/>
      <c r="BZ53" s="274" t="str">
        <f>IF(SETUP!$C$11="Visée 5 / Visée 2",+$O53+$AJ53-$S53-$AA53-$AR53,"")</f>
        <v/>
      </c>
      <c r="CA53" s="275" t="str">
        <f>IF(SETUP!$C$11="Visée 5 / Visée 2",+$Q53+$AL53-$U53-$AF53-$AW53,"")</f>
        <v/>
      </c>
      <c r="CB53" s="15"/>
      <c r="CC53" s="546">
        <f>IF($Q53&lt;0,0,IF($AR53&lt;&gt;0,IF(LEFT(SETUP!$G$3,7)="Visée 5",IF(OR($J53="L",$J53="LV"),($AA53+$S53+$AN53)/($O53/4),+($AA53+$S53+$AN53)/$O53),0),0))</f>
        <v>0</v>
      </c>
      <c r="CD53" s="547" t="str">
        <f>IF(SETUP!$C$11="Visée 5 / Visée 2",IF(AND(CC53&lt;0.2,CC53&gt;0.01),-(+$AF53+$U53+$AS53),0),"")</f>
        <v/>
      </c>
      <c r="CE53" s="548">
        <f>IF($Q53&lt;0,0,IF($AR53&lt;&gt;0,IF(LEFT(SETUP!$G$3,7)="Visée 5",IF(OR($J53="L",$J53="LV"),($AA53+$S53+$AN53+$AO53)/($O53/2),+($AA53+$S53+$AN53+$AO53)/$O53),0),0))</f>
        <v>0</v>
      </c>
      <c r="CF53" s="547" t="str">
        <f>IF(SETUP!$C$11="Visée 5 / Visée 2",IF(AND(CE53&lt;0.2,CE53&gt;0.01),-(+$AF53+$U53+$AS53+$AT53),0),"")</f>
        <v/>
      </c>
      <c r="CG53" s="548">
        <f>IF($Q53&lt;0,0,IF($AR53&lt;&gt;0,IF(LEFT(SETUP!$G$3,7)="Visée 5",IF(OR($J53="L",$J53="LV"),($AA53+$S53+$AN53+$AO53+$AP53)/($O53/4*3),+($AA53+$S53+$AN53+$AO53+$AP53)/$O53),0),0))</f>
        <v>0</v>
      </c>
      <c r="CH53" s="547" t="str">
        <f>IF(SETUP!$C$11="Visée 5 / Visée 2",IF(AND(CG53&lt;0.2,CG53&gt;0.01),-(+$AF53+$U53+$AS53+$AT53+$AU53),0),"")</f>
        <v/>
      </c>
      <c r="CI53" s="548" t="str">
        <f>IF($Q53&lt;0,0,IF(SETUP!$C$11="Visée 5 / Visée 2",IF($AR53&lt;&gt;0,+($AA53+$S53+$AR53)/$O53,0),""))</f>
        <v/>
      </c>
      <c r="CJ53" s="549" t="str">
        <f>IF(SETUP!$C$11="Visée 5 / Visée 2",IF(AND(CI53&lt;0.2,CI53&gt;0.01),-(+$AF53+$U53+$AW53),0),"")</f>
        <v/>
      </c>
      <c r="CK53" s="17"/>
      <c r="CL53" s="265" t="str">
        <f>IF(AND(SETUP!$C$11="Visée 5 / Visée 2",$AN53&lt;&gt;0),IF(AND($R53&lt;#REF!,$AI53&lt;&gt;""),+($Q53-$U53-$AF53-$AS53)-(($O53-$S53-$AA53-$AN53)*#REF!),0),"")</f>
        <v/>
      </c>
      <c r="CM53" s="266" t="str">
        <f>IF(AND(SETUP!$C$11="Visée 5 / Visée 2",SUM($AS53:$AT53)&lt;&gt;0),IF(AND($R53&lt;#REF!,$AI53&lt;&gt;""),+($Q53-$U53-$AF53-$AS53-$AT53)-(($O53-$S53-$AA53-$AN53-$AO53)*#REF!),0),"")</f>
        <v/>
      </c>
      <c r="CN53" s="266" t="str">
        <f>IF(AND(SETUP!$C$11="Visée 5 / Visée 2",SUM($AS53:$AU53)&lt;&gt;0),IF(AND($R53&lt;#REF!,$AI53&lt;&gt;""),+($Q53-$U53-$AF53-$AS53-$AT53-$AU53)-(($O53-$S53-$AA53-$AN53-$AO53-$AP53)*#REF!),0),"")</f>
        <v/>
      </c>
      <c r="CO53" s="267" t="str">
        <f>IF(SETUP!$C$11="Visée 5 / Visée 2",IF(AND($R53&lt;#REF!,$AI53&lt;&gt;""),+($Q53-$U53-$AF53-$AW53)-(($O53-$S53-$AA53-$AR53)*#REF!),0),"")</f>
        <v/>
      </c>
      <c r="CQ53" s="297" t="str">
        <f t="shared" si="7"/>
        <v>0</v>
      </c>
      <c r="CR53" s="589">
        <f>IF(AND(OR($C53="A",$C53=0),$G53=0,$J53=""),0,IF(AND(LEFT(SETUP!$G$3,7)="Visée 3",$C53&lt;&gt;"A",OR($J53="T2",$J53="T3",$J53="T4",$J53="L",$J53="LV"),OR($G53&lt;&gt;0,$H53&lt;&gt;0)),0,IF(AND(LEFT(SETUP!$G$3,7)="Visée 4",$C53&lt;&gt;"A",OR($J53="T3",$J53="T4",$J53="L",$J53="LV"),OR($G53&lt;&gt;0,$H53&lt;&gt;0)),0,IF(AND(LEFT(SETUP!$G$3,7)="Visée 5",$C53&lt;&gt;"A",OR($G53&lt;&gt;0,$H53&lt;&gt;0),OR($J53="T4",$J53="L",$J53="LV")),0,IF(AND($C53="",$AI53&lt;&gt;"A",OR($J53="T1",$J53="T2",$J53="T3",$J53="T4",$J53="L",$J53="LV")),0,1)))))</f>
        <v>0</v>
      </c>
      <c r="CS53" s="690">
        <f>IF($CR53&lt;&gt;0,1,IF(AND($CR53=0,OR($C53&lt;&gt;"A",$C53&lt;&gt;"")),IF(AND($J53="T4",SUM($W53:$Y53)&lt;&gt;0),4,IF(AND($J53="T3",SUM($W53:$X53)&lt;&gt;0),3,IF(AND($J53="T2",$W53&lt;&gt;0),2,IF(AND(LEFT(SETUP!$G$3,7)="Visée 5",OR($J53="L",$J53="LV"),SUM($W53:$Y53)&lt;&gt;0),4,IF(AND(LEFT(SETUP!$G$3,7)="Visée 4",OR($J53="L",$J53="LV"),SUM($W53:$X53)&lt;&gt;0),3,IF(AND(LEFT(SETUP!$G$3,7)="Visée 3",OR($J53="L",$J53="LV"),$W53&lt;&gt;0),2,IF(AND($CR53=0,OR($AI53&lt;&gt;"A",$AI53&lt;&gt;"")),IF(AND($J53="T4",SUM($AN53:$AP53)&lt;&gt;0),44,IF(AND($J53="T3",SUM($AN53:$AO53)&lt;&gt;0),33,IF(AND($J53="T2",$AN53&lt;&gt;0),22,0))))))))))))</f>
        <v>0</v>
      </c>
      <c r="CT53" s="590">
        <f t="shared" si="8"/>
        <v>1</v>
      </c>
      <c r="CU53" s="702">
        <f t="shared" si="9"/>
        <v>2</v>
      </c>
      <c r="CV53" s="702">
        <f>IF(LEFT(SETUP!$G$3,7)="Visée 3",0,IF(LEFT(SETUP!$G$3,7)="Visée 4",1,(IF(LEFT(SETUP!$G$3,7)="Visée 5",2,0))))</f>
        <v>0</v>
      </c>
      <c r="CW53" s="710">
        <f t="shared" si="0"/>
        <v>0</v>
      </c>
      <c r="CX53" s="710">
        <f t="shared" si="1"/>
        <v>0</v>
      </c>
      <c r="CY53" s="590">
        <f t="shared" si="10"/>
        <v>0</v>
      </c>
      <c r="CZ53" s="590">
        <f>IF((IF(C53="",0,IF(C53="A",IF(DU53="AP",0,SUMIF(#REF!,A53,#REF!)/1000+SUMIF(#REF!,A53,#REF!)/1000+0.00001),+O53))+IF(C53="",0,IF(C53="A",IF(DU53="AP",0,SUMIF(#REF!,A53,#REF!)/1000+SUMIF(#REF!,A53,#REF!)/1000),+Q53)))=(K53+M53),0,1)</f>
        <v>0</v>
      </c>
      <c r="DA53" s="590">
        <f t="shared" si="11"/>
        <v>0</v>
      </c>
      <c r="DB53" s="590">
        <f>IF(AND($J53="L",SETUP!$C$11="Visée 3",$C53&lt;&gt;0),IF(SUM(W53:X53)&gt;G53*1/3,2,0),IF(AND($J53="L",AI53&lt;&gt;"",$C53="",OR(SETUP!$C$11="Visée 4",SETUP!$C$11="Visée 3",SETUP!$C$11="Visée 5 / Visée 2")),IF(SUM(AN53:AO53)&gt;G53*2/4,22,0),0))</f>
        <v>0</v>
      </c>
      <c r="DC53" s="590">
        <f>IF(AND($J53="L",SETUP!$C$11="Visée 3",$C53&lt;&gt;0),IF(SUM(W53:Y53)&gt;G53*2/3,3,0),IF(AND($J53="L",SETUP!$C$11="Visée 4",$C53&lt;&gt;0),IF(SUM(W53:Y53)&gt;G53*1/2,3,0),IF(AND($J53="L",AI53&lt;&gt;"",OR(SETUP!$C$11="Visée 4",SETUP!$C$11="Visée 3",SETUP!$C$11="Visée 5 / Visée 2")),IF(SUM(AN53:AP53)&gt;G53*3/4,33,0),0)))</f>
        <v>0</v>
      </c>
      <c r="DD53" s="711">
        <f>IF(AND($J53="L",SETUP!$C$11="Visée 3",$C53&lt;&gt;0),IF(SUM(W53:Z53)&gt;G53,4,0),IF(AND($J53="L",SETUP!$C$11="Visée 4",$C53&lt;&gt;0),IF(SUM(W53:Z53)&gt;G53,4,0),IF(AND($J53="L",SETUP!$C$11="Visée 5 / Visée 2",$C53&lt;&gt;0),IF(W53:Z53&gt;G53,4,0),IF(AND($J53="L",OR(AI53&lt;&gt;"",AI53&lt;&gt;"A"),OR(SETUP!$C$11="Visée 5 / Visée 2",SETUP!$C$11="Visée 4",SETUP!$C$11="Visée 3")),IF(SUM(AN53:AQ53)&gt;G53,44,0),0))))</f>
        <v>0</v>
      </c>
      <c r="DE53" s="715"/>
      <c r="DF53" s="715"/>
      <c r="DG53" s="715"/>
      <c r="DH53" s="715"/>
      <c r="DI53" s="715"/>
      <c r="DJ53" s="715"/>
      <c r="DK53" s="715"/>
      <c r="DL53" s="715"/>
      <c r="DM53" s="715"/>
      <c r="DN53" s="715"/>
      <c r="DO53" s="715"/>
      <c r="DP53" s="715"/>
      <c r="DQ53" s="715"/>
      <c r="DR53" s="217"/>
      <c r="DS53" s="217"/>
      <c r="DT53" s="217"/>
      <c r="DU53" s="217"/>
      <c r="DV53" s="217"/>
      <c r="DW53" s="217"/>
      <c r="DX53" s="217"/>
      <c r="DY53" s="217"/>
      <c r="DZ53" s="217"/>
      <c r="EA53" s="217"/>
      <c r="EB53" s="217"/>
      <c r="EC53" s="217"/>
      <c r="ED53" s="217"/>
      <c r="EE53" s="217"/>
      <c r="EF53" s="217"/>
      <c r="EG53" s="217"/>
      <c r="EH53" s="217"/>
      <c r="EI53" s="217"/>
      <c r="EJ53" s="217"/>
      <c r="EK53" s="217"/>
      <c r="EL53" s="217"/>
      <c r="EM53" s="217"/>
      <c r="EN53" s="217"/>
      <c r="EO53" s="217"/>
      <c r="EP53" s="217"/>
      <c r="EQ53" s="217"/>
      <c r="ER53" s="217"/>
      <c r="ES53" s="217"/>
      <c r="ET53" s="217"/>
      <c r="EU53" s="217"/>
      <c r="EV53" s="217"/>
      <c r="EW53" s="217"/>
      <c r="EX53" s="217"/>
      <c r="EY53" s="217"/>
      <c r="EZ53" s="217"/>
      <c r="FA53" s="217"/>
      <c r="FB53" s="217"/>
      <c r="FC53" s="217"/>
      <c r="FD53" s="217"/>
      <c r="FE53" s="217"/>
      <c r="FF53" s="217"/>
      <c r="FG53" s="217"/>
      <c r="FH53" s="217"/>
      <c r="FI53" s="217"/>
      <c r="FJ53" s="217"/>
      <c r="FK53" s="217"/>
      <c r="FL53" s="217"/>
      <c r="FM53" s="217"/>
      <c r="FN53" s="217"/>
      <c r="FO53" s="217"/>
      <c r="FP53" s="217"/>
      <c r="FQ53" s="217"/>
      <c r="FR53" s="217"/>
      <c r="FS53" s="217"/>
      <c r="FT53" s="217"/>
      <c r="FU53" s="217"/>
      <c r="FV53" s="217"/>
      <c r="FW53" s="217"/>
      <c r="FX53" s="217"/>
      <c r="FY53" s="217"/>
      <c r="FZ53" s="217"/>
      <c r="GA53" s="217"/>
      <c r="GB53" s="217"/>
    </row>
    <row r="54" spans="1:184" ht="18" customHeight="1" x14ac:dyDescent="0.25">
      <c r="A54" s="137">
        <f t="shared" si="4"/>
        <v>0</v>
      </c>
      <c r="B54" s="138">
        <f t="shared" si="5"/>
        <v>0</v>
      </c>
      <c r="C54" s="132"/>
      <c r="D54" s="72">
        <f t="shared" si="6"/>
        <v>0</v>
      </c>
      <c r="E54" s="72">
        <f t="shared" si="2"/>
        <v>0</v>
      </c>
      <c r="F54" s="72" t="str">
        <f>IF(C54="A",IF(O54-S54-W54-X54-Y54&lt;1,"T","E"),"")</f>
        <v/>
      </c>
      <c r="G54" s="582"/>
      <c r="H54" s="582"/>
      <c r="I54" s="73">
        <v>1</v>
      </c>
      <c r="J54" s="133"/>
      <c r="K54" s="635">
        <f>IF(C54="",0,IF(C54="A",IF(DT54="AP",0,SUMIF(#REF!,A54,#REF!)/1000+SUMIF(#REF!,A54,#REF!)/1000+0.00001),+O54))</f>
        <v>0</v>
      </c>
      <c r="L54" s="77"/>
      <c r="M54" s="636">
        <f>IF(C54="",0,IF(C54="A",IF(DT54="AP",0,SUMIF(#REF!,A54,#REF!)/1000+SUMIF(#REF!,A54,#REF!)/1000),+Q54))</f>
        <v>0</v>
      </c>
      <c r="N54" s="637" t="str">
        <f t="shared" si="3"/>
        <v/>
      </c>
      <c r="O54" s="113"/>
      <c r="P54" s="75"/>
      <c r="Q54" s="74"/>
      <c r="R54" s="127"/>
      <c r="S54" s="113"/>
      <c r="T54" s="76"/>
      <c r="U54" s="75"/>
      <c r="V54" s="127"/>
      <c r="W54" s="113"/>
      <c r="X54" s="75"/>
      <c r="Y54" s="75"/>
      <c r="Z54" s="77"/>
      <c r="AA54" s="115"/>
      <c r="AB54" s="113"/>
      <c r="AC54" s="75"/>
      <c r="AD54" s="75"/>
      <c r="AE54" s="75"/>
      <c r="AF54" s="78"/>
      <c r="AG54" s="114"/>
      <c r="AH54" s="21"/>
      <c r="AI54" s="161"/>
      <c r="AJ54" s="154"/>
      <c r="AK54" s="211"/>
      <c r="AL54" s="98"/>
      <c r="AM54" s="153"/>
      <c r="AN54" s="154"/>
      <c r="AO54" s="99"/>
      <c r="AP54" s="99"/>
      <c r="AQ54" s="99"/>
      <c r="AR54" s="155"/>
      <c r="AS54" s="99"/>
      <c r="AT54" s="99"/>
      <c r="AU54" s="99"/>
      <c r="AV54" s="99"/>
      <c r="AW54" s="97"/>
      <c r="AX54" s="152"/>
      <c r="AY54" s="21"/>
      <c r="AZ54" s="15"/>
      <c r="BA54" s="239"/>
      <c r="BB54" s="235"/>
      <c r="BC54" s="271"/>
      <c r="BD54" s="272"/>
      <c r="BE54" s="15"/>
      <c r="BF54" s="274"/>
      <c r="BG54" s="292"/>
      <c r="BH54" s="274"/>
      <c r="BI54" s="275"/>
      <c r="BJ54" s="15"/>
      <c r="BK54" s="679"/>
      <c r="BL54" s="680"/>
      <c r="BM54" s="548"/>
      <c r="BN54" s="547"/>
      <c r="BO54" s="548"/>
      <c r="BP54" s="547"/>
      <c r="BQ54" s="548"/>
      <c r="BR54" s="549"/>
      <c r="BS54" s="17"/>
      <c r="BT54" s="685"/>
      <c r="BU54" s="547"/>
      <c r="BV54" s="547"/>
      <c r="BW54" s="267"/>
      <c r="BX54" s="535"/>
      <c r="BY54" s="536"/>
      <c r="BZ54" s="274" t="str">
        <f>IF(SETUP!$C$11="Visée 5 / Visée 2",+$O54+$AJ54-$S54-$AA54-$AR54,"")</f>
        <v/>
      </c>
      <c r="CA54" s="275" t="str">
        <f>IF(SETUP!$C$11="Visée 5 / Visée 2",+$Q54+$AL54-$U54-$AF54-$AW54,"")</f>
        <v/>
      </c>
      <c r="CB54" s="15"/>
      <c r="CC54" s="546">
        <f>IF($Q54&lt;0,0,IF($AR54&lt;&gt;0,IF(LEFT(SETUP!$G$3,7)="Visée 5",IF(OR($J54="L",$J54="LV"),($AA54+$S54+$AN54)/($O54/4),+($AA54+$S54+$AN54)/$O54),0),0))</f>
        <v>0</v>
      </c>
      <c r="CD54" s="547" t="str">
        <f>IF(SETUP!$C$11="Visée 5 / Visée 2",IF(AND(CC54&lt;0.2,CC54&gt;0.01),-(+$AF54+$U54+$AS54),0),"")</f>
        <v/>
      </c>
      <c r="CE54" s="548">
        <f>IF($Q54&lt;0,0,IF($AR54&lt;&gt;0,IF(LEFT(SETUP!$G$3,7)="Visée 5",IF(OR($J54="L",$J54="LV"),($AA54+$S54+$AN54+$AO54)/($O54/2),+($AA54+$S54+$AN54+$AO54)/$O54),0),0))</f>
        <v>0</v>
      </c>
      <c r="CF54" s="547" t="str">
        <f>IF(SETUP!$C$11="Visée 5 / Visée 2",IF(AND(CE54&lt;0.2,CE54&gt;0.01),-(+$AF54+$U54+$AS54+$AT54),0),"")</f>
        <v/>
      </c>
      <c r="CG54" s="548">
        <f>IF($Q54&lt;0,0,IF($AR54&lt;&gt;0,IF(LEFT(SETUP!$G$3,7)="Visée 5",IF(OR($J54="L",$J54="LV"),($AA54+$S54+$AN54+$AO54+$AP54)/($O54/4*3),+($AA54+$S54+$AN54+$AO54+$AP54)/$O54),0),0))</f>
        <v>0</v>
      </c>
      <c r="CH54" s="547" t="str">
        <f>IF(SETUP!$C$11="Visée 5 / Visée 2",IF(AND(CG54&lt;0.2,CG54&gt;0.01),-(+$AF54+$U54+$AS54+$AT54+$AU54),0),"")</f>
        <v/>
      </c>
      <c r="CI54" s="548" t="str">
        <f>IF($Q54&lt;0,0,IF(SETUP!$C$11="Visée 5 / Visée 2",IF($AR54&lt;&gt;0,+($AA54+$S54+$AR54)/$O54,0),""))</f>
        <v/>
      </c>
      <c r="CJ54" s="549" t="str">
        <f>IF(SETUP!$C$11="Visée 5 / Visée 2",IF(AND(CI54&lt;0.2,CI54&gt;0.01),-(+$AF54+$U54+$AW54),0),"")</f>
        <v/>
      </c>
      <c r="CK54" s="17"/>
      <c r="CL54" s="265" t="str">
        <f>IF(AND(SETUP!$C$11="Visée 5 / Visée 2",$AN54&lt;&gt;0),IF(AND($R54&lt;#REF!,$AI54&lt;&gt;""),+($Q54-$U54-$AF54-$AS54)-(($O54-$S54-$AA54-$AN54)*#REF!),0),"")</f>
        <v/>
      </c>
      <c r="CM54" s="266" t="str">
        <f>IF(AND(SETUP!$C$11="Visée 5 / Visée 2",SUM($AS54:$AT54)&lt;&gt;0),IF(AND($R54&lt;#REF!,$AI54&lt;&gt;""),+($Q54-$U54-$AF54-$AS54-$AT54)-(($O54-$S54-$AA54-$AN54-$AO54)*#REF!),0),"")</f>
        <v/>
      </c>
      <c r="CN54" s="266" t="str">
        <f>IF(AND(SETUP!$C$11="Visée 5 / Visée 2",SUM($AS54:$AU54)&lt;&gt;0),IF(AND($R54&lt;#REF!,$AI54&lt;&gt;""),+($Q54-$U54-$AF54-$AS54-$AT54-$AU54)-(($O54-$S54-$AA54-$AN54-$AO54-$AP54)*#REF!),0),"")</f>
        <v/>
      </c>
      <c r="CO54" s="267" t="str">
        <f>IF(SETUP!$C$11="Visée 5 / Visée 2",IF(AND($R54&lt;#REF!,$AI54&lt;&gt;""),+($Q54-$U54-$AF54-$AW54)-(($O54-$S54-$AA54-$AR54)*#REF!),0),"")</f>
        <v/>
      </c>
      <c r="CQ54" s="297" t="str">
        <f t="shared" si="7"/>
        <v>0</v>
      </c>
      <c r="CR54" s="589">
        <f>IF(AND(OR($C54="A",$C54=0),$G54=0,$J54=""),0,IF(AND(LEFT(SETUP!$G$3,7)="Visée 3",$C54&lt;&gt;"A",OR($J54="T2",$J54="T3",$J54="T4",$J54="L",$J54="LV"),OR($G54&lt;&gt;0,$H54&lt;&gt;0)),0,IF(AND(LEFT(SETUP!$G$3,7)="Visée 4",$C54&lt;&gt;"A",OR($J54="T3",$J54="T4",$J54="L",$J54="LV"),OR($G54&lt;&gt;0,$H54&lt;&gt;0)),0,IF(AND(LEFT(SETUP!$G$3,7)="Visée 5",$C54&lt;&gt;"A",OR($G54&lt;&gt;0,$H54&lt;&gt;0),OR($J54="T4",$J54="L",$J54="LV")),0,IF(AND($C54="",$AI54&lt;&gt;"A",OR($J54="T1",$J54="T2",$J54="T3",$J54="T4",$J54="L",$J54="LV")),0,1)))))</f>
        <v>0</v>
      </c>
      <c r="CS54" s="690">
        <f>IF($CR54&lt;&gt;0,1,IF(AND($CR54=0,OR($C54&lt;&gt;"A",$C54&lt;&gt;"")),IF(AND($J54="T4",SUM($W54:$Y54)&lt;&gt;0),4,IF(AND($J54="T3",SUM($W54:$X54)&lt;&gt;0),3,IF(AND($J54="T2",$W54&lt;&gt;0),2,IF(AND(LEFT(SETUP!$G$3,7)="Visée 5",OR($J54="L",$J54="LV"),SUM($W54:$Y54)&lt;&gt;0),4,IF(AND(LEFT(SETUP!$G$3,7)="Visée 4",OR($J54="L",$J54="LV"),SUM($W54:$X54)&lt;&gt;0),3,IF(AND(LEFT(SETUP!$G$3,7)="Visée 3",OR($J54="L",$J54="LV"),$W54&lt;&gt;0),2,IF(AND($CR54=0,OR($AI54&lt;&gt;"A",$AI54&lt;&gt;"")),IF(AND($J54="T4",SUM($AN54:$AP54)&lt;&gt;0),44,IF(AND($J54="T3",SUM($AN54:$AO54)&lt;&gt;0),33,IF(AND($J54="T2",$AN54&lt;&gt;0),22,0))))))))))))</f>
        <v>0</v>
      </c>
      <c r="CT54" s="590">
        <f t="shared" si="8"/>
        <v>1</v>
      </c>
      <c r="CU54" s="702">
        <f t="shared" si="9"/>
        <v>2</v>
      </c>
      <c r="CV54" s="702">
        <f>IF(LEFT(SETUP!$G$3,7)="Visée 3",0,IF(LEFT(SETUP!$G$3,7)="Visée 4",1,(IF(LEFT(SETUP!$G$3,7)="Visée 5",2,0))))</f>
        <v>0</v>
      </c>
      <c r="CW54" s="710">
        <f t="shared" si="0"/>
        <v>0</v>
      </c>
      <c r="CX54" s="710">
        <f t="shared" si="1"/>
        <v>0</v>
      </c>
      <c r="CY54" s="590">
        <f t="shared" si="10"/>
        <v>0</v>
      </c>
      <c r="CZ54" s="590">
        <f>IF((IF(C54="",0,IF(C54="A",IF(DU54="AP",0,SUMIF(#REF!,A54,#REF!)/1000+SUMIF(#REF!,A54,#REF!)/1000+0.00001),+O54))+IF(C54="",0,IF(C54="A",IF(DU54="AP",0,SUMIF(#REF!,A54,#REF!)/1000+SUMIF(#REF!,A54,#REF!)/1000),+Q54)))=(K54+M54),0,1)</f>
        <v>0</v>
      </c>
      <c r="DA54" s="590">
        <f t="shared" si="11"/>
        <v>0</v>
      </c>
      <c r="DB54" s="590">
        <f>IF(AND($J54="L",SETUP!$C$11="Visée 3",$C54&lt;&gt;0),IF(SUM(W54:X54)&gt;G54*1/3,2,0),IF(AND($J54="L",AI54&lt;&gt;"",$C54="",OR(SETUP!$C$11="Visée 4",SETUP!$C$11="Visée 3",SETUP!$C$11="Visée 5 / Visée 2")),IF(SUM(AN54:AO54)&gt;G54*2/4,22,0),0))</f>
        <v>0</v>
      </c>
      <c r="DC54" s="590">
        <f>IF(AND($J54="L",SETUP!$C$11="Visée 3",$C54&lt;&gt;0),IF(SUM(W54:Y54)&gt;G54*2/3,3,0),IF(AND($J54="L",SETUP!$C$11="Visée 4",$C54&lt;&gt;0),IF(SUM(W54:Y54)&gt;G54*1/2,3,0),IF(AND($J54="L",AI54&lt;&gt;"",OR(SETUP!$C$11="Visée 4",SETUP!$C$11="Visée 3",SETUP!$C$11="Visée 5 / Visée 2")),IF(SUM(AN54:AP54)&gt;G54*3/4,33,0),0)))</f>
        <v>0</v>
      </c>
      <c r="DD54" s="711">
        <f>IF(AND($J54="L",SETUP!$C$11="Visée 3",$C54&lt;&gt;0),IF(SUM(W54:Z54)&gt;G54,4,0),IF(AND($J54="L",SETUP!$C$11="Visée 4",$C54&lt;&gt;0),IF(SUM(W54:Z54)&gt;G54,4,0),IF(AND($J54="L",SETUP!$C$11="Visée 5 / Visée 2",$C54&lt;&gt;0),IF(W54:Z54&gt;G54,4,0),IF(AND($J54="L",OR(AI54&lt;&gt;"",AI54&lt;&gt;"A"),OR(SETUP!$C$11="Visée 5 / Visée 2",SETUP!$C$11="Visée 4",SETUP!$C$11="Visée 3")),IF(SUM(AN54:AQ54)&gt;G54,44,0),0))))</f>
        <v>0</v>
      </c>
      <c r="DE54" s="715"/>
      <c r="DF54" s="715"/>
      <c r="DG54" s="715"/>
      <c r="DH54" s="715"/>
      <c r="DI54" s="715"/>
      <c r="DJ54" s="715"/>
      <c r="DK54" s="715"/>
      <c r="DL54" s="715"/>
      <c r="DM54" s="715"/>
      <c r="DN54" s="715"/>
      <c r="DO54" s="715"/>
      <c r="DP54" s="715"/>
      <c r="DQ54" s="715"/>
      <c r="DR54" s="217"/>
      <c r="DS54" s="217"/>
      <c r="DT54" s="217"/>
      <c r="DU54" s="217"/>
      <c r="DV54" s="217"/>
      <c r="DW54" s="217"/>
      <c r="DX54" s="217"/>
      <c r="DY54" s="217"/>
      <c r="DZ54" s="217"/>
      <c r="EA54" s="217"/>
      <c r="EB54" s="217"/>
      <c r="EC54" s="217"/>
      <c r="ED54" s="217"/>
      <c r="EE54" s="217"/>
      <c r="EF54" s="217"/>
      <c r="EG54" s="217"/>
      <c r="EH54" s="217"/>
      <c r="EI54" s="217"/>
      <c r="EJ54" s="217"/>
      <c r="EK54" s="217"/>
      <c r="EL54" s="217"/>
      <c r="EM54" s="217"/>
      <c r="EN54" s="217"/>
      <c r="EO54" s="217"/>
      <c r="EP54" s="217"/>
      <c r="EQ54" s="217"/>
      <c r="ER54" s="217"/>
      <c r="ES54" s="217"/>
      <c r="ET54" s="217"/>
      <c r="EU54" s="217"/>
      <c r="EV54" s="217"/>
      <c r="EW54" s="217"/>
      <c r="EX54" s="217"/>
      <c r="EY54" s="217"/>
      <c r="EZ54" s="217"/>
      <c r="FA54" s="217"/>
      <c r="FB54" s="217"/>
      <c r="FC54" s="217"/>
      <c r="FD54" s="217"/>
      <c r="FE54" s="217"/>
      <c r="FF54" s="217"/>
      <c r="FG54" s="217"/>
      <c r="FH54" s="217"/>
      <c r="FI54" s="217"/>
      <c r="FJ54" s="217"/>
      <c r="FK54" s="217"/>
      <c r="FL54" s="217"/>
      <c r="FM54" s="217"/>
      <c r="FN54" s="217"/>
      <c r="FO54" s="217"/>
      <c r="FP54" s="217"/>
      <c r="FQ54" s="217"/>
      <c r="FR54" s="217"/>
      <c r="FS54" s="217"/>
      <c r="FT54" s="217"/>
      <c r="FU54" s="217"/>
      <c r="FV54" s="217"/>
      <c r="FW54" s="217"/>
      <c r="FX54" s="217"/>
      <c r="FY54" s="217"/>
      <c r="FZ54" s="217"/>
      <c r="GA54" s="217"/>
      <c r="GB54" s="217"/>
    </row>
    <row r="55" spans="1:184" ht="18" customHeight="1" x14ac:dyDescent="0.25">
      <c r="A55" s="137">
        <f t="shared" si="4"/>
        <v>0</v>
      </c>
      <c r="B55" s="138">
        <f t="shared" si="5"/>
        <v>0</v>
      </c>
      <c r="C55" s="132"/>
      <c r="D55" s="72">
        <f t="shared" si="6"/>
        <v>0</v>
      </c>
      <c r="E55" s="72">
        <f t="shared" si="2"/>
        <v>0</v>
      </c>
      <c r="F55" s="72" t="str">
        <f t="shared" si="12"/>
        <v/>
      </c>
      <c r="G55" s="582"/>
      <c r="H55" s="582"/>
      <c r="I55" s="73">
        <v>1</v>
      </c>
      <c r="J55" s="133"/>
      <c r="K55" s="635">
        <f>IF(C55="",0,IF(C55="A",IF(DT55="AP",0,SUMIF(#REF!,A55,#REF!)/1000+SUMIF(#REF!,A55,#REF!)/1000+0.00001),+O55))</f>
        <v>0</v>
      </c>
      <c r="L55" s="77"/>
      <c r="M55" s="636">
        <f>IF(C55="",0,IF(C55="A",IF(DT55="AP",0,SUMIF(#REF!,A55,#REF!)/1000+SUMIF(#REF!,A55,#REF!)/1000),+Q55))</f>
        <v>0</v>
      </c>
      <c r="N55" s="637" t="str">
        <f t="shared" si="3"/>
        <v/>
      </c>
      <c r="O55" s="113"/>
      <c r="P55" s="75"/>
      <c r="Q55" s="74"/>
      <c r="R55" s="127"/>
      <c r="S55" s="113"/>
      <c r="T55" s="76"/>
      <c r="U55" s="75"/>
      <c r="V55" s="127"/>
      <c r="W55" s="113"/>
      <c r="X55" s="75"/>
      <c r="Y55" s="75"/>
      <c r="Z55" s="77"/>
      <c r="AA55" s="115"/>
      <c r="AB55" s="113"/>
      <c r="AC55" s="75"/>
      <c r="AD55" s="75"/>
      <c r="AE55" s="75"/>
      <c r="AF55" s="78"/>
      <c r="AG55" s="114"/>
      <c r="AH55" s="21"/>
      <c r="AI55" s="161"/>
      <c r="AJ55" s="154"/>
      <c r="AK55" s="211"/>
      <c r="AL55" s="98"/>
      <c r="AM55" s="153"/>
      <c r="AN55" s="154"/>
      <c r="AO55" s="99"/>
      <c r="AP55" s="99"/>
      <c r="AQ55" s="99"/>
      <c r="AR55" s="155"/>
      <c r="AS55" s="99"/>
      <c r="AT55" s="99"/>
      <c r="AU55" s="99"/>
      <c r="AV55" s="99"/>
      <c r="AW55" s="97"/>
      <c r="AX55" s="152"/>
      <c r="AY55" s="21"/>
      <c r="AZ55" s="15"/>
      <c r="BA55" s="239"/>
      <c r="BB55" s="235"/>
      <c r="BC55" s="271"/>
      <c r="BD55" s="272"/>
      <c r="BE55" s="15"/>
      <c r="BF55" s="274"/>
      <c r="BG55" s="292"/>
      <c r="BH55" s="274"/>
      <c r="BI55" s="275"/>
      <c r="BJ55" s="15"/>
      <c r="BK55" s="679"/>
      <c r="BL55" s="680"/>
      <c r="BM55" s="548"/>
      <c r="BN55" s="547"/>
      <c r="BO55" s="548"/>
      <c r="BP55" s="547"/>
      <c r="BQ55" s="548"/>
      <c r="BR55" s="549"/>
      <c r="BS55" s="17"/>
      <c r="BT55" s="685"/>
      <c r="BU55" s="547"/>
      <c r="BV55" s="547"/>
      <c r="BW55" s="267"/>
      <c r="BX55" s="535"/>
      <c r="BY55" s="536"/>
      <c r="BZ55" s="274" t="str">
        <f>IF(SETUP!$C$11="Visée 5 / Visée 2",+$O55+$AJ55-$S55-$AA55-$AR55,"")</f>
        <v/>
      </c>
      <c r="CA55" s="275" t="str">
        <f>IF(SETUP!$C$11="Visée 5 / Visée 2",+$Q55+$AL55-$U55-$AF55-$AW55,"")</f>
        <v/>
      </c>
      <c r="CB55" s="15"/>
      <c r="CC55" s="546">
        <f>IF($Q55&lt;0,0,IF($AR55&lt;&gt;0,IF(LEFT(SETUP!$G$3,7)="Visée 5",IF(OR($J55="L",$J55="LV"),($AA55+$S55+$AN55)/($O55/4),+($AA55+$S55+$AN55)/$O55),0),0))</f>
        <v>0</v>
      </c>
      <c r="CD55" s="547" t="str">
        <f>IF(SETUP!$C$11="Visée 5 / Visée 2",IF(AND(CC55&lt;0.2,CC55&gt;0.01),-(+$AF55+$U55+$AS55),0),"")</f>
        <v/>
      </c>
      <c r="CE55" s="548">
        <f>IF($Q55&lt;0,0,IF($AR55&lt;&gt;0,IF(LEFT(SETUP!$G$3,7)="Visée 5",IF(OR($J55="L",$J55="LV"),($AA55+$S55+$AN55+$AO55)/($O55/2),+($AA55+$S55+$AN55+$AO55)/$O55),0),0))</f>
        <v>0</v>
      </c>
      <c r="CF55" s="547" t="str">
        <f>IF(SETUP!$C$11="Visée 5 / Visée 2",IF(AND(CE55&lt;0.2,CE55&gt;0.01),-(+$AF55+$U55+$AS55+$AT55),0),"")</f>
        <v/>
      </c>
      <c r="CG55" s="548">
        <f>IF($Q55&lt;0,0,IF($AR55&lt;&gt;0,IF(LEFT(SETUP!$G$3,7)="Visée 5",IF(OR($J55="L",$J55="LV"),($AA55+$S55+$AN55+$AO55+$AP55)/($O55/4*3),+($AA55+$S55+$AN55+$AO55+$AP55)/$O55),0),0))</f>
        <v>0</v>
      </c>
      <c r="CH55" s="547" t="str">
        <f>IF(SETUP!$C$11="Visée 5 / Visée 2",IF(AND(CG55&lt;0.2,CG55&gt;0.01),-(+$AF55+$U55+$AS55+$AT55+$AU55),0),"")</f>
        <v/>
      </c>
      <c r="CI55" s="548" t="str">
        <f>IF($Q55&lt;0,0,IF(SETUP!$C$11="Visée 5 / Visée 2",IF($AR55&lt;&gt;0,+($AA55+$S55+$AR55)/$O55,0),""))</f>
        <v/>
      </c>
      <c r="CJ55" s="549" t="str">
        <f>IF(SETUP!$C$11="Visée 5 / Visée 2",IF(AND(CI55&lt;0.2,CI55&gt;0.01),-(+$AF55+$U55+$AW55),0),"")</f>
        <v/>
      </c>
      <c r="CK55" s="17"/>
      <c r="CL55" s="265" t="str">
        <f>IF(AND(SETUP!$C$11="Visée 5 / Visée 2",$AN55&lt;&gt;0),IF(AND($R55&lt;#REF!,$AI55&lt;&gt;""),+($Q55-$U55-$AF55-$AS55)-(($O55-$S55-$AA55-$AN55)*#REF!),0),"")</f>
        <v/>
      </c>
      <c r="CM55" s="266" t="str">
        <f>IF(AND(SETUP!$C$11="Visée 5 / Visée 2",SUM($AS55:$AT55)&lt;&gt;0),IF(AND($R55&lt;#REF!,$AI55&lt;&gt;""),+($Q55-$U55-$AF55-$AS55-$AT55)-(($O55-$S55-$AA55-$AN55-$AO55)*#REF!),0),"")</f>
        <v/>
      </c>
      <c r="CN55" s="266" t="str">
        <f>IF(AND(SETUP!$C$11="Visée 5 / Visée 2",SUM($AS55:$AU55)&lt;&gt;0),IF(AND($R55&lt;#REF!,$AI55&lt;&gt;""),+($Q55-$U55-$AF55-$AS55-$AT55-$AU55)-(($O55-$S55-$AA55-$AN55-$AO55-$AP55)*#REF!),0),"")</f>
        <v/>
      </c>
      <c r="CO55" s="267" t="str">
        <f>IF(SETUP!$C$11="Visée 5 / Visée 2",IF(AND($R55&lt;#REF!,$AI55&lt;&gt;""),+($Q55-$U55-$AF55-$AW55)-(($O55-$S55-$AA55-$AR55)*#REF!),0),"")</f>
        <v/>
      </c>
      <c r="CQ55" s="297" t="str">
        <f t="shared" si="7"/>
        <v>0</v>
      </c>
      <c r="CR55" s="589">
        <f>IF(AND(OR($C55="A",$C55=0),$G55=0,$J55=""),0,IF(AND(LEFT(SETUP!$G$3,7)="Visée 3",$C55&lt;&gt;"A",OR($J55="T2",$J55="T3",$J55="T4",$J55="L",$J55="LV"),OR($G55&lt;&gt;0,$H55&lt;&gt;0)),0,IF(AND(LEFT(SETUP!$G$3,7)="Visée 4",$C55&lt;&gt;"A",OR($J55="T3",$J55="T4",$J55="L",$J55="LV"),OR($G55&lt;&gt;0,$H55&lt;&gt;0)),0,IF(AND(LEFT(SETUP!$G$3,7)="Visée 5",$C55&lt;&gt;"A",OR($G55&lt;&gt;0,$H55&lt;&gt;0),OR($J55="T4",$J55="L",$J55="LV")),0,IF(AND($C55="",$AI55&lt;&gt;"A",OR($J55="T1",$J55="T2",$J55="T3",$J55="T4",$J55="L",$J55="LV")),0,1)))))</f>
        <v>0</v>
      </c>
      <c r="CS55" s="690">
        <f>IF($CR55&lt;&gt;0,1,IF(AND($CR55=0,OR($C55&lt;&gt;"A",$C55&lt;&gt;"")),IF(AND($J55="T4",SUM($W55:$Y55)&lt;&gt;0),4,IF(AND($J55="T3",SUM($W55:$X55)&lt;&gt;0),3,IF(AND($J55="T2",$W55&lt;&gt;0),2,IF(AND(LEFT(SETUP!$G$3,7)="Visée 5",OR($J55="L",$J55="LV"),SUM($W55:$Y55)&lt;&gt;0),4,IF(AND(LEFT(SETUP!$G$3,7)="Visée 4",OR($J55="L",$J55="LV"),SUM($W55:$X55)&lt;&gt;0),3,IF(AND(LEFT(SETUP!$G$3,7)="Visée 3",OR($J55="L",$J55="LV"),$W55&lt;&gt;0),2,IF(AND($CR55=0,OR($AI55&lt;&gt;"A",$AI55&lt;&gt;"")),IF(AND($J55="T4",SUM($AN55:$AP55)&lt;&gt;0),44,IF(AND($J55="T3",SUM($AN55:$AO55)&lt;&gt;0),33,IF(AND($J55="T2",$AN55&lt;&gt;0),22,0))))))))))))</f>
        <v>0</v>
      </c>
      <c r="CT55" s="590">
        <f t="shared" si="8"/>
        <v>1</v>
      </c>
      <c r="CU55" s="702">
        <f t="shared" si="9"/>
        <v>2</v>
      </c>
      <c r="CV55" s="702">
        <f>IF(LEFT(SETUP!$G$3,7)="Visée 3",0,IF(LEFT(SETUP!$G$3,7)="Visée 4",1,(IF(LEFT(SETUP!$G$3,7)="Visée 5",2,0))))</f>
        <v>0</v>
      </c>
      <c r="CW55" s="710">
        <f t="shared" si="0"/>
        <v>0</v>
      </c>
      <c r="CX55" s="710">
        <f t="shared" si="1"/>
        <v>0</v>
      </c>
      <c r="CY55" s="590">
        <f t="shared" si="10"/>
        <v>0</v>
      </c>
      <c r="CZ55" s="590">
        <f>IF((IF(C55="",0,IF(C55="A",IF(DU55="AP",0,SUMIF(#REF!,A55,#REF!)/1000+SUMIF(#REF!,A55,#REF!)/1000+0.00001),+O55))+IF(C55="",0,IF(C55="A",IF(DU55="AP",0,SUMIF(#REF!,A55,#REF!)/1000+SUMIF(#REF!,A55,#REF!)/1000),+Q55)))=(K55+M55),0,1)</f>
        <v>0</v>
      </c>
      <c r="DA55" s="590">
        <f t="shared" si="11"/>
        <v>0</v>
      </c>
      <c r="DB55" s="590">
        <f>IF(AND($J55="L",SETUP!$C$11="Visée 3",$C55&lt;&gt;0),IF(SUM(W55:X55)&gt;G55*1/3,2,0),IF(AND($J55="L",AI55&lt;&gt;"",$C55="",OR(SETUP!$C$11="Visée 4",SETUP!$C$11="Visée 3",SETUP!$C$11="Visée 5 / Visée 2")),IF(SUM(AN55:AO55)&gt;G55*2/4,22,0),0))</f>
        <v>0</v>
      </c>
      <c r="DC55" s="590">
        <f>IF(AND($J55="L",SETUP!$C$11="Visée 3",$C55&lt;&gt;0),IF(SUM(W55:Y55)&gt;G55*2/3,3,0),IF(AND($J55="L",SETUP!$C$11="Visée 4",$C55&lt;&gt;0),IF(SUM(W55:Y55)&gt;G55*1/2,3,0),IF(AND($J55="L",AI55&lt;&gt;"",OR(SETUP!$C$11="Visée 4",SETUP!$C$11="Visée 3",SETUP!$C$11="Visée 5 / Visée 2")),IF(SUM(AN55:AP55)&gt;G55*3/4,33,0),0)))</f>
        <v>0</v>
      </c>
      <c r="DD55" s="711">
        <f>IF(AND($J55="L",SETUP!$C$11="Visée 3",$C55&lt;&gt;0),IF(SUM(W55:Z55)&gt;G55,4,0),IF(AND($J55="L",SETUP!$C$11="Visée 4",$C55&lt;&gt;0),IF(SUM(W55:Z55)&gt;G55,4,0),IF(AND($J55="L",SETUP!$C$11="Visée 5 / Visée 2",$C55&lt;&gt;0),IF(W55:Z55&gt;G55,4,0),IF(AND($J55="L",OR(AI55&lt;&gt;"",AI55&lt;&gt;"A"),OR(SETUP!$C$11="Visée 5 / Visée 2",SETUP!$C$11="Visée 4",SETUP!$C$11="Visée 3")),IF(SUM(AN55:AQ55)&gt;G55,44,0),0))))</f>
        <v>0</v>
      </c>
      <c r="DE55" s="715"/>
      <c r="DF55" s="715"/>
      <c r="DG55" s="715"/>
      <c r="DH55" s="715"/>
      <c r="DI55" s="715"/>
      <c r="DJ55" s="715"/>
      <c r="DK55" s="715"/>
      <c r="DL55" s="715"/>
      <c r="DM55" s="715"/>
      <c r="DN55" s="715"/>
      <c r="DO55" s="715"/>
      <c r="DP55" s="715"/>
      <c r="DQ55" s="715"/>
      <c r="DR55" s="217"/>
      <c r="DS55" s="217"/>
      <c r="DT55" s="217"/>
      <c r="DU55" s="217"/>
      <c r="DV55" s="217"/>
      <c r="DW55" s="217"/>
      <c r="DX55" s="217"/>
      <c r="DY55" s="217"/>
      <c r="DZ55" s="217"/>
      <c r="EA55" s="217"/>
      <c r="EB55" s="217"/>
      <c r="EC55" s="217"/>
      <c r="ED55" s="217"/>
      <c r="EE55" s="217"/>
      <c r="EF55" s="217"/>
      <c r="EG55" s="217"/>
      <c r="EH55" s="217"/>
      <c r="EI55" s="217"/>
      <c r="EJ55" s="217"/>
      <c r="EK55" s="217"/>
      <c r="EL55" s="217"/>
      <c r="EM55" s="217"/>
      <c r="EN55" s="217"/>
      <c r="EO55" s="217"/>
      <c r="EP55" s="217"/>
      <c r="EQ55" s="217"/>
      <c r="ER55" s="217"/>
      <c r="ES55" s="217"/>
      <c r="ET55" s="217"/>
      <c r="EU55" s="217"/>
      <c r="EV55" s="217"/>
      <c r="EW55" s="217"/>
      <c r="EX55" s="217"/>
      <c r="EY55" s="217"/>
      <c r="EZ55" s="217"/>
      <c r="FA55" s="217"/>
      <c r="FB55" s="217"/>
      <c r="FC55" s="217"/>
      <c r="FD55" s="217"/>
      <c r="FE55" s="217"/>
      <c r="FF55" s="217"/>
      <c r="FG55" s="217"/>
      <c r="FH55" s="217"/>
      <c r="FI55" s="217"/>
      <c r="FJ55" s="217"/>
      <c r="FK55" s="217"/>
      <c r="FL55" s="217"/>
      <c r="FM55" s="217"/>
      <c r="FN55" s="217"/>
      <c r="FO55" s="217"/>
      <c r="FP55" s="217"/>
      <c r="FQ55" s="217"/>
      <c r="FR55" s="217"/>
      <c r="FS55" s="217"/>
      <c r="FT55" s="217"/>
      <c r="FU55" s="217"/>
      <c r="FV55" s="217"/>
      <c r="FW55" s="217"/>
      <c r="FX55" s="217"/>
      <c r="FY55" s="217"/>
      <c r="FZ55" s="217"/>
      <c r="GA55" s="217"/>
      <c r="GB55" s="217"/>
    </row>
    <row r="56" spans="1:184" ht="18" customHeight="1" x14ac:dyDescent="0.25">
      <c r="A56" s="137">
        <f t="shared" si="4"/>
        <v>0</v>
      </c>
      <c r="B56" s="138">
        <f t="shared" si="5"/>
        <v>0</v>
      </c>
      <c r="C56" s="132"/>
      <c r="D56" s="72">
        <f t="shared" si="6"/>
        <v>0</v>
      </c>
      <c r="E56" s="72">
        <f t="shared" si="2"/>
        <v>0</v>
      </c>
      <c r="F56" s="72" t="str">
        <f t="shared" si="12"/>
        <v/>
      </c>
      <c r="G56" s="582"/>
      <c r="H56" s="582"/>
      <c r="I56" s="73">
        <v>1</v>
      </c>
      <c r="J56" s="133"/>
      <c r="K56" s="635">
        <f>IF(C56="",0,IF(C56="A",IF(DT56="AP",0,SUMIF(#REF!,A56,#REF!)/1000+SUMIF(#REF!,A56,#REF!)/1000+0.00001),+O56))</f>
        <v>0</v>
      </c>
      <c r="L56" s="77"/>
      <c r="M56" s="636">
        <f>IF(C56="",0,IF(C56="A",IF(DT56="AP",0,SUMIF(#REF!,A56,#REF!)/1000+SUMIF(#REF!,A56,#REF!)/1000),+Q56))</f>
        <v>0</v>
      </c>
      <c r="N56" s="637" t="str">
        <f t="shared" si="3"/>
        <v/>
      </c>
      <c r="O56" s="113"/>
      <c r="P56" s="75"/>
      <c r="Q56" s="74"/>
      <c r="R56" s="127"/>
      <c r="S56" s="113"/>
      <c r="T56" s="76"/>
      <c r="U56" s="75"/>
      <c r="V56" s="127"/>
      <c r="W56" s="113"/>
      <c r="X56" s="75"/>
      <c r="Y56" s="75"/>
      <c r="Z56" s="77"/>
      <c r="AA56" s="115"/>
      <c r="AB56" s="113"/>
      <c r="AC56" s="75"/>
      <c r="AD56" s="75"/>
      <c r="AE56" s="75"/>
      <c r="AF56" s="78"/>
      <c r="AG56" s="114"/>
      <c r="AH56" s="21"/>
      <c r="AI56" s="161"/>
      <c r="AJ56" s="154"/>
      <c r="AK56" s="211"/>
      <c r="AL56" s="98"/>
      <c r="AM56" s="153"/>
      <c r="AN56" s="154"/>
      <c r="AO56" s="99"/>
      <c r="AP56" s="99"/>
      <c r="AQ56" s="99"/>
      <c r="AR56" s="155"/>
      <c r="AS56" s="99"/>
      <c r="AT56" s="99"/>
      <c r="AU56" s="99"/>
      <c r="AV56" s="99"/>
      <c r="AW56" s="97"/>
      <c r="AX56" s="152"/>
      <c r="AY56" s="21"/>
      <c r="AZ56" s="15"/>
      <c r="BA56" s="239"/>
      <c r="BB56" s="235"/>
      <c r="BC56" s="271"/>
      <c r="BD56" s="272"/>
      <c r="BE56" s="15"/>
      <c r="BF56" s="274"/>
      <c r="BG56" s="292"/>
      <c r="BH56" s="274"/>
      <c r="BI56" s="275"/>
      <c r="BJ56" s="15"/>
      <c r="BK56" s="679"/>
      <c r="BL56" s="680"/>
      <c r="BM56" s="548"/>
      <c r="BN56" s="547"/>
      <c r="BO56" s="548"/>
      <c r="BP56" s="547"/>
      <c r="BQ56" s="548"/>
      <c r="BR56" s="549"/>
      <c r="BS56" s="17"/>
      <c r="BT56" s="685"/>
      <c r="BU56" s="547"/>
      <c r="BV56" s="547"/>
      <c r="BW56" s="267"/>
      <c r="BX56" s="535"/>
      <c r="BY56" s="536"/>
      <c r="BZ56" s="274" t="str">
        <f>IF(SETUP!$C$11="Visée 5 / Visée 2",+$O56+$AJ56-$S56-$AA56-$AR56,"")</f>
        <v/>
      </c>
      <c r="CA56" s="275" t="str">
        <f>IF(SETUP!$C$11="Visée 5 / Visée 2",+$Q56+$AL56-$U56-$AF56-$AW56,"")</f>
        <v/>
      </c>
      <c r="CB56" s="15"/>
      <c r="CC56" s="546">
        <f>IF($Q56&lt;0,0,IF($AR56&lt;&gt;0,IF(LEFT(SETUP!$G$3,7)="Visée 5",IF(OR($J56="L",$J56="LV"),($AA56+$S56+$AN56)/($O56/4),+($AA56+$S56+$AN56)/$O56),0),0))</f>
        <v>0</v>
      </c>
      <c r="CD56" s="547" t="str">
        <f>IF(SETUP!$C$11="Visée 5 / Visée 2",IF(AND(CC56&lt;0.2,CC56&gt;0.01),-(+$AF56+$U56+$AS56),0),"")</f>
        <v/>
      </c>
      <c r="CE56" s="548">
        <f>IF($Q56&lt;0,0,IF($AR56&lt;&gt;0,IF(LEFT(SETUP!$G$3,7)="Visée 5",IF(OR($J56="L",$J56="LV"),($AA56+$S56+$AN56+$AO56)/($O56/2),+($AA56+$S56+$AN56+$AO56)/$O56),0),0))</f>
        <v>0</v>
      </c>
      <c r="CF56" s="547" t="str">
        <f>IF(SETUP!$C$11="Visée 5 / Visée 2",IF(AND(CE56&lt;0.2,CE56&gt;0.01),-(+$AF56+$U56+$AS56+$AT56),0),"")</f>
        <v/>
      </c>
      <c r="CG56" s="548">
        <f>IF($Q56&lt;0,0,IF($AR56&lt;&gt;0,IF(LEFT(SETUP!$G$3,7)="Visée 5",IF(OR($J56="L",$J56="LV"),($AA56+$S56+$AN56+$AO56+$AP56)/($O56/4*3),+($AA56+$S56+$AN56+$AO56+$AP56)/$O56),0),0))</f>
        <v>0</v>
      </c>
      <c r="CH56" s="547" t="str">
        <f>IF(SETUP!$C$11="Visée 5 / Visée 2",IF(AND(CG56&lt;0.2,CG56&gt;0.01),-(+$AF56+$U56+$AS56+$AT56+$AU56),0),"")</f>
        <v/>
      </c>
      <c r="CI56" s="548" t="str">
        <f>IF($Q56&lt;0,0,IF(SETUP!$C$11="Visée 5 / Visée 2",IF($AR56&lt;&gt;0,+($AA56+$S56+$AR56)/$O56,0),""))</f>
        <v/>
      </c>
      <c r="CJ56" s="549" t="str">
        <f>IF(SETUP!$C$11="Visée 5 / Visée 2",IF(AND(CI56&lt;0.2,CI56&gt;0.01),-(+$AF56+$U56+$AW56),0),"")</f>
        <v/>
      </c>
      <c r="CK56" s="17"/>
      <c r="CL56" s="265" t="str">
        <f>IF(AND(SETUP!$C$11="Visée 5 / Visée 2",$AN56&lt;&gt;0),IF(AND($R56&lt;#REF!,$AI56&lt;&gt;""),+($Q56-$U56-$AF56-$AS56)-(($O56-$S56-$AA56-$AN56)*#REF!),0),"")</f>
        <v/>
      </c>
      <c r="CM56" s="266" t="str">
        <f>IF(AND(SETUP!$C$11="Visée 5 / Visée 2",SUM($AS56:$AT56)&lt;&gt;0),IF(AND($R56&lt;#REF!,$AI56&lt;&gt;""),+($Q56-$U56-$AF56-$AS56-$AT56)-(($O56-$S56-$AA56-$AN56-$AO56)*#REF!),0),"")</f>
        <v/>
      </c>
      <c r="CN56" s="266" t="str">
        <f>IF(AND(SETUP!$C$11="Visée 5 / Visée 2",SUM($AS56:$AU56)&lt;&gt;0),IF(AND($R56&lt;#REF!,$AI56&lt;&gt;""),+($Q56-$U56-$AF56-$AS56-$AT56-$AU56)-(($O56-$S56-$AA56-$AN56-$AO56-$AP56)*#REF!),0),"")</f>
        <v/>
      </c>
      <c r="CO56" s="267" t="str">
        <f>IF(SETUP!$C$11="Visée 5 / Visée 2",IF(AND($R56&lt;#REF!,$AI56&lt;&gt;""),+($Q56-$U56-$AF56-$AW56)-(($O56-$S56-$AA56-$AR56)*#REF!),0),"")</f>
        <v/>
      </c>
      <c r="CQ56" s="297" t="str">
        <f t="shared" si="7"/>
        <v>0</v>
      </c>
      <c r="CR56" s="589">
        <f>IF(AND(OR($C56="A",$C56=0),$G56=0,$J56=""),0,IF(AND(LEFT(SETUP!$G$3,7)="Visée 3",$C56&lt;&gt;"A",OR($J56="T2",$J56="T3",$J56="T4",$J56="L",$J56="LV"),OR($G56&lt;&gt;0,$H56&lt;&gt;0)),0,IF(AND(LEFT(SETUP!$G$3,7)="Visée 4",$C56&lt;&gt;"A",OR($J56="T3",$J56="T4",$J56="L",$J56="LV"),OR($G56&lt;&gt;0,$H56&lt;&gt;0)),0,IF(AND(LEFT(SETUP!$G$3,7)="Visée 5",$C56&lt;&gt;"A",OR($G56&lt;&gt;0,$H56&lt;&gt;0),OR($J56="T4",$J56="L",$J56="LV")),0,IF(AND($C56="",$AI56&lt;&gt;"A",OR($J56="T1",$J56="T2",$J56="T3",$J56="T4",$J56="L",$J56="LV")),0,1)))))</f>
        <v>0</v>
      </c>
      <c r="CS56" s="690">
        <f>IF($CR56&lt;&gt;0,1,IF(AND($CR56=0,OR($C56&lt;&gt;"A",$C56&lt;&gt;"")),IF(AND($J56="T4",SUM($W56:$Y56)&lt;&gt;0),4,IF(AND($J56="T3",SUM($W56:$X56)&lt;&gt;0),3,IF(AND($J56="T2",$W56&lt;&gt;0),2,IF(AND(LEFT(SETUP!$G$3,7)="Visée 5",OR($J56="L",$J56="LV"),SUM($W56:$Y56)&lt;&gt;0),4,IF(AND(LEFT(SETUP!$G$3,7)="Visée 4",OR($J56="L",$J56="LV"),SUM($W56:$X56)&lt;&gt;0),3,IF(AND(LEFT(SETUP!$G$3,7)="Visée 3",OR($J56="L",$J56="LV"),$W56&lt;&gt;0),2,IF(AND($CR56=0,OR($AI56&lt;&gt;"A",$AI56&lt;&gt;"")),IF(AND($J56="T4",SUM($AN56:$AP56)&lt;&gt;0),44,IF(AND($J56="T3",SUM($AN56:$AO56)&lt;&gt;0),33,IF(AND($J56="T2",$AN56&lt;&gt;0),22,0))))))))))))</f>
        <v>0</v>
      </c>
      <c r="CT56" s="590">
        <f t="shared" si="8"/>
        <v>1</v>
      </c>
      <c r="CU56" s="702">
        <f t="shared" si="9"/>
        <v>2</v>
      </c>
      <c r="CV56" s="702">
        <f>IF(LEFT(SETUP!$G$3,7)="Visée 3",0,IF(LEFT(SETUP!$G$3,7)="Visée 4",1,(IF(LEFT(SETUP!$G$3,7)="Visée 5",2,0))))</f>
        <v>0</v>
      </c>
      <c r="CW56" s="710">
        <f t="shared" si="0"/>
        <v>0</v>
      </c>
      <c r="CX56" s="710">
        <f t="shared" si="1"/>
        <v>0</v>
      </c>
      <c r="CY56" s="590">
        <f t="shared" si="10"/>
        <v>0</v>
      </c>
      <c r="CZ56" s="590">
        <f>IF((IF(C56="",0,IF(C56="A",IF(DU56="AP",0,SUMIF(#REF!,A56,#REF!)/1000+SUMIF(#REF!,A56,#REF!)/1000+0.00001),+O56))+IF(C56="",0,IF(C56="A",IF(DU56="AP",0,SUMIF(#REF!,A56,#REF!)/1000+SUMIF(#REF!,A56,#REF!)/1000),+Q56)))=(K56+M56),0,1)</f>
        <v>0</v>
      </c>
      <c r="DA56" s="590">
        <f t="shared" si="11"/>
        <v>0</v>
      </c>
      <c r="DB56" s="590">
        <f>IF(AND($J56="L",SETUP!$C$11="Visée 3",$C56&lt;&gt;0),IF(SUM(W56:X56)&gt;G56*1/3,2,0),IF(AND($J56="L",AI56&lt;&gt;"",$C56="",OR(SETUP!$C$11="Visée 4",SETUP!$C$11="Visée 3",SETUP!$C$11="Visée 5 / Visée 2")),IF(SUM(AN56:AO56)&gt;G56*2/4,22,0),0))</f>
        <v>0</v>
      </c>
      <c r="DC56" s="590">
        <f>IF(AND($J56="L",SETUP!$C$11="Visée 3",$C56&lt;&gt;0),IF(SUM(W56:Y56)&gt;G56*2/3,3,0),IF(AND($J56="L",SETUP!$C$11="Visée 4",$C56&lt;&gt;0),IF(SUM(W56:Y56)&gt;G56*1/2,3,0),IF(AND($J56="L",AI56&lt;&gt;"",OR(SETUP!$C$11="Visée 4",SETUP!$C$11="Visée 3",SETUP!$C$11="Visée 5 / Visée 2")),IF(SUM(AN56:AP56)&gt;G56*3/4,33,0),0)))</f>
        <v>0</v>
      </c>
      <c r="DD56" s="711">
        <f>IF(AND($J56="L",SETUP!$C$11="Visée 3",$C56&lt;&gt;0),IF(SUM(W56:Z56)&gt;G56,4,0),IF(AND($J56="L",SETUP!$C$11="Visée 4",$C56&lt;&gt;0),IF(SUM(W56:Z56)&gt;G56,4,0),IF(AND($J56="L",SETUP!$C$11="Visée 5 / Visée 2",$C56&lt;&gt;0),IF(W56:Z56&gt;G56,4,0),IF(AND($J56="L",OR(AI56&lt;&gt;"",AI56&lt;&gt;"A"),OR(SETUP!$C$11="Visée 5 / Visée 2",SETUP!$C$11="Visée 4",SETUP!$C$11="Visée 3")),IF(SUM(AN56:AQ56)&gt;G56,44,0),0))))</f>
        <v>0</v>
      </c>
      <c r="DE56" s="715"/>
      <c r="DF56" s="715"/>
      <c r="DG56" s="715"/>
      <c r="DH56" s="715"/>
      <c r="DI56" s="715"/>
      <c r="DJ56" s="715"/>
      <c r="DK56" s="715"/>
      <c r="DL56" s="715"/>
      <c r="DM56" s="715"/>
      <c r="DN56" s="715"/>
      <c r="DO56" s="715"/>
      <c r="DP56" s="715"/>
      <c r="DQ56" s="715"/>
      <c r="DR56" s="217"/>
      <c r="DS56" s="217"/>
      <c r="DT56" s="217"/>
      <c r="DU56" s="217"/>
      <c r="DV56" s="217"/>
      <c r="DW56" s="217"/>
      <c r="DX56" s="217"/>
      <c r="DY56" s="217"/>
      <c r="DZ56" s="217"/>
      <c r="EA56" s="217"/>
      <c r="EB56" s="217"/>
      <c r="EC56" s="217"/>
      <c r="ED56" s="217"/>
      <c r="EE56" s="217"/>
      <c r="EF56" s="217"/>
      <c r="EG56" s="217"/>
      <c r="EH56" s="217"/>
      <c r="EI56" s="217"/>
      <c r="EJ56" s="217"/>
      <c r="EK56" s="217"/>
      <c r="EL56" s="217"/>
      <c r="EM56" s="217"/>
      <c r="EN56" s="217"/>
      <c r="EO56" s="217"/>
      <c r="EP56" s="217"/>
      <c r="EQ56" s="217"/>
      <c r="ER56" s="217"/>
      <c r="ES56" s="217"/>
      <c r="ET56" s="217"/>
      <c r="EU56" s="217"/>
      <c r="EV56" s="217"/>
      <c r="EW56" s="217"/>
      <c r="EX56" s="217"/>
      <c r="EY56" s="217"/>
      <c r="EZ56" s="217"/>
      <c r="FA56" s="217"/>
      <c r="FB56" s="217"/>
      <c r="FC56" s="217"/>
      <c r="FD56" s="217"/>
      <c r="FE56" s="217"/>
      <c r="FF56" s="217"/>
      <c r="FG56" s="217"/>
      <c r="FH56" s="217"/>
      <c r="FI56" s="217"/>
      <c r="FJ56" s="217"/>
      <c r="FK56" s="217"/>
      <c r="FL56" s="217"/>
      <c r="FM56" s="217"/>
      <c r="FN56" s="217"/>
      <c r="FO56" s="217"/>
      <c r="FP56" s="217"/>
      <c r="FQ56" s="217"/>
      <c r="FR56" s="217"/>
      <c r="FS56" s="217"/>
      <c r="FT56" s="217"/>
      <c r="FU56" s="217"/>
      <c r="FV56" s="217"/>
      <c r="FW56" s="217"/>
      <c r="FX56" s="217"/>
      <c r="FY56" s="217"/>
      <c r="FZ56" s="217"/>
      <c r="GA56" s="217"/>
      <c r="GB56" s="217"/>
    </row>
    <row r="57" spans="1:184" ht="18" customHeight="1" x14ac:dyDescent="0.25">
      <c r="A57" s="137">
        <f t="shared" si="4"/>
        <v>0</v>
      </c>
      <c r="B57" s="138">
        <f t="shared" si="5"/>
        <v>0</v>
      </c>
      <c r="C57" s="132"/>
      <c r="D57" s="72">
        <f t="shared" si="6"/>
        <v>0</v>
      </c>
      <c r="E57" s="72">
        <f t="shared" si="2"/>
        <v>0</v>
      </c>
      <c r="F57" s="72" t="str">
        <f t="shared" si="12"/>
        <v/>
      </c>
      <c r="G57" s="582"/>
      <c r="H57" s="582"/>
      <c r="I57" s="73">
        <v>1</v>
      </c>
      <c r="J57" s="133"/>
      <c r="K57" s="635">
        <f>IF(C57="",0,IF(C57="A",IF(DT57="AP",0,SUMIF(#REF!,A57,#REF!)/1000+SUMIF(#REF!,A57,#REF!)/1000+0.00001),+O57))</f>
        <v>0</v>
      </c>
      <c r="L57" s="77"/>
      <c r="M57" s="636">
        <f>IF(C57="",0,IF(C57="A",IF(DT57="AP",0,SUMIF(#REF!,A57,#REF!)/1000+SUMIF(#REF!,A57,#REF!)/1000),+Q57))</f>
        <v>0</v>
      </c>
      <c r="N57" s="637" t="str">
        <f t="shared" si="3"/>
        <v/>
      </c>
      <c r="O57" s="113"/>
      <c r="P57" s="75"/>
      <c r="Q57" s="74"/>
      <c r="R57" s="127"/>
      <c r="S57" s="113"/>
      <c r="T57" s="76"/>
      <c r="U57" s="75"/>
      <c r="V57" s="127"/>
      <c r="W57" s="113"/>
      <c r="X57" s="75"/>
      <c r="Y57" s="75"/>
      <c r="Z57" s="77"/>
      <c r="AA57" s="115"/>
      <c r="AB57" s="113"/>
      <c r="AC57" s="75"/>
      <c r="AD57" s="75"/>
      <c r="AE57" s="75"/>
      <c r="AF57" s="78"/>
      <c r="AG57" s="114"/>
      <c r="AH57" s="21"/>
      <c r="AI57" s="161"/>
      <c r="AJ57" s="154"/>
      <c r="AK57" s="211"/>
      <c r="AL57" s="98"/>
      <c r="AM57" s="153"/>
      <c r="AN57" s="154"/>
      <c r="AO57" s="99"/>
      <c r="AP57" s="99"/>
      <c r="AQ57" s="99"/>
      <c r="AR57" s="155"/>
      <c r="AS57" s="99"/>
      <c r="AT57" s="99"/>
      <c r="AU57" s="99"/>
      <c r="AV57" s="99"/>
      <c r="AW57" s="97"/>
      <c r="AX57" s="152"/>
      <c r="AY57" s="21"/>
      <c r="AZ57" s="15"/>
      <c r="BA57" s="239"/>
      <c r="BB57" s="235"/>
      <c r="BC57" s="271"/>
      <c r="BD57" s="272"/>
      <c r="BE57" s="15"/>
      <c r="BF57" s="274"/>
      <c r="BG57" s="292"/>
      <c r="BH57" s="274"/>
      <c r="BI57" s="275"/>
      <c r="BJ57" s="15"/>
      <c r="BK57" s="679"/>
      <c r="BL57" s="680"/>
      <c r="BM57" s="548"/>
      <c r="BN57" s="547"/>
      <c r="BO57" s="548"/>
      <c r="BP57" s="547"/>
      <c r="BQ57" s="548"/>
      <c r="BR57" s="549"/>
      <c r="BS57" s="17"/>
      <c r="BT57" s="685"/>
      <c r="BU57" s="547"/>
      <c r="BV57" s="547"/>
      <c r="BW57" s="267"/>
      <c r="BX57" s="535"/>
      <c r="BY57" s="536"/>
      <c r="BZ57" s="274" t="str">
        <f>IF(SETUP!$C$11="Visée 5 / Visée 2",+$O57+$AJ57-$S57-$AA57-$AR57,"")</f>
        <v/>
      </c>
      <c r="CA57" s="275" t="str">
        <f>IF(SETUP!$C$11="Visée 5 / Visée 2",+$Q57+$AL57-$U57-$AF57-$AW57,"")</f>
        <v/>
      </c>
      <c r="CB57" s="15"/>
      <c r="CC57" s="546">
        <f>IF($Q57&lt;0,0,IF($AR57&lt;&gt;0,IF(LEFT(SETUP!$G$3,7)="Visée 5",IF(OR($J57="L",$J57="LV"),($AA57+$S57+$AN57)/($O57/4),+($AA57+$S57+$AN57)/$O57),0),0))</f>
        <v>0</v>
      </c>
      <c r="CD57" s="547" t="str">
        <f>IF(SETUP!$C$11="Visée 5 / Visée 2",IF(AND(CC57&lt;0.2,CC57&gt;0.01),-(+$AF57+$U57+$AS57),0),"")</f>
        <v/>
      </c>
      <c r="CE57" s="548">
        <f>IF($Q57&lt;0,0,IF($AR57&lt;&gt;0,IF(LEFT(SETUP!$G$3,7)="Visée 5",IF(OR($J57="L",$J57="LV"),($AA57+$S57+$AN57+$AO57)/($O57/2),+($AA57+$S57+$AN57+$AO57)/$O57),0),0))</f>
        <v>0</v>
      </c>
      <c r="CF57" s="547" t="str">
        <f>IF(SETUP!$C$11="Visée 5 / Visée 2",IF(AND(CE57&lt;0.2,CE57&gt;0.01),-(+$AF57+$U57+$AS57+$AT57),0),"")</f>
        <v/>
      </c>
      <c r="CG57" s="548">
        <f>IF($Q57&lt;0,0,IF($AR57&lt;&gt;0,IF(LEFT(SETUP!$G$3,7)="Visée 5",IF(OR($J57="L",$J57="LV"),($AA57+$S57+$AN57+$AO57+$AP57)/($O57/4*3),+($AA57+$S57+$AN57+$AO57+$AP57)/$O57),0),0))</f>
        <v>0</v>
      </c>
      <c r="CH57" s="547" t="str">
        <f>IF(SETUP!$C$11="Visée 5 / Visée 2",IF(AND(CG57&lt;0.2,CG57&gt;0.01),-(+$AF57+$U57+$AS57+$AT57+$AU57),0),"")</f>
        <v/>
      </c>
      <c r="CI57" s="548" t="str">
        <f>IF($Q57&lt;0,0,IF(SETUP!$C$11="Visée 5 / Visée 2",IF($AR57&lt;&gt;0,+($AA57+$S57+$AR57)/$O57,0),""))</f>
        <v/>
      </c>
      <c r="CJ57" s="549" t="str">
        <f>IF(SETUP!$C$11="Visée 5 / Visée 2",IF(AND(CI57&lt;0.2,CI57&gt;0.01),-(+$AF57+$U57+$AW57),0),"")</f>
        <v/>
      </c>
      <c r="CK57" s="17"/>
      <c r="CL57" s="265" t="str">
        <f>IF(AND(SETUP!$C$11="Visée 5 / Visée 2",$AN57&lt;&gt;0),IF(AND($R57&lt;#REF!,$AI57&lt;&gt;""),+($Q57-$U57-$AF57-$AS57)-(($O57-$S57-$AA57-$AN57)*#REF!),0),"")</f>
        <v/>
      </c>
      <c r="CM57" s="266" t="str">
        <f>IF(AND(SETUP!$C$11="Visée 5 / Visée 2",SUM($AS57:$AT57)&lt;&gt;0),IF(AND($R57&lt;#REF!,$AI57&lt;&gt;""),+($Q57-$U57-$AF57-$AS57-$AT57)-(($O57-$S57-$AA57-$AN57-$AO57)*#REF!),0),"")</f>
        <v/>
      </c>
      <c r="CN57" s="266" t="str">
        <f>IF(AND(SETUP!$C$11="Visée 5 / Visée 2",SUM($AS57:$AU57)&lt;&gt;0),IF(AND($R57&lt;#REF!,$AI57&lt;&gt;""),+($Q57-$U57-$AF57-$AS57-$AT57-$AU57)-(($O57-$S57-$AA57-$AN57-$AO57-$AP57)*#REF!),0),"")</f>
        <v/>
      </c>
      <c r="CO57" s="267" t="str">
        <f>IF(SETUP!$C$11="Visée 5 / Visée 2",IF(AND($R57&lt;#REF!,$AI57&lt;&gt;""),+($Q57-$U57-$AF57-$AW57)-(($O57-$S57-$AA57-$AR57)*#REF!),0),"")</f>
        <v/>
      </c>
      <c r="CQ57" s="297" t="str">
        <f t="shared" si="7"/>
        <v>0</v>
      </c>
      <c r="CR57" s="589">
        <f>IF(AND(OR($C57="A",$C57=0),$G57=0,$J57=""),0,IF(AND(LEFT(SETUP!$G$3,7)="Visée 3",$C57&lt;&gt;"A",OR($J57="T2",$J57="T3",$J57="T4",$J57="L",$J57="LV"),OR($G57&lt;&gt;0,$H57&lt;&gt;0)),0,IF(AND(LEFT(SETUP!$G$3,7)="Visée 4",$C57&lt;&gt;"A",OR($J57="T3",$J57="T4",$J57="L",$J57="LV"),OR($G57&lt;&gt;0,$H57&lt;&gt;0)),0,IF(AND(LEFT(SETUP!$G$3,7)="Visée 5",$C57&lt;&gt;"A",OR($G57&lt;&gt;0,$H57&lt;&gt;0),OR($J57="T4",$J57="L",$J57="LV")),0,IF(AND($C57="",$AI57&lt;&gt;"A",OR($J57="T1",$J57="T2",$J57="T3",$J57="T4",$J57="L",$J57="LV")),0,1)))))</f>
        <v>0</v>
      </c>
      <c r="CS57" s="690">
        <f>IF($CR57&lt;&gt;0,1,IF(AND($CR57=0,OR($C57&lt;&gt;"A",$C57&lt;&gt;"")),IF(AND($J57="T4",SUM($W57:$Y57)&lt;&gt;0),4,IF(AND($J57="T3",SUM($W57:$X57)&lt;&gt;0),3,IF(AND($J57="T2",$W57&lt;&gt;0),2,IF(AND(LEFT(SETUP!$G$3,7)="Visée 5",OR($J57="L",$J57="LV"),SUM($W57:$Y57)&lt;&gt;0),4,IF(AND(LEFT(SETUP!$G$3,7)="Visée 4",OR($J57="L",$J57="LV"),SUM($W57:$X57)&lt;&gt;0),3,IF(AND(LEFT(SETUP!$G$3,7)="Visée 3",OR($J57="L",$J57="LV"),$W57&lt;&gt;0),2,IF(AND($CR57=0,OR($AI57&lt;&gt;"A",$AI57&lt;&gt;"")),IF(AND($J57="T4",SUM($AN57:$AP57)&lt;&gt;0),44,IF(AND($J57="T3",SUM($AN57:$AO57)&lt;&gt;0),33,IF(AND($J57="T2",$AN57&lt;&gt;0),22,0))))))))))))</f>
        <v>0</v>
      </c>
      <c r="CT57" s="590">
        <f t="shared" si="8"/>
        <v>1</v>
      </c>
      <c r="CU57" s="702">
        <f t="shared" si="9"/>
        <v>2</v>
      </c>
      <c r="CV57" s="702">
        <f>IF(LEFT(SETUP!$G$3,7)="Visée 3",0,IF(LEFT(SETUP!$G$3,7)="Visée 4",1,(IF(LEFT(SETUP!$G$3,7)="Visée 5",2,0))))</f>
        <v>0</v>
      </c>
      <c r="CW57" s="710">
        <f t="shared" si="0"/>
        <v>0</v>
      </c>
      <c r="CX57" s="710">
        <f t="shared" si="1"/>
        <v>0</v>
      </c>
      <c r="CY57" s="590">
        <f t="shared" si="10"/>
        <v>0</v>
      </c>
      <c r="CZ57" s="590">
        <f>IF((IF(C57="",0,IF(C57="A",IF(DU57="AP",0,SUMIF(#REF!,A57,#REF!)/1000+SUMIF(#REF!,A57,#REF!)/1000+0.00001),+O57))+IF(C57="",0,IF(C57="A",IF(DU57="AP",0,SUMIF(#REF!,A57,#REF!)/1000+SUMIF(#REF!,A57,#REF!)/1000),+Q57)))=(K57+M57),0,1)</f>
        <v>0</v>
      </c>
      <c r="DA57" s="590">
        <f t="shared" si="11"/>
        <v>0</v>
      </c>
      <c r="DB57" s="590">
        <f>IF(AND($J57="L",SETUP!$C$11="Visée 3",$C57&lt;&gt;0),IF(SUM(W57:X57)&gt;G57*1/3,2,0),IF(AND($J57="L",AI57&lt;&gt;"",$C57="",OR(SETUP!$C$11="Visée 4",SETUP!$C$11="Visée 3",SETUP!$C$11="Visée 5 / Visée 2")),IF(SUM(AN57:AO57)&gt;G57*2/4,22,0),0))</f>
        <v>0</v>
      </c>
      <c r="DC57" s="590">
        <f>IF(AND($J57="L",SETUP!$C$11="Visée 3",$C57&lt;&gt;0),IF(SUM(W57:Y57)&gt;G57*2/3,3,0),IF(AND($J57="L",SETUP!$C$11="Visée 4",$C57&lt;&gt;0),IF(SUM(W57:Y57)&gt;G57*1/2,3,0),IF(AND($J57="L",AI57&lt;&gt;"",OR(SETUP!$C$11="Visée 4",SETUP!$C$11="Visée 3",SETUP!$C$11="Visée 5 / Visée 2")),IF(SUM(AN57:AP57)&gt;G57*3/4,33,0),0)))</f>
        <v>0</v>
      </c>
      <c r="DD57" s="711">
        <f>IF(AND($J57="L",SETUP!$C$11="Visée 3",$C57&lt;&gt;0),IF(SUM(W57:Z57)&gt;G57,4,0),IF(AND($J57="L",SETUP!$C$11="Visée 4",$C57&lt;&gt;0),IF(SUM(W57:Z57)&gt;G57,4,0),IF(AND($J57="L",SETUP!$C$11="Visée 5 / Visée 2",$C57&lt;&gt;0),IF(W57:Z57&gt;G57,4,0),IF(AND($J57="L",OR(AI57&lt;&gt;"",AI57&lt;&gt;"A"),OR(SETUP!$C$11="Visée 5 / Visée 2",SETUP!$C$11="Visée 4",SETUP!$C$11="Visée 3")),IF(SUM(AN57:AQ57)&gt;G57,44,0),0))))</f>
        <v>0</v>
      </c>
      <c r="DE57" s="715"/>
      <c r="DF57" s="715"/>
      <c r="DG57" s="715"/>
      <c r="DH57" s="715"/>
      <c r="DI57" s="715"/>
      <c r="DJ57" s="715"/>
      <c r="DK57" s="715"/>
      <c r="DL57" s="715"/>
      <c r="DM57" s="715"/>
      <c r="DN57" s="715"/>
      <c r="DO57" s="715"/>
      <c r="DP57" s="715"/>
      <c r="DQ57" s="715"/>
      <c r="DR57" s="217"/>
      <c r="DS57" s="217"/>
      <c r="DT57" s="217"/>
      <c r="DU57" s="217"/>
      <c r="DV57" s="217"/>
      <c r="DW57" s="217"/>
      <c r="DX57" s="217"/>
      <c r="DY57" s="217"/>
      <c r="DZ57" s="217"/>
      <c r="EA57" s="217"/>
      <c r="EB57" s="217"/>
      <c r="EC57" s="217"/>
      <c r="ED57" s="217"/>
      <c r="EE57" s="217"/>
      <c r="EF57" s="217"/>
      <c r="EG57" s="217"/>
      <c r="EH57" s="217"/>
      <c r="EI57" s="217"/>
      <c r="EJ57" s="217"/>
      <c r="EK57" s="217"/>
      <c r="EL57" s="217"/>
      <c r="EM57" s="217"/>
      <c r="EN57" s="217"/>
      <c r="EO57" s="217"/>
      <c r="EP57" s="217"/>
      <c r="EQ57" s="217"/>
      <c r="ER57" s="217"/>
      <c r="ES57" s="217"/>
      <c r="ET57" s="217"/>
      <c r="EU57" s="217"/>
      <c r="EV57" s="217"/>
      <c r="EW57" s="217"/>
      <c r="EX57" s="217"/>
      <c r="EY57" s="217"/>
      <c r="EZ57" s="217"/>
      <c r="FA57" s="217"/>
      <c r="FB57" s="217"/>
      <c r="FC57" s="217"/>
      <c r="FD57" s="217"/>
      <c r="FE57" s="217"/>
      <c r="FF57" s="217"/>
      <c r="FG57" s="217"/>
      <c r="FH57" s="217"/>
      <c r="FI57" s="217"/>
      <c r="FJ57" s="217"/>
      <c r="FK57" s="217"/>
      <c r="FL57" s="217"/>
      <c r="FM57" s="217"/>
      <c r="FN57" s="217"/>
      <c r="FO57" s="217"/>
      <c r="FP57" s="217"/>
      <c r="FQ57" s="217"/>
      <c r="FR57" s="217"/>
      <c r="FS57" s="217"/>
      <c r="FT57" s="217"/>
      <c r="FU57" s="217"/>
      <c r="FV57" s="217"/>
      <c r="FW57" s="217"/>
      <c r="FX57" s="217"/>
      <c r="FY57" s="217"/>
      <c r="FZ57" s="217"/>
      <c r="GA57" s="217"/>
      <c r="GB57" s="217"/>
    </row>
    <row r="58" spans="1:184" ht="18" customHeight="1" x14ac:dyDescent="0.25">
      <c r="A58" s="137">
        <f t="shared" si="4"/>
        <v>0</v>
      </c>
      <c r="B58" s="138">
        <f t="shared" si="5"/>
        <v>0</v>
      </c>
      <c r="C58" s="132"/>
      <c r="D58" s="72">
        <f t="shared" si="6"/>
        <v>0</v>
      </c>
      <c r="E58" s="72">
        <f t="shared" si="2"/>
        <v>0</v>
      </c>
      <c r="F58" s="72" t="str">
        <f t="shared" si="12"/>
        <v/>
      </c>
      <c r="G58" s="582"/>
      <c r="H58" s="582"/>
      <c r="I58" s="73">
        <v>1</v>
      </c>
      <c r="J58" s="133"/>
      <c r="K58" s="635">
        <f>IF(C58="",0,IF(C58="A",IF(DT58="AP",0,SUMIF(#REF!,A58,#REF!)/1000+SUMIF(#REF!,A58,#REF!)/1000+0.00001),+O58))</f>
        <v>0</v>
      </c>
      <c r="L58" s="77"/>
      <c r="M58" s="636">
        <f>IF(C58="",0,IF(C58="A",IF(DT58="AP",0,SUMIF(#REF!,A58,#REF!)/1000+SUMIF(#REF!,A58,#REF!)/1000),+Q58))</f>
        <v>0</v>
      </c>
      <c r="N58" s="637" t="str">
        <f t="shared" si="3"/>
        <v/>
      </c>
      <c r="O58" s="113"/>
      <c r="P58" s="75"/>
      <c r="Q58" s="74"/>
      <c r="R58" s="127"/>
      <c r="S58" s="113"/>
      <c r="T58" s="76"/>
      <c r="U58" s="75"/>
      <c r="V58" s="127"/>
      <c r="W58" s="113"/>
      <c r="X58" s="75"/>
      <c r="Y58" s="75"/>
      <c r="Z58" s="77"/>
      <c r="AA58" s="115"/>
      <c r="AB58" s="113"/>
      <c r="AC58" s="75"/>
      <c r="AD58" s="75"/>
      <c r="AE58" s="75"/>
      <c r="AF58" s="78"/>
      <c r="AG58" s="114"/>
      <c r="AH58" s="21"/>
      <c r="AI58" s="161"/>
      <c r="AJ58" s="154"/>
      <c r="AK58" s="211"/>
      <c r="AL58" s="98"/>
      <c r="AM58" s="153"/>
      <c r="AN58" s="154"/>
      <c r="AO58" s="99"/>
      <c r="AP58" s="99"/>
      <c r="AQ58" s="99"/>
      <c r="AR58" s="155"/>
      <c r="AS58" s="99"/>
      <c r="AT58" s="99"/>
      <c r="AU58" s="99"/>
      <c r="AV58" s="99"/>
      <c r="AW58" s="97"/>
      <c r="AX58" s="152"/>
      <c r="AY58" s="21"/>
      <c r="AZ58" s="15"/>
      <c r="BA58" s="239"/>
      <c r="BB58" s="235"/>
      <c r="BC58" s="271"/>
      <c r="BD58" s="272"/>
      <c r="BE58" s="15"/>
      <c r="BF58" s="274"/>
      <c r="BG58" s="292"/>
      <c r="BH58" s="274"/>
      <c r="BI58" s="275"/>
      <c r="BJ58" s="15"/>
      <c r="BK58" s="679"/>
      <c r="BL58" s="680"/>
      <c r="BM58" s="548"/>
      <c r="BN58" s="547"/>
      <c r="BO58" s="548"/>
      <c r="BP58" s="547"/>
      <c r="BQ58" s="548"/>
      <c r="BR58" s="549"/>
      <c r="BS58" s="17"/>
      <c r="BT58" s="685"/>
      <c r="BU58" s="547"/>
      <c r="BV58" s="547"/>
      <c r="BW58" s="267"/>
      <c r="BX58" s="535"/>
      <c r="BY58" s="536"/>
      <c r="BZ58" s="274" t="str">
        <f>IF(SETUP!$C$11="Visée 5 / Visée 2",+$O58+$AJ58-$S58-$AA58-$AR58,"")</f>
        <v/>
      </c>
      <c r="CA58" s="275" t="str">
        <f>IF(SETUP!$C$11="Visée 5 / Visée 2",+$Q58+$AL58-$U58-$AF58-$AW58,"")</f>
        <v/>
      </c>
      <c r="CB58" s="15"/>
      <c r="CC58" s="546">
        <f>IF($Q58&lt;0,0,IF($AR58&lt;&gt;0,IF(LEFT(SETUP!$G$3,7)="Visée 5",IF(OR($J58="L",$J58="LV"),($AA58+$S58+$AN58)/($O58/4),+($AA58+$S58+$AN58)/$O58),0),0))</f>
        <v>0</v>
      </c>
      <c r="CD58" s="547" t="str">
        <f>IF(SETUP!$C$11="Visée 5 / Visée 2",IF(AND(CC58&lt;0.2,CC58&gt;0.01),-(+$AF58+$U58+$AS58),0),"")</f>
        <v/>
      </c>
      <c r="CE58" s="548">
        <f>IF($Q58&lt;0,0,IF($AR58&lt;&gt;0,IF(LEFT(SETUP!$G$3,7)="Visée 5",IF(OR($J58="L",$J58="LV"),($AA58+$S58+$AN58+$AO58)/($O58/2),+($AA58+$S58+$AN58+$AO58)/$O58),0),0))</f>
        <v>0</v>
      </c>
      <c r="CF58" s="547" t="str">
        <f>IF(SETUP!$C$11="Visée 5 / Visée 2",IF(AND(CE58&lt;0.2,CE58&gt;0.01),-(+$AF58+$U58+$AS58+$AT58),0),"")</f>
        <v/>
      </c>
      <c r="CG58" s="548">
        <f>IF($Q58&lt;0,0,IF($AR58&lt;&gt;0,IF(LEFT(SETUP!$G$3,7)="Visée 5",IF(OR($J58="L",$J58="LV"),($AA58+$S58+$AN58+$AO58+$AP58)/($O58/4*3),+($AA58+$S58+$AN58+$AO58+$AP58)/$O58),0),0))</f>
        <v>0</v>
      </c>
      <c r="CH58" s="547" t="str">
        <f>IF(SETUP!$C$11="Visée 5 / Visée 2",IF(AND(CG58&lt;0.2,CG58&gt;0.01),-(+$AF58+$U58+$AS58+$AT58+$AU58),0),"")</f>
        <v/>
      </c>
      <c r="CI58" s="548" t="str">
        <f>IF($Q58&lt;0,0,IF(SETUP!$C$11="Visée 5 / Visée 2",IF($AR58&lt;&gt;0,+($AA58+$S58+$AR58)/$O58,0),""))</f>
        <v/>
      </c>
      <c r="CJ58" s="549" t="str">
        <f>IF(SETUP!$C$11="Visée 5 / Visée 2",IF(AND(CI58&lt;0.2,CI58&gt;0.01),-(+$AF58+$U58+$AW58),0),"")</f>
        <v/>
      </c>
      <c r="CK58" s="17"/>
      <c r="CL58" s="265" t="str">
        <f>IF(AND(SETUP!$C$11="Visée 5 / Visée 2",$AN58&lt;&gt;0),IF(AND($R58&lt;#REF!,$AI58&lt;&gt;""),+($Q58-$U58-$AF58-$AS58)-(($O58-$S58-$AA58-$AN58)*#REF!),0),"")</f>
        <v/>
      </c>
      <c r="CM58" s="266" t="str">
        <f>IF(AND(SETUP!$C$11="Visée 5 / Visée 2",SUM($AS58:$AT58)&lt;&gt;0),IF(AND($R58&lt;#REF!,$AI58&lt;&gt;""),+($Q58-$U58-$AF58-$AS58-$AT58)-(($O58-$S58-$AA58-$AN58-$AO58)*#REF!),0),"")</f>
        <v/>
      </c>
      <c r="CN58" s="266" t="str">
        <f>IF(AND(SETUP!$C$11="Visée 5 / Visée 2",SUM($AS58:$AU58)&lt;&gt;0),IF(AND($R58&lt;#REF!,$AI58&lt;&gt;""),+($Q58-$U58-$AF58-$AS58-$AT58-$AU58)-(($O58-$S58-$AA58-$AN58-$AO58-$AP58)*#REF!),0),"")</f>
        <v/>
      </c>
      <c r="CO58" s="267" t="str">
        <f>IF(SETUP!$C$11="Visée 5 / Visée 2",IF(AND($R58&lt;#REF!,$AI58&lt;&gt;""),+($Q58-$U58-$AF58-$AW58)-(($O58-$S58-$AA58-$AR58)*#REF!),0),"")</f>
        <v/>
      </c>
      <c r="CQ58" s="297" t="str">
        <f t="shared" si="7"/>
        <v>0</v>
      </c>
      <c r="CR58" s="589">
        <f>IF(AND(OR($C58="A",$C58=0),$G58=0,$J58=""),0,IF(AND(LEFT(SETUP!$G$3,7)="Visée 3",$C58&lt;&gt;"A",OR($J58="T2",$J58="T3",$J58="T4",$J58="L",$J58="LV"),OR($G58&lt;&gt;0,$H58&lt;&gt;0)),0,IF(AND(LEFT(SETUP!$G$3,7)="Visée 4",$C58&lt;&gt;"A",OR($J58="T3",$J58="T4",$J58="L",$J58="LV"),OR($G58&lt;&gt;0,$H58&lt;&gt;0)),0,IF(AND(LEFT(SETUP!$G$3,7)="Visée 5",$C58&lt;&gt;"A",OR($G58&lt;&gt;0,$H58&lt;&gt;0),OR($J58="T4",$J58="L",$J58="LV")),0,IF(AND($C58="",$AI58&lt;&gt;"A",OR($J58="T1",$J58="T2",$J58="T3",$J58="T4",$J58="L",$J58="LV")),0,1)))))</f>
        <v>0</v>
      </c>
      <c r="CS58" s="690">
        <f>IF($CR58&lt;&gt;0,1,IF(AND($CR58=0,OR($C58&lt;&gt;"A",$C58&lt;&gt;"")),IF(AND($J58="T4",SUM($W58:$Y58)&lt;&gt;0),4,IF(AND($J58="T3",SUM($W58:$X58)&lt;&gt;0),3,IF(AND($J58="T2",$W58&lt;&gt;0),2,IF(AND(LEFT(SETUP!$G$3,7)="Visée 5",OR($J58="L",$J58="LV"),SUM($W58:$Y58)&lt;&gt;0),4,IF(AND(LEFT(SETUP!$G$3,7)="Visée 4",OR($J58="L",$J58="LV"),SUM($W58:$X58)&lt;&gt;0),3,IF(AND(LEFT(SETUP!$G$3,7)="Visée 3",OR($J58="L",$J58="LV"),$W58&lt;&gt;0),2,IF(AND($CR58=0,OR($AI58&lt;&gt;"A",$AI58&lt;&gt;"")),IF(AND($J58="T4",SUM($AN58:$AP58)&lt;&gt;0),44,IF(AND($J58="T3",SUM($AN58:$AO58)&lt;&gt;0),33,IF(AND($J58="T2",$AN58&lt;&gt;0),22,0))))))))))))</f>
        <v>0</v>
      </c>
      <c r="CT58" s="590">
        <f t="shared" si="8"/>
        <v>1</v>
      </c>
      <c r="CU58" s="702">
        <f t="shared" si="9"/>
        <v>2</v>
      </c>
      <c r="CV58" s="702">
        <f>IF(LEFT(SETUP!$G$3,7)="Visée 3",0,IF(LEFT(SETUP!$G$3,7)="Visée 4",1,(IF(LEFT(SETUP!$G$3,7)="Visée 5",2,0))))</f>
        <v>0</v>
      </c>
      <c r="CW58" s="710">
        <f t="shared" si="0"/>
        <v>0</v>
      </c>
      <c r="CX58" s="710">
        <f t="shared" si="1"/>
        <v>0</v>
      </c>
      <c r="CY58" s="590">
        <f t="shared" si="10"/>
        <v>0</v>
      </c>
      <c r="CZ58" s="590">
        <f>IF((IF(C58="",0,IF(C58="A",IF(DU58="AP",0,SUMIF(#REF!,A58,#REF!)/1000+SUMIF(#REF!,A58,#REF!)/1000+0.00001),+O58))+IF(C58="",0,IF(C58="A",IF(DU58="AP",0,SUMIF(#REF!,A58,#REF!)/1000+SUMIF(#REF!,A58,#REF!)/1000),+Q58)))=(K58+M58),0,1)</f>
        <v>0</v>
      </c>
      <c r="DA58" s="590">
        <f t="shared" si="11"/>
        <v>0</v>
      </c>
      <c r="DB58" s="590">
        <f>IF(AND($J58="L",SETUP!$C$11="Visée 3",$C58&lt;&gt;0),IF(SUM(W58:X58)&gt;G58*1/3,2,0),IF(AND($J58="L",AI58&lt;&gt;"",$C58="",OR(SETUP!$C$11="Visée 4",SETUP!$C$11="Visée 3",SETUP!$C$11="Visée 5 / Visée 2")),IF(SUM(AN58:AO58)&gt;G58*2/4,22,0),0))</f>
        <v>0</v>
      </c>
      <c r="DC58" s="590">
        <f>IF(AND($J58="L",SETUP!$C$11="Visée 3",$C58&lt;&gt;0),IF(SUM(W58:Y58)&gt;G58*2/3,3,0),IF(AND($J58="L",SETUP!$C$11="Visée 4",$C58&lt;&gt;0),IF(SUM(W58:Y58)&gt;G58*1/2,3,0),IF(AND($J58="L",AI58&lt;&gt;"",OR(SETUP!$C$11="Visée 4",SETUP!$C$11="Visée 3",SETUP!$C$11="Visée 5 / Visée 2")),IF(SUM(AN58:AP58)&gt;G58*3/4,33,0),0)))</f>
        <v>0</v>
      </c>
      <c r="DD58" s="711">
        <f>IF(AND($J58="L",SETUP!$C$11="Visée 3",$C58&lt;&gt;0),IF(SUM(W58:Z58)&gt;G58,4,0),IF(AND($J58="L",SETUP!$C$11="Visée 4",$C58&lt;&gt;0),IF(SUM(W58:Z58)&gt;G58,4,0),IF(AND($J58="L",SETUP!$C$11="Visée 5 / Visée 2",$C58&lt;&gt;0),IF(W58:Z58&gt;G58,4,0),IF(AND($J58="L",OR(AI58&lt;&gt;"",AI58&lt;&gt;"A"),OR(SETUP!$C$11="Visée 5 / Visée 2",SETUP!$C$11="Visée 4",SETUP!$C$11="Visée 3")),IF(SUM(AN58:AQ58)&gt;G58,44,0),0))))</f>
        <v>0</v>
      </c>
      <c r="DE58" s="715"/>
      <c r="DF58" s="715"/>
      <c r="DG58" s="715"/>
      <c r="DH58" s="715"/>
      <c r="DI58" s="715"/>
      <c r="DJ58" s="715"/>
      <c r="DK58" s="715"/>
      <c r="DL58" s="715"/>
      <c r="DM58" s="715"/>
      <c r="DN58" s="715"/>
      <c r="DO58" s="715"/>
      <c r="DP58" s="715"/>
      <c r="DQ58" s="715"/>
      <c r="DR58" s="217"/>
      <c r="DS58" s="217"/>
      <c r="DT58" s="217"/>
      <c r="DU58" s="217"/>
      <c r="DV58" s="217"/>
      <c r="DW58" s="217"/>
      <c r="DX58" s="217"/>
      <c r="DY58" s="217"/>
      <c r="DZ58" s="217"/>
      <c r="EA58" s="217"/>
      <c r="EB58" s="217"/>
      <c r="EC58" s="217"/>
      <c r="ED58" s="217"/>
      <c r="EE58" s="217"/>
      <c r="EF58" s="217"/>
      <c r="EG58" s="217"/>
      <c r="EH58" s="217"/>
      <c r="EI58" s="217"/>
      <c r="EJ58" s="217"/>
      <c r="EK58" s="217"/>
      <c r="EL58" s="217"/>
      <c r="EM58" s="217"/>
      <c r="EN58" s="217"/>
      <c r="EO58" s="217"/>
      <c r="EP58" s="217"/>
      <c r="EQ58" s="217"/>
      <c r="ER58" s="217"/>
      <c r="ES58" s="217"/>
      <c r="ET58" s="217"/>
      <c r="EU58" s="217"/>
      <c r="EV58" s="217"/>
      <c r="EW58" s="217"/>
      <c r="EX58" s="217"/>
      <c r="EY58" s="217"/>
      <c r="EZ58" s="217"/>
      <c r="FA58" s="217"/>
      <c r="FB58" s="217"/>
      <c r="FC58" s="217"/>
      <c r="FD58" s="217"/>
      <c r="FE58" s="217"/>
      <c r="FF58" s="217"/>
      <c r="FG58" s="217"/>
      <c r="FH58" s="217"/>
      <c r="FI58" s="217"/>
      <c r="FJ58" s="217"/>
      <c r="FK58" s="217"/>
      <c r="FL58" s="217"/>
      <c r="FM58" s="217"/>
      <c r="FN58" s="217"/>
      <c r="FO58" s="217"/>
      <c r="FP58" s="217"/>
      <c r="FQ58" s="217"/>
      <c r="FR58" s="217"/>
      <c r="FS58" s="217"/>
      <c r="FT58" s="217"/>
      <c r="FU58" s="217"/>
      <c r="FV58" s="217"/>
      <c r="FW58" s="217"/>
      <c r="FX58" s="217"/>
      <c r="FY58" s="217"/>
      <c r="FZ58" s="217"/>
      <c r="GA58" s="217"/>
      <c r="GB58" s="217"/>
    </row>
    <row r="59" spans="1:184" ht="18" customHeight="1" x14ac:dyDescent="0.25">
      <c r="A59" s="137" t="s">
        <v>284</v>
      </c>
      <c r="B59" s="138"/>
      <c r="C59" s="132" t="s">
        <v>106</v>
      </c>
      <c r="D59" s="72" t="s">
        <v>162</v>
      </c>
      <c r="E59" s="72"/>
      <c r="F59" s="72" t="str">
        <f>IF(C59="A",IF(O59-S59-W59-X59-Y59&lt;1,"T","E"),"")</f>
        <v>T</v>
      </c>
      <c r="G59" s="582"/>
      <c r="H59" s="582"/>
      <c r="I59" s="73">
        <v>1</v>
      </c>
      <c r="J59" s="133"/>
      <c r="K59" s="635"/>
      <c r="L59" s="77"/>
      <c r="M59" s="636"/>
      <c r="N59" s="637" t="str">
        <f>IFERROR(IF(ABS(M59/K59)&gt;2,"",M59/K59),"")</f>
        <v/>
      </c>
      <c r="O59" s="113"/>
      <c r="P59" s="75"/>
      <c r="Q59" s="74"/>
      <c r="R59" s="127"/>
      <c r="S59" s="113"/>
      <c r="T59" s="76"/>
      <c r="U59" s="75"/>
      <c r="V59" s="127"/>
      <c r="W59" s="113"/>
      <c r="X59" s="75"/>
      <c r="Y59" s="75"/>
      <c r="Z59" s="77"/>
      <c r="AA59" s="115"/>
      <c r="AB59" s="113"/>
      <c r="AC59" s="75"/>
      <c r="AD59" s="75"/>
      <c r="AE59" s="75"/>
      <c r="AF59" s="78"/>
      <c r="AG59" s="114"/>
      <c r="AH59" s="21"/>
      <c r="AI59" s="161"/>
      <c r="AJ59" s="154"/>
      <c r="AK59" s="211"/>
      <c r="AL59" s="98"/>
      <c r="AM59" s="153"/>
      <c r="AN59" s="154"/>
      <c r="AO59" s="99"/>
      <c r="AP59" s="99"/>
      <c r="AQ59" s="99"/>
      <c r="AR59" s="155"/>
      <c r="AS59" s="99"/>
      <c r="AT59" s="99"/>
      <c r="AU59" s="99"/>
      <c r="AV59" s="99"/>
      <c r="AW59" s="97"/>
      <c r="AX59" s="152"/>
      <c r="AY59" s="21"/>
      <c r="AZ59" s="15"/>
      <c r="BA59" s="239"/>
      <c r="BB59" s="235"/>
      <c r="BC59" s="271"/>
      <c r="BD59" s="272"/>
      <c r="BE59" s="15"/>
      <c r="BF59" s="669"/>
      <c r="BG59" s="670"/>
      <c r="BH59" s="669"/>
      <c r="BI59" s="671"/>
      <c r="BJ59" s="15"/>
      <c r="BK59" s="679"/>
      <c r="BL59" s="680"/>
      <c r="BM59" s="548"/>
      <c r="BN59" s="547"/>
      <c r="BO59" s="548"/>
      <c r="BP59" s="547"/>
      <c r="BQ59" s="548"/>
      <c r="BR59" s="549"/>
      <c r="BS59" s="17"/>
      <c r="BT59" s="685"/>
      <c r="BU59" s="547"/>
      <c r="BV59" s="547"/>
      <c r="BW59" s="267"/>
      <c r="BX59" s="535"/>
      <c r="BY59" s="536"/>
      <c r="BZ59" s="669" t="str">
        <f>IF(SETUP!$C$11="Visée 5 / Visée 2",+$O59+$AJ59-$S59-$AA59-$AR59,"")</f>
        <v/>
      </c>
      <c r="CA59" s="671" t="str">
        <f>IF(SETUP!$C$11="Visée 5 / Visée 2",+$Q59+$AL59-$U59-$AF59-$AW59,"")</f>
        <v/>
      </c>
      <c r="CB59" s="15"/>
      <c r="CC59" s="546"/>
      <c r="CD59" s="547"/>
      <c r="CE59" s="548"/>
      <c r="CF59" s="547"/>
      <c r="CG59" s="548"/>
      <c r="CH59" s="547"/>
      <c r="CI59" s="548"/>
      <c r="CJ59" s="549"/>
      <c r="CK59" s="17"/>
      <c r="CL59" s="265" t="str">
        <f>IF(AND(SETUP!$C$11="Visée 5 / Visée 2",$AN59&lt;&gt;0),IF(AND($R59&lt;#REF!,$AI59&lt;&gt;""),+($Q59-$U59-$AF59-$AS59)-(($O59-$S59-$AA59-$AN59)*#REF!),0),"")</f>
        <v/>
      </c>
      <c r="CM59" s="266" t="str">
        <f>IF(AND(SETUP!$C$11="Visée 5 / Visée 2",SUM($AS59:$AT59)&lt;&gt;0),IF(AND($R59&lt;#REF!,$AI59&lt;&gt;""),+($Q59-$U59-$AF59-$AS59-$AT59)-(($O59-$S59-$AA59-$AN59-$AO59)*#REF!),0),"")</f>
        <v/>
      </c>
      <c r="CN59" s="266" t="str">
        <f>IF(AND(SETUP!$C$11="Visée 5 / Visée 2",SUM($AS59:$AU59)&lt;&gt;0),IF(AND($R59&lt;#REF!,$AI59&lt;&gt;""),+($Q59-$U59-$AF59-$AS59-$AT59-$AU59)-(($O59-$S59-$AA59-$AN59-$AO59-$AP59)*#REF!),0),"")</f>
        <v/>
      </c>
      <c r="CO59" s="267" t="str">
        <f>IF(SETUP!$C$11="Visée 5 / Visée 2",IF(AND($R59&lt;#REF!,$AI59&lt;&gt;""),+($Q59-$U59-$AF59-$AW59)-(($O59-$S59-$AA59-$AR59)*#REF!),0),"")</f>
        <v/>
      </c>
      <c r="CQ59" s="297"/>
      <c r="CR59" s="589"/>
      <c r="CS59" s="690"/>
      <c r="CT59" s="590"/>
      <c r="CU59" s="702"/>
      <c r="CV59" s="702"/>
      <c r="CW59" s="710"/>
      <c r="CX59" s="710">
        <f t="shared" si="1"/>
        <v>0</v>
      </c>
      <c r="CY59" s="590"/>
      <c r="CZ59" s="590"/>
      <c r="DA59" s="590"/>
      <c r="DB59" s="590"/>
      <c r="DC59" s="590"/>
      <c r="DD59" s="711"/>
      <c r="DE59" s="715"/>
      <c r="DF59" s="715"/>
      <c r="DG59" s="715"/>
      <c r="DH59" s="715"/>
      <c r="DI59" s="715"/>
      <c r="DJ59" s="715"/>
      <c r="DK59" s="715"/>
      <c r="DL59" s="715"/>
      <c r="DM59" s="715"/>
      <c r="DN59" s="715"/>
      <c r="DO59" s="715"/>
      <c r="DP59" s="715"/>
      <c r="DQ59" s="715"/>
      <c r="DR59" s="217"/>
      <c r="DS59" s="217"/>
      <c r="DT59" s="217"/>
      <c r="DU59" s="217"/>
      <c r="DV59" s="217"/>
      <c r="DW59" s="217"/>
      <c r="DX59" s="217"/>
      <c r="DY59" s="217"/>
      <c r="DZ59" s="217"/>
      <c r="EA59" s="217"/>
      <c r="EB59" s="217"/>
      <c r="EC59" s="217"/>
      <c r="ED59" s="217"/>
      <c r="EE59" s="217"/>
      <c r="EF59" s="217"/>
      <c r="EG59" s="217"/>
      <c r="EH59" s="217"/>
      <c r="EI59" s="217"/>
      <c r="EJ59" s="217"/>
      <c r="EK59" s="217"/>
      <c r="EL59" s="217"/>
      <c r="EM59" s="217"/>
      <c r="EN59" s="217"/>
      <c r="EO59" s="217"/>
      <c r="EP59" s="217"/>
      <c r="EQ59" s="217"/>
      <c r="ER59" s="217"/>
      <c r="ES59" s="217"/>
      <c r="ET59" s="217"/>
      <c r="EU59" s="217"/>
      <c r="EV59" s="217"/>
      <c r="EW59" s="217"/>
      <c r="EX59" s="217"/>
      <c r="EY59" s="217"/>
      <c r="EZ59" s="217"/>
      <c r="FA59" s="217"/>
      <c r="FB59" s="217"/>
      <c r="FC59" s="217"/>
      <c r="FD59" s="217"/>
      <c r="FE59" s="217"/>
      <c r="FF59" s="217"/>
      <c r="FG59" s="217"/>
      <c r="FH59" s="217"/>
      <c r="FI59" s="217"/>
      <c r="FJ59" s="217"/>
      <c r="FK59" s="217"/>
      <c r="FL59" s="217"/>
      <c r="FM59" s="217"/>
      <c r="FN59" s="217"/>
      <c r="FO59" s="217"/>
      <c r="FP59" s="217"/>
      <c r="FQ59" s="217"/>
      <c r="FR59" s="217"/>
      <c r="FS59" s="217"/>
      <c r="FT59" s="217"/>
      <c r="FU59" s="217"/>
      <c r="FV59" s="217"/>
      <c r="FW59" s="217"/>
      <c r="FX59" s="217"/>
      <c r="FY59" s="217"/>
      <c r="FZ59" s="217"/>
      <c r="GA59" s="217"/>
      <c r="GB59" s="217"/>
    </row>
    <row r="60" spans="1:184" ht="18" customHeight="1" x14ac:dyDescent="0.25">
      <c r="A60" s="782" t="s">
        <v>52</v>
      </c>
      <c r="B60" s="782"/>
      <c r="C60" s="139"/>
      <c r="D60" s="300"/>
      <c r="E60" s="300"/>
      <c r="F60" s="300"/>
      <c r="G60" s="583"/>
      <c r="H60" s="583"/>
      <c r="I60" s="301"/>
      <c r="J60" s="302"/>
      <c r="K60" s="35"/>
      <c r="L60" s="51"/>
      <c r="M60" s="52"/>
      <c r="N60" s="61"/>
      <c r="O60" s="116"/>
      <c r="P60" s="51"/>
      <c r="Q60" s="52"/>
      <c r="R60" s="145"/>
      <c r="S60" s="65"/>
      <c r="T60" s="51"/>
      <c r="U60" s="52"/>
      <c r="V60" s="145"/>
      <c r="W60" s="116"/>
      <c r="X60" s="65"/>
      <c r="Y60" s="65"/>
      <c r="Z60" s="51"/>
      <c r="AA60" s="117"/>
      <c r="AB60" s="35"/>
      <c r="AC60" s="35"/>
      <c r="AD60" s="35"/>
      <c r="AE60" s="35"/>
      <c r="AF60" s="66"/>
      <c r="AG60" s="67"/>
      <c r="AH60" s="22"/>
      <c r="AI60" s="173"/>
      <c r="AJ60" s="91"/>
      <c r="AK60" s="308"/>
      <c r="AL60" s="91"/>
      <c r="AM60" s="164"/>
      <c r="AN60" s="165"/>
      <c r="AO60" s="91"/>
      <c r="AP60" s="91"/>
      <c r="AQ60" s="91"/>
      <c r="AR60" s="170"/>
      <c r="AS60" s="91"/>
      <c r="AT60" s="91"/>
      <c r="AU60" s="91"/>
      <c r="AV60" s="91"/>
      <c r="AW60" s="162"/>
      <c r="AX60" s="93"/>
      <c r="AY60" s="21"/>
      <c r="AZ60" s="15"/>
      <c r="BA60" s="240"/>
      <c r="BB60" s="237"/>
      <c r="BC60" s="268"/>
      <c r="BD60" s="270"/>
      <c r="BE60" s="14"/>
      <c r="BF60" s="665"/>
      <c r="BG60" s="666"/>
      <c r="BH60" s="667"/>
      <c r="BI60" s="668"/>
      <c r="BJ60" s="14"/>
      <c r="BK60" s="259"/>
      <c r="BL60" s="262"/>
      <c r="BM60" s="261"/>
      <c r="BN60" s="263"/>
      <c r="BO60" s="261"/>
      <c r="BP60" s="263"/>
      <c r="BQ60" s="260"/>
      <c r="BR60" s="264"/>
      <c r="BS60" s="21"/>
      <c r="BT60" s="268"/>
      <c r="BU60" s="269"/>
      <c r="BV60" s="269"/>
      <c r="BW60" s="270"/>
      <c r="BX60" s="537"/>
      <c r="BY60" s="251"/>
      <c r="BZ60" s="665"/>
      <c r="CA60" s="668"/>
      <c r="CB60" s="14"/>
      <c r="CC60" s="259"/>
      <c r="CD60" s="262"/>
      <c r="CE60" s="261"/>
      <c r="CF60" s="263"/>
      <c r="CG60" s="261"/>
      <c r="CH60" s="263"/>
      <c r="CI60" s="260"/>
      <c r="CJ60" s="264"/>
      <c r="CK60" s="21"/>
      <c r="CL60" s="268"/>
      <c r="CM60" s="269"/>
      <c r="CN60" s="269"/>
      <c r="CO60" s="270"/>
      <c r="CQ60" s="298"/>
      <c r="CR60" s="571"/>
      <c r="CS60" s="571"/>
      <c r="CT60" s="571"/>
      <c r="CU60" s="571"/>
      <c r="CV60" s="571"/>
      <c r="CW60" s="571"/>
      <c r="CX60" s="571"/>
      <c r="CY60" s="571"/>
      <c r="CZ60" s="571"/>
      <c r="DA60" s="571"/>
      <c r="DB60" s="571"/>
      <c r="DC60" s="571"/>
      <c r="DD60" s="571"/>
      <c r="DE60" s="571"/>
      <c r="DF60" s="571"/>
      <c r="DG60" s="571"/>
      <c r="DH60" s="571"/>
      <c r="DI60" s="571"/>
      <c r="DJ60" s="571"/>
      <c r="DK60" s="571"/>
      <c r="DL60" s="571"/>
      <c r="DM60" s="571"/>
      <c r="DN60" s="571"/>
      <c r="DO60" s="571"/>
      <c r="DP60" s="571"/>
      <c r="DQ60" s="571"/>
    </row>
    <row r="61" spans="1:184" ht="18" customHeight="1" x14ac:dyDescent="0.25">
      <c r="A61" s="498"/>
      <c r="B61" s="36" t="s">
        <v>122</v>
      </c>
      <c r="C61" s="140" t="s">
        <v>106</v>
      </c>
      <c r="D61" s="38"/>
      <c r="E61" s="38"/>
      <c r="F61" s="38"/>
      <c r="G61" s="584">
        <f t="shared" ref="G61:H65" si="13">SUMIF($C$13:$C$59,$C61,G$13:G$59)</f>
        <v>0</v>
      </c>
      <c r="H61" s="584">
        <f t="shared" si="13"/>
        <v>0</v>
      </c>
      <c r="I61" s="40"/>
      <c r="J61" s="144"/>
      <c r="K61" s="35">
        <f t="shared" ref="K61:M65" si="14">SUMIF($C$13:$C$59,$C61,K$13:K$59)</f>
        <v>0</v>
      </c>
      <c r="L61" s="53">
        <f t="shared" si="14"/>
        <v>0</v>
      </c>
      <c r="M61" s="54">
        <f t="shared" si="14"/>
        <v>0</v>
      </c>
      <c r="N61" s="61" t="str">
        <f t="shared" ref="N61:N66" si="15">IFERROR(M61/K61,"")</f>
        <v/>
      </c>
      <c r="O61" s="118">
        <f t="shared" ref="O61:Q65" si="16">SUMIF($C$13:$C$59,$C61,O$13:O$59)</f>
        <v>0</v>
      </c>
      <c r="P61" s="53">
        <f t="shared" si="16"/>
        <v>0</v>
      </c>
      <c r="Q61" s="54">
        <f t="shared" si="16"/>
        <v>0</v>
      </c>
      <c r="R61" s="146" t="str">
        <f t="shared" ref="R59:R71" si="17">IFERROR(Q61/O61,"")</f>
        <v/>
      </c>
      <c r="S61" s="35">
        <f>SUMIF($C$13:$C$59,$C61,S$13:S$59)</f>
        <v>0</v>
      </c>
      <c r="T61" s="53">
        <f>SUMIF($C$13:$C$59,$C61,T$13:T$59)</f>
        <v>0</v>
      </c>
      <c r="U61" s="54">
        <f>SUMIF($C$13:$C$59,$C61,U$13:U$59)</f>
        <v>0</v>
      </c>
      <c r="V61" s="146" t="str">
        <f t="shared" ref="V59:V71" si="18">IFERROR(U61/S61,"")</f>
        <v/>
      </c>
      <c r="W61" s="118">
        <f>SUMIF($C$13:$C$59,$C61,W$13:W$59)</f>
        <v>0</v>
      </c>
      <c r="X61" s="35">
        <f t="shared" ref="W61:AF65" si="19">SUMIF($C$13:$C$59,$C61,X$13:X$59)</f>
        <v>0</v>
      </c>
      <c r="Y61" s="35">
        <f t="shared" si="19"/>
        <v>0</v>
      </c>
      <c r="Z61" s="53">
        <f t="shared" si="19"/>
        <v>0</v>
      </c>
      <c r="AA61" s="119">
        <f>SUMIF($C$13:$C$59,$C61,AA$13:AA$59)</f>
        <v>0</v>
      </c>
      <c r="AB61" s="35">
        <f t="shared" si="19"/>
        <v>0</v>
      </c>
      <c r="AC61" s="35">
        <f t="shared" si="19"/>
        <v>0</v>
      </c>
      <c r="AD61" s="35">
        <f t="shared" si="19"/>
        <v>0</v>
      </c>
      <c r="AE61" s="35">
        <f t="shared" si="19"/>
        <v>0</v>
      </c>
      <c r="AF61" s="68">
        <f t="shared" si="19"/>
        <v>0</v>
      </c>
      <c r="AG61" s="69" t="str">
        <f t="shared" ref="AG61:AG66" si="20">IFERROR(AF61/AA61,"")</f>
        <v/>
      </c>
      <c r="AH61" s="21"/>
      <c r="AI61" s="591" t="s">
        <v>106</v>
      </c>
      <c r="AJ61" s="91">
        <f t="shared" ref="AJ61:AL65" si="21">SUMIF($AI$13:$AI$59,$C61,AJ$13:AJ$59)</f>
        <v>0</v>
      </c>
      <c r="AK61" s="308">
        <f t="shared" si="21"/>
        <v>0</v>
      </c>
      <c r="AL61" s="91">
        <f t="shared" si="21"/>
        <v>0</v>
      </c>
      <c r="AM61" s="164" t="str">
        <f t="shared" ref="AM61:AM69" si="22">IF(AJ61=0,"",AL61/AJ61)</f>
        <v/>
      </c>
      <c r="AN61" s="165">
        <f t="shared" ref="AN61:AW65" si="23">SUMIF($AI$13:$AI$59,$C61,AN$13:AN$59)</f>
        <v>0</v>
      </c>
      <c r="AO61" s="91">
        <f t="shared" si="23"/>
        <v>0</v>
      </c>
      <c r="AP61" s="91">
        <f t="shared" si="23"/>
        <v>0</v>
      </c>
      <c r="AQ61" s="91">
        <f t="shared" si="23"/>
        <v>0</v>
      </c>
      <c r="AR61" s="170">
        <f t="shared" si="23"/>
        <v>0</v>
      </c>
      <c r="AS61" s="91">
        <f t="shared" si="23"/>
        <v>0</v>
      </c>
      <c r="AT61" s="91">
        <f t="shared" si="23"/>
        <v>0</v>
      </c>
      <c r="AU61" s="91">
        <f t="shared" si="23"/>
        <v>0</v>
      </c>
      <c r="AV61" s="91">
        <f t="shared" si="23"/>
        <v>0</v>
      </c>
      <c r="AW61" s="162">
        <f t="shared" si="23"/>
        <v>0</v>
      </c>
      <c r="AX61" s="93" t="str">
        <f>IFERROR(AW61/AR61,"")</f>
        <v/>
      </c>
      <c r="AY61" s="21"/>
      <c r="AZ61" s="14"/>
      <c r="BA61" s="240"/>
      <c r="BB61" s="237"/>
      <c r="BC61" s="268"/>
      <c r="BD61" s="270"/>
      <c r="BE61" s="14"/>
      <c r="BF61" s="661">
        <f>+$O61-$S61-$AA61</f>
        <v>0</v>
      </c>
      <c r="BG61" s="662">
        <f>+$Q61-$U61-$AF61</f>
        <v>0</v>
      </c>
      <c r="BH61" s="663">
        <f>+$O66-$S66-$AA66-AR61</f>
        <v>0</v>
      </c>
      <c r="BI61" s="664">
        <f>+$Q66-$U66-$AF66-AW61</f>
        <v>0</v>
      </c>
      <c r="BJ61" s="14"/>
      <c r="BK61" s="259"/>
      <c r="BL61" s="262"/>
      <c r="BM61" s="261"/>
      <c r="BN61" s="263"/>
      <c r="BO61" s="261"/>
      <c r="BP61" s="263"/>
      <c r="BQ61" s="260"/>
      <c r="BR61" s="264"/>
      <c r="BS61" s="21"/>
      <c r="BT61" s="268"/>
      <c r="BU61" s="269"/>
      <c r="BV61" s="269"/>
      <c r="BW61" s="270"/>
      <c r="BX61" s="537"/>
      <c r="BY61" s="251"/>
      <c r="BZ61" s="665" t="str">
        <f>IF(SETUP!$C$11="Visée 5 / Visée 2",O61+AJ61-S61-AA61-AR61+K62+K63+K64+K65-AA62-AA63-AA64-AA65,"")</f>
        <v/>
      </c>
      <c r="CA61" s="668" t="str">
        <f>IF(SETUP!$C$11="Visée 5 / Visée 2",Q61+AL61-U61-AF61-AW61+M62+M63+M64+M65-AF62-AF63-AF64-AF65,"")</f>
        <v/>
      </c>
      <c r="CB61" s="14"/>
      <c r="CC61" s="259"/>
      <c r="CD61" s="262"/>
      <c r="CE61" s="261"/>
      <c r="CF61" s="263"/>
      <c r="CG61" s="261"/>
      <c r="CH61" s="263"/>
      <c r="CI61" s="260"/>
      <c r="CJ61" s="264"/>
      <c r="CK61" s="21"/>
      <c r="CL61" s="268"/>
      <c r="CM61" s="269"/>
      <c r="CN61" s="269"/>
      <c r="CO61" s="270"/>
      <c r="CQ61" s="298"/>
      <c r="CR61" s="571"/>
      <c r="CS61" s="571"/>
      <c r="CT61" s="571"/>
      <c r="CU61" s="571"/>
      <c r="CV61" s="571"/>
      <c r="CW61" s="571"/>
      <c r="CX61" s="571"/>
      <c r="CY61" s="571"/>
      <c r="CZ61" s="571"/>
      <c r="DA61" s="571"/>
      <c r="DB61" s="571"/>
      <c r="DC61" s="571"/>
      <c r="DD61" s="571"/>
      <c r="DE61" s="571"/>
      <c r="DF61" s="571"/>
      <c r="DG61" s="571"/>
      <c r="DH61" s="571"/>
      <c r="DI61" s="571"/>
      <c r="DJ61" s="571"/>
      <c r="DK61" s="571"/>
      <c r="DL61" s="571"/>
      <c r="DM61" s="571"/>
      <c r="DN61" s="571"/>
      <c r="DO61" s="571"/>
      <c r="DP61" s="571"/>
      <c r="DQ61" s="571"/>
    </row>
    <row r="62" spans="1:184" ht="18" customHeight="1" x14ac:dyDescent="0.25">
      <c r="A62" s="498"/>
      <c r="B62" s="36" t="s">
        <v>330</v>
      </c>
      <c r="C62" s="140" t="s">
        <v>107</v>
      </c>
      <c r="D62" s="38"/>
      <c r="E62" s="38"/>
      <c r="F62" s="38"/>
      <c r="G62" s="584">
        <f t="shared" si="13"/>
        <v>0</v>
      </c>
      <c r="H62" s="584">
        <f t="shared" si="13"/>
        <v>0</v>
      </c>
      <c r="I62" s="40"/>
      <c r="J62" s="144"/>
      <c r="K62" s="35">
        <f t="shared" si="14"/>
        <v>0</v>
      </c>
      <c r="L62" s="53">
        <f t="shared" si="14"/>
        <v>0</v>
      </c>
      <c r="M62" s="54">
        <f t="shared" si="14"/>
        <v>0</v>
      </c>
      <c r="N62" s="61" t="str">
        <f t="shared" si="15"/>
        <v/>
      </c>
      <c r="O62" s="118">
        <f t="shared" si="16"/>
        <v>0</v>
      </c>
      <c r="P62" s="53">
        <f t="shared" si="16"/>
        <v>0</v>
      </c>
      <c r="Q62" s="54">
        <f t="shared" si="16"/>
        <v>0</v>
      </c>
      <c r="R62" s="146" t="str">
        <f t="shared" si="17"/>
        <v/>
      </c>
      <c r="S62" s="41"/>
      <c r="T62" s="57"/>
      <c r="U62" s="58"/>
      <c r="V62" s="148"/>
      <c r="W62" s="118">
        <f t="shared" si="19"/>
        <v>0</v>
      </c>
      <c r="X62" s="35">
        <f t="shared" si="19"/>
        <v>0</v>
      </c>
      <c r="Y62" s="35">
        <f t="shared" si="19"/>
        <v>0</v>
      </c>
      <c r="Z62" s="53">
        <f t="shared" si="19"/>
        <v>0</v>
      </c>
      <c r="AA62" s="119">
        <f t="shared" si="19"/>
        <v>0</v>
      </c>
      <c r="AB62" s="35">
        <f t="shared" si="19"/>
        <v>0</v>
      </c>
      <c r="AC62" s="35">
        <f t="shared" si="19"/>
        <v>0</v>
      </c>
      <c r="AD62" s="35">
        <f t="shared" si="19"/>
        <v>0</v>
      </c>
      <c r="AE62" s="35">
        <f t="shared" si="19"/>
        <v>0</v>
      </c>
      <c r="AF62" s="68">
        <f t="shared" si="19"/>
        <v>0</v>
      </c>
      <c r="AG62" s="69" t="str">
        <f t="shared" si="20"/>
        <v/>
      </c>
      <c r="AH62" s="21"/>
      <c r="AI62" s="591" t="s">
        <v>107</v>
      </c>
      <c r="AJ62" s="91">
        <f t="shared" si="21"/>
        <v>0</v>
      </c>
      <c r="AK62" s="308">
        <f t="shared" si="21"/>
        <v>0</v>
      </c>
      <c r="AL62" s="91">
        <f t="shared" si="21"/>
        <v>0</v>
      </c>
      <c r="AM62" s="164" t="str">
        <f t="shared" si="22"/>
        <v/>
      </c>
      <c r="AN62" s="165">
        <f t="shared" si="23"/>
        <v>0</v>
      </c>
      <c r="AO62" s="91">
        <f t="shared" si="23"/>
        <v>0</v>
      </c>
      <c r="AP62" s="91">
        <f t="shared" si="23"/>
        <v>0</v>
      </c>
      <c r="AQ62" s="91">
        <f t="shared" si="23"/>
        <v>0</v>
      </c>
      <c r="AR62" s="170">
        <f t="shared" si="23"/>
        <v>0</v>
      </c>
      <c r="AS62" s="91">
        <f t="shared" si="23"/>
        <v>0</v>
      </c>
      <c r="AT62" s="91">
        <f t="shared" si="23"/>
        <v>0</v>
      </c>
      <c r="AU62" s="91">
        <f t="shared" si="23"/>
        <v>0</v>
      </c>
      <c r="AV62" s="91">
        <f t="shared" si="23"/>
        <v>0</v>
      </c>
      <c r="AW62" s="162">
        <f t="shared" si="23"/>
        <v>0</v>
      </c>
      <c r="AX62" s="93" t="str">
        <f>IFERROR(AW62/AR62,"")</f>
        <v/>
      </c>
      <c r="AY62" s="21"/>
      <c r="AZ62" s="14"/>
      <c r="BA62" s="240"/>
      <c r="BB62" s="237"/>
      <c r="BC62" s="268"/>
      <c r="BD62" s="270"/>
      <c r="BE62" s="14"/>
      <c r="BF62" s="661">
        <f>+$O62-$S62-$AA62</f>
        <v>0</v>
      </c>
      <c r="BG62" s="662">
        <f>+$Q62-$U62-$AF62</f>
        <v>0</v>
      </c>
      <c r="BH62" s="704"/>
      <c r="BI62" s="705"/>
      <c r="BJ62" s="14"/>
      <c r="BK62" s="259"/>
      <c r="BL62" s="262"/>
      <c r="BM62" s="261"/>
      <c r="BN62" s="263"/>
      <c r="BO62" s="261"/>
      <c r="BP62" s="263"/>
      <c r="BQ62" s="260"/>
      <c r="BR62" s="264"/>
      <c r="BS62" s="21"/>
      <c r="BT62" s="268"/>
      <c r="BU62" s="269"/>
      <c r="BV62" s="269"/>
      <c r="BW62" s="270"/>
      <c r="BX62" s="537"/>
      <c r="BY62" s="251"/>
      <c r="BZ62" s="665" t="str">
        <f>IF(SETUP!$C$11="Visée 5 / Visée 2",AJ62-AR62,"")</f>
        <v/>
      </c>
      <c r="CA62" s="668" t="str">
        <f>IF(SETUP!$C$11="Visée 5 / Visée 2",AL62-AW62,"")</f>
        <v/>
      </c>
      <c r="CB62" s="14"/>
      <c r="CC62" s="259"/>
      <c r="CD62" s="262"/>
      <c r="CE62" s="261"/>
      <c r="CF62" s="263"/>
      <c r="CG62" s="261"/>
      <c r="CH62" s="263"/>
      <c r="CI62" s="260"/>
      <c r="CJ62" s="264"/>
      <c r="CK62" s="21"/>
      <c r="CL62" s="268"/>
      <c r="CM62" s="269"/>
      <c r="CN62" s="269"/>
      <c r="CO62" s="270"/>
      <c r="CQ62" s="298"/>
      <c r="CR62" s="571"/>
      <c r="CS62" s="571"/>
      <c r="CT62" s="571"/>
      <c r="CU62" s="571"/>
      <c r="CV62" s="571"/>
      <c r="CW62" s="571"/>
      <c r="CX62" s="571"/>
      <c r="CY62" s="571"/>
      <c r="CZ62" s="571"/>
      <c r="DA62" s="571"/>
      <c r="DB62" s="571"/>
      <c r="DC62" s="571"/>
      <c r="DD62" s="571"/>
      <c r="DE62" s="571"/>
      <c r="DF62" s="571"/>
      <c r="DG62" s="571"/>
      <c r="DH62" s="571"/>
      <c r="DI62" s="571"/>
      <c r="DJ62" s="571"/>
      <c r="DK62" s="571"/>
      <c r="DL62" s="571"/>
      <c r="DM62" s="571"/>
      <c r="DN62" s="571"/>
      <c r="DO62" s="571"/>
      <c r="DP62" s="571"/>
      <c r="DQ62" s="571"/>
    </row>
    <row r="63" spans="1:184" ht="18" customHeight="1" x14ac:dyDescent="0.25">
      <c r="A63" s="37"/>
      <c r="B63" s="36" t="s">
        <v>90</v>
      </c>
      <c r="C63" s="140" t="s">
        <v>89</v>
      </c>
      <c r="D63" s="38"/>
      <c r="E63" s="38"/>
      <c r="F63" s="38"/>
      <c r="G63" s="584">
        <f t="shared" si="13"/>
        <v>0</v>
      </c>
      <c r="H63" s="584">
        <f t="shared" si="13"/>
        <v>0</v>
      </c>
      <c r="I63" s="40"/>
      <c r="J63" s="144"/>
      <c r="K63" s="35">
        <f t="shared" si="14"/>
        <v>0</v>
      </c>
      <c r="L63" s="53">
        <f t="shared" si="14"/>
        <v>0</v>
      </c>
      <c r="M63" s="54">
        <f t="shared" si="14"/>
        <v>0</v>
      </c>
      <c r="N63" s="61" t="str">
        <f t="shared" si="15"/>
        <v/>
      </c>
      <c r="O63" s="118">
        <f t="shared" si="16"/>
        <v>0</v>
      </c>
      <c r="P63" s="53">
        <f t="shared" si="16"/>
        <v>0</v>
      </c>
      <c r="Q63" s="54">
        <f t="shared" si="16"/>
        <v>0</v>
      </c>
      <c r="R63" s="146" t="str">
        <f t="shared" si="17"/>
        <v/>
      </c>
      <c r="S63" s="41"/>
      <c r="T63" s="57"/>
      <c r="U63" s="58"/>
      <c r="V63" s="148"/>
      <c r="W63" s="118">
        <f t="shared" si="19"/>
        <v>0</v>
      </c>
      <c r="X63" s="35">
        <f t="shared" si="19"/>
        <v>0</v>
      </c>
      <c r="Y63" s="35">
        <f t="shared" si="19"/>
        <v>0</v>
      </c>
      <c r="Z63" s="53">
        <f t="shared" si="19"/>
        <v>0</v>
      </c>
      <c r="AA63" s="119">
        <f t="shared" si="19"/>
        <v>0</v>
      </c>
      <c r="AB63" s="35">
        <f t="shared" si="19"/>
        <v>0</v>
      </c>
      <c r="AC63" s="35">
        <f t="shared" si="19"/>
        <v>0</v>
      </c>
      <c r="AD63" s="35">
        <f t="shared" si="19"/>
        <v>0</v>
      </c>
      <c r="AE63" s="35">
        <f t="shared" si="19"/>
        <v>0</v>
      </c>
      <c r="AF63" s="68">
        <f t="shared" si="19"/>
        <v>0</v>
      </c>
      <c r="AG63" s="69" t="str">
        <f t="shared" si="20"/>
        <v/>
      </c>
      <c r="AH63" s="21"/>
      <c r="AI63" s="591" t="s">
        <v>89</v>
      </c>
      <c r="AJ63" s="91">
        <f t="shared" si="21"/>
        <v>0</v>
      </c>
      <c r="AK63" s="308">
        <f t="shared" si="21"/>
        <v>0</v>
      </c>
      <c r="AL63" s="91">
        <f t="shared" si="21"/>
        <v>0</v>
      </c>
      <c r="AM63" s="164" t="str">
        <f t="shared" si="22"/>
        <v/>
      </c>
      <c r="AN63" s="165">
        <f t="shared" si="23"/>
        <v>0</v>
      </c>
      <c r="AO63" s="91">
        <f t="shared" si="23"/>
        <v>0</v>
      </c>
      <c r="AP63" s="91">
        <f t="shared" si="23"/>
        <v>0</v>
      </c>
      <c r="AQ63" s="91">
        <f t="shared" si="23"/>
        <v>0</v>
      </c>
      <c r="AR63" s="170">
        <f t="shared" si="23"/>
        <v>0</v>
      </c>
      <c r="AS63" s="91">
        <f t="shared" si="23"/>
        <v>0</v>
      </c>
      <c r="AT63" s="91">
        <f t="shared" si="23"/>
        <v>0</v>
      </c>
      <c r="AU63" s="91">
        <f t="shared" si="23"/>
        <v>0</v>
      </c>
      <c r="AV63" s="91">
        <f t="shared" si="23"/>
        <v>0</v>
      </c>
      <c r="AW63" s="162">
        <f t="shared" si="23"/>
        <v>0</v>
      </c>
      <c r="AX63" s="93" t="str">
        <f>IFERROR(AW63/AR63,"")</f>
        <v/>
      </c>
      <c r="AY63" s="21"/>
      <c r="AZ63" s="14"/>
      <c r="BA63" s="240"/>
      <c r="BB63" s="237"/>
      <c r="BC63" s="268"/>
      <c r="BD63" s="270"/>
      <c r="BE63" s="14"/>
      <c r="BF63" s="661">
        <f>+$O63-$S63-$AA63</f>
        <v>0</v>
      </c>
      <c r="BG63" s="662">
        <f>+$Q63-$U63-$AF63</f>
        <v>0</v>
      </c>
      <c r="BH63" s="704"/>
      <c r="BI63" s="705"/>
      <c r="BJ63" s="14"/>
      <c r="BK63" s="259"/>
      <c r="BL63" s="262"/>
      <c r="BM63" s="261"/>
      <c r="BN63" s="263"/>
      <c r="BO63" s="261"/>
      <c r="BP63" s="263"/>
      <c r="BQ63" s="260"/>
      <c r="BR63" s="264"/>
      <c r="BS63" s="21"/>
      <c r="BT63" s="268"/>
      <c r="BU63" s="269"/>
      <c r="BV63" s="269"/>
      <c r="BW63" s="270"/>
      <c r="BX63" s="537"/>
      <c r="BY63" s="251"/>
      <c r="BZ63" s="665" t="str">
        <f>IF(SETUP!$C$11="Visée 5 / Visée 2",AJ63-AR63,"")</f>
        <v/>
      </c>
      <c r="CA63" s="668" t="str">
        <f>IF(SETUP!$C$11="Visée 5 / Visée 2",AL63-AW63,"")</f>
        <v/>
      </c>
      <c r="CB63" s="14"/>
      <c r="CC63" s="259"/>
      <c r="CD63" s="262"/>
      <c r="CE63" s="261"/>
      <c r="CF63" s="263"/>
      <c r="CG63" s="261"/>
      <c r="CH63" s="263"/>
      <c r="CI63" s="260"/>
      <c r="CJ63" s="264"/>
      <c r="CK63" s="21"/>
      <c r="CL63" s="268"/>
      <c r="CM63" s="269"/>
      <c r="CN63" s="269"/>
      <c r="CO63" s="270"/>
      <c r="CQ63" s="298"/>
      <c r="CR63" s="571"/>
      <c r="CS63" s="571"/>
      <c r="CT63" s="571"/>
      <c r="CU63" s="571"/>
      <c r="CV63" s="571"/>
      <c r="CW63" s="571"/>
      <c r="CX63" s="571"/>
      <c r="CY63" s="571"/>
      <c r="CZ63" s="571"/>
      <c r="DA63" s="571"/>
      <c r="DB63" s="571"/>
      <c r="DC63" s="571"/>
      <c r="DD63" s="571"/>
      <c r="DE63" s="571"/>
      <c r="DF63" s="571"/>
      <c r="DG63" s="571"/>
      <c r="DH63" s="571"/>
      <c r="DI63" s="571"/>
      <c r="DJ63" s="571"/>
      <c r="DK63" s="571"/>
      <c r="DL63" s="571"/>
      <c r="DM63" s="571"/>
      <c r="DN63" s="571"/>
      <c r="DO63" s="571"/>
      <c r="DP63" s="571"/>
      <c r="DQ63" s="571"/>
    </row>
    <row r="64" spans="1:184" ht="18" customHeight="1" x14ac:dyDescent="0.25">
      <c r="A64" s="37"/>
      <c r="B64" s="36" t="s">
        <v>123</v>
      </c>
      <c r="C64" s="140" t="s">
        <v>108</v>
      </c>
      <c r="D64" s="38"/>
      <c r="E64" s="38"/>
      <c r="F64" s="38"/>
      <c r="G64" s="584">
        <f t="shared" si="13"/>
        <v>0</v>
      </c>
      <c r="H64" s="584">
        <f t="shared" si="13"/>
        <v>0</v>
      </c>
      <c r="I64" s="40"/>
      <c r="J64" s="144"/>
      <c r="K64" s="35">
        <f t="shared" si="14"/>
        <v>0</v>
      </c>
      <c r="L64" s="53">
        <f t="shared" si="14"/>
        <v>0</v>
      </c>
      <c r="M64" s="54">
        <f t="shared" si="14"/>
        <v>0</v>
      </c>
      <c r="N64" s="61" t="str">
        <f t="shared" si="15"/>
        <v/>
      </c>
      <c r="O64" s="118">
        <f t="shared" si="16"/>
        <v>0</v>
      </c>
      <c r="P64" s="53">
        <f t="shared" si="16"/>
        <v>0</v>
      </c>
      <c r="Q64" s="54">
        <f t="shared" si="16"/>
        <v>0</v>
      </c>
      <c r="R64" s="146" t="str">
        <f t="shared" si="17"/>
        <v/>
      </c>
      <c r="S64" s="41"/>
      <c r="T64" s="57"/>
      <c r="U64" s="58"/>
      <c r="V64" s="148"/>
      <c r="W64" s="118">
        <f t="shared" si="19"/>
        <v>0</v>
      </c>
      <c r="X64" s="35">
        <f t="shared" si="19"/>
        <v>0</v>
      </c>
      <c r="Y64" s="35">
        <f t="shared" si="19"/>
        <v>0</v>
      </c>
      <c r="Z64" s="53">
        <f t="shared" si="19"/>
        <v>0</v>
      </c>
      <c r="AA64" s="119">
        <f t="shared" si="19"/>
        <v>0</v>
      </c>
      <c r="AB64" s="35">
        <f t="shared" si="19"/>
        <v>0</v>
      </c>
      <c r="AC64" s="35">
        <f t="shared" si="19"/>
        <v>0</v>
      </c>
      <c r="AD64" s="35">
        <f t="shared" si="19"/>
        <v>0</v>
      </c>
      <c r="AE64" s="35">
        <f t="shared" si="19"/>
        <v>0</v>
      </c>
      <c r="AF64" s="68">
        <f t="shared" si="19"/>
        <v>0</v>
      </c>
      <c r="AG64" s="69" t="str">
        <f t="shared" si="20"/>
        <v/>
      </c>
      <c r="AH64" s="21"/>
      <c r="AI64" s="591" t="s">
        <v>108</v>
      </c>
      <c r="AJ64" s="91">
        <f t="shared" si="21"/>
        <v>0</v>
      </c>
      <c r="AK64" s="308">
        <f t="shared" si="21"/>
        <v>0</v>
      </c>
      <c r="AL64" s="91">
        <f t="shared" si="21"/>
        <v>0</v>
      </c>
      <c r="AM64" s="164" t="str">
        <f t="shared" si="22"/>
        <v/>
      </c>
      <c r="AN64" s="165">
        <f t="shared" si="23"/>
        <v>0</v>
      </c>
      <c r="AO64" s="91">
        <f t="shared" si="23"/>
        <v>0</v>
      </c>
      <c r="AP64" s="91">
        <f t="shared" si="23"/>
        <v>0</v>
      </c>
      <c r="AQ64" s="91">
        <f t="shared" si="23"/>
        <v>0</v>
      </c>
      <c r="AR64" s="170">
        <f t="shared" si="23"/>
        <v>0</v>
      </c>
      <c r="AS64" s="91">
        <f t="shared" si="23"/>
        <v>0</v>
      </c>
      <c r="AT64" s="91">
        <f t="shared" si="23"/>
        <v>0</v>
      </c>
      <c r="AU64" s="91">
        <f t="shared" si="23"/>
        <v>0</v>
      </c>
      <c r="AV64" s="91">
        <f t="shared" si="23"/>
        <v>0</v>
      </c>
      <c r="AW64" s="162">
        <f t="shared" si="23"/>
        <v>0</v>
      </c>
      <c r="AX64" s="93" t="str">
        <f>IFERROR(AW64/AR64,"")</f>
        <v/>
      </c>
      <c r="AY64" s="21"/>
      <c r="AZ64" s="14"/>
      <c r="BA64" s="240"/>
      <c r="BB64" s="237"/>
      <c r="BC64" s="268"/>
      <c r="BD64" s="270"/>
      <c r="BE64" s="14"/>
      <c r="BF64" s="661">
        <f>+$O64-$S64-$AA64</f>
        <v>0</v>
      </c>
      <c r="BG64" s="662">
        <f>+$Q64-$U64-$AF64</f>
        <v>0</v>
      </c>
      <c r="BH64" s="704"/>
      <c r="BI64" s="705"/>
      <c r="BJ64" s="14"/>
      <c r="BK64" s="259"/>
      <c r="BL64" s="262"/>
      <c r="BM64" s="261"/>
      <c r="BN64" s="263"/>
      <c r="BO64" s="261"/>
      <c r="BP64" s="263"/>
      <c r="BQ64" s="260"/>
      <c r="BR64" s="264"/>
      <c r="BS64" s="21"/>
      <c r="BT64" s="268"/>
      <c r="BU64" s="269"/>
      <c r="BV64" s="269"/>
      <c r="BW64" s="270"/>
      <c r="BX64" s="537"/>
      <c r="BY64" s="251"/>
      <c r="BZ64" s="665" t="str">
        <f>IF(SETUP!$C$11="Visée 5 / Visée 2",AJ64-AR64,"")</f>
        <v/>
      </c>
      <c r="CA64" s="668" t="str">
        <f>IF(SETUP!$C$11="Visée 5 / Visée 2",AL64-AW64,"")</f>
        <v/>
      </c>
      <c r="CB64" s="14"/>
      <c r="CC64" s="259"/>
      <c r="CD64" s="262"/>
      <c r="CE64" s="261"/>
      <c r="CF64" s="263"/>
      <c r="CG64" s="261"/>
      <c r="CH64" s="263"/>
      <c r="CI64" s="260"/>
      <c r="CJ64" s="264"/>
      <c r="CK64" s="21"/>
      <c r="CL64" s="268"/>
      <c r="CM64" s="269"/>
      <c r="CN64" s="269"/>
      <c r="CO64" s="270"/>
      <c r="CQ64" s="298"/>
      <c r="CR64" s="571"/>
      <c r="CS64" s="571"/>
      <c r="CT64" s="571"/>
      <c r="CU64" s="571"/>
      <c r="CV64" s="571"/>
      <c r="CW64" s="571"/>
      <c r="CX64" s="571"/>
      <c r="CY64" s="571"/>
      <c r="CZ64" s="571"/>
      <c r="DA64" s="571"/>
      <c r="DB64" s="571"/>
      <c r="DC64" s="571"/>
      <c r="DD64" s="571"/>
      <c r="DE64" s="571"/>
      <c r="DF64" s="571"/>
      <c r="DG64" s="571"/>
      <c r="DH64" s="571"/>
      <c r="DI64" s="571"/>
      <c r="DJ64" s="571"/>
      <c r="DK64" s="571"/>
      <c r="DL64" s="571"/>
      <c r="DM64" s="571"/>
      <c r="DN64" s="571"/>
      <c r="DO64" s="571"/>
      <c r="DP64" s="571"/>
      <c r="DQ64" s="571"/>
    </row>
    <row r="65" spans="1:122" ht="18" customHeight="1" x14ac:dyDescent="0.25">
      <c r="A65" s="37"/>
      <c r="B65" s="36" t="s">
        <v>124</v>
      </c>
      <c r="C65" s="140" t="s">
        <v>109</v>
      </c>
      <c r="D65" s="38"/>
      <c r="E65" s="38"/>
      <c r="F65" s="38"/>
      <c r="G65" s="584">
        <f t="shared" si="13"/>
        <v>0</v>
      </c>
      <c r="H65" s="584">
        <f t="shared" si="13"/>
        <v>0</v>
      </c>
      <c r="I65" s="40"/>
      <c r="J65" s="144"/>
      <c r="K65" s="35">
        <f t="shared" si="14"/>
        <v>0</v>
      </c>
      <c r="L65" s="53">
        <f t="shared" si="14"/>
        <v>0</v>
      </c>
      <c r="M65" s="54">
        <f t="shared" si="14"/>
        <v>0</v>
      </c>
      <c r="N65" s="61" t="str">
        <f t="shared" si="15"/>
        <v/>
      </c>
      <c r="O65" s="118">
        <f t="shared" si="16"/>
        <v>0</v>
      </c>
      <c r="P65" s="53">
        <f t="shared" si="16"/>
        <v>0</v>
      </c>
      <c r="Q65" s="54">
        <f t="shared" si="16"/>
        <v>0</v>
      </c>
      <c r="R65" s="146" t="str">
        <f t="shared" si="17"/>
        <v/>
      </c>
      <c r="S65" s="41"/>
      <c r="T65" s="57"/>
      <c r="U65" s="58"/>
      <c r="V65" s="148"/>
      <c r="W65" s="118">
        <f t="shared" si="19"/>
        <v>0</v>
      </c>
      <c r="X65" s="35">
        <f t="shared" si="19"/>
        <v>0</v>
      </c>
      <c r="Y65" s="35">
        <f t="shared" si="19"/>
        <v>0</v>
      </c>
      <c r="Z65" s="53">
        <f t="shared" si="19"/>
        <v>0</v>
      </c>
      <c r="AA65" s="119">
        <f t="shared" si="19"/>
        <v>0</v>
      </c>
      <c r="AB65" s="35">
        <f t="shared" si="19"/>
        <v>0</v>
      </c>
      <c r="AC65" s="35">
        <f t="shared" si="19"/>
        <v>0</v>
      </c>
      <c r="AD65" s="35">
        <f t="shared" si="19"/>
        <v>0</v>
      </c>
      <c r="AE65" s="35">
        <f t="shared" si="19"/>
        <v>0</v>
      </c>
      <c r="AF65" s="68">
        <f t="shared" si="19"/>
        <v>0</v>
      </c>
      <c r="AG65" s="69" t="str">
        <f t="shared" si="20"/>
        <v/>
      </c>
      <c r="AH65" s="21"/>
      <c r="AI65" s="591" t="s">
        <v>109</v>
      </c>
      <c r="AJ65" s="91">
        <f t="shared" si="21"/>
        <v>0</v>
      </c>
      <c r="AK65" s="308">
        <f t="shared" si="21"/>
        <v>0</v>
      </c>
      <c r="AL65" s="91">
        <f t="shared" si="21"/>
        <v>0</v>
      </c>
      <c r="AM65" s="164" t="str">
        <f t="shared" si="22"/>
        <v/>
      </c>
      <c r="AN65" s="165">
        <f t="shared" si="23"/>
        <v>0</v>
      </c>
      <c r="AO65" s="91">
        <f t="shared" si="23"/>
        <v>0</v>
      </c>
      <c r="AP65" s="91">
        <f t="shared" si="23"/>
        <v>0</v>
      </c>
      <c r="AQ65" s="91">
        <f t="shared" si="23"/>
        <v>0</v>
      </c>
      <c r="AR65" s="170">
        <f t="shared" si="23"/>
        <v>0</v>
      </c>
      <c r="AS65" s="91">
        <f t="shared" si="23"/>
        <v>0</v>
      </c>
      <c r="AT65" s="91">
        <f t="shared" si="23"/>
        <v>0</v>
      </c>
      <c r="AU65" s="91">
        <f t="shared" si="23"/>
        <v>0</v>
      </c>
      <c r="AV65" s="91">
        <f t="shared" si="23"/>
        <v>0</v>
      </c>
      <c r="AW65" s="162">
        <f t="shared" si="23"/>
        <v>0</v>
      </c>
      <c r="AX65" s="93" t="str">
        <f>IFERROR(AW65/AR65,"")</f>
        <v/>
      </c>
      <c r="AY65" s="21"/>
      <c r="AZ65" s="14"/>
      <c r="BA65" s="240"/>
      <c r="BB65" s="237"/>
      <c r="BC65" s="268"/>
      <c r="BD65" s="270"/>
      <c r="BE65" s="14"/>
      <c r="BF65" s="661">
        <f>+$O65-$S65-$AA65</f>
        <v>0</v>
      </c>
      <c r="BG65" s="662">
        <f>+$Q65-$U65-$AF65</f>
        <v>0</v>
      </c>
      <c r="BH65" s="704"/>
      <c r="BI65" s="705"/>
      <c r="BJ65" s="14"/>
      <c r="BK65" s="259"/>
      <c r="BL65" s="262"/>
      <c r="BM65" s="261"/>
      <c r="BN65" s="263"/>
      <c r="BO65" s="261"/>
      <c r="BP65" s="263"/>
      <c r="BQ65" s="260"/>
      <c r="BR65" s="264"/>
      <c r="BS65" s="21"/>
      <c r="BT65" s="268"/>
      <c r="BU65" s="269"/>
      <c r="BV65" s="269"/>
      <c r="BW65" s="270"/>
      <c r="BX65" s="537"/>
      <c r="BY65" s="251"/>
      <c r="BZ65" s="665" t="str">
        <f>IF(SETUP!$C$11="Visée 5 / Visée 2",AJ65-AR65,"")</f>
        <v/>
      </c>
      <c r="CA65" s="668" t="str">
        <f>IF(SETUP!$C$11="Visée 5 / Visée 2",AL65-AW65,"")</f>
        <v/>
      </c>
      <c r="CB65" s="14"/>
      <c r="CC65" s="259"/>
      <c r="CD65" s="262"/>
      <c r="CE65" s="261"/>
      <c r="CF65" s="263"/>
      <c r="CG65" s="261"/>
      <c r="CH65" s="263"/>
      <c r="CI65" s="260"/>
      <c r="CJ65" s="264"/>
      <c r="CK65" s="21"/>
      <c r="CL65" s="268"/>
      <c r="CM65" s="269"/>
      <c r="CN65" s="269"/>
      <c r="CO65" s="270"/>
      <c r="CQ65" s="298"/>
      <c r="CR65" s="571"/>
      <c r="CS65" s="571"/>
      <c r="CT65" s="571"/>
      <c r="CU65" s="571"/>
      <c r="CV65" s="571"/>
      <c r="CW65" s="571"/>
      <c r="CX65" s="571"/>
      <c r="CY65" s="571"/>
      <c r="CZ65" s="571"/>
      <c r="DA65" s="571"/>
      <c r="DB65" s="571"/>
      <c r="DC65" s="571"/>
      <c r="DD65" s="571"/>
      <c r="DE65" s="571"/>
      <c r="DF65" s="571"/>
      <c r="DG65" s="571"/>
      <c r="DH65" s="571"/>
      <c r="DI65" s="571"/>
      <c r="DJ65" s="571"/>
      <c r="DK65" s="571"/>
      <c r="DL65" s="571"/>
      <c r="DM65" s="571"/>
      <c r="DN65" s="571"/>
      <c r="DO65" s="571"/>
      <c r="DP65" s="571"/>
      <c r="DQ65" s="571"/>
    </row>
    <row r="66" spans="1:122" s="47" customFormat="1" ht="18" customHeight="1" thickBot="1" x14ac:dyDescent="0.3">
      <c r="A66" s="769" t="s">
        <v>187</v>
      </c>
      <c r="B66" s="769"/>
      <c r="C66" s="141"/>
      <c r="D66" s="42"/>
      <c r="E66" s="42"/>
      <c r="F66" s="42"/>
      <c r="G66" s="43">
        <f>SUM(G61:G65)</f>
        <v>0</v>
      </c>
      <c r="H66" s="43">
        <f>SUM(H61:H65)</f>
        <v>0</v>
      </c>
      <c r="I66" s="44"/>
      <c r="J66" s="142"/>
      <c r="K66" s="45">
        <f>SUM(K61:K65)</f>
        <v>0</v>
      </c>
      <c r="L66" s="55">
        <f>SUM(L61:L65)</f>
        <v>0</v>
      </c>
      <c r="M66" s="56">
        <f>SUM(M61:M65)</f>
        <v>0</v>
      </c>
      <c r="N66" s="62" t="str">
        <f t="shared" si="15"/>
        <v/>
      </c>
      <c r="O66" s="120">
        <f>SUM(O61:O65)</f>
        <v>0</v>
      </c>
      <c r="P66" s="55">
        <f>SUM(P61:P65)</f>
        <v>0</v>
      </c>
      <c r="Q66" s="56">
        <f>SUM(Q61:Q65)</f>
        <v>0</v>
      </c>
      <c r="R66" s="147" t="str">
        <f t="shared" si="17"/>
        <v/>
      </c>
      <c r="S66" s="45">
        <f>SUM(S61:S65)</f>
        <v>0</v>
      </c>
      <c r="T66" s="55">
        <f>SUM(T61:T65)</f>
        <v>0</v>
      </c>
      <c r="U66" s="56">
        <f>SUM(U61:U65)</f>
        <v>0</v>
      </c>
      <c r="V66" s="147" t="str">
        <f t="shared" si="18"/>
        <v/>
      </c>
      <c r="W66" s="120">
        <f t="shared" ref="W66:AW66" si="24">SUM(W61:W65)</f>
        <v>0</v>
      </c>
      <c r="X66" s="45">
        <f t="shared" si="24"/>
        <v>0</v>
      </c>
      <c r="Y66" s="45">
        <f t="shared" si="24"/>
        <v>0</v>
      </c>
      <c r="Z66" s="55">
        <f t="shared" si="24"/>
        <v>0</v>
      </c>
      <c r="AA66" s="121">
        <f>SUM(AA61:AA65)</f>
        <v>0</v>
      </c>
      <c r="AB66" s="45">
        <f>SUM(AB61:AB65)</f>
        <v>0</v>
      </c>
      <c r="AC66" s="45">
        <f>SUM(AC61:AC65)</f>
        <v>0</v>
      </c>
      <c r="AD66" s="45">
        <f t="shared" si="24"/>
        <v>0</v>
      </c>
      <c r="AE66" s="45">
        <f t="shared" si="24"/>
        <v>0</v>
      </c>
      <c r="AF66" s="70">
        <f t="shared" si="24"/>
        <v>0</v>
      </c>
      <c r="AG66" s="71" t="str">
        <f t="shared" si="20"/>
        <v/>
      </c>
      <c r="AH66" s="46"/>
      <c r="AI66" s="174"/>
      <c r="AJ66" s="92">
        <f>SUM(AJ61:AJ65)</f>
        <v>0</v>
      </c>
      <c r="AK66" s="309">
        <f>SUM(AK61:AK65)</f>
        <v>0</v>
      </c>
      <c r="AL66" s="92">
        <f>SUM(AL61:AL65)</f>
        <v>0</v>
      </c>
      <c r="AM66" s="166" t="str">
        <f t="shared" si="22"/>
        <v/>
      </c>
      <c r="AN66" s="167">
        <f t="shared" si="24"/>
        <v>0</v>
      </c>
      <c r="AO66" s="92">
        <f t="shared" si="24"/>
        <v>0</v>
      </c>
      <c r="AP66" s="92">
        <f t="shared" si="24"/>
        <v>0</v>
      </c>
      <c r="AQ66" s="92">
        <f t="shared" si="24"/>
        <v>0</v>
      </c>
      <c r="AR66" s="171">
        <f t="shared" si="24"/>
        <v>0</v>
      </c>
      <c r="AS66" s="92">
        <f t="shared" si="24"/>
        <v>0</v>
      </c>
      <c r="AT66" s="92">
        <f t="shared" si="24"/>
        <v>0</v>
      </c>
      <c r="AU66" s="92">
        <f t="shared" si="24"/>
        <v>0</v>
      </c>
      <c r="AV66" s="92">
        <f t="shared" si="24"/>
        <v>0</v>
      </c>
      <c r="AW66" s="163">
        <f t="shared" si="24"/>
        <v>0</v>
      </c>
      <c r="AX66" s="94">
        <f>IF(AR66=0,0,+AW66/AR66)</f>
        <v>0</v>
      </c>
      <c r="AY66" s="46"/>
      <c r="AZ66" s="48"/>
      <c r="BA66" s="241"/>
      <c r="BB66" s="242"/>
      <c r="BC66" s="285">
        <f>SUM(BC13:BC59)</f>
        <v>0</v>
      </c>
      <c r="BD66" s="286">
        <f>SUM(BD13:BD59)</f>
        <v>0</v>
      </c>
      <c r="BE66" s="258"/>
      <c r="BF66" s="285">
        <f>SUM(BF61:BF65)</f>
        <v>0</v>
      </c>
      <c r="BG66" s="294">
        <f>SUM(BG61:BG65)</f>
        <v>0</v>
      </c>
      <c r="BH66" s="295">
        <f>SUM(BH61:BH65)</f>
        <v>0</v>
      </c>
      <c r="BI66" s="286">
        <f>SUM(BI61:BI65)</f>
        <v>0</v>
      </c>
      <c r="BJ66" s="258"/>
      <c r="BK66" s="521"/>
      <c r="BL66" s="522">
        <f>SUM(BL13:BL59)</f>
        <v>0</v>
      </c>
      <c r="BM66" s="524"/>
      <c r="BN66" s="522">
        <f>SUM(BN13:BN59)</f>
        <v>0</v>
      </c>
      <c r="BO66" s="524"/>
      <c r="BP66" s="522">
        <f>SUM(BP13:BP59)</f>
        <v>0</v>
      </c>
      <c r="BQ66" s="524"/>
      <c r="BR66" s="523">
        <f>SUM(BR13:BR59)</f>
        <v>0</v>
      </c>
      <c r="BS66" s="287"/>
      <c r="BT66" s="288">
        <f>SUM(BT13:BT59)</f>
        <v>0</v>
      </c>
      <c r="BU66" s="289">
        <f>SUM(BU13:BU59)</f>
        <v>0</v>
      </c>
      <c r="BV66" s="289">
        <f>SUM(BV13:BV59)</f>
        <v>0</v>
      </c>
      <c r="BW66" s="290">
        <f>SUM(BW13:BW59)</f>
        <v>0</v>
      </c>
      <c r="BX66" s="538"/>
      <c r="BY66" s="539"/>
      <c r="BZ66" s="285">
        <f>SUM(BZ61:BZ65)</f>
        <v>0</v>
      </c>
      <c r="CA66" s="286">
        <f>SUM(CA61:CA65)</f>
        <v>0</v>
      </c>
      <c r="CB66" s="258"/>
      <c r="CC66" s="521"/>
      <c r="CD66" s="522">
        <f>SUM(CD13:CD59)</f>
        <v>0</v>
      </c>
      <c r="CE66" s="524"/>
      <c r="CF66" s="522">
        <f>SUM(CF13:CF59)</f>
        <v>0</v>
      </c>
      <c r="CG66" s="524"/>
      <c r="CH66" s="522">
        <f>SUM(CH13:CH59)</f>
        <v>0</v>
      </c>
      <c r="CI66" s="524"/>
      <c r="CJ66" s="523">
        <f>SUM(CJ13:CJ59)</f>
        <v>0</v>
      </c>
      <c r="CK66" s="287"/>
      <c r="CL66" s="288">
        <f>SUM(CL13:CL59)</f>
        <v>0</v>
      </c>
      <c r="CM66" s="289">
        <f>SUM(CM13:CM59)</f>
        <v>0</v>
      </c>
      <c r="CN66" s="289">
        <f>SUM(CN13:CN59)</f>
        <v>0</v>
      </c>
      <c r="CO66" s="290">
        <f>SUM(CO13:CO59)</f>
        <v>0</v>
      </c>
      <c r="CQ66" s="299"/>
      <c r="CR66" s="572"/>
      <c r="CS66" s="572"/>
      <c r="CT66" s="572"/>
      <c r="CU66" s="572"/>
      <c r="CV66" s="572"/>
      <c r="CW66" s="572"/>
      <c r="CX66" s="572"/>
      <c r="CY66" s="572"/>
      <c r="CZ66" s="572"/>
      <c r="DA66" s="572"/>
      <c r="DB66" s="572"/>
      <c r="DC66" s="572"/>
      <c r="DD66" s="572"/>
      <c r="DE66" s="572"/>
      <c r="DF66" s="572"/>
      <c r="DG66" s="572"/>
      <c r="DH66" s="572"/>
      <c r="DI66" s="572"/>
      <c r="DJ66" s="572"/>
      <c r="DK66" s="572"/>
      <c r="DL66" s="572"/>
      <c r="DM66" s="572"/>
      <c r="DN66" s="572"/>
      <c r="DO66" s="572"/>
      <c r="DP66" s="572"/>
      <c r="DQ66" s="572"/>
      <c r="DR66" s="49"/>
    </row>
    <row r="67" spans="1:122" ht="18" customHeight="1" x14ac:dyDescent="0.25">
      <c r="A67" s="37"/>
      <c r="B67" s="36" t="s">
        <v>346</v>
      </c>
      <c r="C67" s="143"/>
      <c r="D67" s="38"/>
      <c r="E67" s="38"/>
      <c r="F67" s="38"/>
      <c r="G67" s="39"/>
      <c r="H67" s="39"/>
      <c r="I67" s="40"/>
      <c r="J67" s="144"/>
      <c r="K67" s="41"/>
      <c r="L67" s="57"/>
      <c r="M67" s="58"/>
      <c r="N67" s="63"/>
      <c r="O67" s="122"/>
      <c r="P67" s="57"/>
      <c r="Q67" s="58"/>
      <c r="R67" s="148"/>
      <c r="S67" s="41"/>
      <c r="T67" s="57"/>
      <c r="U67" s="58"/>
      <c r="V67" s="148"/>
      <c r="W67" s="122"/>
      <c r="X67" s="41"/>
      <c r="Y67" s="41"/>
      <c r="Z67" s="57"/>
      <c r="AA67" s="123"/>
      <c r="AB67" s="639"/>
      <c r="AC67" s="639"/>
      <c r="AD67" s="639"/>
      <c r="AE67" s="639"/>
      <c r="AF67" s="68">
        <f>SUM(AB67:AE67)</f>
        <v>0</v>
      </c>
      <c r="AG67" s="69"/>
      <c r="AH67" s="21"/>
      <c r="AI67" s="175"/>
      <c r="AJ67" s="100"/>
      <c r="AK67" s="310"/>
      <c r="AL67" s="100"/>
      <c r="AM67" s="168"/>
      <c r="AN67" s="169"/>
      <c r="AO67" s="100"/>
      <c r="AP67" s="100"/>
      <c r="AQ67" s="100"/>
      <c r="AR67" s="172"/>
      <c r="AS67" s="100"/>
      <c r="AT67" s="100"/>
      <c r="AU67" s="100"/>
      <c r="AV67" s="100"/>
      <c r="AW67" s="162"/>
      <c r="AX67" s="93"/>
      <c r="AY67" s="21"/>
      <c r="AZ67" s="14"/>
      <c r="BA67" s="240"/>
      <c r="BB67" s="237"/>
      <c r="BD67" s="4"/>
      <c r="BE67" s="14"/>
      <c r="BJ67" s="14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537"/>
      <c r="BY67" s="251"/>
      <c r="CB67" s="14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</row>
    <row r="68" spans="1:122" s="47" customFormat="1" ht="18" customHeight="1" x14ac:dyDescent="0.25">
      <c r="A68" s="769" t="s">
        <v>209</v>
      </c>
      <c r="B68" s="769"/>
      <c r="C68" s="141"/>
      <c r="D68" s="42"/>
      <c r="E68" s="42"/>
      <c r="F68" s="42"/>
      <c r="G68" s="43"/>
      <c r="H68" s="43"/>
      <c r="I68" s="44"/>
      <c r="J68" s="142"/>
      <c r="K68" s="45">
        <f>SUM(K60:K65)+K67</f>
        <v>0</v>
      </c>
      <c r="L68" s="55">
        <f>SUM(L60:L65)+L67</f>
        <v>0</v>
      </c>
      <c r="M68" s="56">
        <f>SUM(M60:M65)+M67</f>
        <v>0</v>
      </c>
      <c r="N68" s="62" t="str">
        <f>IFERROR(M68/K68,"")</f>
        <v/>
      </c>
      <c r="O68" s="120">
        <f>SUM(O60:O65)+O67</f>
        <v>0</v>
      </c>
      <c r="P68" s="55">
        <f>SUM(P60:P65)+P67</f>
        <v>0</v>
      </c>
      <c r="Q68" s="56">
        <f>SUM(Q60:Q65)+Q67</f>
        <v>0</v>
      </c>
      <c r="R68" s="147" t="str">
        <f t="shared" si="17"/>
        <v/>
      </c>
      <c r="S68" s="45">
        <f>SUM(S60:S65)+S67</f>
        <v>0</v>
      </c>
      <c r="T68" s="55">
        <f>SUM(T60:T65)+T67</f>
        <v>0</v>
      </c>
      <c r="U68" s="56">
        <f>SUM(U60:U65)+U67</f>
        <v>0</v>
      </c>
      <c r="V68" s="147" t="str">
        <f t="shared" si="18"/>
        <v/>
      </c>
      <c r="W68" s="120">
        <f t="shared" ref="W68:AF68" si="25">SUM(W60:W65)+W67</f>
        <v>0</v>
      </c>
      <c r="X68" s="45">
        <f t="shared" si="25"/>
        <v>0</v>
      </c>
      <c r="Y68" s="45">
        <f t="shared" si="25"/>
        <v>0</v>
      </c>
      <c r="Z68" s="55">
        <f t="shared" si="25"/>
        <v>0</v>
      </c>
      <c r="AA68" s="121">
        <f t="shared" si="25"/>
        <v>0</v>
      </c>
      <c r="AB68" s="45">
        <f t="shared" si="25"/>
        <v>0</v>
      </c>
      <c r="AC68" s="45">
        <f t="shared" si="25"/>
        <v>0</v>
      </c>
      <c r="AD68" s="45">
        <f t="shared" si="25"/>
        <v>0</v>
      </c>
      <c r="AE68" s="45">
        <f t="shared" si="25"/>
        <v>0</v>
      </c>
      <c r="AF68" s="70">
        <f t="shared" si="25"/>
        <v>0</v>
      </c>
      <c r="AG68" s="71" t="str">
        <f>IFERROR(AF68/AA68,"")</f>
        <v/>
      </c>
      <c r="AH68" s="46"/>
      <c r="AI68" s="174"/>
      <c r="AJ68" s="92">
        <f>SUM(AJ60:AJ65)+AJ67</f>
        <v>0</v>
      </c>
      <c r="AK68" s="309">
        <f>SUM(AK60:AK65)+AK67</f>
        <v>0</v>
      </c>
      <c r="AL68" s="92">
        <f>SUM(AL60:AL65)+AL67</f>
        <v>0</v>
      </c>
      <c r="AM68" s="166" t="str">
        <f t="shared" si="22"/>
        <v/>
      </c>
      <c r="AN68" s="167">
        <f t="shared" ref="AN68:AW68" si="26">SUM(AN60:AN65)+AN67</f>
        <v>0</v>
      </c>
      <c r="AO68" s="92">
        <f t="shared" si="26"/>
        <v>0</v>
      </c>
      <c r="AP68" s="92">
        <f t="shared" si="26"/>
        <v>0</v>
      </c>
      <c r="AQ68" s="92">
        <f t="shared" si="26"/>
        <v>0</v>
      </c>
      <c r="AR68" s="171">
        <f t="shared" si="26"/>
        <v>0</v>
      </c>
      <c r="AS68" s="92">
        <f t="shared" si="26"/>
        <v>0</v>
      </c>
      <c r="AT68" s="92">
        <f t="shared" si="26"/>
        <v>0</v>
      </c>
      <c r="AU68" s="92">
        <f t="shared" si="26"/>
        <v>0</v>
      </c>
      <c r="AV68" s="92">
        <f t="shared" si="26"/>
        <v>0</v>
      </c>
      <c r="AW68" s="163">
        <f t="shared" si="26"/>
        <v>0</v>
      </c>
      <c r="AX68" s="94" t="str">
        <f>IFERROR(AW68/AR68,"")</f>
        <v/>
      </c>
      <c r="AY68" s="46"/>
      <c r="AZ68" s="48"/>
      <c r="BA68" s="241"/>
      <c r="BB68" s="242"/>
      <c r="BC68" s="48"/>
      <c r="BD68" s="48"/>
      <c r="BE68" s="48"/>
      <c r="BJ68" s="48"/>
      <c r="BK68" s="46"/>
      <c r="BL68" s="46"/>
      <c r="BM68" s="46"/>
      <c r="BN68" s="46"/>
      <c r="BO68" s="46"/>
      <c r="BP68" s="46"/>
      <c r="BQ68" s="46"/>
      <c r="BR68" s="305"/>
      <c r="BS68" s="305"/>
      <c r="BT68" s="305"/>
      <c r="BU68" s="305"/>
      <c r="BV68" s="305"/>
      <c r="BW68" s="305"/>
      <c r="BX68" s="540"/>
      <c r="BY68" s="541"/>
      <c r="CB68" s="48"/>
      <c r="CC68" s="46"/>
      <c r="CD68" s="46"/>
      <c r="CE68" s="46"/>
      <c r="CF68" s="46"/>
      <c r="CG68" s="46"/>
      <c r="CH68" s="46"/>
      <c r="CI68" s="46"/>
      <c r="CJ68" s="305"/>
      <c r="CK68" s="305"/>
      <c r="CL68" s="305"/>
      <c r="CM68" s="305"/>
      <c r="CN68" s="305"/>
      <c r="CO68" s="305"/>
      <c r="CP68" s="8"/>
      <c r="CQ68" s="305"/>
      <c r="CR68" s="305"/>
      <c r="CS68" s="305"/>
      <c r="CT68" s="305"/>
      <c r="CU68" s="305"/>
      <c r="CV68" s="305"/>
      <c r="CW68" s="305"/>
      <c r="CX68" s="305"/>
      <c r="CY68" s="305"/>
      <c r="CZ68" s="305"/>
      <c r="DA68" s="305"/>
      <c r="DB68" s="305"/>
      <c r="DC68" s="305"/>
      <c r="DD68" s="305"/>
      <c r="DE68" s="305"/>
      <c r="DF68" s="305"/>
      <c r="DG68" s="305"/>
      <c r="DH68" s="305"/>
      <c r="DI68" s="305"/>
      <c r="DJ68" s="305"/>
      <c r="DK68" s="305"/>
      <c r="DL68" s="305"/>
      <c r="DM68" s="305"/>
      <c r="DN68" s="305"/>
      <c r="DO68" s="305"/>
      <c r="DP68" s="305"/>
      <c r="DQ68" s="305"/>
      <c r="DR68" s="49"/>
    </row>
    <row r="69" spans="1:122" s="47" customFormat="1" ht="18" customHeight="1" x14ac:dyDescent="0.25">
      <c r="A69" s="769" t="s">
        <v>210</v>
      </c>
      <c r="B69" s="769" t="s">
        <v>142</v>
      </c>
      <c r="C69" s="141"/>
      <c r="D69" s="42"/>
      <c r="E69" s="42"/>
      <c r="F69" s="42"/>
      <c r="G69" s="43"/>
      <c r="H69" s="43"/>
      <c r="I69" s="44"/>
      <c r="J69" s="142"/>
      <c r="K69" s="50"/>
      <c r="L69" s="59"/>
      <c r="M69" s="60"/>
      <c r="N69" s="64"/>
      <c r="O69" s="124"/>
      <c r="P69" s="59"/>
      <c r="Q69" s="60"/>
      <c r="R69" s="149"/>
      <c r="S69" s="50"/>
      <c r="T69" s="59"/>
      <c r="U69" s="60"/>
      <c r="V69" s="149"/>
      <c r="W69" s="124"/>
      <c r="X69" s="50"/>
      <c r="Y69" s="50"/>
      <c r="Z69" s="59"/>
      <c r="AA69" s="125"/>
      <c r="AB69" s="45" t="e">
        <f>+AB68-(W68*$AF$73)</f>
        <v>#REF!</v>
      </c>
      <c r="AC69" s="45" t="e">
        <f>+AC68-(X68*$AF$73)</f>
        <v>#REF!</v>
      </c>
      <c r="AD69" s="45" t="e">
        <f>+AD68-(Y68*$AF$73)</f>
        <v>#REF!</v>
      </c>
      <c r="AE69" s="45" t="e">
        <f>+AE68-(Z68*$AF$73)</f>
        <v>#REF!</v>
      </c>
      <c r="AF69" s="70" t="e">
        <f>SUM(AB69:AE69)</f>
        <v>#REF!</v>
      </c>
      <c r="AG69" s="71" t="str">
        <f>IFERROR(AF69/AA68,"")</f>
        <v/>
      </c>
      <c r="AH69" s="46"/>
      <c r="AI69" s="707"/>
      <c r="AJ69" s="499"/>
      <c r="AK69" s="500"/>
      <c r="AL69" s="499"/>
      <c r="AM69" s="501" t="str">
        <f t="shared" si="22"/>
        <v/>
      </c>
      <c r="AN69" s="502"/>
      <c r="AO69" s="499"/>
      <c r="AP69" s="499"/>
      <c r="AQ69" s="499"/>
      <c r="AR69" s="503"/>
      <c r="AS69" s="92" t="e">
        <f>+AS68-(AN68*$AW$72)</f>
        <v>#REF!</v>
      </c>
      <c r="AT69" s="92" t="e">
        <f>+AT68-(AO68*$AW$72)</f>
        <v>#REF!</v>
      </c>
      <c r="AU69" s="92" t="e">
        <f>+AU68-(AP68*$AW$72)</f>
        <v>#REF!</v>
      </c>
      <c r="AV69" s="92" t="e">
        <f>+AV68-(AQ68*$AW$72)</f>
        <v>#REF!</v>
      </c>
      <c r="AW69" s="163" t="e">
        <f>SUM(AS69:AV69)</f>
        <v>#REF!</v>
      </c>
      <c r="AX69" s="94" t="str">
        <f>IFERROR(AW69/AR68,"")</f>
        <v/>
      </c>
      <c r="AY69" s="46"/>
      <c r="AZ69" s="48"/>
      <c r="BA69" s="241"/>
      <c r="BB69" s="242"/>
      <c r="BC69" s="48"/>
      <c r="BD69" s="48"/>
      <c r="BE69" s="48"/>
      <c r="BJ69" s="48"/>
      <c r="BK69" s="46"/>
      <c r="BL69" s="46"/>
      <c r="BM69" s="46"/>
      <c r="BN69" s="46"/>
      <c r="BO69" s="46"/>
      <c r="BP69" s="46"/>
      <c r="BQ69" s="46"/>
      <c r="BR69" s="46"/>
      <c r="BS69" s="46"/>
      <c r="BT69" s="46"/>
      <c r="BU69" s="46"/>
      <c r="BV69" s="46"/>
      <c r="BW69" s="46"/>
      <c r="BX69" s="540"/>
      <c r="BY69" s="541"/>
      <c r="CB69" s="48"/>
      <c r="CC69" s="46"/>
      <c r="CD69" s="46"/>
      <c r="CE69" s="46"/>
      <c r="CF69" s="46"/>
      <c r="CG69" s="46"/>
      <c r="CH69" s="46"/>
      <c r="CI69" s="46"/>
      <c r="CJ69" s="46"/>
      <c r="CK69" s="46"/>
      <c r="CL69" s="46"/>
      <c r="CM69" s="46"/>
      <c r="CN69" s="46"/>
      <c r="CO69" s="46"/>
      <c r="CQ69" s="46"/>
      <c r="CR69" s="46"/>
      <c r="CS69" s="46"/>
      <c r="CT69" s="46"/>
      <c r="CU69" s="46"/>
      <c r="CV69" s="46"/>
      <c r="CW69" s="46"/>
      <c r="CX69" s="46"/>
      <c r="CY69" s="46"/>
      <c r="CZ69" s="46"/>
      <c r="DA69" s="46"/>
      <c r="DB69" s="46"/>
      <c r="DC69" s="46"/>
      <c r="DD69" s="46"/>
      <c r="DE69" s="46"/>
      <c r="DF69" s="46"/>
      <c r="DG69" s="46"/>
      <c r="DH69" s="46"/>
      <c r="DI69" s="46"/>
      <c r="DJ69" s="46"/>
      <c r="DK69" s="46"/>
      <c r="DL69" s="46"/>
      <c r="DM69" s="46"/>
      <c r="DN69" s="46"/>
      <c r="DO69" s="46"/>
      <c r="DP69" s="46"/>
      <c r="DQ69" s="46"/>
      <c r="DR69" s="49"/>
    </row>
    <row r="70" spans="1:122" ht="18" customHeight="1" x14ac:dyDescent="0.25">
      <c r="A70" s="37"/>
      <c r="B70" s="36" t="s">
        <v>53</v>
      </c>
      <c r="C70" s="143"/>
      <c r="D70" s="38"/>
      <c r="E70" s="38"/>
      <c r="F70" s="79" t="s">
        <v>81</v>
      </c>
      <c r="G70" s="39"/>
      <c r="H70" s="39"/>
      <c r="I70" s="40"/>
      <c r="J70" s="144"/>
      <c r="K70" s="41"/>
      <c r="L70" s="57"/>
      <c r="M70" s="58"/>
      <c r="N70" s="63"/>
      <c r="O70" s="118">
        <f t="shared" ref="O70:Q71" si="27">SUMIF($F$13:$F$59,$F70,O$13:O$59)</f>
        <v>0</v>
      </c>
      <c r="P70" s="53">
        <f t="shared" si="27"/>
        <v>0</v>
      </c>
      <c r="Q70" s="54">
        <f t="shared" si="27"/>
        <v>0</v>
      </c>
      <c r="R70" s="146" t="str">
        <f t="shared" si="17"/>
        <v/>
      </c>
      <c r="S70" s="35">
        <f t="shared" ref="S70:U71" si="28">SUMIF($F$13:$F$59,$F70,S$13:S$59)</f>
        <v>0</v>
      </c>
      <c r="T70" s="53">
        <f t="shared" si="28"/>
        <v>0</v>
      </c>
      <c r="U70" s="54">
        <f t="shared" si="28"/>
        <v>0</v>
      </c>
      <c r="V70" s="146" t="str">
        <f t="shared" si="18"/>
        <v/>
      </c>
      <c r="W70" s="118">
        <f t="shared" ref="W70:AF71" si="29">SUMIF($F$13:$F$59,$F70,W$13:W$59)</f>
        <v>0</v>
      </c>
      <c r="X70" s="35">
        <f t="shared" si="29"/>
        <v>0</v>
      </c>
      <c r="Y70" s="35">
        <f t="shared" si="29"/>
        <v>0</v>
      </c>
      <c r="Z70" s="53">
        <f t="shared" si="29"/>
        <v>0</v>
      </c>
      <c r="AA70" s="119">
        <f t="shared" si="29"/>
        <v>0</v>
      </c>
      <c r="AB70" s="35">
        <f t="shared" si="29"/>
        <v>0</v>
      </c>
      <c r="AC70" s="35">
        <f t="shared" si="29"/>
        <v>0</v>
      </c>
      <c r="AD70" s="35">
        <f t="shared" si="29"/>
        <v>0</v>
      </c>
      <c r="AE70" s="35">
        <f t="shared" si="29"/>
        <v>0</v>
      </c>
      <c r="AF70" s="68">
        <f t="shared" si="29"/>
        <v>0</v>
      </c>
      <c r="AG70" s="69" t="str">
        <f>IFERROR(AF70/AA70,"")</f>
        <v/>
      </c>
      <c r="AH70" s="21"/>
      <c r="AI70" s="175"/>
      <c r="AJ70" s="100"/>
      <c r="AK70" s="310"/>
      <c r="AL70" s="100"/>
      <c r="AM70" s="168"/>
      <c r="AN70" s="165">
        <f t="shared" ref="AN70:AW71" si="30">SUMIF($F$13:$F$59,$F70,AN$13:AN$59)</f>
        <v>0</v>
      </c>
      <c r="AO70" s="91">
        <f t="shared" si="30"/>
        <v>0</v>
      </c>
      <c r="AP70" s="91">
        <f t="shared" si="30"/>
        <v>0</v>
      </c>
      <c r="AQ70" s="91">
        <f t="shared" si="30"/>
        <v>0</v>
      </c>
      <c r="AR70" s="170">
        <f t="shared" si="30"/>
        <v>0</v>
      </c>
      <c r="AS70" s="91">
        <f t="shared" si="30"/>
        <v>0</v>
      </c>
      <c r="AT70" s="91">
        <f t="shared" si="30"/>
        <v>0</v>
      </c>
      <c r="AU70" s="91">
        <f t="shared" si="30"/>
        <v>0</v>
      </c>
      <c r="AV70" s="91">
        <f t="shared" si="30"/>
        <v>0</v>
      </c>
      <c r="AW70" s="162">
        <f t="shared" si="30"/>
        <v>0</v>
      </c>
      <c r="AX70" s="93" t="str">
        <f>IFERROR(AW70/AR70,"")</f>
        <v/>
      </c>
      <c r="AY70" s="21"/>
      <c r="AZ70" s="14"/>
      <c r="BA70" s="240"/>
      <c r="BB70" s="237"/>
      <c r="BD70" s="4"/>
      <c r="BE70" s="14"/>
      <c r="BJ70" s="14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537"/>
      <c r="BY70" s="251"/>
      <c r="CB70" s="14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</row>
    <row r="71" spans="1:122" ht="18" customHeight="1" x14ac:dyDescent="0.25">
      <c r="A71" s="37"/>
      <c r="B71" s="36" t="s">
        <v>83</v>
      </c>
      <c r="C71" s="143"/>
      <c r="D71" s="38"/>
      <c r="E71" s="38"/>
      <c r="F71" s="79" t="s">
        <v>109</v>
      </c>
      <c r="G71" s="39"/>
      <c r="H71" s="39"/>
      <c r="I71" s="40"/>
      <c r="J71" s="144"/>
      <c r="K71" s="41"/>
      <c r="L71" s="57"/>
      <c r="M71" s="58"/>
      <c r="N71" s="63"/>
      <c r="O71" s="118">
        <f t="shared" si="27"/>
        <v>0</v>
      </c>
      <c r="P71" s="53">
        <f t="shared" si="27"/>
        <v>0</v>
      </c>
      <c r="Q71" s="54">
        <f t="shared" si="27"/>
        <v>0</v>
      </c>
      <c r="R71" s="146" t="str">
        <f t="shared" si="17"/>
        <v/>
      </c>
      <c r="S71" s="35">
        <f t="shared" si="28"/>
        <v>0</v>
      </c>
      <c r="T71" s="53">
        <f t="shared" si="28"/>
        <v>0</v>
      </c>
      <c r="U71" s="54">
        <f t="shared" si="28"/>
        <v>0</v>
      </c>
      <c r="V71" s="146" t="str">
        <f t="shared" si="18"/>
        <v/>
      </c>
      <c r="W71" s="118">
        <f t="shared" si="29"/>
        <v>0</v>
      </c>
      <c r="X71" s="35">
        <f t="shared" si="29"/>
        <v>0</v>
      </c>
      <c r="Y71" s="35">
        <f t="shared" si="29"/>
        <v>0</v>
      </c>
      <c r="Z71" s="53">
        <f t="shared" si="29"/>
        <v>0</v>
      </c>
      <c r="AA71" s="119">
        <f t="shared" si="29"/>
        <v>0</v>
      </c>
      <c r="AB71" s="35">
        <f t="shared" si="29"/>
        <v>0</v>
      </c>
      <c r="AC71" s="35">
        <f t="shared" si="29"/>
        <v>0</v>
      </c>
      <c r="AD71" s="35">
        <f t="shared" si="29"/>
        <v>0</v>
      </c>
      <c r="AE71" s="35">
        <f t="shared" si="29"/>
        <v>0</v>
      </c>
      <c r="AF71" s="68">
        <f t="shared" si="29"/>
        <v>0</v>
      </c>
      <c r="AG71" s="69" t="str">
        <f>IFERROR(AF71/AA71,"")</f>
        <v/>
      </c>
      <c r="AH71" s="21"/>
      <c r="AI71" s="175"/>
      <c r="AJ71" s="100"/>
      <c r="AK71" s="310"/>
      <c r="AL71" s="100"/>
      <c r="AM71" s="168"/>
      <c r="AN71" s="165">
        <f t="shared" si="30"/>
        <v>0</v>
      </c>
      <c r="AO71" s="91">
        <f t="shared" si="30"/>
        <v>0</v>
      </c>
      <c r="AP71" s="91">
        <f t="shared" si="30"/>
        <v>0</v>
      </c>
      <c r="AQ71" s="91">
        <f t="shared" si="30"/>
        <v>0</v>
      </c>
      <c r="AR71" s="170">
        <f t="shared" si="30"/>
        <v>0</v>
      </c>
      <c r="AS71" s="91">
        <f t="shared" si="30"/>
        <v>0</v>
      </c>
      <c r="AT71" s="91">
        <f t="shared" si="30"/>
        <v>0</v>
      </c>
      <c r="AU71" s="91">
        <f t="shared" si="30"/>
        <v>0</v>
      </c>
      <c r="AV71" s="91">
        <f t="shared" si="30"/>
        <v>0</v>
      </c>
      <c r="AW71" s="162">
        <f t="shared" si="30"/>
        <v>0</v>
      </c>
      <c r="AX71" s="93" t="str">
        <f>IFERROR(AW71/AR71,"")</f>
        <v/>
      </c>
      <c r="AY71" s="21"/>
      <c r="AZ71" s="14"/>
      <c r="BA71" s="240"/>
      <c r="BB71" s="237"/>
      <c r="BD71" s="4"/>
      <c r="BE71" s="14"/>
      <c r="BJ71" s="14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537"/>
      <c r="BY71" s="251"/>
      <c r="CB71" s="14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</row>
    <row r="72" spans="1:122" s="5" customFormat="1" ht="18" customHeight="1" x14ac:dyDescent="0.25">
      <c r="A72" s="29"/>
      <c r="B72" s="452"/>
      <c r="C72" s="479"/>
      <c r="D72" s="479"/>
      <c r="E72" s="479"/>
      <c r="F72" s="716"/>
      <c r="G72" s="481"/>
      <c r="H72" s="481"/>
      <c r="I72" s="482"/>
      <c r="J72" s="482"/>
      <c r="K72" s="22"/>
      <c r="L72" s="22"/>
      <c r="M72" s="22"/>
      <c r="N72" s="23"/>
      <c r="O72" s="22"/>
      <c r="P72" s="22"/>
      <c r="Q72" s="22"/>
      <c r="R72" s="23"/>
      <c r="S72" s="22"/>
      <c r="T72" s="22"/>
      <c r="U72" s="22"/>
      <c r="V72" s="23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1"/>
      <c r="AH72" s="21"/>
      <c r="AI72" s="785" t="str">
        <f>"Activté Visée 2 selon positionnement "&amp;SETUP!$G$3</f>
        <v>Activté Visée 2 selon positionnement 0</v>
      </c>
      <c r="AJ72" s="785"/>
      <c r="AK72" s="785"/>
      <c r="AL72" s="785"/>
      <c r="AM72" s="785"/>
      <c r="AN72" s="717"/>
      <c r="AO72" s="717"/>
      <c r="AP72" s="717"/>
      <c r="AQ72" s="717"/>
      <c r="AR72" s="717"/>
      <c r="AS72" s="22"/>
      <c r="AT72" s="22"/>
      <c r="AU72" s="22"/>
      <c r="AV72" s="718" t="s">
        <v>211</v>
      </c>
      <c r="AW72" s="497" t="e">
        <f>#REF!</f>
        <v>#REF!</v>
      </c>
      <c r="AX72" s="21"/>
      <c r="AY72" s="21"/>
      <c r="AZ72" s="306"/>
      <c r="BA72" s="240"/>
      <c r="BB72" s="237"/>
      <c r="BE72" s="306"/>
      <c r="BJ72" s="306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542"/>
      <c r="BY72" s="252"/>
      <c r="CB72" s="306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3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304"/>
    </row>
    <row r="73" spans="1:122" s="18" customFormat="1" ht="18" customHeight="1" x14ac:dyDescent="0.25">
      <c r="A73" s="484" t="s">
        <v>174</v>
      </c>
      <c r="B73" s="452"/>
      <c r="C73" s="479"/>
      <c r="D73" s="479"/>
      <c r="E73" s="479"/>
      <c r="F73" s="480"/>
      <c r="G73" s="481"/>
      <c r="H73" s="481"/>
      <c r="I73" s="482"/>
      <c r="J73" s="482"/>
      <c r="K73" s="22"/>
      <c r="L73" s="22"/>
      <c r="M73" s="22"/>
      <c r="N73" s="23"/>
      <c r="O73" s="22"/>
      <c r="P73" s="22"/>
      <c r="Q73" s="22"/>
      <c r="R73" s="23"/>
      <c r="S73" s="22"/>
      <c r="T73" s="22"/>
      <c r="U73" s="22"/>
      <c r="V73" s="23"/>
      <c r="W73" s="22"/>
      <c r="X73" s="22"/>
      <c r="Y73" s="22"/>
      <c r="Z73" s="22"/>
      <c r="AA73" s="22"/>
      <c r="AB73" s="22"/>
      <c r="AC73" s="22"/>
      <c r="AD73" s="22"/>
      <c r="AE73" s="496" t="s">
        <v>211</v>
      </c>
      <c r="AF73" s="497" t="e">
        <f>#REF!</f>
        <v>#REF!</v>
      </c>
      <c r="AG73" s="21"/>
      <c r="AH73" s="21"/>
      <c r="AI73" s="591" t="s">
        <v>106</v>
      </c>
      <c r="AJ73" s="91">
        <f t="shared" ref="AJ73:AL77" si="31">SUMIF($C$13:$C$59,$AI73,AJ$13:AJ$59)</f>
        <v>0</v>
      </c>
      <c r="AK73" s="308">
        <f t="shared" si="31"/>
        <v>0</v>
      </c>
      <c r="AL73" s="91">
        <f t="shared" si="31"/>
        <v>0</v>
      </c>
      <c r="AM73" s="164" t="str">
        <f>IFERROR(AL73/AJ73,"")</f>
        <v/>
      </c>
      <c r="AN73" s="165">
        <f t="shared" ref="AN73:AQ77" si="32">SUMIF($C$13:$C$59,$AI73,AN$13:AN$59)</f>
        <v>0</v>
      </c>
      <c r="AO73" s="91">
        <f t="shared" si="32"/>
        <v>0</v>
      </c>
      <c r="AP73" s="91">
        <f t="shared" si="32"/>
        <v>0</v>
      </c>
      <c r="AQ73" s="91">
        <f t="shared" si="32"/>
        <v>0</v>
      </c>
      <c r="AR73" s="170">
        <f>IF((+AQ73+AP73+AO73+AN73)=0,0,+AQ73+AP73+AO73+AN73)</f>
        <v>0</v>
      </c>
      <c r="AS73" s="91">
        <f t="shared" ref="AS73:AV77" si="33">SUMIF($C$13:$C$59,$AI73,AS$13:AS$59)</f>
        <v>0</v>
      </c>
      <c r="AT73" s="91">
        <f t="shared" si="33"/>
        <v>0</v>
      </c>
      <c r="AU73" s="91">
        <f t="shared" si="33"/>
        <v>0</v>
      </c>
      <c r="AV73" s="91">
        <f t="shared" si="33"/>
        <v>0</v>
      </c>
      <c r="AW73" s="162">
        <f>IF((+AV73+AU73+AT73+AS73)=0,0,+AV73+AU73+AT73+AS73)</f>
        <v>0</v>
      </c>
      <c r="AX73" s="93" t="str">
        <f>IFERROR(AW73/AR73,"")</f>
        <v/>
      </c>
      <c r="AY73" s="21"/>
      <c r="AZ73" s="483"/>
      <c r="BA73" s="240"/>
      <c r="BB73" s="237"/>
      <c r="BE73" s="483"/>
      <c r="BJ73" s="483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542"/>
      <c r="BY73" s="252"/>
      <c r="CB73" s="483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88"/>
    </row>
    <row r="74" spans="1:122" s="18" customFormat="1" ht="18" customHeight="1" x14ac:dyDescent="0.25">
      <c r="A74" s="466" t="s">
        <v>76</v>
      </c>
      <c r="B74" s="467"/>
      <c r="C74" s="467"/>
      <c r="D74" s="471"/>
      <c r="E74" s="731"/>
      <c r="F74" s="472"/>
      <c r="G74" s="472"/>
      <c r="H74" s="473"/>
      <c r="I74" s="473"/>
      <c r="J74" s="474"/>
      <c r="K74" s="195" t="e">
        <f>IF(SETUP!$G$32&lt;&gt;1,SUMIF(#REF!,$B$9&amp;$A74,#REF!)/SETUP!$G$32,SUMIF(#REF!,$B$9&amp;$A74,#REF!))</f>
        <v>#REF!</v>
      </c>
      <c r="L74" s="108"/>
      <c r="M74" s="109" t="e">
        <f>IF(SETUP!$G$32&lt;&gt;1,SUMIF(#REF!,$B$9&amp;$A74,#REF!)/SETUP!$G$32,SUMIF(#REF!,$B$9&amp;$A74,#REF!))</f>
        <v>#REF!</v>
      </c>
      <c r="N74" s="196" t="str">
        <f>IFERROR(M74/K74,"")</f>
        <v/>
      </c>
      <c r="O74" s="459"/>
      <c r="P74" s="460"/>
      <c r="Q74" s="460"/>
      <c r="R74" s="461"/>
      <c r="S74" s="462"/>
      <c r="T74" s="463"/>
      <c r="U74" s="464"/>
      <c r="V74" s="465"/>
      <c r="W74" s="197" t="e">
        <f>IF(SETUP!$G$32&lt;&gt;1,SUMIF(#REF!,$B$9&amp;$A74,#REF!)/SETUP!$G$32,SUMIF(#REF!,$B$9&amp;$A74,#REF!))</f>
        <v>#REF!</v>
      </c>
      <c r="X74" s="110" t="e">
        <f>IF(SETUP!$G$32&lt;&gt;1,SUMIF(#REF!,$B$9&amp;$A74,#REF!)/SETUP!$G$32,SUMIF(#REF!,$B$9&amp;$A74,#REF!))</f>
        <v>#REF!</v>
      </c>
      <c r="Y74" s="110" t="e">
        <f>IF(SETUP!$G$32&lt;&gt;1,SUMIF(#REF!,$B$9&amp;$A74,#REF!)/SETUP!$G$32,SUMIF(#REF!,$B$9&amp;$A74,#REF!))</f>
        <v>#REF!</v>
      </c>
      <c r="Z74" s="111" t="e">
        <f>IF(SETUP!$G$32&lt;&gt;1,SUMIF(#REF!,$B$9&amp;$A74,#REF!)/SETUP!$G$32,SUMIF(#REF!,$B$9&amp;$A74,#REF!))</f>
        <v>#REF!</v>
      </c>
      <c r="AA74" s="198" t="e">
        <f>SUM(W74:Z74)</f>
        <v>#REF!</v>
      </c>
      <c r="AB74" s="110" t="e">
        <f>IF(SETUP!$G$32&lt;&gt;1,SUMIF(#REF!,$B$9&amp;$A74,#REF!)/SETUP!$G$32,SUMIF(#REF!,$B$9&amp;$A74,#REF!))</f>
        <v>#REF!</v>
      </c>
      <c r="AC74" s="110" t="e">
        <f>IF(SETUP!$G$32&lt;&gt;1,SUMIF(#REF!,$B$9&amp;$A74,#REF!)/SETUP!$G$32,SUMIF(#REF!,$B$9&amp;$A74,#REF!))</f>
        <v>#REF!</v>
      </c>
      <c r="AD74" s="110" t="e">
        <f>IF(SETUP!$G$32&lt;&gt;1,SUMIF(#REF!,$B$9&amp;$A74,#REF!)/SETUP!$G$32,SUMIF(#REF!,$B$9&amp;$A74,#REF!))</f>
        <v>#REF!</v>
      </c>
      <c r="AE74" s="111" t="e">
        <f>IF(SETUP!$G$32&lt;&gt;1,SUMIF(#REF!,$B$9&amp;$A74,#REF!)/SETUP!$G$32,SUMIF(#REF!,$B$9&amp;$A74,#REF!))</f>
        <v>#REF!</v>
      </c>
      <c r="AF74" s="112" t="e">
        <f>SUM(AB74:AE74)</f>
        <v>#REF!</v>
      </c>
      <c r="AG74" s="193" t="e">
        <f>IF(AA74=0,0,+AF74/AA74)</f>
        <v>#REF!</v>
      </c>
      <c r="AH74" s="21"/>
      <c r="AI74" s="591" t="s">
        <v>107</v>
      </c>
      <c r="AJ74" s="91">
        <f t="shared" si="31"/>
        <v>0</v>
      </c>
      <c r="AK74" s="308">
        <f t="shared" si="31"/>
        <v>0</v>
      </c>
      <c r="AL74" s="91">
        <f t="shared" si="31"/>
        <v>0</v>
      </c>
      <c r="AM74" s="164" t="str">
        <f>IFERROR(AL74/AJ74,"")</f>
        <v/>
      </c>
      <c r="AN74" s="165">
        <f t="shared" si="32"/>
        <v>0</v>
      </c>
      <c r="AO74" s="91">
        <f t="shared" si="32"/>
        <v>0</v>
      </c>
      <c r="AP74" s="91">
        <f t="shared" si="32"/>
        <v>0</v>
      </c>
      <c r="AQ74" s="91">
        <f t="shared" si="32"/>
        <v>0</v>
      </c>
      <c r="AR74" s="170">
        <f>IF((+AQ74+AP74+AO74+AN74)=0,0,+AQ74+AP74+AO74+AN74)</f>
        <v>0</v>
      </c>
      <c r="AS74" s="91">
        <f t="shared" si="33"/>
        <v>0</v>
      </c>
      <c r="AT74" s="91">
        <f t="shared" si="33"/>
        <v>0</v>
      </c>
      <c r="AU74" s="91">
        <f t="shared" si="33"/>
        <v>0</v>
      </c>
      <c r="AV74" s="91">
        <f t="shared" si="33"/>
        <v>0</v>
      </c>
      <c r="AW74" s="162">
        <f>IF((+AV74+AU74+AT74+AS74)=0,0,+AV74+AU74+AT74+AS74)</f>
        <v>0</v>
      </c>
      <c r="AX74" s="93" t="str">
        <f>IFERROR(AW74/AR74,"")</f>
        <v/>
      </c>
      <c r="AY74" s="22"/>
      <c r="AZ74" s="87"/>
      <c r="BA74" s="243"/>
      <c r="BB74" s="244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49"/>
      <c r="BY74" s="250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Q74" s="22"/>
      <c r="CR74" s="22"/>
      <c r="CS74" s="22"/>
      <c r="CT74" s="22"/>
      <c r="CU74" s="22"/>
      <c r="CV74" s="22"/>
      <c r="CW74" s="22"/>
      <c r="CX74" s="22"/>
      <c r="CY74" s="22"/>
      <c r="CZ74" s="22"/>
      <c r="DA74" s="22"/>
      <c r="DB74" s="22"/>
      <c r="DC74" s="22"/>
      <c r="DD74" s="22"/>
      <c r="DE74" s="22"/>
      <c r="DF74" s="22"/>
      <c r="DG74" s="22"/>
      <c r="DH74" s="22"/>
      <c r="DI74" s="22"/>
      <c r="DJ74" s="22"/>
      <c r="DK74" s="22"/>
      <c r="DL74" s="22"/>
      <c r="DM74" s="22"/>
      <c r="DN74" s="22"/>
      <c r="DO74" s="22"/>
      <c r="DP74" s="22"/>
      <c r="DQ74" s="22"/>
      <c r="DR74" s="88"/>
    </row>
    <row r="75" spans="1:122" s="18" customFormat="1" ht="18" customHeight="1" x14ac:dyDescent="0.25">
      <c r="A75" s="468" t="s">
        <v>1</v>
      </c>
      <c r="B75" s="469"/>
      <c r="C75" s="470"/>
      <c r="D75" s="475"/>
      <c r="E75" s="732"/>
      <c r="F75" s="476"/>
      <c r="G75" s="476"/>
      <c r="H75" s="477"/>
      <c r="I75" s="477"/>
      <c r="J75" s="478"/>
      <c r="K75" s="189" t="e">
        <f>IF(SETUP!$C$11=$A75,$K$66,IF(SETUP!$G$33&lt;&gt;1,SUMIF(#REF!,$B$9&amp;$A75,#REF!)/SETUP!$G$33,SUMIF(#REF!,$B$9&amp;$A75,#REF!)))</f>
        <v>#REF!</v>
      </c>
      <c r="L75" s="104">
        <f>+L66</f>
        <v>0</v>
      </c>
      <c r="M75" s="103" t="e">
        <f>IF(SETUP!$C$11=$A75,$M$66,IF(SETUP!$G$33&lt;&gt;1,SUMIF(#REF!,$B$9&amp;$A75,#REF!)/SETUP!$G$33,SUMIF(#REF!,$B$9&amp;$A75,#REF!)))</f>
        <v>#REF!</v>
      </c>
      <c r="N75" s="190" t="str">
        <f>IFERROR(M75/K75,"")</f>
        <v/>
      </c>
      <c r="O75" s="453"/>
      <c r="P75" s="454"/>
      <c r="Q75" s="455"/>
      <c r="R75" s="456"/>
      <c r="S75" s="457"/>
      <c r="T75" s="455"/>
      <c r="U75" s="455"/>
      <c r="V75" s="458"/>
      <c r="W75" s="191" t="e">
        <f>IF(SETUP!$C$11=$A75,$W$66,IF(SETUP!$G$33&lt;&gt;1,SUMIF(#REF!,$B$9&amp;$A75,#REF!)/SETUP!$G$33,SUMIF(#REF!,$B$9&amp;$A75,#REF!)))</f>
        <v>#REF!</v>
      </c>
      <c r="X75" s="105" t="e">
        <f>IF(SETUP!$C$11=$A75,$X$66,IF(SETUP!$G$33&lt;&gt;1,SUMIF(#REF!,$B$9&amp;$A75,#REF!)/SETUP!$G$33,SUMIF(#REF!,$B$9&amp;$A75,#REF!)))</f>
        <v>#REF!</v>
      </c>
      <c r="Y75" s="105" t="e">
        <f>IF(SETUP!$C$11=$A75,$Y$66,IF(SETUP!$G$33&lt;&gt;1,SUMIF(#REF!,$B$9&amp;$A75,#REF!)/SETUP!$G$33,SUMIF(#REF!,$B$9&amp;$A75,#REF!)))</f>
        <v>#REF!</v>
      </c>
      <c r="Z75" s="106" t="e">
        <f>IF(SETUP!$C$11=$A75,$Z$66,IF(SETUP!$G$33&lt;&gt;1,SUMIF(#REF!,$B$9&amp;$A75,#REF!)/SETUP!$G$33,SUMIF(#REF!,$B$9&amp;$A75,#REF!)))</f>
        <v>#REF!</v>
      </c>
      <c r="AA75" s="192" t="e">
        <f>SUM(W75:Z75)</f>
        <v>#REF!</v>
      </c>
      <c r="AB75" s="191" t="e">
        <f>IF(SETUP!$C$11=$A75,$AB$66,IF(SETUP!$G$33&lt;&gt;1,SUMIF(#REF!,$B$9&amp;$A75,#REF!)/SETUP!$G$33,SUMIF(#REF!,$B$9&amp;$A75,#REF!)))</f>
        <v>#REF!</v>
      </c>
      <c r="AC75" s="105" t="e">
        <f>IF(SETUP!$C$11=$A75,$AC$66,IF(SETUP!$G$33&lt;&gt;1,SUMIF(#REF!,$B$9&amp;$A75,#REF!)/SETUP!$G$33,SUMIF(#REF!,$B$9&amp;$A75,#REF!)))</f>
        <v>#REF!</v>
      </c>
      <c r="AD75" s="105" t="e">
        <f>IF(SETUP!$C$11=$A75,$AD$66,IF(SETUP!$G$33&lt;&gt;1,SUMIF(#REF!,$B$9&amp;$A75,#REF!)/SETUP!$G$33,SUMIF(#REF!,$B$9&amp;$A75,#REF!)))</f>
        <v>#REF!</v>
      </c>
      <c r="AE75" s="106" t="e">
        <f>IF(SETUP!$C$11=$A75,$AE$66,IF(SETUP!$G$33&lt;&gt;1,SUMIF(#REF!,$B$9&amp;$A75,#REF!)/SETUP!$G$33,SUMIF(#REF!,$B$9&amp;$A75,#REF!)))</f>
        <v>#REF!</v>
      </c>
      <c r="AF75" s="107" t="e">
        <f>SUM(AB75:AE75)</f>
        <v>#REF!</v>
      </c>
      <c r="AG75" s="194" t="e">
        <f>IF(AA75=0,0,+AF75/AA75)</f>
        <v>#REF!</v>
      </c>
      <c r="AH75" s="21"/>
      <c r="AI75" s="591" t="s">
        <v>89</v>
      </c>
      <c r="AJ75" s="91">
        <f t="shared" si="31"/>
        <v>0</v>
      </c>
      <c r="AK75" s="308">
        <f t="shared" si="31"/>
        <v>0</v>
      </c>
      <c r="AL75" s="91">
        <f t="shared" si="31"/>
        <v>0</v>
      </c>
      <c r="AM75" s="164" t="str">
        <f>IFERROR(AL75/AJ75,"")</f>
        <v/>
      </c>
      <c r="AN75" s="165">
        <f t="shared" si="32"/>
        <v>0</v>
      </c>
      <c r="AO75" s="91">
        <f t="shared" si="32"/>
        <v>0</v>
      </c>
      <c r="AP75" s="91">
        <f t="shared" si="32"/>
        <v>0</v>
      </c>
      <c r="AQ75" s="91">
        <f t="shared" si="32"/>
        <v>0</v>
      </c>
      <c r="AR75" s="170">
        <f>IF((+AQ75+AP75+AO75+AN75)=0,0,+AQ75+AP75+AO75+AN75)</f>
        <v>0</v>
      </c>
      <c r="AS75" s="91">
        <f t="shared" si="33"/>
        <v>0</v>
      </c>
      <c r="AT75" s="91">
        <f t="shared" si="33"/>
        <v>0</v>
      </c>
      <c r="AU75" s="91">
        <f t="shared" si="33"/>
        <v>0</v>
      </c>
      <c r="AV75" s="91">
        <f t="shared" si="33"/>
        <v>0</v>
      </c>
      <c r="AW75" s="162">
        <f>IF((+AV75+AU75+AT75+AS75)=0,0,+AV75+AU75+AT75+AS75)</f>
        <v>0</v>
      </c>
      <c r="AX75" s="93" t="str">
        <f>IFERROR(AW75/AR75,"")</f>
        <v/>
      </c>
      <c r="AY75" s="22"/>
      <c r="AZ75" s="87"/>
      <c r="BA75" s="243"/>
      <c r="BB75" s="244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49"/>
      <c r="BY75" s="250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Q75" s="22"/>
      <c r="CR75" s="22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88"/>
    </row>
    <row r="76" spans="1:122" s="18" customFormat="1" ht="18" customHeight="1" thickBot="1" x14ac:dyDescent="0.3">
      <c r="A76" s="555" t="s">
        <v>54</v>
      </c>
      <c r="B76" s="556"/>
      <c r="C76" s="557"/>
      <c r="D76" s="585"/>
      <c r="E76" s="733"/>
      <c r="F76" s="586"/>
      <c r="G76" s="586"/>
      <c r="H76" s="587"/>
      <c r="I76" s="587"/>
      <c r="J76" s="588"/>
      <c r="K76" s="558" t="e">
        <f>IF(SETUP!$C$11=$A76,$K$66,IF(SETUP!$G$34&lt;&gt;1,SUMIF(#REF!,$B$9&amp;$A76,#REF!)/SETUP!$G$34,SUMIF(#REF!,$B$9&amp;$A76,#REF!)))</f>
        <v>#REF!</v>
      </c>
      <c r="L76" s="559"/>
      <c r="M76" s="560" t="e">
        <f>IF(SETUP!$C$11=$A76,$M$66,IF(SETUP!$G$34&lt;&gt;1,SUMIF(#REF!,$B$9&amp;$A76,#REF!)/SETUP!$G$34,SUMIF(#REF!,$B$9&amp;$A76,#REF!)))</f>
        <v>#REF!</v>
      </c>
      <c r="N76" s="561" t="str">
        <f>IFERROR(M76/K76,"")</f>
        <v/>
      </c>
      <c r="O76" s="562"/>
      <c r="P76" s="563"/>
      <c r="Q76" s="564"/>
      <c r="R76" s="565"/>
      <c r="S76" s="566"/>
      <c r="T76" s="564"/>
      <c r="U76" s="564"/>
      <c r="V76" s="565"/>
      <c r="W76" s="558" t="e">
        <f>IF(SETUP!$C$11=$A76,$W$66,IF(SETUP!$G$34&lt;&gt;1,SUMIF(#REF!,$B$9&amp;$A76,#REF!)/SETUP!$G$34,SUMIF(#REF!,$B$9&amp;$A76,#REF!)))</f>
        <v>#REF!</v>
      </c>
      <c r="X76" s="567" t="e">
        <f>IF(SETUP!$C$11=$A76,$X$66,IF(SETUP!$G$34&lt;&gt;1,SUMIF(#REF!,$B$9&amp;$A76,#REF!)/SETUP!$G$34,SUMIF(#REF!,$B$9&amp;$A76,#REF!)))</f>
        <v>#REF!</v>
      </c>
      <c r="Y76" s="567" t="e">
        <f>IF(SETUP!$C$11=$A76,$Y$66,IF(SETUP!$G$34&lt;&gt;1,SUMIF(#REF!,$B$9&amp;$A76,#REF!)/SETUP!$G$34,SUMIF(#REF!,$B$9&amp;$A76,#REF!)))</f>
        <v>#REF!</v>
      </c>
      <c r="Z76" s="559" t="e">
        <f>IF(SETUP!$C$11=$A76,$Z$66,IF(SETUP!$G$34&lt;&gt;1,SUMIF(#REF!,$B$9&amp;$A76,#REF!)/SETUP!$G$34,SUMIF(#REF!,$B$9&amp;$A76,#REF!)))</f>
        <v>#REF!</v>
      </c>
      <c r="AA76" s="568" t="e">
        <f>SUM(W76:Z76)</f>
        <v>#REF!</v>
      </c>
      <c r="AB76" s="558" t="e">
        <f>IF(SETUP!$C$11=$A76,$AB$66,IF(SETUP!$G$34&lt;&gt;1,SUMIF(#REF!,$B$9&amp;$A76,#REF!)/SETUP!$G$34,SUMIF(#REF!,$B$9&amp;$A76,#REF!)))</f>
        <v>#REF!</v>
      </c>
      <c r="AC76" s="567" t="e">
        <f>IF(SETUP!$C$11=$A76,$AC$66,IF(SETUP!$G$34&lt;&gt;1,SUMIF(#REF!,$B$9&amp;$A76,#REF!)/SETUP!$G$34,SUMIF(#REF!,$B$9&amp;$A76,#REF!)))</f>
        <v>#REF!</v>
      </c>
      <c r="AD76" s="567" t="e">
        <f>IF(SETUP!$C$11=$A76,$AD$66,IF(SETUP!$G$34&lt;&gt;1,SUMIF(#REF!,$B$9&amp;$A76,#REF!)/SETUP!$G$34,SUMIF(#REF!,$B$9&amp;$A76,#REF!)))</f>
        <v>#REF!</v>
      </c>
      <c r="AE76" s="559" t="e">
        <f>IF(SETUP!$C$11=$A76,$AE$66,IF(SETUP!$G$34&lt;&gt;1,SUMIF(#REF!,$B$9&amp;$A76,#REF!)/SETUP!$G$34,SUMIF(#REF!,$B$9&amp;$A76,#REF!)))</f>
        <v>#REF!</v>
      </c>
      <c r="AF76" s="569" t="e">
        <f>SUM(AB76:AE76)</f>
        <v>#REF!</v>
      </c>
      <c r="AG76" s="570" t="e">
        <f>IF(AA76=0,0,+AF76/AA76)</f>
        <v>#REF!</v>
      </c>
      <c r="AH76" s="21"/>
      <c r="AI76" s="591" t="s">
        <v>108</v>
      </c>
      <c r="AJ76" s="91">
        <f t="shared" si="31"/>
        <v>0</v>
      </c>
      <c r="AK76" s="308">
        <f t="shared" si="31"/>
        <v>0</v>
      </c>
      <c r="AL76" s="91">
        <f t="shared" si="31"/>
        <v>0</v>
      </c>
      <c r="AM76" s="164" t="str">
        <f>IFERROR(AL76/AJ76,"")</f>
        <v/>
      </c>
      <c r="AN76" s="165">
        <f t="shared" si="32"/>
        <v>0</v>
      </c>
      <c r="AO76" s="91">
        <f t="shared" si="32"/>
        <v>0</v>
      </c>
      <c r="AP76" s="91">
        <f t="shared" si="32"/>
        <v>0</v>
      </c>
      <c r="AQ76" s="91">
        <f t="shared" si="32"/>
        <v>0</v>
      </c>
      <c r="AR76" s="170">
        <f>IF((+AQ76+AP76+AO76+AN76)=0,0,+AQ76+AP76+AO76+AN76)</f>
        <v>0</v>
      </c>
      <c r="AS76" s="91">
        <f t="shared" si="33"/>
        <v>0</v>
      </c>
      <c r="AT76" s="91">
        <f t="shared" si="33"/>
        <v>0</v>
      </c>
      <c r="AU76" s="91">
        <f t="shared" si="33"/>
        <v>0</v>
      </c>
      <c r="AV76" s="91">
        <f t="shared" si="33"/>
        <v>0</v>
      </c>
      <c r="AW76" s="162">
        <f>IF((+AV76+AU76+AT76+AS76)=0,0,+AV76+AU76+AT76+AS76)</f>
        <v>0</v>
      </c>
      <c r="AX76" s="93" t="str">
        <f>IFERROR(AW76/AR76,"")</f>
        <v/>
      </c>
      <c r="AY76" s="22"/>
      <c r="AZ76" s="87"/>
      <c r="BA76" s="243"/>
      <c r="BB76" s="244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49"/>
      <c r="BY76" s="250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  <c r="CQ76" s="22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22"/>
      <c r="DK76" s="22"/>
      <c r="DL76" s="22"/>
      <c r="DM76" s="22"/>
      <c r="DN76" s="22"/>
      <c r="DO76" s="22"/>
      <c r="DP76" s="22"/>
      <c r="DQ76" s="22"/>
      <c r="DR76" s="88"/>
    </row>
    <row r="77" spans="1:122" s="18" customFormat="1" ht="18" customHeight="1" x14ac:dyDescent="0.25">
      <c r="A77" s="722"/>
      <c r="B77" s="722"/>
      <c r="C77" s="722"/>
      <c r="D77" s="723"/>
      <c r="E77" s="723"/>
      <c r="F77" s="723"/>
      <c r="G77" s="723"/>
      <c r="H77" s="724"/>
      <c r="I77" s="724"/>
      <c r="J77" s="724"/>
      <c r="K77" s="725"/>
      <c r="L77" s="725"/>
      <c r="M77" s="725"/>
      <c r="N77" s="726"/>
      <c r="O77" s="719"/>
      <c r="P77" s="720"/>
      <c r="Q77" s="719"/>
      <c r="R77" s="719"/>
      <c r="S77" s="721"/>
      <c r="T77" s="719"/>
      <c r="U77" s="719"/>
      <c r="V77" s="719"/>
      <c r="W77" s="725"/>
      <c r="X77" s="725"/>
      <c r="Y77" s="725"/>
      <c r="Z77" s="725"/>
      <c r="AA77" s="725"/>
      <c r="AB77" s="725"/>
      <c r="AC77" s="725"/>
      <c r="AD77" s="725"/>
      <c r="AE77" s="725"/>
      <c r="AF77" s="725"/>
      <c r="AG77" s="727"/>
      <c r="AH77" s="21"/>
      <c r="AI77" s="591" t="s">
        <v>109</v>
      </c>
      <c r="AJ77" s="91">
        <f t="shared" si="31"/>
        <v>0</v>
      </c>
      <c r="AK77" s="308">
        <f t="shared" si="31"/>
        <v>0</v>
      </c>
      <c r="AL77" s="91">
        <f t="shared" si="31"/>
        <v>0</v>
      </c>
      <c r="AM77" s="164" t="str">
        <f>IFERROR(AL77/AJ77,"")</f>
        <v/>
      </c>
      <c r="AN77" s="165">
        <f t="shared" si="32"/>
        <v>0</v>
      </c>
      <c r="AO77" s="91">
        <f t="shared" si="32"/>
        <v>0</v>
      </c>
      <c r="AP77" s="91">
        <f t="shared" si="32"/>
        <v>0</v>
      </c>
      <c r="AQ77" s="91">
        <f t="shared" si="32"/>
        <v>0</v>
      </c>
      <c r="AR77" s="170">
        <f>IF((+AQ77+AP77+AO77+AN77)=0,0,+AQ77+AP77+AO77+AN77)</f>
        <v>0</v>
      </c>
      <c r="AS77" s="91">
        <f t="shared" si="33"/>
        <v>0</v>
      </c>
      <c r="AT77" s="91">
        <f t="shared" si="33"/>
        <v>0</v>
      </c>
      <c r="AU77" s="91">
        <f t="shared" si="33"/>
        <v>0</v>
      </c>
      <c r="AV77" s="91">
        <f t="shared" si="33"/>
        <v>0</v>
      </c>
      <c r="AW77" s="162">
        <f>IF((+AV77+AU77+AT77+AS77)=0,0,+AV77+AU77+AT77+AS77)</f>
        <v>0</v>
      </c>
      <c r="AX77" s="93" t="str">
        <f>IFERROR(AW77/AR77,"")</f>
        <v/>
      </c>
      <c r="AY77" s="22"/>
      <c r="AZ77" s="87"/>
      <c r="BA77" s="243"/>
      <c r="BB77" s="244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49"/>
      <c r="BY77" s="250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Q77" s="22"/>
      <c r="CR77" s="22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2"/>
      <c r="DP77" s="22"/>
      <c r="DQ77" s="22"/>
      <c r="DR77" s="88"/>
    </row>
    <row r="78" spans="1:122" s="18" customFormat="1" ht="18" customHeight="1" thickBot="1" x14ac:dyDescent="0.25">
      <c r="A78" s="12"/>
      <c r="B78" s="30"/>
      <c r="C78" s="30"/>
      <c r="D78" s="30"/>
      <c r="E78" s="30"/>
      <c r="F78" s="30"/>
      <c r="G78" s="30"/>
      <c r="H78" s="30"/>
      <c r="I78" s="30"/>
      <c r="J78" s="30"/>
      <c r="K78" s="21"/>
      <c r="L78" s="21"/>
      <c r="M78" s="21"/>
      <c r="N78" s="21"/>
      <c r="O78" s="102"/>
      <c r="P78" s="22"/>
      <c r="Q78" s="22"/>
      <c r="R78" s="23"/>
      <c r="S78" s="22"/>
      <c r="T78" s="22"/>
      <c r="U78" s="22"/>
      <c r="V78" s="23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1"/>
      <c r="AH78" s="21"/>
      <c r="AI78" s="21"/>
      <c r="AJ78" s="21"/>
      <c r="AK78" s="21"/>
      <c r="AL78" s="21"/>
      <c r="AM78" s="21"/>
      <c r="AN78" s="10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87"/>
      <c r="BA78" s="243"/>
      <c r="BB78" s="244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49"/>
      <c r="BY78" s="250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Q78" s="22"/>
      <c r="CR78" s="22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22"/>
      <c r="DK78" s="22"/>
      <c r="DL78" s="22"/>
      <c r="DM78" s="22"/>
      <c r="DN78" s="22"/>
      <c r="DO78" s="22"/>
      <c r="DP78" s="22"/>
      <c r="DQ78" s="22"/>
      <c r="DR78" s="88"/>
    </row>
    <row r="79" spans="1:122" s="9" customFormat="1" ht="18" customHeight="1" thickBot="1" x14ac:dyDescent="0.3">
      <c r="A79" s="199" t="s">
        <v>143</v>
      </c>
      <c r="B79" s="200"/>
      <c r="D79" s="101"/>
      <c r="E79" s="101"/>
      <c r="F79" s="101"/>
      <c r="G79" s="101"/>
      <c r="H79" s="878" t="s">
        <v>171</v>
      </c>
      <c r="I79" s="879"/>
      <c r="J79" s="879"/>
      <c r="K79" s="842" t="str">
        <f>"CA - Commandes Année "&amp;SETUP!$H$3</f>
        <v>CA - Commandes Année 0</v>
      </c>
      <c r="L79" s="843"/>
      <c r="M79" s="843"/>
      <c r="N79" s="843"/>
      <c r="O79" s="844"/>
      <c r="P79" s="842" t="str">
        <f>"MB - Commandes Année "&amp;SETUP!$H$3</f>
        <v>MB - Commandes Année 0</v>
      </c>
      <c r="Q79" s="843"/>
      <c r="R79" s="843"/>
      <c r="S79" s="843"/>
      <c r="T79" s="844"/>
      <c r="W79" s="772" t="str">
        <f>"Répartition du Chiffre d'Affaires - Année "&amp;SETUP!$H$3</f>
        <v>Répartition du Chiffre d'Affaires - Année 0</v>
      </c>
      <c r="X79" s="772"/>
      <c r="Y79" s="772"/>
      <c r="Z79" s="772"/>
      <c r="AA79" s="772"/>
      <c r="AH79" s="33"/>
      <c r="AI79" s="876" t="s">
        <v>215</v>
      </c>
      <c r="AJ79" s="845" t="str">
        <f>"CA - Commandes Année "&amp;SETUP!$H$3+1</f>
        <v>CA - Commandes Année 1</v>
      </c>
      <c r="AK79" s="845"/>
      <c r="AL79" s="845"/>
      <c r="AM79" s="845"/>
      <c r="AN79" s="845"/>
      <c r="AO79" s="845" t="str">
        <f>"MB - Commandes Année "&amp;SETUP!$H$3+1</f>
        <v>MB - Commandes Année 1</v>
      </c>
      <c r="AP79" s="845"/>
      <c r="AQ79" s="845"/>
      <c r="AR79" s="845"/>
      <c r="AS79" s="845"/>
      <c r="AT79" s="8"/>
      <c r="AU79" s="822" t="str">
        <f>"Répartition du CA - Année "&amp;SETUP!$H$3+1</f>
        <v>Répartition du CA - Année 1</v>
      </c>
      <c r="AV79" s="822"/>
      <c r="AW79" s="822"/>
      <c r="AX79" s="822"/>
      <c r="AY79" s="511"/>
      <c r="AZ79" s="10"/>
      <c r="BA79" s="245"/>
      <c r="BB79" s="246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543"/>
      <c r="BY79" s="255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11"/>
    </row>
    <row r="80" spans="1:122" s="26" customFormat="1" ht="18" customHeight="1" thickBot="1" x14ac:dyDescent="0.25">
      <c r="A80" s="201" t="s">
        <v>145</v>
      </c>
      <c r="B80" s="202"/>
      <c r="D80" s="101"/>
      <c r="E80" s="101"/>
      <c r="F80" s="101"/>
      <c r="G80" s="101"/>
      <c r="H80" s="879"/>
      <c r="I80" s="879"/>
      <c r="J80" s="879"/>
      <c r="K80" s="185" t="s">
        <v>117</v>
      </c>
      <c r="L80" s="186" t="s">
        <v>118</v>
      </c>
      <c r="M80" s="186" t="s">
        <v>119</v>
      </c>
      <c r="N80" s="187" t="s">
        <v>120</v>
      </c>
      <c r="O80" s="188" t="s">
        <v>82</v>
      </c>
      <c r="P80" s="185" t="s">
        <v>117</v>
      </c>
      <c r="Q80" s="186" t="s">
        <v>118</v>
      </c>
      <c r="R80" s="186" t="s">
        <v>119</v>
      </c>
      <c r="S80" s="187" t="s">
        <v>120</v>
      </c>
      <c r="T80" s="188" t="s">
        <v>82</v>
      </c>
      <c r="W80" s="492" t="s">
        <v>122</v>
      </c>
      <c r="X80" s="485"/>
      <c r="Y80" s="485"/>
      <c r="Z80" s="485"/>
      <c r="AA80" s="486" t="str">
        <f>IFERROR(AA61/$AA$66,"")</f>
        <v/>
      </c>
      <c r="AB80" s="4"/>
      <c r="AC80" s="4"/>
      <c r="AD80" s="4"/>
      <c r="AH80" s="33"/>
      <c r="AI80" s="877"/>
      <c r="AJ80" s="505" t="s">
        <v>117</v>
      </c>
      <c r="AK80" s="506" t="s">
        <v>118</v>
      </c>
      <c r="AL80" s="506" t="s">
        <v>119</v>
      </c>
      <c r="AM80" s="507" t="s">
        <v>120</v>
      </c>
      <c r="AN80" s="508" t="s">
        <v>82</v>
      </c>
      <c r="AO80" s="506" t="s">
        <v>117</v>
      </c>
      <c r="AP80" s="506" t="s">
        <v>118</v>
      </c>
      <c r="AQ80" s="506" t="s">
        <v>119</v>
      </c>
      <c r="AR80" s="507" t="s">
        <v>120</v>
      </c>
      <c r="AS80" s="508" t="s">
        <v>82</v>
      </c>
      <c r="AT80" s="25"/>
      <c r="AU80" s="512" t="s">
        <v>122</v>
      </c>
      <c r="AV80" s="513"/>
      <c r="AW80" s="513"/>
      <c r="AX80" s="518" t="str">
        <f>IFERROR(AR61/$AR$66,"")</f>
        <v/>
      </c>
      <c r="AY80" s="80"/>
      <c r="AZ80" s="27"/>
      <c r="BA80" s="247"/>
      <c r="BB80" s="248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6"/>
      <c r="BY80" s="257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Q80" s="25"/>
      <c r="CR80" s="25"/>
      <c r="CS80" s="25"/>
      <c r="CT80" s="25"/>
      <c r="CU80" s="25"/>
      <c r="CV80" s="25"/>
      <c r="CW80" s="25"/>
      <c r="CX80" s="25"/>
      <c r="CY80" s="25"/>
      <c r="CZ80" s="25"/>
      <c r="DA80" s="25"/>
      <c r="DB80" s="25"/>
      <c r="DC80" s="25"/>
      <c r="DD80" s="25"/>
      <c r="DE80" s="25"/>
      <c r="DF80" s="25"/>
      <c r="DG80" s="25"/>
      <c r="DH80" s="25"/>
      <c r="DI80" s="25"/>
      <c r="DJ80" s="25"/>
      <c r="DK80" s="25"/>
      <c r="DL80" s="25"/>
      <c r="DM80" s="25"/>
      <c r="DN80" s="25"/>
      <c r="DO80" s="25"/>
      <c r="DP80" s="25"/>
      <c r="DQ80" s="25"/>
      <c r="DR80" s="28"/>
    </row>
    <row r="81" spans="1:122" ht="18" customHeight="1" x14ac:dyDescent="0.25">
      <c r="A81" s="203" t="s">
        <v>148</v>
      </c>
      <c r="B81" s="204"/>
      <c r="D81" s="18"/>
      <c r="E81" s="18"/>
      <c r="F81" s="18"/>
      <c r="G81" s="18"/>
      <c r="H81" s="532" t="s">
        <v>77</v>
      </c>
      <c r="I81" s="533"/>
      <c r="J81" s="534"/>
      <c r="K81" s="613"/>
      <c r="L81" s="614"/>
      <c r="M81" s="614"/>
      <c r="N81" s="614"/>
      <c r="O81" s="581">
        <f>SUMIFS($K$13:$K$59,$C$13:$C$59,"A")</f>
        <v>0</v>
      </c>
      <c r="P81" s="613"/>
      <c r="Q81" s="614"/>
      <c r="R81" s="614"/>
      <c r="S81" s="614"/>
      <c r="T81" s="581">
        <f>SUMIFS($M$13:$M$59,$C$13:$C$59,"A")</f>
        <v>0</v>
      </c>
      <c r="W81" s="493" t="s">
        <v>330</v>
      </c>
      <c r="X81" s="487"/>
      <c r="Y81" s="487"/>
      <c r="Z81" s="487"/>
      <c r="AA81" s="488" t="str">
        <f>IFERROR(AA62/$AA$66,"")</f>
        <v/>
      </c>
      <c r="AH81" s="34"/>
      <c r="AI81" s="597" t="s">
        <v>77</v>
      </c>
      <c r="AJ81" s="640"/>
      <c r="AK81" s="615"/>
      <c r="AL81" s="615"/>
      <c r="AM81" s="615"/>
      <c r="AN81" s="599">
        <f>SUMIFS($AJ$13:$AJ$59,$AI$13:$AI$59,"A")</f>
        <v>0</v>
      </c>
      <c r="AO81" s="615"/>
      <c r="AP81" s="615"/>
      <c r="AQ81" s="615"/>
      <c r="AR81" s="615">
        <f>SUMIFS($AL$13:$AL$59,$AI$13:$AI$59,"A")</f>
        <v>0</v>
      </c>
      <c r="AS81" s="599">
        <f>SUMIFS($AL$13:$AL$59,$AI$13:$AI$59,"A")</f>
        <v>0</v>
      </c>
      <c r="AT81" s="29"/>
      <c r="AU81" s="514" t="s">
        <v>330</v>
      </c>
      <c r="AV81" s="515"/>
      <c r="AW81" s="515"/>
      <c r="AX81" s="519" t="str">
        <f>IFERROR(AR62/$AR$66,"")</f>
        <v/>
      </c>
      <c r="AZ81" s="15"/>
      <c r="BA81" s="249"/>
      <c r="BB81" s="250"/>
      <c r="BD81" s="4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232"/>
      <c r="BY81" s="233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</row>
    <row r="82" spans="1:122" ht="18" customHeight="1" x14ac:dyDescent="0.25">
      <c r="A82" s="208" t="s">
        <v>334</v>
      </c>
      <c r="B82" s="209">
        <f>((B79*B80*7*250)+(B83*B84*7*250))/1000</f>
        <v>0</v>
      </c>
      <c r="D82" s="18"/>
      <c r="E82" s="18"/>
      <c r="F82" s="18"/>
      <c r="G82" s="18"/>
      <c r="H82" s="592" t="s">
        <v>331</v>
      </c>
      <c r="I82" s="593"/>
      <c r="J82" s="594"/>
      <c r="K82" s="608">
        <f>SUMIFS($K$13:$K$59,$C$13:$C$59,"F",$J$13:$J$59,"T1")</f>
        <v>0</v>
      </c>
      <c r="L82" s="607">
        <f>IF(LEFT(SETUP!$G$3,7)="Visée 3",SUMIFS($K$13:$K$59,$C$13:$C$59,"F",$J$13:$J$59,"T2")+SUMIFS($K$13:$K$59,$C$13:$C$59,"F",$J$13:$J$59,"L")*1/3+SUMIFS($K$13:$K$59,$C$13:$C$59,"F",$J$13:$J$59,"LV")*1/3,0)</f>
        <v>0</v>
      </c>
      <c r="M82" s="607">
        <f>IF(LEFT(SETUP!$G$3,7)="Visée 3",SUMIFS($K$13:$K$59,$C$13:$C$59,"F",$J$13:$J$59,"T3")+SUMIFS($K$13:$K$59,$C$13:$C$59,"F",$J$13:$J$59,"L")*1/3+SUMIFS($K$13:$K$59,$C$13:$C$59,"F",$J$13:$J$59,"LV")*1/3,IF(LEFT(SETUP!$G$3,7)="Visée 4",SUMIFS($K$13:$K$59,$C$13:$C$59,"F",$J$13:$J$59,"T3")+SUMIFS($K$13:$K$59,$C$13:$C$59,"F",$J$13:$J$59,"L")*1/2+SUMIFS($K$13:$K$59,$C$13:$C$59,"F",$J$13:$J$59,"LV")*1/2,0))</f>
        <v>0</v>
      </c>
      <c r="N82" s="607">
        <f>IF(LEFT(SETUP!$G$3,7)="Visée 3",SUMIFS($K$13:$K$59,$C$13:$C$59,"F",$J$13:$J$59,"T4")+SUMIFS($K$13:$K$59,$C$13:$C$59,"F",$J$13:$J$59,"L")*1/3+SUMIFS($K$13:$K$59,$C$13:$C$59,"F",$J$13:$J$59,"LV")*1/3,IF(LEFT(SETUP!$G$3,7)="Visée 4",SUMIFS($K$13:$K$59,$C$13:$C$59,"F",$J$13:$J$59,"T4")+SUMIFS($K$13:$K$59,$C$13:$C$59,"F",$J$13:$J$59,"L")*1/2+SUMIFS($K$13:$K$59,$C$13:$C$59,"F",$J$13:$J$59,"LV")*1/2,SUMIFS($K$13:$K$59,$C$13:$C$59,"F",$J$13:$J$59,"T4")))</f>
        <v>0</v>
      </c>
      <c r="O82" s="573">
        <f>SUM(K82:N82)</f>
        <v>0</v>
      </c>
      <c r="P82" s="608">
        <f>SUMIFS($M$13:$M$59,$C$13:$C$59,"F",$J$13:$J$59,"T1")</f>
        <v>0</v>
      </c>
      <c r="Q82" s="607">
        <f>IF(LEFT(SETUP!$G$3,7)="Visée 3",SUMIFS($M$13:$M$59,$C$13:$C$59,"F",$J$13:$J$59,"T2")+SUMIFS($M$13:$M$59,$C$13:$C$59,"F",$J$13:$J$59,"L")*1/3+SUMIFS($M$13:$M$59,$C$13:$C$59,"F",$J$13:$J$59,"LV")*1/3,0)</f>
        <v>0</v>
      </c>
      <c r="R82" s="607">
        <f>IF(LEFT(SETUP!$G$3,7)="Visée 3",SUMIFS($M$13:$M$59,$C$13:$C$59,"F",$J$13:$J$59,"T3")+SUMIFS($M$13:$M$59,$C$13:$C$59,"F",$J$13:$J$59,"L")*1/3+SUMIFS($M$13:$M$59,$C$13:$C$59,"F",$J$13:$J$59,"LV")*1/3,IF(LEFT(SETUP!$G$3,7)="Visée 4",SUMIFS($M$13:$M$59,$C$13:$C$59,"F",$J$13:$J$59,"T3")+SUMIFS($M$13:$M$59,$C$13:$C$59,"F",$J$13:$J$59,"L")*1/2+SUMIFS($M$13:$M$59,$C$13:$C$59,"F",$J$13:$J$59,"LV")*1/2,0))</f>
        <v>0</v>
      </c>
      <c r="S82" s="607">
        <f>IF(LEFT(SETUP!$G$3,7)="Visée 3",SUMIFS($M$13:$M$59,$C$13:$C$59,"F",$J$13:$J$59,"T4")+SUMIFS($M$13:$M$59,$C$13:$C$59,"F",$J$13:$J$59,"L")*1/3+SUMIFS($M$13:$M$59,$C$13:$C$59,"F",$J$13:$J$59,"LV")*1/3,IF(LEFT(SETUP!$G$3,7)="Visée 4",SUMIFS($M$13:$M$59,$C$13:$C$59,"F",$J$13:$J$59,"T4")+SUMIFS($M$13:$M$59,$C$13:$C$59,"F",$J$13:$J$59,"L")*1/2+SUMIFS($M$13:$M$59,$C$13:$C$59,"F",$J$13:$J$59,"LV")*1/2,SUMIFS($M$13:$M$59,$C$13:$C$59,"F",$J$13:$J$59,"T4")))</f>
        <v>0</v>
      </c>
      <c r="T82" s="573">
        <f>SUM(P82:S82)</f>
        <v>0</v>
      </c>
      <c r="W82" s="493" t="s">
        <v>123</v>
      </c>
      <c r="X82" s="487"/>
      <c r="Y82" s="487"/>
      <c r="Z82" s="487"/>
      <c r="AA82" s="488" t="str">
        <f>IFERROR((AA63+AA64)/$AA$66,"")</f>
        <v/>
      </c>
      <c r="AH82" s="34"/>
      <c r="AI82" s="598" t="s">
        <v>5</v>
      </c>
      <c r="AJ82" s="641">
        <f>SUMIFS($AJ$13:$AJ$59,$AI$13:$AI$59,"F",$J$13:$J$59,"T1")+SUMIFS($AJ$13:$AJ$59,$AI$13:$AI$59,"F",$J$13:$J$59,"L")*1/4+SUMIFS($AJ$13:$AJ$59,$AI$13:$AI$59,"F",$J$13:$J$59,"LV")*1/4</f>
        <v>0</v>
      </c>
      <c r="AK82" s="607">
        <f>SUMIFS($AJ$13:$AJ$59,$AI$13:$AI$59,"F",$J$13:$J$59,"T2")+SUMIFS($AJ$13:$AJ$59,$AI$13:$AI$59,"F",$J$13:$J$59,"L")*1/4+SUMIFS($AJ$13:$AJ$59,$AI$13:$AI$59,"F",$J$13:$J$59,"LV")*1/4</f>
        <v>0</v>
      </c>
      <c r="AL82" s="607">
        <f>SUMIFS($AJ$13:$AJ$59,$AI$13:$AI$59,"F",$J$13:$J$59,"T3")+SUMIFS($AJ$13:$AJ$59,$AI$13:$AI$59,"F",$J$13:$J$59,"L")*1/4+SUMIFS($AJ$13:$AJ$59,$AI$13:$AI$59,"F",$J$13:$J$59,"LV")*1/4</f>
        <v>0</v>
      </c>
      <c r="AM82" s="607">
        <f>SUMIFS($AJ$13:$AJ$59,$AI$13:$AI$59,"F",$J$13:$J$59,"T4")+SUMIFS($AJ$13:$AJ$59,$AI$13:$AI$59,"F",$J$13:$J$59,"L")*1/4+SUMIFS($AJ$13:$AJ$59,$AI$13:$AI$59,"F",$J$13:$J$59,"LV")*1/4</f>
        <v>0</v>
      </c>
      <c r="AN82" s="599">
        <f>SUM(AJ82:AM82)</f>
        <v>0</v>
      </c>
      <c r="AO82" s="607">
        <f>SUMIFS($AL$13:$AL$59,$AI$13:$AI$59,"F",$J$13:$J$59,"T1")+SUMIFS($AL$13:$AL$59,$AI$13:$AI$59,"F",$J$13:$J$59,"L")*1/4+SUMIFS($AL$13:$AL$59,$AI$13:$AI$59,"F",$J$13:$J$59,"LV")*1/4</f>
        <v>0</v>
      </c>
      <c r="AP82" s="607">
        <f>SUMIFS($AL$13:$AL$59,$AI$13:$AI$59,"F",$J$13:$J$59,"T2")+SUMIFS($AL$13:$AL$59,$AI$13:$AI$59,"F",$J$13:$J$59,"L")*1/4+SUMIFS($AL$13:$AL$59,$AI$13:$AI$59,"F",$J$13:$J$59,"LV")*1/4</f>
        <v>0</v>
      </c>
      <c r="AQ82" s="607">
        <f>SUMIFS($AL$13:$AL$59,$AI$13:$AI$59,"F",$J$13:$J$59,"T3")+SUMIFS($AL$13:$AL$59,$AI$13:$AI$59,"F",$J$13:$J$59,"L")*1/4+SUMIFS($AL$13:$AL$59,$AI$13:$AI$59,"F",$J$13:$J$59,"LV")*1/4</f>
        <v>0</v>
      </c>
      <c r="AR82" s="607">
        <f>SUMIFS($AL$13:$AL$59,$AI$13:$AI$59,"F",$J$13:$J$59,"T4")+SUMIFS($AL$13:$AL$59,$AI$13:$AI$59,"F",$J$13:$J$59,"L")*1/4+SUMIFS($AL$13:$AL$59,$AI$13:$AI$59,"F",$J$13:$J$59,"LV")*1/4</f>
        <v>0</v>
      </c>
      <c r="AS82" s="599">
        <f>SUM(AO82:AR82)</f>
        <v>0</v>
      </c>
      <c r="AT82" s="29"/>
      <c r="AU82" s="514" t="s">
        <v>123</v>
      </c>
      <c r="AV82" s="515"/>
      <c r="AW82" s="515"/>
      <c r="AX82" s="519" t="str">
        <f>IFERROR((AR63+AR64)/$AR$66,"")</f>
        <v/>
      </c>
      <c r="AZ82" s="15"/>
      <c r="BA82" s="249"/>
      <c r="BB82" s="250"/>
      <c r="BD82" s="4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232"/>
      <c r="BY82" s="233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</row>
    <row r="83" spans="1:122" ht="18" customHeight="1" thickBot="1" x14ac:dyDescent="0.3">
      <c r="A83" s="205" t="s">
        <v>144</v>
      </c>
      <c r="B83" s="206"/>
      <c r="D83" s="18"/>
      <c r="E83" s="18"/>
      <c r="F83" s="18"/>
      <c r="G83" s="18"/>
      <c r="H83" s="846" t="s">
        <v>75</v>
      </c>
      <c r="I83" s="847"/>
      <c r="J83" s="848"/>
      <c r="K83" s="609">
        <f>SUMIFS($K$13:$K$59,$C$13:$C$59,"P",$J$13:$J$59,"T1")+SUMIFS($K$13:$K$59,$C$13:$C$59,"c",$J$13:$J$59,"T1")</f>
        <v>0</v>
      </c>
      <c r="L83" s="610">
        <f>IF(LEFT(SETUP!$G$3,7)="Visée 3",SUMIFS($K$13:$K$59,$C$13:$C$59,"P",$J$13:$J$59,"T2")+SUMIFS($K$13:$K$59,$C$13:$C$59,"c",$J$13:$J$59,"T2")+SUMIFS($K$13:$K$59,$C$13:$C$59,"P",$J$13:$J$59,"L")*1/3+SUMIFS($K$13:$K$59,$C$13:$C$59,"P",$J$13:$J$59,"LV")*1/3+SUMIFS($K$13:$K$59,$C$13:$C$59,"c",$J$13:$J$59,"L")*1/3+SUMIFS($K$13:$K$59,$C$13:$C$59,"c",$J$13:$J$59,"LV")*1/3,0)</f>
        <v>0</v>
      </c>
      <c r="M83" s="610">
        <f>IF(LEFT(SETUP!$G$3,7)="Visée 3",SUMIFS($K$13:$K$59,$C$13:$C$59,"P",$J$13:$J$59,"T3")+SUMIFS($K$13:$K$59,$C$13:$C$59,"P",$J$13:$J$59,"L")*1/3+SUMIFS($K$13:$K$59,$C$13:$C$59,"P",$J$13:$J$59,"LV")*1/3+SUMIFS($K$13:$K$59,$C$13:$C$59,"c",$J$13:$J$59,"T3")+SUMIFS($K$13:$K$59,$C$13:$C$59,"c",$J$13:$J$59,"L")*1/3+SUMIFS($K$13:$K$59,$C$13:$C$59,"c",$J$13:$J$59,"LV")*1/3,IF(LEFT(SETUP!$G$3,7)="Visée 4",SUMIFS($K$13:$K$59,$C$13:$C$59,"P",$J$13:$J$59,"T3")+SUMIFS($K$13:$K$59,$C$13:$C$59,"P",$J$13:$J$59,"L")*1/2+SUMIFS($K$13:$K$59,$C$13:$C$59,"P",$J$13:$J$59,"LV")*1/2+SUMIFS($K$13:$K$59,$C$13:$C$59,"c",$J$13:$J$59,"T3")+SUMIFS($K$13:$K$59,$C$13:$C$59,"c",$J$13:$J$59,"L")*1/2+SUMIFS($K$13:$K$59,$C$13:$C$59,"c",$J$13:$J$59,"LV")*1/2,0))</f>
        <v>0</v>
      </c>
      <c r="N83" s="610">
        <f>IF(LEFT(SETUP!$G$3,7)="Visée 3",SUMIFS($K$13:$K$59,$C$13:$C$59,"P",$J$13:$J$59,"T4")+SUMIFS($K$13:$K$59,$C$13:$C$59,"P",$J$13:$J$59,"L")*1/3+SUMIFS($K$13:$K$59,$C$13:$C$59,"P",$J$13:$J$59,"LV")*1/3+SUMIFS($K$13:$K$59,$C$13:$C$59,"c",$J$13:$J$59,"T4")+SUMIFS($K$13:$K$59,$C$13:$C$59,"c",$J$13:$J$59,"L")*1/3+SUMIFS($K$13:$K$59,$C$13:$C$59,"c",$J$13:$J$59,"LV")*1/3,IF(LEFT(SETUP!$G$3,7)="Visée 4",SUMIFS($K$13:$K$59,$C$13:$C$59,"P",$J$13:$J$59,"T4")+SUMIFS($K$13:$K$59,$C$13:$C$59,"P",$J$13:$J$59,"L")*1/2+SUMIFS($K$13:$K$59,$C$13:$C$59,"P",$J$13:$J$59,"LV")*1/2+SUMIFS($K$13:$K$59,$C$13:$C$59,"c",$J$13:$J$59,"T4")+SUMIFS($K$13:$K$59,$C$13:$C$59,"c",$J$13:$J$59,"L")*1/2+SUMIFS($K$13:$K$59,$C$13:$C$59,"c",$J$13:$J$59,"LV")*1/2,SUMIFS($K$13:$K$59,$C$13:$C$59,"P",$J$13:$J$59,"T4")+SUMIFS($K$13:$K$59,$C$13:$C$59,"c",$J$13:$J$59,"T4")+SUMIFS($K$13:$K$59,$C$13:$C$59,"P",$J$13:$J$59,"L")+SUMIFS($K$13:$K$59,$C$13:$C$59,"c",$J$13:$J$59,"L")+SUMIFS($K$13:$K$59,$C$13:$C$59,"P",$J$13:$J$59,"LV")+SUMIFS($K$13:$K$59,$C$13:$C$59,"c",$J$13:$J$59,"LV")))</f>
        <v>0</v>
      </c>
      <c r="O83" s="574">
        <f>SUM(K83:N83)</f>
        <v>0</v>
      </c>
      <c r="P83" s="609">
        <f>SUMIFS($M$13:$M$59,$C$13:$C$59,"P",$J$13:$J$59,"T1")+SUMIFS($M$13:$M$59,$C$13:$C$59,"c",$J$13:$J$59,"T1")</f>
        <v>0</v>
      </c>
      <c r="Q83" s="610">
        <f>IF(LEFT(SETUP!$G$3,7)="Visée 3",SUMIFS($M$13:$M$59,$C$13:$C$59,"P",$J$13:$J$59,"T2")+SUMIFS($M$13:$M$59,$C$13:$C$59,"P",$J$13:$J$59,"L")*1/3+SUMIFS($M$13:$M$59,$C$13:$C$59,"P",$J$13:$J$59,"LV")*1/3+SUMIFS($M$13:$M$59,$C$13:$C$59,"c",$J$13:$J$59,"T2")+SUMIFS($M$13:$M$59,$C$13:$C$59,"c",$J$13:$J$59,"L")*1/3+SUMIFS($M$13:$M$59,$C$13:$C$59,"c",$J$13:$J$59,"LV")*1/3,0)</f>
        <v>0</v>
      </c>
      <c r="R83" s="610">
        <f>IF(LEFT(SETUP!$G$3,7)="Visée 3",SUMIFS($M$13:$M$59,$C$13:$C$59,"P",$J$13:$J$59,"T3")+SUMIFS($M$13:$M$59,$C$13:$C$59,"P",$J$13:$J$59,"L")*1/3+SUMIFS($M$13:$M$59,$C$13:$C$59,"P",$J$13:$J$59,"LV")*1/3+SUMIFS($M$13:$M$59,$C$13:$C$59,"c",$J$13:$J$59,"T3")+SUMIFS($M$13:$M$59,$C$13:$C$59,"c",$J$13:$J$59,"L")*1/3+SUMIFS($M$13:$M$59,$C$13:$C$59,"c",$J$13:$J$59,"LV")*1/3,IF(LEFT(SETUP!$G$3,7)="Visée 4",SUMIFS($M$13:$M$59,$C$13:$C$59,"P",$J$13:$J$59,"T3")+SUMIFS($M$13:$M$59,$C$13:$C$59,"P",$J$13:$J$59,"L")*1/2+SUMIFS($M$13:$M$59,$C$13:$C$59,"P",$J$13:$J$59,"LV")*1/2+SUMIFS($M$13:$M$59,$C$13:$C$59,"c",$J$13:$J$59,"T3")+SUMIFS($M$13:$M$59,$C$13:$C$59,"c",$J$13:$J$59,"L")*1/2+SUMIFS($M$13:$M$59,$C$13:$C$59,"c",$J$13:$J$59,"LV")*1/2,0))</f>
        <v>0</v>
      </c>
      <c r="S83" s="610">
        <f>IF(LEFT(SETUP!$G$3,7)="Visée 3",SUMIFS($M$13:$M$59,$C$13:$C$59,"P",$J$13:$J$59,"T4")+SUMIFS($M$13:$M$59,$C$13:$C$59,"P",$J$13:$J$59,"L")*1/3+SUMIFS($M$13:$M$59,$C$13:$C$59,"P",$J$13:$J$59,"LV")*1/3+SUMIFS($M$13:$M$59,$C$13:$C$59,"c",$J$13:$J$59,"T4")+SUMIFS($M$13:$M$59,$C$13:$C$59,"c",$J$13:$J$59,"L")*1/3+SUMIFS($M$13:$M$59,$C$13:$C$59,"c",$J$13:$J$59,"LV")*1/3,IF(LEFT(SETUP!$G$3,7)="Visée 4",SUMIFS($M$13:$M$59,$C$13:$C$59,"P",$J$13:$J$59,"T4")+SUMIFS($M$13:$M$59,$C$13:$C$59,"P",$J$13:$J$59,"L")*1/2+SUMIFS($M$13:$M$59,$C$13:$C$59,"P",$J$13:$J$59,"LV")*1/2+SUMIFS($M$13:$M$59,$C$13:$C$59,"c",$J$13:$J$59,"T4")+SUMIFS($M$13:$M$59,$C$13:$C$59,"c",$J$13:$J$59,"L")*1/2+SUMIFS($M$13:$M$59,$C$13:$C$59,"c",$J$13:$J$59,"LV")*1/2,SUMIFS($M$13:$M$59,$C$13:$C$59,"P",$J$13:$J$59,"T4")+SUMIFS($M$13:$M$59,$C$13:$C$59,"c",$J$13:$J$59,"T4")+SUMIFS($M$13:$M$59,$C$13:$C$59,"P",$J$13:$J$59,"L")+SUMIFS($M$13:$M$59,$C$13:$C$59,"c",$J$13:$J$59,"L")+SUMIFS($M$13:$M$59,$C$13:$C$59,"P",$J$13:$J$59,"LV")+SUMIFS($M$13:$M$59,$C$13:$C$59,"c",$J$13:$J$59,"LV")))</f>
        <v>0</v>
      </c>
      <c r="T83" s="574">
        <f>SUM(P83:S83)</f>
        <v>0</v>
      </c>
      <c r="W83" s="489" t="s">
        <v>124</v>
      </c>
      <c r="X83" s="490"/>
      <c r="Y83" s="490"/>
      <c r="Z83" s="490"/>
      <c r="AA83" s="491" t="str">
        <f>IFERROR(AA65/$AA$66,"")</f>
        <v/>
      </c>
      <c r="AH83" s="34"/>
      <c r="AI83" s="509" t="s">
        <v>212</v>
      </c>
      <c r="AJ83" s="642">
        <f>SUMIFS($AJ$13:$AJ$59,$AI$13:$AI$59,"P",$J$13:$J$59,"T1")+SUMIFS($AJ$13:$AJ$59,$AI$13:$AI$59,"P",$J$13:$J$59,"L")*1/4+SUMIFS($AJ$13:$AJ$59,$AI$13:$AI$59,"P",$J$13:$J$59,"LV")*1/4+SUMIFS($AJ$13:$AJ$59,$AI$13:$AI$59,"c",$J$13:$J$59,"T1")+SUMIFS($AJ$13:$AJ$59,$AI$13:$AI$59,"c",$J$13:$J$59,"L")*1/4+SUMIFS($AJ$13:$AJ$59,$AI$13:$AI$59,"c",$J$13:$J$59,"LV")*1/4</f>
        <v>0</v>
      </c>
      <c r="AK83" s="610">
        <f>SUMIFS($AJ$13:$AJ$59,$AI$13:$AI$59,"P",$J$13:$J$59,"T2")+SUMIFS($AJ$13:$AJ$59,$AI$13:$AI$59,"P",$J$13:$J$59,"L")*1/4+SUMIFS($AJ$13:$AJ$59,$AI$13:$AI$59,"P",$J$13:$J$59,"LV")*1/4+SUMIFS($AJ$13:$AJ$59,$AI$13:$AI$59,"c",$J$13:$J$59,"T2")+SUMIFS($AJ$13:$AJ$59,$AI$13:$AI$59,"c",$J$13:$J$59,"L")*1/4+SUMIFS($AJ$13:$AJ$59,$AI$13:$AI$59,"c",$J$13:$J$59,"LV")*1/4</f>
        <v>0</v>
      </c>
      <c r="AL83" s="610">
        <f>SUMIFS($AJ$13:$AJ$59,$AI$13:$AI$59,"P",$J$13:$J$59,"T3")+SUMIFS($AJ$13:$AJ$59,$AI$13:$AI$59,"P",$J$13:$J$59,"L")*1/4+SUMIFS($AJ$13:$AJ$59,$AI$13:$AI$59,"P",$J$13:$J$59,"LV")*1/4+SUMIFS($AJ$13:$AJ$59,$AI$13:$AI$59,"c",$J$13:$J$59,"T3")+SUMIFS($AJ$13:$AJ$59,$AI$13:$AI$59,"c",$J$13:$J$59,"L")*1/4+SUMIFS($AJ$13:$AJ$59,$AI$13:$AI$59,"c",$J$13:$J$59,"LV")*1/4</f>
        <v>0</v>
      </c>
      <c r="AM83" s="610">
        <f>SUMIFS($AJ$13:$AJ$59,$AI$13:$AI$59,"P",$J$13:$J$59,"T4")+SUMIFS($AJ$13:$AJ$59,$AI$13:$AI$59,"P",$J$13:$J$59,"L")*1/4+SUMIFS($AJ$13:$AJ$59,$AI$13:$AI$59,"P",$J$13:$J$59,"LV")*1/4+SUMIFS($AJ$13:$AJ$59,$AI$13:$AI$59,"c",$J$13:$J$59,"T4")+SUMIFS($AJ$13:$AJ$59,$AI$13:$AI$59,"c",$J$13:$J$59,"L")*1/4+SUMIFS($AJ$13:$AJ$59,$AI$13:$AI$59,"c",$J$13:$J$59,"LV")*1/4</f>
        <v>0</v>
      </c>
      <c r="AN83" s="600">
        <f>SUM(AJ83:AM83)</f>
        <v>0</v>
      </c>
      <c r="AO83" s="610">
        <f>SUMIFS($AL$13:$AL$59,$AI$13:$AI$59,"P",$J$13:$J$59,"T1")+SUMIFS($AL$13:$AL$59,$AI$13:$AI$59,"P",$J$13:$J$59,"L")*1/4+SUMIFS($AL$13:$AL$59,$AI$13:$AI$59,"P",$J$13:$J$59,"LV")*1/4+SUMIFS($AL$13:$AL$59,$AI$13:$AI$59,"c",$J$13:$J$59,"T1")+SUMIFS($AL$13:$AL$59,$AI$13:$AI$59,"c",$J$13:$J$59,"L")*1/4+SUMIFS($AL$13:$AL$59,$AI$13:$AI$59,"c",$J$13:$J$59,"LV")*1/4</f>
        <v>0</v>
      </c>
      <c r="AP83" s="610">
        <f>SUMIFS($AL$13:$AL$59,$AI$13:$AI$59,"P",$J$13:$J$59,"T2")+SUMIFS($AL$13:$AL$59,$AI$13:$AI$59,"P",$J$13:$J$59,"L")*1/4+SUMIFS($AL$13:$AL$59,$AI$13:$AI$59,"P",$J$13:$J$59,"LV")*1/4+SUMIFS($AL$13:$AL$59,$AI$13:$AI$59,"c",$J$13:$J$59,"T2")+SUMIFS($AL$13:$AL$59,$AI$13:$AI$59,"c",$J$13:$J$59,"L")*1/4+SUMIFS($AL$13:$AL$59,$AI$13:$AI$59,"c",$J$13:$J$59,"LV")*1/4</f>
        <v>0</v>
      </c>
      <c r="AQ83" s="610">
        <f>SUMIFS($AL$13:$AL$59,$AI$13:$AI$59,"P",$J$13:$J$59,"T3")+SUMIFS($AL$13:$AL$59,$AI$13:$AI$59,"P",$J$13:$J$59,"L")*1/4+SUMIFS($AL$13:$AL$59,$AI$13:$AI$59,"P",$J$13:$J$59,"LV")*1/4+SUMIFS($AL$13:$AL$59,$AI$13:$AI$59,"c",$J$13:$J$59,"T3")+SUMIFS($AL$13:$AL$59,$AI$13:$AI$59,"c",$J$13:$J$59,"L")*1/4+SUMIFS($AL$13:$AL$59,$AI$13:$AI$59,"c",$J$13:$J$59,"LV")*1/4</f>
        <v>0</v>
      </c>
      <c r="AR83" s="610">
        <f>SUMIFS($AL$13:$AL$59,$AI$13:$AI$59,"P",$J$13:$J$59,"T4")+SUMIFS($AL$13:$AL$59,$AI$13:$AI$59,"P",$J$13:$J$59,"L")*1/4+SUMIFS($AL$13:$AL$59,$AI$13:$AI$59,"P",$J$13:$J$59,"LV")*1/4+SUMIFS($AL$13:$AL$59,$AI$13:$AI$59,"c",$J$13:$J$59,"T4")+SUMIFS($AL$13:$AL$59,$AI$13:$AI$59,"c",$J$13:$J$59,"L")*1/4+SUMIFS($AL$13:$AL$59,$AI$13:$AI$59,"c",$J$13:$J$59,"LV")*1/4</f>
        <v>0</v>
      </c>
      <c r="AS83" s="600">
        <f>SUM(AO83:AR83)</f>
        <v>0</v>
      </c>
      <c r="AT83" s="29"/>
      <c r="AU83" s="516" t="s">
        <v>124</v>
      </c>
      <c r="AV83" s="517"/>
      <c r="AW83" s="517"/>
      <c r="AX83" s="520" t="str">
        <f>IFERROR(AR65/$AR$66,"")</f>
        <v/>
      </c>
      <c r="AZ83" s="15"/>
      <c r="BA83" s="249"/>
      <c r="BB83" s="250"/>
      <c r="BD83" s="4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232"/>
      <c r="BY83" s="233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</row>
    <row r="84" spans="1:122" ht="18" customHeight="1" x14ac:dyDescent="0.25">
      <c r="A84" s="201" t="s">
        <v>146</v>
      </c>
      <c r="B84" s="202"/>
      <c r="D84" s="18"/>
      <c r="E84" s="18"/>
      <c r="F84" s="18"/>
      <c r="G84" s="18"/>
      <c r="H84" s="849" t="s">
        <v>214</v>
      </c>
      <c r="I84" s="850"/>
      <c r="J84" s="851"/>
      <c r="K84" s="611">
        <f>SUMIFS($K$13:$K$59,$C$13:$C$59,"T",$J$13:$J$59,"T1")</f>
        <v>0</v>
      </c>
      <c r="L84" s="612">
        <f>IF(LEFT(SETUP!$G$3,7)="Visée 3",SUMIFS($K$13:$K$59,$C$13:$C$59,"T",$J$13:$J$59,"T2")+SUMIFS($K$13:$K$59,$C$13:$C$59,"T",$J$13:$J$59,"L")*1/3+SUMIFS($K$13:$K$59,$C$13:$C$59,"T",$J$13:$J$59,"LV")*1/3,0)</f>
        <v>0</v>
      </c>
      <c r="M84" s="612">
        <f>IF(LEFT(SETUP!$G$3,7)="Visée 3",SUMIFS($K$13:$K$59,$C$13:$C$59,"T",$J$13:$J$59,"T3")+SUMIFS($K$13:$K$59,$C$13:$C$59,"T",$J$13:$J$59,"L")*1/3+SUMIFS($K$13:$K$59,$C$13:$C$59,"T",$J$13:$J$59,"LV")*1/3,IF(LEFT(SETUP!$G$3,7)="Visée 4",SUMIFS($K$13:$K$59,$C$13:$C$59,"T",$J$13:$J$59,"T3")+SUMIFS($K$13:$K$59,$C$13:$C$59,"T",$J$13:$J$59,"L")*1/2+SUMIFS($K$13:$K$59,$C$13:$C$59,"T",$J$13:$J$59,"LV")*1/2,0))</f>
        <v>0</v>
      </c>
      <c r="N84" s="612">
        <f>IF(LEFT(SETUP!$G$3,7)="Visée 3",SUMIFS($K$13:$K$59,$C$13:$C$59,"T",$J$13:$J$59,"T4")+SUMIFS($K$13:$K$59,$C$13:$C$59,"T",$J$13:$J$59,"L")*1/3+SUMIFS($K$13:$K$59,$C$13:$C$59,"T",$J$13:$J$59,"LV")*1/3,IF(LEFT(SETUP!$G$3,7)="Visée 4",SUMIFS($K$13:$K$59,$C$13:$C$59,"T",$J$13:$J$59,"T4")+SUMIFS($K$13:$K$59,$C$13:$C$59,"T",$J$13:$J$59,"L")*1/2+SUMIFS($K$13:$K$59,$C$13:$C$59,"T",$J$13:$J$59,"LV")*1/2,SUMIFS($K$13:$K$59,$C$13:$C$59,"T",$J$13:$J$59,"T4")))</f>
        <v>0</v>
      </c>
      <c r="O84" s="575">
        <f>SUM(K84:N84)</f>
        <v>0</v>
      </c>
      <c r="P84" s="611">
        <f>SUMIFS($M$13:$M$59,$C$13:$C$59,"T",$J$13:$J$59,"T1")</f>
        <v>0</v>
      </c>
      <c r="Q84" s="612">
        <f>IF(LEFT(SETUP!$G$3,7)="Visée 3",SUMIFS($M$13:$M$59,$C$13:$C$59,"T",$J$13:$J$59,"T2")+SUMIFS($M$13:$M$59,$C$13:$C$59,"T",$J$13:$J$59,"L")*1/3+SUMIFS($M$13:$M$59,$C$13:$C$59,"T",$J$13:$J$59,"LV")*1/3,0)</f>
        <v>0</v>
      </c>
      <c r="R84" s="612">
        <f>IF(LEFT(SETUP!$G$3,7)="Visée 3",SUMIFS($M$13:$M$59,$C$13:$C$59,"T",$J$13:$J$59,"T3")+SUMIFS($M$13:$M$59,$C$13:$C$59,"T",$J$13:$J$59,"L")*1/3+SUMIFS($M$13:$M$59,$C$13:$C$59,"T",$J$13:$J$59,"LV")*1/3,IF(LEFT(SETUP!$G$3,7)="Visée 4",SUMIFS($M$13:$M$59,$C$13:$C$59,"T",$J$13:$J$59,"T3")+SUMIFS($M$13:$M$59,$C$13:$C$59,"T",$J$13:$J$59,"L")*1/2+SUMIFS($M$13:$M$59,$C$13:$C$59,"T",$J$13:$J$59,"LV")*1/2,0))</f>
        <v>0</v>
      </c>
      <c r="S84" s="612">
        <f>IF(LEFT(SETUP!$G$3,7)="Visée 3",SUMIFS($M$13:$M$59,$C$13:$C$59,"T",$J$13:$J$59,"T4")+SUMIFS($M$13:$M$59,$C$13:$C$59,"T",$J$13:$J$59,"L")*1/3+SUMIFS($M$13:$M$59,$C$13:$C$59,"T",$J$13:$J$59,"LV")*1/3,IF(LEFT(SETUP!$G$3,7)="Visée 4",SUMIFS($M$13:$M$59,$C$13:$C$59,"T",$J$13:$J$59,"T4")+SUMIFS($M$13:$M$59,$C$13:$C$59,"T",$J$13:$J$59,"L")*1/2+SUMIFS($M$13:$M$59,$C$13:$C$59,"T",$J$13:$J$59,"LV")*1/2,SUMIFS($M$13:$M$59,$C$13:$C$59,"T",$J$13:$J$59,"T4")))</f>
        <v>0</v>
      </c>
      <c r="T84" s="575">
        <f>SUM(P84:S84)</f>
        <v>0</v>
      </c>
      <c r="AH84" s="34"/>
      <c r="AI84" s="510" t="s">
        <v>213</v>
      </c>
      <c r="AJ84" s="643">
        <f>SUMIFS($AJ$13:$AJ$59,$AI$13:$AI$59,"T",$J$13:$J$59,"T1")+SUMIFS($AJ$13:$AJ$59,$AI$13:$AI$59,"T",$J$13:$J$59,"L")*1/4+SUMIFS($AJ$13:$AJ$59,$AI$13:$AI$59,"T",$J$13:$J$59,"LV")*1/4</f>
        <v>0</v>
      </c>
      <c r="AK84" s="612">
        <f>SUMIFS($AJ$13:$AJ$59,$AI$13:$AI$59,"T",$J$13:$J$59,"T2")+SUMIFS($AJ$13:$AJ$59,$AI$13:$AI$59,"T",$J$13:$J$59,"L")*1/4+SUMIFS($AJ$13:$AJ$59,$AI$13:$AI$59,"T",$J$13:$J$59,"LV")*1/4</f>
        <v>0</v>
      </c>
      <c r="AL84" s="612">
        <f>SUMIFS($AJ$13:$AJ$59,$AI$13:$AI$59,"T",$J$13:$J$59,"T3")+SUMIFS($AJ$13:$AJ$59,$AI$13:$AI$59,"T",$J$13:$J$59,"L")*1/4+SUMIFS($AJ$13:$AJ$59,$AI$13:$AI$59,"T",$J$13:$J$59,"LV")*1/4</f>
        <v>0</v>
      </c>
      <c r="AM84" s="612">
        <f>SUMIFS($AJ$13:$AJ$59,$AI$13:$AI$59,"T",$J$13:$J$59,"T4")+SUMIFS($AJ$13:$AJ$59,$AI$13:$AI$59,"T",$J$13:$J$59,"L")*1/4+SUMIFS($AJ$13:$AJ$59,$AI$13:$AI$59,"T",$J$13:$J$59,"LV")*1/4</f>
        <v>0</v>
      </c>
      <c r="AN84" s="601">
        <f>SUM(AJ84:AM84)</f>
        <v>0</v>
      </c>
      <c r="AO84" s="612">
        <f>SUMIFS($AL$13:$AL$59,$AI$13:$AI$59,"T",$J$13:$J$59,"T1")+SUMIFS($AL$13:$AL$59,$AI$13:$AI$59,"T",$J$13:$J$59,"L")*1/4+SUMIFS($AL$13:$AL$59,$AI$13:$AI$59,"T",$J$13:$J$59,"LV")*1/4</f>
        <v>0</v>
      </c>
      <c r="AP84" s="612">
        <f>SUMIFS($AL$13:$AL$59,$AI$13:$AI$59,"T",$J$13:$J$59,"T2")+SUMIFS($AL$13:$AL$59,$AI$13:$AI$59,"T",$J$13:$J$59,"L")*1/4+SUMIFS($AL$13:$AL$59,$AI$13:$AI$59,"T",$J$13:$J$59,"LV")*1/4</f>
        <v>0</v>
      </c>
      <c r="AQ84" s="612">
        <f>SUMIFS($AL$13:$AL$59,$AI$13:$AI$59,"T",$J$13:$J$59,"T3")+SUMIFS($AL$13:$AL$59,$AI$13:$AI$59,"T",$J$13:$J$59,"L")*1/4+SUMIFS($AL$13:$AL$59,$AI$13:$AI$59,"T",$J$13:$J$59,"LV")*1/4</f>
        <v>0</v>
      </c>
      <c r="AR84" s="612">
        <f>SUMIFS($AL$13:$AL$59,$AI$13:$AI$59,"T",$J$13:$J$59,"T4")+SUMIFS($AL$13:$AL$59,$AI$13:$AI$59,"T",$J$13:$J$59,"L")*1/4+SUMIFS($AL$13:$AL$59,$AI$13:$AI$59,"T",$J$13:$J$59,"LV")*1/4</f>
        <v>0</v>
      </c>
      <c r="AS84" s="601">
        <f>SUM(AO84:AR84)</f>
        <v>0</v>
      </c>
      <c r="AT84" s="29"/>
      <c r="AU84" s="29"/>
      <c r="AV84" s="29"/>
      <c r="AW84" s="29"/>
      <c r="AX84" s="18"/>
      <c r="AY84" s="18"/>
      <c r="AZ84" s="15"/>
      <c r="BA84" s="249"/>
      <c r="BB84" s="250"/>
      <c r="BD84" s="4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232"/>
      <c r="BY84" s="233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</row>
    <row r="85" spans="1:122" ht="18" x14ac:dyDescent="0.2">
      <c r="A85" s="203" t="s">
        <v>208</v>
      </c>
      <c r="B85" s="207"/>
      <c r="H85" s="819" t="s">
        <v>121</v>
      </c>
      <c r="I85" s="820"/>
      <c r="J85" s="821"/>
      <c r="K85" s="576">
        <f t="shared" ref="K85:T85" si="34">SUM(K81:K84)</f>
        <v>0</v>
      </c>
      <c r="L85" s="577">
        <f t="shared" si="34"/>
        <v>0</v>
      </c>
      <c r="M85" s="577">
        <f t="shared" si="34"/>
        <v>0</v>
      </c>
      <c r="N85" s="578">
        <f t="shared" si="34"/>
        <v>0</v>
      </c>
      <c r="O85" s="579">
        <f>SUM(O81:O84)</f>
        <v>0</v>
      </c>
      <c r="P85" s="576">
        <f t="shared" si="34"/>
        <v>0</v>
      </c>
      <c r="Q85" s="577">
        <f t="shared" si="34"/>
        <v>0</v>
      </c>
      <c r="R85" s="577">
        <f t="shared" si="34"/>
        <v>0</v>
      </c>
      <c r="S85" s="578">
        <f t="shared" si="34"/>
        <v>0</v>
      </c>
      <c r="T85" s="580">
        <f t="shared" si="34"/>
        <v>0</v>
      </c>
      <c r="AI85" s="504" t="s">
        <v>121</v>
      </c>
      <c r="AJ85" s="602">
        <f t="shared" ref="AJ85:AS85" si="35">SUM(AJ81:AJ84)</f>
        <v>0</v>
      </c>
      <c r="AK85" s="602">
        <f t="shared" si="35"/>
        <v>0</v>
      </c>
      <c r="AL85" s="602">
        <f t="shared" si="35"/>
        <v>0</v>
      </c>
      <c r="AM85" s="603">
        <f t="shared" si="35"/>
        <v>0</v>
      </c>
      <c r="AN85" s="604">
        <f t="shared" si="35"/>
        <v>0</v>
      </c>
      <c r="AO85" s="605">
        <f t="shared" si="35"/>
        <v>0</v>
      </c>
      <c r="AP85" s="602">
        <f t="shared" si="35"/>
        <v>0</v>
      </c>
      <c r="AQ85" s="602">
        <f t="shared" si="35"/>
        <v>0</v>
      </c>
      <c r="AR85" s="603">
        <f t="shared" si="35"/>
        <v>0</v>
      </c>
      <c r="AS85" s="606">
        <f t="shared" si="35"/>
        <v>0</v>
      </c>
      <c r="AZ85" s="15"/>
      <c r="BA85" s="232"/>
      <c r="BB85" s="233"/>
      <c r="BD85" s="4"/>
      <c r="BX85" s="232"/>
      <c r="BY85" s="233"/>
    </row>
    <row r="86" spans="1:122" ht="15.75" x14ac:dyDescent="0.25">
      <c r="A86" s="210" t="s">
        <v>147</v>
      </c>
      <c r="B86" s="209" t="e">
        <f>IF(SETUP!$C$11="Visée 5 / Visée 2",((+AR66/B81*B85)-B82),((+AA66/B81*B85)-B82))</f>
        <v>#DIV/0!</v>
      </c>
      <c r="N86" s="595" t="s">
        <v>6</v>
      </c>
      <c r="O86" s="596">
        <f>O85-K66</f>
        <v>0</v>
      </c>
      <c r="P86" s="595"/>
      <c r="Q86" s="595"/>
      <c r="R86" s="595"/>
      <c r="S86" s="595"/>
      <c r="T86" s="596">
        <f>T85-M66</f>
        <v>0</v>
      </c>
      <c r="AM86" s="595" t="s">
        <v>6</v>
      </c>
      <c r="AN86" s="596">
        <f>AN85-AJ66</f>
        <v>0</v>
      </c>
      <c r="AO86" s="595"/>
      <c r="AP86" s="595"/>
      <c r="AQ86" s="595"/>
      <c r="AR86" s="595"/>
      <c r="AS86" s="596">
        <f>AS85-AL66</f>
        <v>0</v>
      </c>
      <c r="AZ86" s="15"/>
      <c r="BA86" s="232"/>
      <c r="BB86" s="233"/>
      <c r="BD86" s="4"/>
      <c r="BX86" s="232"/>
      <c r="BY86" s="233"/>
    </row>
    <row r="87" spans="1:122" x14ac:dyDescent="0.2">
      <c r="AZ87" s="15"/>
      <c r="BA87" s="232"/>
      <c r="BB87" s="233"/>
      <c r="BD87" s="4"/>
      <c r="BX87" s="232"/>
      <c r="BY87" s="233"/>
    </row>
    <row r="88" spans="1:122" ht="18.75" thickBot="1" x14ac:dyDescent="0.3">
      <c r="A88" s="699" t="s">
        <v>364</v>
      </c>
      <c r="B88" s="700"/>
      <c r="C88" s="700"/>
      <c r="D88" s="700"/>
      <c r="E88" s="700"/>
      <c r="F88" s="700"/>
      <c r="G88" s="700"/>
      <c r="H88" s="700"/>
      <c r="I88" s="700"/>
      <c r="J88" s="700"/>
      <c r="K88" s="700"/>
      <c r="L88" s="700"/>
      <c r="M88" s="700"/>
      <c r="N88" s="700"/>
      <c r="O88" s="700"/>
      <c r="P88" s="700"/>
      <c r="Q88" s="700"/>
      <c r="R88" s="700"/>
      <c r="S88" s="700"/>
      <c r="T88" s="700"/>
      <c r="U88" s="700"/>
      <c r="V88" s="700"/>
      <c r="W88" s="700"/>
      <c r="X88" s="700"/>
      <c r="Y88" s="700"/>
      <c r="Z88" s="700"/>
      <c r="AA88" s="700"/>
      <c r="AB88" s="700"/>
      <c r="AC88" s="700"/>
      <c r="AD88" s="700"/>
      <c r="AE88" s="700"/>
      <c r="AF88" s="700"/>
      <c r="AG88" s="700"/>
      <c r="AH88" s="701"/>
      <c r="AI88" s="700"/>
      <c r="AJ88" s="700"/>
      <c r="AK88" s="700"/>
      <c r="AL88" s="700"/>
      <c r="AM88" s="700"/>
      <c r="AN88" s="700"/>
      <c r="AO88" s="700"/>
      <c r="AP88" s="700"/>
      <c r="AQ88" s="700"/>
      <c r="AR88" s="700"/>
      <c r="AS88" s="700"/>
      <c r="AT88" s="700"/>
      <c r="AU88" s="700"/>
      <c r="AV88" s="700"/>
      <c r="AW88" s="700"/>
      <c r="AX88" s="700"/>
      <c r="AZ88" s="15"/>
      <c r="BA88" s="232"/>
      <c r="BB88" s="233"/>
      <c r="BD88" s="4"/>
      <c r="BX88" s="232"/>
      <c r="BY88" s="233"/>
    </row>
    <row r="89" spans="1:122" s="5" customFormat="1" ht="18" customHeight="1" x14ac:dyDescent="0.25">
      <c r="A89" s="694" t="s">
        <v>223</v>
      </c>
      <c r="B89" s="692"/>
      <c r="C89" s="525"/>
      <c r="D89" s="369" t="s">
        <v>7</v>
      </c>
      <c r="E89" s="528"/>
      <c r="F89" s="528"/>
      <c r="G89" s="528"/>
      <c r="H89" s="528"/>
      <c r="I89" s="528"/>
      <c r="J89" s="529"/>
      <c r="K89" s="370">
        <f t="shared" ref="K89:M104" si="36">SUMIF($D$13:$D$59,$D89,K$13:K$59)</f>
        <v>0</v>
      </c>
      <c r="L89" s="370">
        <f t="shared" si="36"/>
        <v>0</v>
      </c>
      <c r="M89" s="371">
        <f t="shared" si="36"/>
        <v>0</v>
      </c>
      <c r="N89" s="372" t="str">
        <f>IF(K89=0,"",M89/K89)</f>
        <v/>
      </c>
      <c r="O89" s="370">
        <f t="shared" ref="O89:Q104" si="37">SUMIF($D$13:$D$59,$D89,O$13:O$59)</f>
        <v>0</v>
      </c>
      <c r="P89" s="370">
        <f t="shared" si="37"/>
        <v>0</v>
      </c>
      <c r="Q89" s="371">
        <f t="shared" si="37"/>
        <v>0</v>
      </c>
      <c r="R89" s="372" t="str">
        <f>IF(O89=0,"",Q89/O89)</f>
        <v/>
      </c>
      <c r="S89" s="370">
        <f t="shared" ref="S89:U104" si="38">SUMIF($D$13:$D$59,$D89,S$13:S$59)</f>
        <v>0</v>
      </c>
      <c r="T89" s="370">
        <f t="shared" si="38"/>
        <v>0</v>
      </c>
      <c r="U89" s="371">
        <f t="shared" si="38"/>
        <v>0</v>
      </c>
      <c r="V89" s="373" t="str">
        <f>IF(S89=0,"",U89/S89)</f>
        <v/>
      </c>
      <c r="W89" s="374">
        <f t="shared" ref="W89:AF104" si="39">SUMIF($D$13:$D$59,$D89,W$13:W$59)</f>
        <v>0</v>
      </c>
      <c r="X89" s="370">
        <f t="shared" si="39"/>
        <v>0</v>
      </c>
      <c r="Y89" s="370">
        <f t="shared" si="39"/>
        <v>0</v>
      </c>
      <c r="Z89" s="370">
        <f t="shared" si="39"/>
        <v>0</v>
      </c>
      <c r="AA89" s="375">
        <f t="shared" si="39"/>
        <v>0</v>
      </c>
      <c r="AB89" s="374">
        <f t="shared" si="39"/>
        <v>0</v>
      </c>
      <c r="AC89" s="370">
        <f t="shared" si="39"/>
        <v>0</v>
      </c>
      <c r="AD89" s="370">
        <f t="shared" si="39"/>
        <v>0</v>
      </c>
      <c r="AE89" s="370">
        <f t="shared" si="39"/>
        <v>0</v>
      </c>
      <c r="AF89" s="376">
        <f t="shared" si="39"/>
        <v>0</v>
      </c>
      <c r="AG89" s="377" t="str">
        <f>IF(AF89=0,"",+AF89/AA89)</f>
        <v/>
      </c>
      <c r="AH89" s="21"/>
      <c r="AI89" s="389"/>
      <c r="AJ89" s="393">
        <f t="shared" ref="AJ89:AL104" si="40">SUMIF($D$13:$D$59,$D89,AJ$13:AJ$59)</f>
        <v>0</v>
      </c>
      <c r="AK89" s="393">
        <f t="shared" si="40"/>
        <v>0</v>
      </c>
      <c r="AL89" s="394">
        <f t="shared" si="40"/>
        <v>0</v>
      </c>
      <c r="AM89" s="395" t="str">
        <f>IF(AJ89=0,"",AL89/AJ89)</f>
        <v/>
      </c>
      <c r="AN89" s="397">
        <f t="shared" ref="AN89:AW104" si="41">SUMIF($D$13:$D$59,$D89,AN$13:AN$59)</f>
        <v>0</v>
      </c>
      <c r="AO89" s="393">
        <f t="shared" si="41"/>
        <v>0</v>
      </c>
      <c r="AP89" s="393">
        <f t="shared" si="41"/>
        <v>0</v>
      </c>
      <c r="AQ89" s="393">
        <f t="shared" si="41"/>
        <v>0</v>
      </c>
      <c r="AR89" s="398">
        <f t="shared" si="41"/>
        <v>0</v>
      </c>
      <c r="AS89" s="397">
        <f t="shared" si="41"/>
        <v>0</v>
      </c>
      <c r="AT89" s="393">
        <f t="shared" si="41"/>
        <v>0</v>
      </c>
      <c r="AU89" s="393">
        <f t="shared" si="41"/>
        <v>0</v>
      </c>
      <c r="AV89" s="393">
        <f t="shared" si="41"/>
        <v>0</v>
      </c>
      <c r="AW89" s="399">
        <f t="shared" si="41"/>
        <v>0</v>
      </c>
      <c r="AX89" s="400">
        <f>IF(AR89=0,0,+AW89/AR89)</f>
        <v>0</v>
      </c>
      <c r="AZ89" s="303"/>
      <c r="CP89" s="3"/>
      <c r="DR89" s="304"/>
    </row>
    <row r="90" spans="1:122" s="5" customFormat="1" ht="18" x14ac:dyDescent="0.25">
      <c r="A90" s="695" t="s">
        <v>222</v>
      </c>
      <c r="B90" s="693"/>
      <c r="C90" s="526"/>
      <c r="D90" s="378" t="s">
        <v>27</v>
      </c>
      <c r="E90" s="530"/>
      <c r="F90" s="530"/>
      <c r="G90" s="530"/>
      <c r="H90" s="530"/>
      <c r="I90" s="530"/>
      <c r="J90" s="531"/>
      <c r="K90" s="379">
        <f>SUMIF($D$13:$D$59,$D90,K$13:K$59)</f>
        <v>0</v>
      </c>
      <c r="L90" s="379">
        <f t="shared" si="36"/>
        <v>0</v>
      </c>
      <c r="M90" s="380">
        <f t="shared" si="36"/>
        <v>0</v>
      </c>
      <c r="N90" s="381" t="str">
        <f t="shared" ref="N90:N159" si="42">IF(K90=0,"",M90/K90)</f>
        <v/>
      </c>
      <c r="O90" s="379">
        <f t="shared" si="37"/>
        <v>0</v>
      </c>
      <c r="P90" s="379">
        <f t="shared" si="37"/>
        <v>0</v>
      </c>
      <c r="Q90" s="380">
        <f t="shared" si="37"/>
        <v>0</v>
      </c>
      <c r="R90" s="381" t="str">
        <f t="shared" ref="R90:R159" si="43">IF(O90=0,"",Q90/O90)</f>
        <v/>
      </c>
      <c r="S90" s="379">
        <f t="shared" si="38"/>
        <v>0</v>
      </c>
      <c r="T90" s="379">
        <f t="shared" si="38"/>
        <v>0</v>
      </c>
      <c r="U90" s="380">
        <f t="shared" si="38"/>
        <v>0</v>
      </c>
      <c r="V90" s="382" t="str">
        <f t="shared" ref="V90:V159" si="44">IF(S90=0,"",U90/S90)</f>
        <v/>
      </c>
      <c r="W90" s="383">
        <f t="shared" si="39"/>
        <v>0</v>
      </c>
      <c r="X90" s="379">
        <f t="shared" si="39"/>
        <v>0</v>
      </c>
      <c r="Y90" s="379">
        <f t="shared" si="39"/>
        <v>0</v>
      </c>
      <c r="Z90" s="379">
        <f t="shared" si="39"/>
        <v>0</v>
      </c>
      <c r="AA90" s="384">
        <f t="shared" si="39"/>
        <v>0</v>
      </c>
      <c r="AB90" s="383">
        <f t="shared" si="39"/>
        <v>0</v>
      </c>
      <c r="AC90" s="379">
        <f t="shared" si="39"/>
        <v>0</v>
      </c>
      <c r="AD90" s="379">
        <f t="shared" si="39"/>
        <v>0</v>
      </c>
      <c r="AE90" s="379">
        <f t="shared" si="39"/>
        <v>0</v>
      </c>
      <c r="AF90" s="385">
        <f t="shared" si="39"/>
        <v>0</v>
      </c>
      <c r="AG90" s="386" t="str">
        <f t="shared" ref="AG90:AG159" si="45">IF(AF90=0,"",+AF90/AA90)</f>
        <v/>
      </c>
      <c r="AH90" s="21"/>
      <c r="AI90" s="402"/>
      <c r="AJ90" s="406">
        <f t="shared" si="40"/>
        <v>0</v>
      </c>
      <c r="AK90" s="406">
        <f t="shared" si="40"/>
        <v>0</v>
      </c>
      <c r="AL90" s="407">
        <f t="shared" si="40"/>
        <v>0</v>
      </c>
      <c r="AM90" s="408" t="str">
        <f t="shared" ref="AM90:AM159" si="46">IF(AJ90=0,"",AL90/AJ90)</f>
        <v/>
      </c>
      <c r="AN90" s="410">
        <f t="shared" si="41"/>
        <v>0</v>
      </c>
      <c r="AO90" s="406">
        <f t="shared" si="41"/>
        <v>0</v>
      </c>
      <c r="AP90" s="406">
        <f t="shared" si="41"/>
        <v>0</v>
      </c>
      <c r="AQ90" s="406">
        <f t="shared" si="41"/>
        <v>0</v>
      </c>
      <c r="AR90" s="411">
        <f t="shared" si="41"/>
        <v>0</v>
      </c>
      <c r="AS90" s="410">
        <f t="shared" si="41"/>
        <v>0</v>
      </c>
      <c r="AT90" s="406">
        <f t="shared" si="41"/>
        <v>0</v>
      </c>
      <c r="AU90" s="406">
        <f t="shared" si="41"/>
        <v>0</v>
      </c>
      <c r="AV90" s="406">
        <f t="shared" si="41"/>
        <v>0</v>
      </c>
      <c r="AW90" s="412">
        <f t="shared" si="41"/>
        <v>0</v>
      </c>
      <c r="AX90" s="413">
        <f t="shared" ref="AX90:AX159" si="47">IF(AR90=0,0,+AW90/AR90)</f>
        <v>0</v>
      </c>
      <c r="AZ90" s="303"/>
      <c r="CP90" s="3"/>
      <c r="DR90" s="304"/>
    </row>
    <row r="91" spans="1:122" s="5" customFormat="1" ht="18" x14ac:dyDescent="0.25">
      <c r="A91" s="696" t="s">
        <v>224</v>
      </c>
      <c r="B91" s="693"/>
      <c r="C91" s="527"/>
      <c r="D91" s="387" t="s">
        <v>8</v>
      </c>
      <c r="E91" s="530"/>
      <c r="F91" s="530"/>
      <c r="G91" s="530"/>
      <c r="H91" s="530"/>
      <c r="I91" s="530"/>
      <c r="J91" s="531"/>
      <c r="K91" s="379">
        <f t="shared" si="36"/>
        <v>0</v>
      </c>
      <c r="L91" s="379">
        <f t="shared" si="36"/>
        <v>0</v>
      </c>
      <c r="M91" s="380">
        <f t="shared" si="36"/>
        <v>0</v>
      </c>
      <c r="N91" s="381" t="str">
        <f t="shared" si="42"/>
        <v/>
      </c>
      <c r="O91" s="379">
        <f t="shared" si="37"/>
        <v>0</v>
      </c>
      <c r="P91" s="379">
        <f t="shared" si="37"/>
        <v>0</v>
      </c>
      <c r="Q91" s="380">
        <f t="shared" si="37"/>
        <v>0</v>
      </c>
      <c r="R91" s="381" t="str">
        <f t="shared" si="43"/>
        <v/>
      </c>
      <c r="S91" s="379">
        <f t="shared" si="38"/>
        <v>0</v>
      </c>
      <c r="T91" s="379">
        <f t="shared" si="38"/>
        <v>0</v>
      </c>
      <c r="U91" s="380">
        <f t="shared" si="38"/>
        <v>0</v>
      </c>
      <c r="V91" s="382" t="str">
        <f t="shared" si="44"/>
        <v/>
      </c>
      <c r="W91" s="383">
        <f t="shared" si="39"/>
        <v>0</v>
      </c>
      <c r="X91" s="379">
        <f t="shared" si="39"/>
        <v>0</v>
      </c>
      <c r="Y91" s="379">
        <f t="shared" si="39"/>
        <v>0</v>
      </c>
      <c r="Z91" s="379">
        <f t="shared" si="39"/>
        <v>0</v>
      </c>
      <c r="AA91" s="384">
        <f t="shared" si="39"/>
        <v>0</v>
      </c>
      <c r="AB91" s="383">
        <f t="shared" si="39"/>
        <v>0</v>
      </c>
      <c r="AC91" s="379">
        <f t="shared" si="39"/>
        <v>0</v>
      </c>
      <c r="AD91" s="379">
        <f t="shared" si="39"/>
        <v>0</v>
      </c>
      <c r="AE91" s="379">
        <f t="shared" si="39"/>
        <v>0</v>
      </c>
      <c r="AF91" s="385">
        <f t="shared" si="39"/>
        <v>0</v>
      </c>
      <c r="AG91" s="386" t="str">
        <f t="shared" si="45"/>
        <v/>
      </c>
      <c r="AH91" s="21"/>
      <c r="AI91" s="427"/>
      <c r="AJ91" s="406">
        <f t="shared" si="40"/>
        <v>0</v>
      </c>
      <c r="AK91" s="406">
        <f t="shared" si="40"/>
        <v>0</v>
      </c>
      <c r="AL91" s="407">
        <f t="shared" si="40"/>
        <v>0</v>
      </c>
      <c r="AM91" s="408" t="str">
        <f t="shared" si="46"/>
        <v/>
      </c>
      <c r="AN91" s="410">
        <f t="shared" si="41"/>
        <v>0</v>
      </c>
      <c r="AO91" s="406">
        <f t="shared" si="41"/>
        <v>0</v>
      </c>
      <c r="AP91" s="406">
        <f t="shared" si="41"/>
        <v>0</v>
      </c>
      <c r="AQ91" s="406">
        <f t="shared" si="41"/>
        <v>0</v>
      </c>
      <c r="AR91" s="411">
        <f t="shared" si="41"/>
        <v>0</v>
      </c>
      <c r="AS91" s="410">
        <f t="shared" si="41"/>
        <v>0</v>
      </c>
      <c r="AT91" s="406">
        <f t="shared" si="41"/>
        <v>0</v>
      </c>
      <c r="AU91" s="406">
        <f t="shared" si="41"/>
        <v>0</v>
      </c>
      <c r="AV91" s="406">
        <f t="shared" si="41"/>
        <v>0</v>
      </c>
      <c r="AW91" s="412">
        <f t="shared" si="41"/>
        <v>0</v>
      </c>
      <c r="AX91" s="413">
        <f t="shared" si="47"/>
        <v>0</v>
      </c>
      <c r="AZ91" s="303"/>
      <c r="CP91" s="3"/>
      <c r="DR91" s="304"/>
    </row>
    <row r="92" spans="1:122" s="5" customFormat="1" ht="18" x14ac:dyDescent="0.25">
      <c r="A92" s="695" t="s">
        <v>225</v>
      </c>
      <c r="B92" s="693"/>
      <c r="C92" s="526"/>
      <c r="D92" s="378" t="s">
        <v>9</v>
      </c>
      <c r="E92" s="530"/>
      <c r="F92" s="530"/>
      <c r="G92" s="530"/>
      <c r="H92" s="530"/>
      <c r="I92" s="530"/>
      <c r="J92" s="531"/>
      <c r="K92" s="379">
        <f t="shared" si="36"/>
        <v>0</v>
      </c>
      <c r="L92" s="379">
        <f t="shared" si="36"/>
        <v>0</v>
      </c>
      <c r="M92" s="380">
        <f t="shared" si="36"/>
        <v>0</v>
      </c>
      <c r="N92" s="381" t="str">
        <f t="shared" si="42"/>
        <v/>
      </c>
      <c r="O92" s="379">
        <f t="shared" si="37"/>
        <v>0</v>
      </c>
      <c r="P92" s="379">
        <f t="shared" si="37"/>
        <v>0</v>
      </c>
      <c r="Q92" s="380">
        <f t="shared" si="37"/>
        <v>0</v>
      </c>
      <c r="R92" s="381" t="str">
        <f t="shared" si="43"/>
        <v/>
      </c>
      <c r="S92" s="379">
        <f t="shared" si="38"/>
        <v>0</v>
      </c>
      <c r="T92" s="379">
        <f t="shared" si="38"/>
        <v>0</v>
      </c>
      <c r="U92" s="380">
        <f t="shared" si="38"/>
        <v>0</v>
      </c>
      <c r="V92" s="382" t="str">
        <f t="shared" si="44"/>
        <v/>
      </c>
      <c r="W92" s="383">
        <f t="shared" si="39"/>
        <v>0</v>
      </c>
      <c r="X92" s="379">
        <f t="shared" si="39"/>
        <v>0</v>
      </c>
      <c r="Y92" s="379">
        <f t="shared" si="39"/>
        <v>0</v>
      </c>
      <c r="Z92" s="379">
        <f t="shared" si="39"/>
        <v>0</v>
      </c>
      <c r="AA92" s="384">
        <f t="shared" si="39"/>
        <v>0</v>
      </c>
      <c r="AB92" s="383">
        <f t="shared" si="39"/>
        <v>0</v>
      </c>
      <c r="AC92" s="379">
        <f t="shared" si="39"/>
        <v>0</v>
      </c>
      <c r="AD92" s="379">
        <f t="shared" si="39"/>
        <v>0</v>
      </c>
      <c r="AE92" s="379">
        <f t="shared" si="39"/>
        <v>0</v>
      </c>
      <c r="AF92" s="385">
        <f t="shared" si="39"/>
        <v>0</v>
      </c>
      <c r="AG92" s="386" t="str">
        <f t="shared" si="45"/>
        <v/>
      </c>
      <c r="AH92" s="21"/>
      <c r="AI92" s="402"/>
      <c r="AJ92" s="406">
        <f t="shared" si="40"/>
        <v>0</v>
      </c>
      <c r="AK92" s="406">
        <f t="shared" si="40"/>
        <v>0</v>
      </c>
      <c r="AL92" s="407">
        <f t="shared" si="40"/>
        <v>0</v>
      </c>
      <c r="AM92" s="408" t="str">
        <f t="shared" si="46"/>
        <v/>
      </c>
      <c r="AN92" s="410">
        <f t="shared" si="41"/>
        <v>0</v>
      </c>
      <c r="AO92" s="406">
        <f t="shared" si="41"/>
        <v>0</v>
      </c>
      <c r="AP92" s="406">
        <f t="shared" si="41"/>
        <v>0</v>
      </c>
      <c r="AQ92" s="406">
        <f t="shared" si="41"/>
        <v>0</v>
      </c>
      <c r="AR92" s="411">
        <f t="shared" si="41"/>
        <v>0</v>
      </c>
      <c r="AS92" s="410">
        <f t="shared" si="41"/>
        <v>0</v>
      </c>
      <c r="AT92" s="406">
        <f t="shared" si="41"/>
        <v>0</v>
      </c>
      <c r="AU92" s="406">
        <f t="shared" si="41"/>
        <v>0</v>
      </c>
      <c r="AV92" s="406">
        <f t="shared" si="41"/>
        <v>0</v>
      </c>
      <c r="AW92" s="412">
        <f t="shared" si="41"/>
        <v>0</v>
      </c>
      <c r="AX92" s="413">
        <f t="shared" si="47"/>
        <v>0</v>
      </c>
      <c r="AZ92" s="303"/>
      <c r="CP92" s="3"/>
      <c r="DR92" s="304"/>
    </row>
    <row r="93" spans="1:122" s="5" customFormat="1" ht="18" x14ac:dyDescent="0.25">
      <c r="A93" s="695" t="s">
        <v>266</v>
      </c>
      <c r="B93" s="693"/>
      <c r="C93" s="526"/>
      <c r="D93" s="378" t="s">
        <v>218</v>
      </c>
      <c r="E93" s="530"/>
      <c r="F93" s="530"/>
      <c r="G93" s="530"/>
      <c r="H93" s="530"/>
      <c r="I93" s="530"/>
      <c r="J93" s="531"/>
      <c r="K93" s="379">
        <f t="shared" si="36"/>
        <v>0</v>
      </c>
      <c r="L93" s="379">
        <f t="shared" si="36"/>
        <v>0</v>
      </c>
      <c r="M93" s="380">
        <f t="shared" si="36"/>
        <v>0</v>
      </c>
      <c r="N93" s="381" t="str">
        <f t="shared" si="42"/>
        <v/>
      </c>
      <c r="O93" s="379">
        <f t="shared" si="37"/>
        <v>0</v>
      </c>
      <c r="P93" s="379">
        <f t="shared" si="37"/>
        <v>0</v>
      </c>
      <c r="Q93" s="380">
        <f t="shared" si="37"/>
        <v>0</v>
      </c>
      <c r="R93" s="381" t="str">
        <f t="shared" si="43"/>
        <v/>
      </c>
      <c r="S93" s="379">
        <f t="shared" si="38"/>
        <v>0</v>
      </c>
      <c r="T93" s="379">
        <f t="shared" si="38"/>
        <v>0</v>
      </c>
      <c r="U93" s="380">
        <f t="shared" si="38"/>
        <v>0</v>
      </c>
      <c r="V93" s="382" t="str">
        <f t="shared" si="44"/>
        <v/>
      </c>
      <c r="W93" s="383">
        <f t="shared" si="39"/>
        <v>0</v>
      </c>
      <c r="X93" s="379">
        <f t="shared" si="39"/>
        <v>0</v>
      </c>
      <c r="Y93" s="379">
        <f t="shared" si="39"/>
        <v>0</v>
      </c>
      <c r="Z93" s="379">
        <f t="shared" si="39"/>
        <v>0</v>
      </c>
      <c r="AA93" s="384">
        <f t="shared" si="39"/>
        <v>0</v>
      </c>
      <c r="AB93" s="383">
        <f t="shared" si="39"/>
        <v>0</v>
      </c>
      <c r="AC93" s="379">
        <f t="shared" si="39"/>
        <v>0</v>
      </c>
      <c r="AD93" s="379">
        <f t="shared" si="39"/>
        <v>0</v>
      </c>
      <c r="AE93" s="379">
        <f t="shared" si="39"/>
        <v>0</v>
      </c>
      <c r="AF93" s="385">
        <f t="shared" si="39"/>
        <v>0</v>
      </c>
      <c r="AG93" s="386" t="str">
        <f t="shared" si="45"/>
        <v/>
      </c>
      <c r="AH93" s="21"/>
      <c r="AI93" s="402"/>
      <c r="AJ93" s="406">
        <f t="shared" si="40"/>
        <v>0</v>
      </c>
      <c r="AK93" s="406">
        <f t="shared" si="40"/>
        <v>0</v>
      </c>
      <c r="AL93" s="407">
        <f t="shared" si="40"/>
        <v>0</v>
      </c>
      <c r="AM93" s="408" t="str">
        <f t="shared" si="46"/>
        <v/>
      </c>
      <c r="AN93" s="410">
        <f t="shared" si="41"/>
        <v>0</v>
      </c>
      <c r="AO93" s="406">
        <f t="shared" si="41"/>
        <v>0</v>
      </c>
      <c r="AP93" s="406">
        <f t="shared" si="41"/>
        <v>0</v>
      </c>
      <c r="AQ93" s="406">
        <f t="shared" si="41"/>
        <v>0</v>
      </c>
      <c r="AR93" s="411">
        <f t="shared" si="41"/>
        <v>0</v>
      </c>
      <c r="AS93" s="410">
        <f t="shared" si="41"/>
        <v>0</v>
      </c>
      <c r="AT93" s="406">
        <f t="shared" si="41"/>
        <v>0</v>
      </c>
      <c r="AU93" s="406">
        <f t="shared" si="41"/>
        <v>0</v>
      </c>
      <c r="AV93" s="406">
        <f t="shared" si="41"/>
        <v>0</v>
      </c>
      <c r="AW93" s="412">
        <f t="shared" si="41"/>
        <v>0</v>
      </c>
      <c r="AX93" s="413">
        <f t="shared" si="47"/>
        <v>0</v>
      </c>
      <c r="AZ93" s="303"/>
      <c r="CP93" s="3"/>
      <c r="DR93" s="304"/>
    </row>
    <row r="94" spans="1:122" s="5" customFormat="1" ht="18" x14ac:dyDescent="0.25">
      <c r="A94" s="695" t="s">
        <v>226</v>
      </c>
      <c r="B94" s="693"/>
      <c r="C94" s="526"/>
      <c r="D94" s="378" t="s">
        <v>10</v>
      </c>
      <c r="E94" s="530"/>
      <c r="F94" s="530"/>
      <c r="G94" s="530"/>
      <c r="H94" s="530"/>
      <c r="I94" s="530"/>
      <c r="J94" s="531"/>
      <c r="K94" s="379">
        <f t="shared" si="36"/>
        <v>0</v>
      </c>
      <c r="L94" s="379">
        <f t="shared" si="36"/>
        <v>0</v>
      </c>
      <c r="M94" s="380">
        <f t="shared" si="36"/>
        <v>0</v>
      </c>
      <c r="N94" s="381" t="str">
        <f t="shared" si="42"/>
        <v/>
      </c>
      <c r="O94" s="379">
        <f t="shared" si="37"/>
        <v>0</v>
      </c>
      <c r="P94" s="379">
        <f t="shared" si="37"/>
        <v>0</v>
      </c>
      <c r="Q94" s="380">
        <f t="shared" si="37"/>
        <v>0</v>
      </c>
      <c r="R94" s="381" t="str">
        <f t="shared" si="43"/>
        <v/>
      </c>
      <c r="S94" s="379">
        <f t="shared" si="38"/>
        <v>0</v>
      </c>
      <c r="T94" s="379">
        <f t="shared" si="38"/>
        <v>0</v>
      </c>
      <c r="U94" s="380">
        <f t="shared" si="38"/>
        <v>0</v>
      </c>
      <c r="V94" s="382" t="str">
        <f t="shared" si="44"/>
        <v/>
      </c>
      <c r="W94" s="383">
        <f t="shared" si="39"/>
        <v>0</v>
      </c>
      <c r="X94" s="379">
        <f t="shared" si="39"/>
        <v>0</v>
      </c>
      <c r="Y94" s="379">
        <f t="shared" si="39"/>
        <v>0</v>
      </c>
      <c r="Z94" s="379">
        <f t="shared" si="39"/>
        <v>0</v>
      </c>
      <c r="AA94" s="384">
        <f t="shared" si="39"/>
        <v>0</v>
      </c>
      <c r="AB94" s="383">
        <f t="shared" si="39"/>
        <v>0</v>
      </c>
      <c r="AC94" s="379">
        <f t="shared" si="39"/>
        <v>0</v>
      </c>
      <c r="AD94" s="379">
        <f t="shared" si="39"/>
        <v>0</v>
      </c>
      <c r="AE94" s="379">
        <f t="shared" si="39"/>
        <v>0</v>
      </c>
      <c r="AF94" s="385">
        <f t="shared" si="39"/>
        <v>0</v>
      </c>
      <c r="AG94" s="386" t="str">
        <f t="shared" si="45"/>
        <v/>
      </c>
      <c r="AH94" s="21"/>
      <c r="AI94" s="402"/>
      <c r="AJ94" s="406">
        <f t="shared" si="40"/>
        <v>0</v>
      </c>
      <c r="AK94" s="406">
        <f t="shared" si="40"/>
        <v>0</v>
      </c>
      <c r="AL94" s="407">
        <f t="shared" si="40"/>
        <v>0</v>
      </c>
      <c r="AM94" s="408" t="str">
        <f t="shared" si="46"/>
        <v/>
      </c>
      <c r="AN94" s="410">
        <f t="shared" si="41"/>
        <v>0</v>
      </c>
      <c r="AO94" s="406">
        <f t="shared" si="41"/>
        <v>0</v>
      </c>
      <c r="AP94" s="406">
        <f t="shared" si="41"/>
        <v>0</v>
      </c>
      <c r="AQ94" s="406">
        <f t="shared" si="41"/>
        <v>0</v>
      </c>
      <c r="AR94" s="411">
        <f t="shared" si="41"/>
        <v>0</v>
      </c>
      <c r="AS94" s="410">
        <f t="shared" si="41"/>
        <v>0</v>
      </c>
      <c r="AT94" s="406">
        <f t="shared" si="41"/>
        <v>0</v>
      </c>
      <c r="AU94" s="406">
        <f t="shared" si="41"/>
        <v>0</v>
      </c>
      <c r="AV94" s="406">
        <f t="shared" si="41"/>
        <v>0</v>
      </c>
      <c r="AW94" s="412">
        <f t="shared" si="41"/>
        <v>0</v>
      </c>
      <c r="AX94" s="413">
        <f t="shared" si="47"/>
        <v>0</v>
      </c>
      <c r="AZ94" s="303"/>
      <c r="CP94" s="3"/>
      <c r="DR94" s="304"/>
    </row>
    <row r="95" spans="1:122" s="5" customFormat="1" ht="18" x14ac:dyDescent="0.25">
      <c r="A95" s="695" t="s">
        <v>248</v>
      </c>
      <c r="B95" s="693"/>
      <c r="C95" s="526"/>
      <c r="D95" s="378" t="s">
        <v>101</v>
      </c>
      <c r="E95" s="530"/>
      <c r="F95" s="530"/>
      <c r="G95" s="530"/>
      <c r="H95" s="530"/>
      <c r="I95" s="530"/>
      <c r="J95" s="531"/>
      <c r="K95" s="379">
        <f t="shared" si="36"/>
        <v>0</v>
      </c>
      <c r="L95" s="379">
        <f t="shared" si="36"/>
        <v>0</v>
      </c>
      <c r="M95" s="380">
        <f t="shared" si="36"/>
        <v>0</v>
      </c>
      <c r="N95" s="381" t="str">
        <f t="shared" si="42"/>
        <v/>
      </c>
      <c r="O95" s="379">
        <f t="shared" si="37"/>
        <v>0</v>
      </c>
      <c r="P95" s="379">
        <f t="shared" si="37"/>
        <v>0</v>
      </c>
      <c r="Q95" s="380">
        <f t="shared" si="37"/>
        <v>0</v>
      </c>
      <c r="R95" s="381" t="str">
        <f t="shared" si="43"/>
        <v/>
      </c>
      <c r="S95" s="379">
        <f t="shared" si="38"/>
        <v>0</v>
      </c>
      <c r="T95" s="379">
        <f t="shared" si="38"/>
        <v>0</v>
      </c>
      <c r="U95" s="380">
        <f t="shared" si="38"/>
        <v>0</v>
      </c>
      <c r="V95" s="382" t="str">
        <f t="shared" si="44"/>
        <v/>
      </c>
      <c r="W95" s="383">
        <f t="shared" si="39"/>
        <v>0</v>
      </c>
      <c r="X95" s="379">
        <f t="shared" si="39"/>
        <v>0</v>
      </c>
      <c r="Y95" s="379">
        <f t="shared" si="39"/>
        <v>0</v>
      </c>
      <c r="Z95" s="379">
        <f t="shared" si="39"/>
        <v>0</v>
      </c>
      <c r="AA95" s="384">
        <f t="shared" si="39"/>
        <v>0</v>
      </c>
      <c r="AB95" s="383">
        <f t="shared" si="39"/>
        <v>0</v>
      </c>
      <c r="AC95" s="379">
        <f t="shared" si="39"/>
        <v>0</v>
      </c>
      <c r="AD95" s="379">
        <f t="shared" si="39"/>
        <v>0</v>
      </c>
      <c r="AE95" s="379">
        <f t="shared" si="39"/>
        <v>0</v>
      </c>
      <c r="AF95" s="385">
        <f t="shared" si="39"/>
        <v>0</v>
      </c>
      <c r="AG95" s="386" t="str">
        <f t="shared" si="45"/>
        <v/>
      </c>
      <c r="AH95" s="21"/>
      <c r="AI95" s="402"/>
      <c r="AJ95" s="406">
        <f t="shared" si="40"/>
        <v>0</v>
      </c>
      <c r="AK95" s="406">
        <f t="shared" si="40"/>
        <v>0</v>
      </c>
      <c r="AL95" s="407">
        <f t="shared" si="40"/>
        <v>0</v>
      </c>
      <c r="AM95" s="408" t="str">
        <f t="shared" si="46"/>
        <v/>
      </c>
      <c r="AN95" s="410">
        <f t="shared" si="41"/>
        <v>0</v>
      </c>
      <c r="AO95" s="406">
        <f t="shared" si="41"/>
        <v>0</v>
      </c>
      <c r="AP95" s="406">
        <f t="shared" si="41"/>
        <v>0</v>
      </c>
      <c r="AQ95" s="406">
        <f t="shared" si="41"/>
        <v>0</v>
      </c>
      <c r="AR95" s="411">
        <f t="shared" si="41"/>
        <v>0</v>
      </c>
      <c r="AS95" s="410">
        <f t="shared" si="41"/>
        <v>0</v>
      </c>
      <c r="AT95" s="406">
        <f t="shared" si="41"/>
        <v>0</v>
      </c>
      <c r="AU95" s="406">
        <f t="shared" si="41"/>
        <v>0</v>
      </c>
      <c r="AV95" s="406">
        <f t="shared" si="41"/>
        <v>0</v>
      </c>
      <c r="AW95" s="412">
        <f t="shared" si="41"/>
        <v>0</v>
      </c>
      <c r="AX95" s="413">
        <f t="shared" si="47"/>
        <v>0</v>
      </c>
      <c r="CP95" s="3"/>
      <c r="DR95" s="304"/>
    </row>
    <row r="96" spans="1:122" s="5" customFormat="1" ht="18" x14ac:dyDescent="0.25">
      <c r="A96" s="695" t="s">
        <v>227</v>
      </c>
      <c r="B96" s="693"/>
      <c r="C96" s="526"/>
      <c r="D96" s="378" t="s">
        <v>102</v>
      </c>
      <c r="E96" s="530"/>
      <c r="F96" s="530"/>
      <c r="G96" s="530"/>
      <c r="H96" s="530"/>
      <c r="I96" s="530"/>
      <c r="J96" s="531"/>
      <c r="K96" s="379">
        <f t="shared" si="36"/>
        <v>0</v>
      </c>
      <c r="L96" s="379">
        <f t="shared" si="36"/>
        <v>0</v>
      </c>
      <c r="M96" s="380">
        <f t="shared" si="36"/>
        <v>0</v>
      </c>
      <c r="N96" s="381" t="str">
        <f t="shared" si="42"/>
        <v/>
      </c>
      <c r="O96" s="379">
        <f t="shared" si="37"/>
        <v>0</v>
      </c>
      <c r="P96" s="379">
        <f t="shared" si="37"/>
        <v>0</v>
      </c>
      <c r="Q96" s="380">
        <f t="shared" si="37"/>
        <v>0</v>
      </c>
      <c r="R96" s="381" t="str">
        <f t="shared" si="43"/>
        <v/>
      </c>
      <c r="S96" s="379">
        <f t="shared" si="38"/>
        <v>0</v>
      </c>
      <c r="T96" s="379">
        <f t="shared" si="38"/>
        <v>0</v>
      </c>
      <c r="U96" s="380">
        <f t="shared" si="38"/>
        <v>0</v>
      </c>
      <c r="V96" s="382" t="str">
        <f t="shared" si="44"/>
        <v/>
      </c>
      <c r="W96" s="383">
        <f t="shared" si="39"/>
        <v>0</v>
      </c>
      <c r="X96" s="379">
        <f t="shared" si="39"/>
        <v>0</v>
      </c>
      <c r="Y96" s="379">
        <f t="shared" si="39"/>
        <v>0</v>
      </c>
      <c r="Z96" s="379">
        <f t="shared" si="39"/>
        <v>0</v>
      </c>
      <c r="AA96" s="384">
        <f t="shared" si="39"/>
        <v>0</v>
      </c>
      <c r="AB96" s="383">
        <f t="shared" si="39"/>
        <v>0</v>
      </c>
      <c r="AC96" s="379">
        <f t="shared" si="39"/>
        <v>0</v>
      </c>
      <c r="AD96" s="379">
        <f t="shared" si="39"/>
        <v>0</v>
      </c>
      <c r="AE96" s="379">
        <f t="shared" si="39"/>
        <v>0</v>
      </c>
      <c r="AF96" s="385">
        <f t="shared" si="39"/>
        <v>0</v>
      </c>
      <c r="AG96" s="386" t="str">
        <f t="shared" si="45"/>
        <v/>
      </c>
      <c r="AH96" s="21"/>
      <c r="AI96" s="402"/>
      <c r="AJ96" s="406">
        <f t="shared" si="40"/>
        <v>0</v>
      </c>
      <c r="AK96" s="406">
        <f t="shared" si="40"/>
        <v>0</v>
      </c>
      <c r="AL96" s="407">
        <f t="shared" si="40"/>
        <v>0</v>
      </c>
      <c r="AM96" s="408" t="str">
        <f t="shared" si="46"/>
        <v/>
      </c>
      <c r="AN96" s="410">
        <f t="shared" si="41"/>
        <v>0</v>
      </c>
      <c r="AO96" s="406">
        <f t="shared" si="41"/>
        <v>0</v>
      </c>
      <c r="AP96" s="406">
        <f t="shared" si="41"/>
        <v>0</v>
      </c>
      <c r="AQ96" s="406">
        <f t="shared" si="41"/>
        <v>0</v>
      </c>
      <c r="AR96" s="411">
        <f t="shared" si="41"/>
        <v>0</v>
      </c>
      <c r="AS96" s="410">
        <f t="shared" si="41"/>
        <v>0</v>
      </c>
      <c r="AT96" s="406">
        <f t="shared" si="41"/>
        <v>0</v>
      </c>
      <c r="AU96" s="406">
        <f t="shared" si="41"/>
        <v>0</v>
      </c>
      <c r="AV96" s="406">
        <f t="shared" si="41"/>
        <v>0</v>
      </c>
      <c r="AW96" s="412">
        <f t="shared" si="41"/>
        <v>0</v>
      </c>
      <c r="AX96" s="413">
        <f t="shared" si="47"/>
        <v>0</v>
      </c>
      <c r="CP96" s="3"/>
      <c r="DR96" s="304"/>
    </row>
    <row r="97" spans="1:122" s="5" customFormat="1" ht="18" x14ac:dyDescent="0.25">
      <c r="A97" s="695" t="s">
        <v>228</v>
      </c>
      <c r="B97" s="693"/>
      <c r="C97" s="526"/>
      <c r="D97" s="378" t="s">
        <v>103</v>
      </c>
      <c r="E97" s="530"/>
      <c r="F97" s="530"/>
      <c r="G97" s="530"/>
      <c r="H97" s="530"/>
      <c r="I97" s="530"/>
      <c r="J97" s="531"/>
      <c r="K97" s="379">
        <f t="shared" si="36"/>
        <v>0</v>
      </c>
      <c r="L97" s="379">
        <f t="shared" si="36"/>
        <v>0</v>
      </c>
      <c r="M97" s="380">
        <f t="shared" si="36"/>
        <v>0</v>
      </c>
      <c r="N97" s="381" t="str">
        <f t="shared" si="42"/>
        <v/>
      </c>
      <c r="O97" s="379">
        <f t="shared" si="37"/>
        <v>0</v>
      </c>
      <c r="P97" s="379">
        <f t="shared" si="37"/>
        <v>0</v>
      </c>
      <c r="Q97" s="380">
        <f t="shared" si="37"/>
        <v>0</v>
      </c>
      <c r="R97" s="381" t="str">
        <f t="shared" si="43"/>
        <v/>
      </c>
      <c r="S97" s="379">
        <f t="shared" si="38"/>
        <v>0</v>
      </c>
      <c r="T97" s="379">
        <f t="shared" si="38"/>
        <v>0</v>
      </c>
      <c r="U97" s="380">
        <f t="shared" si="38"/>
        <v>0</v>
      </c>
      <c r="V97" s="382" t="str">
        <f t="shared" si="44"/>
        <v/>
      </c>
      <c r="W97" s="383">
        <f t="shared" si="39"/>
        <v>0</v>
      </c>
      <c r="X97" s="379">
        <f t="shared" si="39"/>
        <v>0</v>
      </c>
      <c r="Y97" s="379">
        <f t="shared" si="39"/>
        <v>0</v>
      </c>
      <c r="Z97" s="379">
        <f t="shared" si="39"/>
        <v>0</v>
      </c>
      <c r="AA97" s="384">
        <f t="shared" si="39"/>
        <v>0</v>
      </c>
      <c r="AB97" s="383">
        <f t="shared" si="39"/>
        <v>0</v>
      </c>
      <c r="AC97" s="379">
        <f t="shared" si="39"/>
        <v>0</v>
      </c>
      <c r="AD97" s="379">
        <f t="shared" si="39"/>
        <v>0</v>
      </c>
      <c r="AE97" s="379">
        <f t="shared" si="39"/>
        <v>0</v>
      </c>
      <c r="AF97" s="385">
        <f t="shared" si="39"/>
        <v>0</v>
      </c>
      <c r="AG97" s="386" t="str">
        <f t="shared" si="45"/>
        <v/>
      </c>
      <c r="AH97" s="21"/>
      <c r="AI97" s="402"/>
      <c r="AJ97" s="406">
        <f t="shared" si="40"/>
        <v>0</v>
      </c>
      <c r="AK97" s="406">
        <f t="shared" si="40"/>
        <v>0</v>
      </c>
      <c r="AL97" s="407">
        <f t="shared" si="40"/>
        <v>0</v>
      </c>
      <c r="AM97" s="408" t="str">
        <f t="shared" si="46"/>
        <v/>
      </c>
      <c r="AN97" s="410">
        <f t="shared" si="41"/>
        <v>0</v>
      </c>
      <c r="AO97" s="406">
        <f t="shared" si="41"/>
        <v>0</v>
      </c>
      <c r="AP97" s="406">
        <f t="shared" si="41"/>
        <v>0</v>
      </c>
      <c r="AQ97" s="406">
        <f t="shared" si="41"/>
        <v>0</v>
      </c>
      <c r="AR97" s="411">
        <f t="shared" si="41"/>
        <v>0</v>
      </c>
      <c r="AS97" s="410">
        <f t="shared" si="41"/>
        <v>0</v>
      </c>
      <c r="AT97" s="406">
        <f t="shared" si="41"/>
        <v>0</v>
      </c>
      <c r="AU97" s="406">
        <f t="shared" si="41"/>
        <v>0</v>
      </c>
      <c r="AV97" s="406">
        <f t="shared" si="41"/>
        <v>0</v>
      </c>
      <c r="AW97" s="412">
        <f t="shared" si="41"/>
        <v>0</v>
      </c>
      <c r="AX97" s="413">
        <f t="shared" si="47"/>
        <v>0</v>
      </c>
      <c r="CP97" s="3"/>
      <c r="DR97" s="304"/>
    </row>
    <row r="98" spans="1:122" s="5" customFormat="1" ht="18" x14ac:dyDescent="0.25">
      <c r="A98" s="695" t="s">
        <v>279</v>
      </c>
      <c r="B98" s="693"/>
      <c r="C98" s="526"/>
      <c r="D98" s="378" t="s">
        <v>150</v>
      </c>
      <c r="E98" s="530"/>
      <c r="F98" s="530"/>
      <c r="G98" s="530"/>
      <c r="H98" s="530"/>
      <c r="I98" s="530"/>
      <c r="J98" s="531"/>
      <c r="K98" s="379">
        <f t="shared" si="36"/>
        <v>0</v>
      </c>
      <c r="L98" s="379">
        <f t="shared" si="36"/>
        <v>0</v>
      </c>
      <c r="M98" s="380">
        <f t="shared" si="36"/>
        <v>0</v>
      </c>
      <c r="N98" s="381" t="str">
        <f t="shared" si="42"/>
        <v/>
      </c>
      <c r="O98" s="379">
        <f t="shared" si="37"/>
        <v>0</v>
      </c>
      <c r="P98" s="379">
        <f t="shared" si="37"/>
        <v>0</v>
      </c>
      <c r="Q98" s="380">
        <f t="shared" si="37"/>
        <v>0</v>
      </c>
      <c r="R98" s="381" t="str">
        <f t="shared" si="43"/>
        <v/>
      </c>
      <c r="S98" s="379">
        <f t="shared" si="38"/>
        <v>0</v>
      </c>
      <c r="T98" s="379">
        <f t="shared" si="38"/>
        <v>0</v>
      </c>
      <c r="U98" s="380">
        <f t="shared" si="38"/>
        <v>0</v>
      </c>
      <c r="V98" s="382" t="str">
        <f t="shared" si="44"/>
        <v/>
      </c>
      <c r="W98" s="383">
        <f t="shared" si="39"/>
        <v>0</v>
      </c>
      <c r="X98" s="379">
        <f t="shared" si="39"/>
        <v>0</v>
      </c>
      <c r="Y98" s="379">
        <f t="shared" si="39"/>
        <v>0</v>
      </c>
      <c r="Z98" s="379">
        <f t="shared" si="39"/>
        <v>0</v>
      </c>
      <c r="AA98" s="384">
        <f t="shared" si="39"/>
        <v>0</v>
      </c>
      <c r="AB98" s="383">
        <f t="shared" si="39"/>
        <v>0</v>
      </c>
      <c r="AC98" s="379">
        <f t="shared" si="39"/>
        <v>0</v>
      </c>
      <c r="AD98" s="379">
        <f t="shared" si="39"/>
        <v>0</v>
      </c>
      <c r="AE98" s="379">
        <f t="shared" si="39"/>
        <v>0</v>
      </c>
      <c r="AF98" s="385">
        <f t="shared" si="39"/>
        <v>0</v>
      </c>
      <c r="AG98" s="386" t="str">
        <f t="shared" si="45"/>
        <v/>
      </c>
      <c r="AH98" s="21"/>
      <c r="AI98" s="402"/>
      <c r="AJ98" s="406">
        <f t="shared" si="40"/>
        <v>0</v>
      </c>
      <c r="AK98" s="406">
        <f t="shared" si="40"/>
        <v>0</v>
      </c>
      <c r="AL98" s="407">
        <f t="shared" si="40"/>
        <v>0</v>
      </c>
      <c r="AM98" s="408" t="str">
        <f t="shared" si="46"/>
        <v/>
      </c>
      <c r="AN98" s="410">
        <f t="shared" si="41"/>
        <v>0</v>
      </c>
      <c r="AO98" s="406">
        <f t="shared" si="41"/>
        <v>0</v>
      </c>
      <c r="AP98" s="406">
        <f t="shared" si="41"/>
        <v>0</v>
      </c>
      <c r="AQ98" s="406">
        <f t="shared" si="41"/>
        <v>0</v>
      </c>
      <c r="AR98" s="411">
        <f t="shared" si="41"/>
        <v>0</v>
      </c>
      <c r="AS98" s="410">
        <f t="shared" si="41"/>
        <v>0</v>
      </c>
      <c r="AT98" s="406">
        <f t="shared" si="41"/>
        <v>0</v>
      </c>
      <c r="AU98" s="406">
        <f t="shared" si="41"/>
        <v>0</v>
      </c>
      <c r="AV98" s="406">
        <f t="shared" si="41"/>
        <v>0</v>
      </c>
      <c r="AW98" s="412">
        <f t="shared" si="41"/>
        <v>0</v>
      </c>
      <c r="AX98" s="413">
        <f t="shared" si="47"/>
        <v>0</v>
      </c>
      <c r="CP98" s="3"/>
      <c r="DR98" s="304"/>
    </row>
    <row r="99" spans="1:122" s="5" customFormat="1" ht="18" x14ac:dyDescent="0.25">
      <c r="A99" s="695" t="s">
        <v>278</v>
      </c>
      <c r="B99" s="693"/>
      <c r="C99" s="526"/>
      <c r="D99" s="378" t="s">
        <v>155</v>
      </c>
      <c r="E99" s="530"/>
      <c r="F99" s="530"/>
      <c r="G99" s="530"/>
      <c r="H99" s="530"/>
      <c r="I99" s="530"/>
      <c r="J99" s="531"/>
      <c r="K99" s="379">
        <f t="shared" si="36"/>
        <v>0</v>
      </c>
      <c r="L99" s="379">
        <f t="shared" si="36"/>
        <v>0</v>
      </c>
      <c r="M99" s="380">
        <f t="shared" si="36"/>
        <v>0</v>
      </c>
      <c r="N99" s="381" t="str">
        <f t="shared" si="42"/>
        <v/>
      </c>
      <c r="O99" s="379">
        <f t="shared" si="37"/>
        <v>0</v>
      </c>
      <c r="P99" s="379">
        <f t="shared" si="37"/>
        <v>0</v>
      </c>
      <c r="Q99" s="380">
        <f t="shared" si="37"/>
        <v>0</v>
      </c>
      <c r="R99" s="381" t="str">
        <f t="shared" si="43"/>
        <v/>
      </c>
      <c r="S99" s="379">
        <f t="shared" si="38"/>
        <v>0</v>
      </c>
      <c r="T99" s="379">
        <f t="shared" si="38"/>
        <v>0</v>
      </c>
      <c r="U99" s="380">
        <f t="shared" si="38"/>
        <v>0</v>
      </c>
      <c r="V99" s="382" t="str">
        <f t="shared" si="44"/>
        <v/>
      </c>
      <c r="W99" s="383">
        <f t="shared" si="39"/>
        <v>0</v>
      </c>
      <c r="X99" s="379">
        <f t="shared" si="39"/>
        <v>0</v>
      </c>
      <c r="Y99" s="379">
        <f t="shared" si="39"/>
        <v>0</v>
      </c>
      <c r="Z99" s="379">
        <f t="shared" si="39"/>
        <v>0</v>
      </c>
      <c r="AA99" s="384">
        <f t="shared" si="39"/>
        <v>0</v>
      </c>
      <c r="AB99" s="383">
        <f t="shared" si="39"/>
        <v>0</v>
      </c>
      <c r="AC99" s="379">
        <f t="shared" si="39"/>
        <v>0</v>
      </c>
      <c r="AD99" s="379">
        <f t="shared" si="39"/>
        <v>0</v>
      </c>
      <c r="AE99" s="379">
        <f t="shared" si="39"/>
        <v>0</v>
      </c>
      <c r="AF99" s="385">
        <f t="shared" si="39"/>
        <v>0</v>
      </c>
      <c r="AG99" s="386" t="str">
        <f t="shared" si="45"/>
        <v/>
      </c>
      <c r="AH99" s="21"/>
      <c r="AI99" s="402"/>
      <c r="AJ99" s="406">
        <f t="shared" si="40"/>
        <v>0</v>
      </c>
      <c r="AK99" s="406">
        <f t="shared" si="40"/>
        <v>0</v>
      </c>
      <c r="AL99" s="407">
        <f t="shared" si="40"/>
        <v>0</v>
      </c>
      <c r="AM99" s="408" t="str">
        <f t="shared" si="46"/>
        <v/>
      </c>
      <c r="AN99" s="410">
        <f t="shared" si="41"/>
        <v>0</v>
      </c>
      <c r="AO99" s="406">
        <f t="shared" si="41"/>
        <v>0</v>
      </c>
      <c r="AP99" s="406">
        <f t="shared" si="41"/>
        <v>0</v>
      </c>
      <c r="AQ99" s="406">
        <f t="shared" si="41"/>
        <v>0</v>
      </c>
      <c r="AR99" s="411">
        <f t="shared" si="41"/>
        <v>0</v>
      </c>
      <c r="AS99" s="410">
        <f t="shared" si="41"/>
        <v>0</v>
      </c>
      <c r="AT99" s="406">
        <f t="shared" si="41"/>
        <v>0</v>
      </c>
      <c r="AU99" s="406">
        <f t="shared" si="41"/>
        <v>0</v>
      </c>
      <c r="AV99" s="406">
        <f t="shared" si="41"/>
        <v>0</v>
      </c>
      <c r="AW99" s="412">
        <f t="shared" si="41"/>
        <v>0</v>
      </c>
      <c r="AX99" s="413">
        <f t="shared" si="47"/>
        <v>0</v>
      </c>
      <c r="CP99" s="3"/>
      <c r="DR99" s="304"/>
    </row>
    <row r="100" spans="1:122" s="5" customFormat="1" ht="18" x14ac:dyDescent="0.25">
      <c r="A100" s="695" t="s">
        <v>249</v>
      </c>
      <c r="B100" s="693"/>
      <c r="C100" s="526"/>
      <c r="D100" s="378" t="s">
        <v>104</v>
      </c>
      <c r="E100" s="530"/>
      <c r="F100" s="530"/>
      <c r="G100" s="530"/>
      <c r="H100" s="530"/>
      <c r="I100" s="530"/>
      <c r="J100" s="531"/>
      <c r="K100" s="379">
        <f t="shared" si="36"/>
        <v>0</v>
      </c>
      <c r="L100" s="379">
        <f t="shared" si="36"/>
        <v>0</v>
      </c>
      <c r="M100" s="380">
        <f t="shared" si="36"/>
        <v>0</v>
      </c>
      <c r="N100" s="381" t="str">
        <f t="shared" si="42"/>
        <v/>
      </c>
      <c r="O100" s="379">
        <f t="shared" si="37"/>
        <v>0</v>
      </c>
      <c r="P100" s="379">
        <f t="shared" si="37"/>
        <v>0</v>
      </c>
      <c r="Q100" s="380">
        <f t="shared" si="37"/>
        <v>0</v>
      </c>
      <c r="R100" s="381" t="str">
        <f t="shared" si="43"/>
        <v/>
      </c>
      <c r="S100" s="379">
        <f t="shared" si="38"/>
        <v>0</v>
      </c>
      <c r="T100" s="379">
        <f t="shared" si="38"/>
        <v>0</v>
      </c>
      <c r="U100" s="380">
        <f t="shared" si="38"/>
        <v>0</v>
      </c>
      <c r="V100" s="382" t="str">
        <f t="shared" si="44"/>
        <v/>
      </c>
      <c r="W100" s="383">
        <f t="shared" si="39"/>
        <v>0</v>
      </c>
      <c r="X100" s="379">
        <f t="shared" si="39"/>
        <v>0</v>
      </c>
      <c r="Y100" s="379">
        <f t="shared" si="39"/>
        <v>0</v>
      </c>
      <c r="Z100" s="379">
        <f t="shared" si="39"/>
        <v>0</v>
      </c>
      <c r="AA100" s="384">
        <f t="shared" si="39"/>
        <v>0</v>
      </c>
      <c r="AB100" s="383">
        <f t="shared" si="39"/>
        <v>0</v>
      </c>
      <c r="AC100" s="379">
        <f t="shared" si="39"/>
        <v>0</v>
      </c>
      <c r="AD100" s="379">
        <f t="shared" si="39"/>
        <v>0</v>
      </c>
      <c r="AE100" s="379">
        <f t="shared" si="39"/>
        <v>0</v>
      </c>
      <c r="AF100" s="385">
        <f t="shared" si="39"/>
        <v>0</v>
      </c>
      <c r="AG100" s="386" t="str">
        <f t="shared" si="45"/>
        <v/>
      </c>
      <c r="AH100" s="21"/>
      <c r="AI100" s="402"/>
      <c r="AJ100" s="406">
        <f t="shared" si="40"/>
        <v>0</v>
      </c>
      <c r="AK100" s="406">
        <f t="shared" si="40"/>
        <v>0</v>
      </c>
      <c r="AL100" s="407">
        <f t="shared" si="40"/>
        <v>0</v>
      </c>
      <c r="AM100" s="408" t="str">
        <f t="shared" si="46"/>
        <v/>
      </c>
      <c r="AN100" s="410">
        <f t="shared" si="41"/>
        <v>0</v>
      </c>
      <c r="AO100" s="406">
        <f t="shared" si="41"/>
        <v>0</v>
      </c>
      <c r="AP100" s="406">
        <f t="shared" si="41"/>
        <v>0</v>
      </c>
      <c r="AQ100" s="406">
        <f t="shared" si="41"/>
        <v>0</v>
      </c>
      <c r="AR100" s="411">
        <f t="shared" si="41"/>
        <v>0</v>
      </c>
      <c r="AS100" s="410">
        <f t="shared" si="41"/>
        <v>0</v>
      </c>
      <c r="AT100" s="406">
        <f t="shared" si="41"/>
        <v>0</v>
      </c>
      <c r="AU100" s="406">
        <f t="shared" si="41"/>
        <v>0</v>
      </c>
      <c r="AV100" s="406">
        <f t="shared" si="41"/>
        <v>0</v>
      </c>
      <c r="AW100" s="412">
        <f t="shared" si="41"/>
        <v>0</v>
      </c>
      <c r="AX100" s="413">
        <f t="shared" si="47"/>
        <v>0</v>
      </c>
      <c r="CP100" s="3"/>
      <c r="DR100" s="304"/>
    </row>
    <row r="101" spans="1:122" s="5" customFormat="1" ht="18" x14ac:dyDescent="0.25">
      <c r="A101" s="695" t="s">
        <v>229</v>
      </c>
      <c r="B101" s="693"/>
      <c r="C101" s="526"/>
      <c r="D101" s="378" t="s">
        <v>110</v>
      </c>
      <c r="E101" s="530"/>
      <c r="F101" s="530"/>
      <c r="G101" s="530"/>
      <c r="H101" s="530"/>
      <c r="I101" s="530"/>
      <c r="J101" s="531"/>
      <c r="K101" s="379">
        <f t="shared" si="36"/>
        <v>0</v>
      </c>
      <c r="L101" s="379">
        <f t="shared" si="36"/>
        <v>0</v>
      </c>
      <c r="M101" s="380">
        <f t="shared" si="36"/>
        <v>0</v>
      </c>
      <c r="N101" s="381" t="str">
        <f t="shared" si="42"/>
        <v/>
      </c>
      <c r="O101" s="379">
        <f t="shared" si="37"/>
        <v>0</v>
      </c>
      <c r="P101" s="379">
        <f t="shared" si="37"/>
        <v>0</v>
      </c>
      <c r="Q101" s="380">
        <f t="shared" si="37"/>
        <v>0</v>
      </c>
      <c r="R101" s="381" t="str">
        <f t="shared" si="43"/>
        <v/>
      </c>
      <c r="S101" s="379">
        <f t="shared" si="38"/>
        <v>0</v>
      </c>
      <c r="T101" s="379">
        <f t="shared" si="38"/>
        <v>0</v>
      </c>
      <c r="U101" s="380">
        <f t="shared" si="38"/>
        <v>0</v>
      </c>
      <c r="V101" s="382" t="str">
        <f t="shared" si="44"/>
        <v/>
      </c>
      <c r="W101" s="383">
        <f t="shared" si="39"/>
        <v>0</v>
      </c>
      <c r="X101" s="379">
        <f t="shared" si="39"/>
        <v>0</v>
      </c>
      <c r="Y101" s="379">
        <f t="shared" si="39"/>
        <v>0</v>
      </c>
      <c r="Z101" s="379">
        <f t="shared" si="39"/>
        <v>0</v>
      </c>
      <c r="AA101" s="384">
        <f t="shared" si="39"/>
        <v>0</v>
      </c>
      <c r="AB101" s="383">
        <f t="shared" si="39"/>
        <v>0</v>
      </c>
      <c r="AC101" s="379">
        <f t="shared" si="39"/>
        <v>0</v>
      </c>
      <c r="AD101" s="379">
        <f t="shared" si="39"/>
        <v>0</v>
      </c>
      <c r="AE101" s="379">
        <f t="shared" si="39"/>
        <v>0</v>
      </c>
      <c r="AF101" s="385">
        <f t="shared" si="39"/>
        <v>0</v>
      </c>
      <c r="AG101" s="386" t="str">
        <f t="shared" si="45"/>
        <v/>
      </c>
      <c r="AH101" s="21"/>
      <c r="AI101" s="402"/>
      <c r="AJ101" s="406">
        <f t="shared" si="40"/>
        <v>0</v>
      </c>
      <c r="AK101" s="406">
        <f t="shared" si="40"/>
        <v>0</v>
      </c>
      <c r="AL101" s="407">
        <f t="shared" si="40"/>
        <v>0</v>
      </c>
      <c r="AM101" s="408" t="str">
        <f t="shared" si="46"/>
        <v/>
      </c>
      <c r="AN101" s="410">
        <f t="shared" si="41"/>
        <v>0</v>
      </c>
      <c r="AO101" s="406">
        <f t="shared" si="41"/>
        <v>0</v>
      </c>
      <c r="AP101" s="406">
        <f t="shared" si="41"/>
        <v>0</v>
      </c>
      <c r="AQ101" s="406">
        <f t="shared" si="41"/>
        <v>0</v>
      </c>
      <c r="AR101" s="411">
        <f t="shared" si="41"/>
        <v>0</v>
      </c>
      <c r="AS101" s="410">
        <f t="shared" si="41"/>
        <v>0</v>
      </c>
      <c r="AT101" s="406">
        <f t="shared" si="41"/>
        <v>0</v>
      </c>
      <c r="AU101" s="406">
        <f t="shared" si="41"/>
        <v>0</v>
      </c>
      <c r="AV101" s="406">
        <f t="shared" si="41"/>
        <v>0</v>
      </c>
      <c r="AW101" s="412">
        <f t="shared" si="41"/>
        <v>0</v>
      </c>
      <c r="AX101" s="413">
        <f t="shared" si="47"/>
        <v>0</v>
      </c>
      <c r="CP101" s="3"/>
      <c r="DR101" s="304"/>
    </row>
    <row r="102" spans="1:122" s="5" customFormat="1" ht="18" x14ac:dyDescent="0.25">
      <c r="A102" s="695" t="s">
        <v>230</v>
      </c>
      <c r="B102" s="693"/>
      <c r="C102" s="526"/>
      <c r="D102" s="378" t="s">
        <v>23</v>
      </c>
      <c r="E102" s="530"/>
      <c r="F102" s="530"/>
      <c r="G102" s="530"/>
      <c r="H102" s="530"/>
      <c r="I102" s="530"/>
      <c r="J102" s="531"/>
      <c r="K102" s="379">
        <f t="shared" si="36"/>
        <v>0</v>
      </c>
      <c r="L102" s="379">
        <f t="shared" si="36"/>
        <v>0</v>
      </c>
      <c r="M102" s="380">
        <f t="shared" si="36"/>
        <v>0</v>
      </c>
      <c r="N102" s="381" t="str">
        <f t="shared" si="42"/>
        <v/>
      </c>
      <c r="O102" s="379">
        <f t="shared" si="37"/>
        <v>0</v>
      </c>
      <c r="P102" s="379">
        <f t="shared" si="37"/>
        <v>0</v>
      </c>
      <c r="Q102" s="380">
        <f t="shared" si="37"/>
        <v>0</v>
      </c>
      <c r="R102" s="381" t="str">
        <f t="shared" si="43"/>
        <v/>
      </c>
      <c r="S102" s="379">
        <f t="shared" si="38"/>
        <v>0</v>
      </c>
      <c r="T102" s="379">
        <f t="shared" si="38"/>
        <v>0</v>
      </c>
      <c r="U102" s="380">
        <f t="shared" si="38"/>
        <v>0</v>
      </c>
      <c r="V102" s="382" t="str">
        <f t="shared" si="44"/>
        <v/>
      </c>
      <c r="W102" s="383">
        <f t="shared" si="39"/>
        <v>0</v>
      </c>
      <c r="X102" s="379">
        <f t="shared" si="39"/>
        <v>0</v>
      </c>
      <c r="Y102" s="379">
        <f t="shared" si="39"/>
        <v>0</v>
      </c>
      <c r="Z102" s="379">
        <f t="shared" si="39"/>
        <v>0</v>
      </c>
      <c r="AA102" s="384">
        <f t="shared" si="39"/>
        <v>0</v>
      </c>
      <c r="AB102" s="383">
        <f t="shared" si="39"/>
        <v>0</v>
      </c>
      <c r="AC102" s="379">
        <f t="shared" si="39"/>
        <v>0</v>
      </c>
      <c r="AD102" s="379">
        <f t="shared" si="39"/>
        <v>0</v>
      </c>
      <c r="AE102" s="379">
        <f t="shared" si="39"/>
        <v>0</v>
      </c>
      <c r="AF102" s="385">
        <f t="shared" si="39"/>
        <v>0</v>
      </c>
      <c r="AG102" s="386" t="str">
        <f t="shared" si="45"/>
        <v/>
      </c>
      <c r="AH102" s="21"/>
      <c r="AI102" s="402"/>
      <c r="AJ102" s="406">
        <f t="shared" si="40"/>
        <v>0</v>
      </c>
      <c r="AK102" s="406">
        <f t="shared" si="40"/>
        <v>0</v>
      </c>
      <c r="AL102" s="407">
        <f t="shared" si="40"/>
        <v>0</v>
      </c>
      <c r="AM102" s="408" t="str">
        <f t="shared" si="46"/>
        <v/>
      </c>
      <c r="AN102" s="410">
        <f t="shared" si="41"/>
        <v>0</v>
      </c>
      <c r="AO102" s="406">
        <f t="shared" si="41"/>
        <v>0</v>
      </c>
      <c r="AP102" s="406">
        <f t="shared" si="41"/>
        <v>0</v>
      </c>
      <c r="AQ102" s="406">
        <f t="shared" si="41"/>
        <v>0</v>
      </c>
      <c r="AR102" s="411">
        <f t="shared" si="41"/>
        <v>0</v>
      </c>
      <c r="AS102" s="410">
        <f t="shared" si="41"/>
        <v>0</v>
      </c>
      <c r="AT102" s="406">
        <f t="shared" si="41"/>
        <v>0</v>
      </c>
      <c r="AU102" s="406">
        <f t="shared" si="41"/>
        <v>0</v>
      </c>
      <c r="AV102" s="406">
        <f t="shared" si="41"/>
        <v>0</v>
      </c>
      <c r="AW102" s="412">
        <f t="shared" si="41"/>
        <v>0</v>
      </c>
      <c r="AX102" s="413">
        <f t="shared" si="47"/>
        <v>0</v>
      </c>
      <c r="CP102" s="3"/>
      <c r="DR102" s="304"/>
    </row>
    <row r="103" spans="1:122" s="5" customFormat="1" ht="18" x14ac:dyDescent="0.25">
      <c r="A103" s="695" t="s">
        <v>231</v>
      </c>
      <c r="B103" s="693"/>
      <c r="C103" s="526"/>
      <c r="D103" s="378" t="s">
        <v>24</v>
      </c>
      <c r="E103" s="530"/>
      <c r="F103" s="530"/>
      <c r="G103" s="530"/>
      <c r="H103" s="530"/>
      <c r="I103" s="530"/>
      <c r="J103" s="531"/>
      <c r="K103" s="379">
        <f t="shared" si="36"/>
        <v>0</v>
      </c>
      <c r="L103" s="379">
        <f t="shared" si="36"/>
        <v>0</v>
      </c>
      <c r="M103" s="380">
        <f t="shared" si="36"/>
        <v>0</v>
      </c>
      <c r="N103" s="381" t="str">
        <f t="shared" si="42"/>
        <v/>
      </c>
      <c r="O103" s="379">
        <f t="shared" si="37"/>
        <v>0</v>
      </c>
      <c r="P103" s="379">
        <f t="shared" si="37"/>
        <v>0</v>
      </c>
      <c r="Q103" s="380">
        <f t="shared" si="37"/>
        <v>0</v>
      </c>
      <c r="R103" s="381" t="str">
        <f t="shared" si="43"/>
        <v/>
      </c>
      <c r="S103" s="379">
        <f t="shared" si="38"/>
        <v>0</v>
      </c>
      <c r="T103" s="379">
        <f t="shared" si="38"/>
        <v>0</v>
      </c>
      <c r="U103" s="380">
        <f t="shared" si="38"/>
        <v>0</v>
      </c>
      <c r="V103" s="382" t="str">
        <f t="shared" si="44"/>
        <v/>
      </c>
      <c r="W103" s="383">
        <f t="shared" si="39"/>
        <v>0</v>
      </c>
      <c r="X103" s="379">
        <f t="shared" si="39"/>
        <v>0</v>
      </c>
      <c r="Y103" s="379">
        <f t="shared" si="39"/>
        <v>0</v>
      </c>
      <c r="Z103" s="379">
        <f t="shared" si="39"/>
        <v>0</v>
      </c>
      <c r="AA103" s="384">
        <f t="shared" si="39"/>
        <v>0</v>
      </c>
      <c r="AB103" s="383">
        <f t="shared" si="39"/>
        <v>0</v>
      </c>
      <c r="AC103" s="379">
        <f t="shared" si="39"/>
        <v>0</v>
      </c>
      <c r="AD103" s="379">
        <f t="shared" si="39"/>
        <v>0</v>
      </c>
      <c r="AE103" s="379">
        <f t="shared" si="39"/>
        <v>0</v>
      </c>
      <c r="AF103" s="385">
        <f t="shared" si="39"/>
        <v>0</v>
      </c>
      <c r="AG103" s="386" t="str">
        <f t="shared" si="45"/>
        <v/>
      </c>
      <c r="AH103" s="21"/>
      <c r="AI103" s="402"/>
      <c r="AJ103" s="406">
        <f t="shared" si="40"/>
        <v>0</v>
      </c>
      <c r="AK103" s="406">
        <f t="shared" si="40"/>
        <v>0</v>
      </c>
      <c r="AL103" s="407">
        <f t="shared" si="40"/>
        <v>0</v>
      </c>
      <c r="AM103" s="408" t="str">
        <f t="shared" si="46"/>
        <v/>
      </c>
      <c r="AN103" s="410">
        <f t="shared" si="41"/>
        <v>0</v>
      </c>
      <c r="AO103" s="406">
        <f t="shared" si="41"/>
        <v>0</v>
      </c>
      <c r="AP103" s="406">
        <f t="shared" si="41"/>
        <v>0</v>
      </c>
      <c r="AQ103" s="406">
        <f t="shared" si="41"/>
        <v>0</v>
      </c>
      <c r="AR103" s="411">
        <f t="shared" si="41"/>
        <v>0</v>
      </c>
      <c r="AS103" s="410">
        <f t="shared" si="41"/>
        <v>0</v>
      </c>
      <c r="AT103" s="406">
        <f t="shared" si="41"/>
        <v>0</v>
      </c>
      <c r="AU103" s="406">
        <f t="shared" si="41"/>
        <v>0</v>
      </c>
      <c r="AV103" s="406">
        <f t="shared" si="41"/>
        <v>0</v>
      </c>
      <c r="AW103" s="412">
        <f t="shared" si="41"/>
        <v>0</v>
      </c>
      <c r="AX103" s="413">
        <f t="shared" si="47"/>
        <v>0</v>
      </c>
      <c r="CP103" s="3"/>
      <c r="DR103" s="304"/>
    </row>
    <row r="104" spans="1:122" s="5" customFormat="1" ht="18" x14ac:dyDescent="0.25">
      <c r="A104" s="695" t="s">
        <v>232</v>
      </c>
      <c r="B104" s="693"/>
      <c r="C104" s="526"/>
      <c r="D104" s="378" t="s">
        <v>79</v>
      </c>
      <c r="E104" s="530"/>
      <c r="F104" s="530"/>
      <c r="G104" s="530"/>
      <c r="H104" s="530"/>
      <c r="I104" s="530"/>
      <c r="J104" s="531"/>
      <c r="K104" s="379">
        <f t="shared" si="36"/>
        <v>0</v>
      </c>
      <c r="L104" s="379">
        <f t="shared" si="36"/>
        <v>0</v>
      </c>
      <c r="M104" s="380">
        <f t="shared" si="36"/>
        <v>0</v>
      </c>
      <c r="N104" s="381" t="str">
        <f t="shared" si="42"/>
        <v/>
      </c>
      <c r="O104" s="379">
        <f t="shared" si="37"/>
        <v>0</v>
      </c>
      <c r="P104" s="379">
        <f t="shared" si="37"/>
        <v>0</v>
      </c>
      <c r="Q104" s="380">
        <f t="shared" si="37"/>
        <v>0</v>
      </c>
      <c r="R104" s="381" t="str">
        <f t="shared" si="43"/>
        <v/>
      </c>
      <c r="S104" s="379">
        <f t="shared" si="38"/>
        <v>0</v>
      </c>
      <c r="T104" s="379">
        <f t="shared" si="38"/>
        <v>0</v>
      </c>
      <c r="U104" s="380">
        <f t="shared" si="38"/>
        <v>0</v>
      </c>
      <c r="V104" s="382" t="str">
        <f t="shared" si="44"/>
        <v/>
      </c>
      <c r="W104" s="383">
        <f t="shared" si="39"/>
        <v>0</v>
      </c>
      <c r="X104" s="379">
        <f t="shared" si="39"/>
        <v>0</v>
      </c>
      <c r="Y104" s="379">
        <f t="shared" si="39"/>
        <v>0</v>
      </c>
      <c r="Z104" s="379">
        <f t="shared" si="39"/>
        <v>0</v>
      </c>
      <c r="AA104" s="384">
        <f t="shared" si="39"/>
        <v>0</v>
      </c>
      <c r="AB104" s="383">
        <f t="shared" si="39"/>
        <v>0</v>
      </c>
      <c r="AC104" s="379">
        <f t="shared" si="39"/>
        <v>0</v>
      </c>
      <c r="AD104" s="379">
        <f t="shared" si="39"/>
        <v>0</v>
      </c>
      <c r="AE104" s="379">
        <f t="shared" si="39"/>
        <v>0</v>
      </c>
      <c r="AF104" s="385">
        <f t="shared" si="39"/>
        <v>0</v>
      </c>
      <c r="AG104" s="386" t="str">
        <f t="shared" si="45"/>
        <v/>
      </c>
      <c r="AH104" s="21"/>
      <c r="AI104" s="402"/>
      <c r="AJ104" s="406">
        <f t="shared" si="40"/>
        <v>0</v>
      </c>
      <c r="AK104" s="406">
        <f t="shared" si="40"/>
        <v>0</v>
      </c>
      <c r="AL104" s="407">
        <f t="shared" si="40"/>
        <v>0</v>
      </c>
      <c r="AM104" s="408" t="str">
        <f t="shared" si="46"/>
        <v/>
      </c>
      <c r="AN104" s="410">
        <f t="shared" si="41"/>
        <v>0</v>
      </c>
      <c r="AO104" s="406">
        <f t="shared" si="41"/>
        <v>0</v>
      </c>
      <c r="AP104" s="406">
        <f t="shared" si="41"/>
        <v>0</v>
      </c>
      <c r="AQ104" s="406">
        <f t="shared" si="41"/>
        <v>0</v>
      </c>
      <c r="AR104" s="411">
        <f t="shared" si="41"/>
        <v>0</v>
      </c>
      <c r="AS104" s="410">
        <f t="shared" si="41"/>
        <v>0</v>
      </c>
      <c r="AT104" s="406">
        <f t="shared" si="41"/>
        <v>0</v>
      </c>
      <c r="AU104" s="406">
        <f t="shared" si="41"/>
        <v>0</v>
      </c>
      <c r="AV104" s="406">
        <f t="shared" si="41"/>
        <v>0</v>
      </c>
      <c r="AW104" s="412">
        <f t="shared" si="41"/>
        <v>0</v>
      </c>
      <c r="AX104" s="413">
        <f t="shared" si="47"/>
        <v>0</v>
      </c>
      <c r="CP104" s="3"/>
      <c r="DR104" s="304"/>
    </row>
    <row r="105" spans="1:122" s="5" customFormat="1" ht="18" x14ac:dyDescent="0.25">
      <c r="A105" s="695" t="s">
        <v>233</v>
      </c>
      <c r="B105" s="693"/>
      <c r="C105" s="526"/>
      <c r="D105" s="378" t="s">
        <v>85</v>
      </c>
      <c r="E105" s="530"/>
      <c r="F105" s="530"/>
      <c r="G105" s="530"/>
      <c r="H105" s="530"/>
      <c r="I105" s="530"/>
      <c r="J105" s="531"/>
      <c r="K105" s="379">
        <f t="shared" ref="K105:M159" si="48">SUMIF($D$13:$D$59,$D105,K$13:K$59)</f>
        <v>0</v>
      </c>
      <c r="L105" s="379">
        <f t="shared" si="48"/>
        <v>0</v>
      </c>
      <c r="M105" s="380">
        <f t="shared" si="48"/>
        <v>0</v>
      </c>
      <c r="N105" s="381" t="str">
        <f t="shared" si="42"/>
        <v/>
      </c>
      <c r="O105" s="379">
        <f t="shared" ref="O105:Q159" si="49">SUMIF($D$13:$D$59,$D105,O$13:O$59)</f>
        <v>0</v>
      </c>
      <c r="P105" s="379">
        <f t="shared" si="49"/>
        <v>0</v>
      </c>
      <c r="Q105" s="380">
        <f t="shared" si="49"/>
        <v>0</v>
      </c>
      <c r="R105" s="381" t="str">
        <f t="shared" si="43"/>
        <v/>
      </c>
      <c r="S105" s="379">
        <f t="shared" ref="S105:U159" si="50">SUMIF($D$13:$D$59,$D105,S$13:S$59)</f>
        <v>0</v>
      </c>
      <c r="T105" s="379">
        <f t="shared" si="50"/>
        <v>0</v>
      </c>
      <c r="U105" s="380">
        <f t="shared" si="50"/>
        <v>0</v>
      </c>
      <c r="V105" s="382" t="str">
        <f t="shared" si="44"/>
        <v/>
      </c>
      <c r="W105" s="383">
        <f t="shared" ref="W105:AF130" si="51">SUMIF($D$13:$D$59,$D105,W$13:W$59)</f>
        <v>0</v>
      </c>
      <c r="X105" s="379">
        <f t="shared" si="51"/>
        <v>0</v>
      </c>
      <c r="Y105" s="379">
        <f t="shared" si="51"/>
        <v>0</v>
      </c>
      <c r="Z105" s="379">
        <f t="shared" si="51"/>
        <v>0</v>
      </c>
      <c r="AA105" s="384">
        <f t="shared" si="51"/>
        <v>0</v>
      </c>
      <c r="AB105" s="383">
        <f t="shared" si="51"/>
        <v>0</v>
      </c>
      <c r="AC105" s="379">
        <f t="shared" si="51"/>
        <v>0</v>
      </c>
      <c r="AD105" s="379">
        <f t="shared" si="51"/>
        <v>0</v>
      </c>
      <c r="AE105" s="379">
        <f t="shared" si="51"/>
        <v>0</v>
      </c>
      <c r="AF105" s="385">
        <f t="shared" si="51"/>
        <v>0</v>
      </c>
      <c r="AG105" s="386" t="str">
        <f t="shared" si="45"/>
        <v/>
      </c>
      <c r="AH105" s="21"/>
      <c r="AI105" s="402"/>
      <c r="AJ105" s="406">
        <f t="shared" ref="AJ105:AL159" si="52">SUMIF($D$13:$D$59,$D105,AJ$13:AJ$59)</f>
        <v>0</v>
      </c>
      <c r="AK105" s="406">
        <f t="shared" si="52"/>
        <v>0</v>
      </c>
      <c r="AL105" s="407">
        <f t="shared" si="52"/>
        <v>0</v>
      </c>
      <c r="AM105" s="408" t="str">
        <f t="shared" si="46"/>
        <v/>
      </c>
      <c r="AN105" s="410">
        <f t="shared" ref="AN105:AW130" si="53">SUMIF($D$13:$D$59,$D105,AN$13:AN$59)</f>
        <v>0</v>
      </c>
      <c r="AO105" s="406">
        <f t="shared" si="53"/>
        <v>0</v>
      </c>
      <c r="AP105" s="406">
        <f t="shared" si="53"/>
        <v>0</v>
      </c>
      <c r="AQ105" s="406">
        <f t="shared" si="53"/>
        <v>0</v>
      </c>
      <c r="AR105" s="411">
        <f t="shared" si="53"/>
        <v>0</v>
      </c>
      <c r="AS105" s="410">
        <f t="shared" si="53"/>
        <v>0</v>
      </c>
      <c r="AT105" s="406">
        <f t="shared" si="53"/>
        <v>0</v>
      </c>
      <c r="AU105" s="406">
        <f t="shared" si="53"/>
        <v>0</v>
      </c>
      <c r="AV105" s="406">
        <f t="shared" si="53"/>
        <v>0</v>
      </c>
      <c r="AW105" s="412">
        <f t="shared" si="53"/>
        <v>0</v>
      </c>
      <c r="AX105" s="413">
        <f t="shared" si="47"/>
        <v>0</v>
      </c>
      <c r="CP105" s="3"/>
      <c r="DR105" s="304"/>
    </row>
    <row r="106" spans="1:122" s="5" customFormat="1" ht="18" x14ac:dyDescent="0.25">
      <c r="A106" s="695" t="s">
        <v>234</v>
      </c>
      <c r="B106" s="693"/>
      <c r="C106" s="526"/>
      <c r="D106" s="378" t="s">
        <v>86</v>
      </c>
      <c r="E106" s="530"/>
      <c r="F106" s="530"/>
      <c r="G106" s="530"/>
      <c r="H106" s="530"/>
      <c r="I106" s="530"/>
      <c r="J106" s="531"/>
      <c r="K106" s="379">
        <f t="shared" si="48"/>
        <v>0</v>
      </c>
      <c r="L106" s="379">
        <f t="shared" si="48"/>
        <v>0</v>
      </c>
      <c r="M106" s="380">
        <f t="shared" si="48"/>
        <v>0</v>
      </c>
      <c r="N106" s="381" t="str">
        <f t="shared" si="42"/>
        <v/>
      </c>
      <c r="O106" s="379">
        <f t="shared" si="49"/>
        <v>0</v>
      </c>
      <c r="P106" s="379">
        <f t="shared" si="49"/>
        <v>0</v>
      </c>
      <c r="Q106" s="380">
        <f t="shared" si="49"/>
        <v>0</v>
      </c>
      <c r="R106" s="381" t="str">
        <f t="shared" si="43"/>
        <v/>
      </c>
      <c r="S106" s="379">
        <f t="shared" si="50"/>
        <v>0</v>
      </c>
      <c r="T106" s="379">
        <f t="shared" si="50"/>
        <v>0</v>
      </c>
      <c r="U106" s="380">
        <f t="shared" si="50"/>
        <v>0</v>
      </c>
      <c r="V106" s="382" t="str">
        <f t="shared" si="44"/>
        <v/>
      </c>
      <c r="W106" s="383">
        <f t="shared" si="51"/>
        <v>0</v>
      </c>
      <c r="X106" s="379">
        <f t="shared" si="51"/>
        <v>0</v>
      </c>
      <c r="Y106" s="379">
        <f t="shared" si="51"/>
        <v>0</v>
      </c>
      <c r="Z106" s="379">
        <f t="shared" si="51"/>
        <v>0</v>
      </c>
      <c r="AA106" s="384">
        <f t="shared" si="51"/>
        <v>0</v>
      </c>
      <c r="AB106" s="383">
        <f t="shared" si="51"/>
        <v>0</v>
      </c>
      <c r="AC106" s="379">
        <f t="shared" si="51"/>
        <v>0</v>
      </c>
      <c r="AD106" s="379">
        <f t="shared" si="51"/>
        <v>0</v>
      </c>
      <c r="AE106" s="379">
        <f t="shared" si="51"/>
        <v>0</v>
      </c>
      <c r="AF106" s="385">
        <f t="shared" si="51"/>
        <v>0</v>
      </c>
      <c r="AG106" s="386" t="str">
        <f t="shared" si="45"/>
        <v/>
      </c>
      <c r="AH106" s="21"/>
      <c r="AI106" s="402"/>
      <c r="AJ106" s="406">
        <f t="shared" si="52"/>
        <v>0</v>
      </c>
      <c r="AK106" s="406">
        <f t="shared" si="52"/>
        <v>0</v>
      </c>
      <c r="AL106" s="407">
        <f t="shared" si="52"/>
        <v>0</v>
      </c>
      <c r="AM106" s="408" t="str">
        <f t="shared" si="46"/>
        <v/>
      </c>
      <c r="AN106" s="410">
        <f t="shared" si="53"/>
        <v>0</v>
      </c>
      <c r="AO106" s="406">
        <f t="shared" si="53"/>
        <v>0</v>
      </c>
      <c r="AP106" s="406">
        <f t="shared" si="53"/>
        <v>0</v>
      </c>
      <c r="AQ106" s="406">
        <f t="shared" si="53"/>
        <v>0</v>
      </c>
      <c r="AR106" s="411">
        <f t="shared" si="53"/>
        <v>0</v>
      </c>
      <c r="AS106" s="410">
        <f t="shared" si="53"/>
        <v>0</v>
      </c>
      <c r="AT106" s="406">
        <f t="shared" si="53"/>
        <v>0</v>
      </c>
      <c r="AU106" s="406">
        <f t="shared" si="53"/>
        <v>0</v>
      </c>
      <c r="AV106" s="406">
        <f t="shared" si="53"/>
        <v>0</v>
      </c>
      <c r="AW106" s="412">
        <f t="shared" si="53"/>
        <v>0</v>
      </c>
      <c r="AX106" s="413">
        <f t="shared" si="47"/>
        <v>0</v>
      </c>
      <c r="CP106" s="3"/>
      <c r="DR106" s="304"/>
    </row>
    <row r="107" spans="1:122" s="5" customFormat="1" ht="18" x14ac:dyDescent="0.25">
      <c r="A107" s="695" t="s">
        <v>256</v>
      </c>
      <c r="B107" s="693"/>
      <c r="C107" s="526"/>
      <c r="D107" s="378" t="s">
        <v>135</v>
      </c>
      <c r="E107" s="530"/>
      <c r="F107" s="530"/>
      <c r="G107" s="530"/>
      <c r="H107" s="530"/>
      <c r="I107" s="530"/>
      <c r="J107" s="531"/>
      <c r="K107" s="379">
        <f t="shared" si="48"/>
        <v>0</v>
      </c>
      <c r="L107" s="379">
        <f t="shared" si="48"/>
        <v>0</v>
      </c>
      <c r="M107" s="380">
        <f t="shared" si="48"/>
        <v>0</v>
      </c>
      <c r="N107" s="381" t="str">
        <f t="shared" si="42"/>
        <v/>
      </c>
      <c r="O107" s="379">
        <f t="shared" si="49"/>
        <v>0</v>
      </c>
      <c r="P107" s="379">
        <f t="shared" si="49"/>
        <v>0</v>
      </c>
      <c r="Q107" s="380">
        <f t="shared" si="49"/>
        <v>0</v>
      </c>
      <c r="R107" s="381" t="str">
        <f t="shared" si="43"/>
        <v/>
      </c>
      <c r="S107" s="379">
        <f t="shared" si="50"/>
        <v>0</v>
      </c>
      <c r="T107" s="379">
        <f t="shared" si="50"/>
        <v>0</v>
      </c>
      <c r="U107" s="380">
        <f t="shared" si="50"/>
        <v>0</v>
      </c>
      <c r="V107" s="382" t="str">
        <f t="shared" si="44"/>
        <v/>
      </c>
      <c r="W107" s="383">
        <f t="shared" si="51"/>
        <v>0</v>
      </c>
      <c r="X107" s="379">
        <f t="shared" si="51"/>
        <v>0</v>
      </c>
      <c r="Y107" s="379">
        <f t="shared" si="51"/>
        <v>0</v>
      </c>
      <c r="Z107" s="379">
        <f t="shared" si="51"/>
        <v>0</v>
      </c>
      <c r="AA107" s="384">
        <f t="shared" si="51"/>
        <v>0</v>
      </c>
      <c r="AB107" s="383">
        <f t="shared" si="51"/>
        <v>0</v>
      </c>
      <c r="AC107" s="379">
        <f t="shared" si="51"/>
        <v>0</v>
      </c>
      <c r="AD107" s="379">
        <f t="shared" si="51"/>
        <v>0</v>
      </c>
      <c r="AE107" s="379">
        <f t="shared" si="51"/>
        <v>0</v>
      </c>
      <c r="AF107" s="385">
        <f t="shared" si="51"/>
        <v>0</v>
      </c>
      <c r="AG107" s="386" t="str">
        <f t="shared" si="45"/>
        <v/>
      </c>
      <c r="AH107" s="21"/>
      <c r="AI107" s="402"/>
      <c r="AJ107" s="406">
        <f t="shared" si="52"/>
        <v>0</v>
      </c>
      <c r="AK107" s="406">
        <f t="shared" si="52"/>
        <v>0</v>
      </c>
      <c r="AL107" s="407">
        <f t="shared" si="52"/>
        <v>0</v>
      </c>
      <c r="AM107" s="408" t="str">
        <f t="shared" si="46"/>
        <v/>
      </c>
      <c r="AN107" s="410">
        <f t="shared" si="53"/>
        <v>0</v>
      </c>
      <c r="AO107" s="406">
        <f t="shared" si="53"/>
        <v>0</v>
      </c>
      <c r="AP107" s="406">
        <f t="shared" si="53"/>
        <v>0</v>
      </c>
      <c r="AQ107" s="406">
        <f t="shared" si="53"/>
        <v>0</v>
      </c>
      <c r="AR107" s="411">
        <f t="shared" si="53"/>
        <v>0</v>
      </c>
      <c r="AS107" s="410">
        <f t="shared" si="53"/>
        <v>0</v>
      </c>
      <c r="AT107" s="406">
        <f t="shared" si="53"/>
        <v>0</v>
      </c>
      <c r="AU107" s="406">
        <f t="shared" si="53"/>
        <v>0</v>
      </c>
      <c r="AV107" s="406">
        <f t="shared" si="53"/>
        <v>0</v>
      </c>
      <c r="AW107" s="412">
        <f t="shared" si="53"/>
        <v>0</v>
      </c>
      <c r="AX107" s="413">
        <f t="shared" si="47"/>
        <v>0</v>
      </c>
      <c r="CP107" s="3"/>
      <c r="DR107" s="304"/>
    </row>
    <row r="108" spans="1:122" s="5" customFormat="1" ht="18" x14ac:dyDescent="0.25">
      <c r="A108" s="695" t="s">
        <v>257</v>
      </c>
      <c r="B108" s="693"/>
      <c r="C108" s="526"/>
      <c r="D108" s="378" t="s">
        <v>136</v>
      </c>
      <c r="E108" s="530"/>
      <c r="F108" s="530"/>
      <c r="G108" s="530"/>
      <c r="H108" s="530"/>
      <c r="I108" s="530"/>
      <c r="J108" s="531"/>
      <c r="K108" s="379">
        <f t="shared" si="48"/>
        <v>0</v>
      </c>
      <c r="L108" s="379">
        <f t="shared" si="48"/>
        <v>0</v>
      </c>
      <c r="M108" s="380">
        <f t="shared" si="48"/>
        <v>0</v>
      </c>
      <c r="N108" s="381" t="str">
        <f t="shared" si="42"/>
        <v/>
      </c>
      <c r="O108" s="379">
        <f t="shared" si="49"/>
        <v>0</v>
      </c>
      <c r="P108" s="379">
        <f t="shared" si="49"/>
        <v>0</v>
      </c>
      <c r="Q108" s="380">
        <f t="shared" si="49"/>
        <v>0</v>
      </c>
      <c r="R108" s="381" t="str">
        <f t="shared" si="43"/>
        <v/>
      </c>
      <c r="S108" s="379">
        <f t="shared" si="50"/>
        <v>0</v>
      </c>
      <c r="T108" s="379">
        <f t="shared" si="50"/>
        <v>0</v>
      </c>
      <c r="U108" s="380">
        <f t="shared" si="50"/>
        <v>0</v>
      </c>
      <c r="V108" s="382" t="str">
        <f t="shared" si="44"/>
        <v/>
      </c>
      <c r="W108" s="383">
        <f t="shared" si="51"/>
        <v>0</v>
      </c>
      <c r="X108" s="379">
        <f t="shared" si="51"/>
        <v>0</v>
      </c>
      <c r="Y108" s="379">
        <f t="shared" si="51"/>
        <v>0</v>
      </c>
      <c r="Z108" s="379">
        <f t="shared" si="51"/>
        <v>0</v>
      </c>
      <c r="AA108" s="384">
        <f t="shared" si="51"/>
        <v>0</v>
      </c>
      <c r="AB108" s="383">
        <f t="shared" si="51"/>
        <v>0</v>
      </c>
      <c r="AC108" s="379">
        <f t="shared" si="51"/>
        <v>0</v>
      </c>
      <c r="AD108" s="379">
        <f t="shared" si="51"/>
        <v>0</v>
      </c>
      <c r="AE108" s="379">
        <f t="shared" si="51"/>
        <v>0</v>
      </c>
      <c r="AF108" s="385">
        <f t="shared" si="51"/>
        <v>0</v>
      </c>
      <c r="AG108" s="386" t="str">
        <f t="shared" si="45"/>
        <v/>
      </c>
      <c r="AH108" s="21"/>
      <c r="AI108" s="402"/>
      <c r="AJ108" s="406">
        <f t="shared" si="52"/>
        <v>0</v>
      </c>
      <c r="AK108" s="406">
        <f t="shared" si="52"/>
        <v>0</v>
      </c>
      <c r="AL108" s="407">
        <f t="shared" si="52"/>
        <v>0</v>
      </c>
      <c r="AM108" s="408" t="str">
        <f t="shared" si="46"/>
        <v/>
      </c>
      <c r="AN108" s="410">
        <f t="shared" si="53"/>
        <v>0</v>
      </c>
      <c r="AO108" s="406">
        <f t="shared" si="53"/>
        <v>0</v>
      </c>
      <c r="AP108" s="406">
        <f t="shared" si="53"/>
        <v>0</v>
      </c>
      <c r="AQ108" s="406">
        <f t="shared" si="53"/>
        <v>0</v>
      </c>
      <c r="AR108" s="411">
        <f t="shared" si="53"/>
        <v>0</v>
      </c>
      <c r="AS108" s="410">
        <f t="shared" si="53"/>
        <v>0</v>
      </c>
      <c r="AT108" s="406">
        <f t="shared" si="53"/>
        <v>0</v>
      </c>
      <c r="AU108" s="406">
        <f t="shared" si="53"/>
        <v>0</v>
      </c>
      <c r="AV108" s="406">
        <f t="shared" si="53"/>
        <v>0</v>
      </c>
      <c r="AW108" s="412">
        <f t="shared" si="53"/>
        <v>0</v>
      </c>
      <c r="AX108" s="413">
        <f t="shared" si="47"/>
        <v>0</v>
      </c>
      <c r="CP108" s="3"/>
      <c r="DR108" s="304"/>
    </row>
    <row r="109" spans="1:122" s="5" customFormat="1" ht="18" x14ac:dyDescent="0.25">
      <c r="A109" s="695" t="s">
        <v>258</v>
      </c>
      <c r="B109" s="693"/>
      <c r="C109" s="526"/>
      <c r="D109" s="378" t="s">
        <v>137</v>
      </c>
      <c r="E109" s="530"/>
      <c r="F109" s="530"/>
      <c r="G109" s="530"/>
      <c r="H109" s="530"/>
      <c r="I109" s="530"/>
      <c r="J109" s="531"/>
      <c r="K109" s="379">
        <f t="shared" si="48"/>
        <v>0</v>
      </c>
      <c r="L109" s="379">
        <f t="shared" si="48"/>
        <v>0</v>
      </c>
      <c r="M109" s="380">
        <f t="shared" si="48"/>
        <v>0</v>
      </c>
      <c r="N109" s="381" t="str">
        <f t="shared" si="42"/>
        <v/>
      </c>
      <c r="O109" s="379">
        <f t="shared" si="49"/>
        <v>0</v>
      </c>
      <c r="P109" s="379">
        <f t="shared" si="49"/>
        <v>0</v>
      </c>
      <c r="Q109" s="380">
        <f t="shared" si="49"/>
        <v>0</v>
      </c>
      <c r="R109" s="381" t="str">
        <f t="shared" si="43"/>
        <v/>
      </c>
      <c r="S109" s="379">
        <f t="shared" si="50"/>
        <v>0</v>
      </c>
      <c r="T109" s="379">
        <f t="shared" si="50"/>
        <v>0</v>
      </c>
      <c r="U109" s="380">
        <f t="shared" si="50"/>
        <v>0</v>
      </c>
      <c r="V109" s="382" t="str">
        <f t="shared" si="44"/>
        <v/>
      </c>
      <c r="W109" s="383">
        <f t="shared" si="51"/>
        <v>0</v>
      </c>
      <c r="X109" s="379">
        <f t="shared" si="51"/>
        <v>0</v>
      </c>
      <c r="Y109" s="379">
        <f t="shared" si="51"/>
        <v>0</v>
      </c>
      <c r="Z109" s="379">
        <f t="shared" si="51"/>
        <v>0</v>
      </c>
      <c r="AA109" s="384">
        <f t="shared" si="51"/>
        <v>0</v>
      </c>
      <c r="AB109" s="383">
        <f t="shared" si="51"/>
        <v>0</v>
      </c>
      <c r="AC109" s="379">
        <f t="shared" si="51"/>
        <v>0</v>
      </c>
      <c r="AD109" s="379">
        <f t="shared" si="51"/>
        <v>0</v>
      </c>
      <c r="AE109" s="379">
        <f t="shared" si="51"/>
        <v>0</v>
      </c>
      <c r="AF109" s="385">
        <f t="shared" si="51"/>
        <v>0</v>
      </c>
      <c r="AG109" s="386" t="str">
        <f t="shared" si="45"/>
        <v/>
      </c>
      <c r="AH109" s="21"/>
      <c r="AI109" s="402"/>
      <c r="AJ109" s="406">
        <f t="shared" si="52"/>
        <v>0</v>
      </c>
      <c r="AK109" s="406">
        <f t="shared" si="52"/>
        <v>0</v>
      </c>
      <c r="AL109" s="407">
        <f t="shared" si="52"/>
        <v>0</v>
      </c>
      <c r="AM109" s="408" t="str">
        <f t="shared" si="46"/>
        <v/>
      </c>
      <c r="AN109" s="410">
        <f t="shared" si="53"/>
        <v>0</v>
      </c>
      <c r="AO109" s="406">
        <f t="shared" si="53"/>
        <v>0</v>
      </c>
      <c r="AP109" s="406">
        <f t="shared" si="53"/>
        <v>0</v>
      </c>
      <c r="AQ109" s="406">
        <f t="shared" si="53"/>
        <v>0</v>
      </c>
      <c r="AR109" s="411">
        <f t="shared" si="53"/>
        <v>0</v>
      </c>
      <c r="AS109" s="410">
        <f t="shared" si="53"/>
        <v>0</v>
      </c>
      <c r="AT109" s="406">
        <f t="shared" si="53"/>
        <v>0</v>
      </c>
      <c r="AU109" s="406">
        <f t="shared" si="53"/>
        <v>0</v>
      </c>
      <c r="AV109" s="406">
        <f t="shared" si="53"/>
        <v>0</v>
      </c>
      <c r="AW109" s="412">
        <f t="shared" si="53"/>
        <v>0</v>
      </c>
      <c r="AX109" s="413">
        <f t="shared" si="47"/>
        <v>0</v>
      </c>
      <c r="CP109" s="3"/>
      <c r="DR109" s="304"/>
    </row>
    <row r="110" spans="1:122" s="5" customFormat="1" ht="18" x14ac:dyDescent="0.25">
      <c r="A110" s="695" t="s">
        <v>262</v>
      </c>
      <c r="B110" s="693"/>
      <c r="C110" s="526"/>
      <c r="D110" s="378" t="s">
        <v>138</v>
      </c>
      <c r="E110" s="530"/>
      <c r="F110" s="530"/>
      <c r="G110" s="530"/>
      <c r="H110" s="530"/>
      <c r="I110" s="530"/>
      <c r="J110" s="531"/>
      <c r="K110" s="379">
        <f t="shared" si="48"/>
        <v>0</v>
      </c>
      <c r="L110" s="379">
        <f t="shared" si="48"/>
        <v>0</v>
      </c>
      <c r="M110" s="380">
        <f t="shared" si="48"/>
        <v>0</v>
      </c>
      <c r="N110" s="381" t="str">
        <f t="shared" si="42"/>
        <v/>
      </c>
      <c r="O110" s="379">
        <f t="shared" si="49"/>
        <v>0</v>
      </c>
      <c r="P110" s="379">
        <f t="shared" si="49"/>
        <v>0</v>
      </c>
      <c r="Q110" s="380">
        <f t="shared" si="49"/>
        <v>0</v>
      </c>
      <c r="R110" s="381" t="str">
        <f t="shared" si="43"/>
        <v/>
      </c>
      <c r="S110" s="379">
        <f t="shared" si="50"/>
        <v>0</v>
      </c>
      <c r="T110" s="379">
        <f t="shared" si="50"/>
        <v>0</v>
      </c>
      <c r="U110" s="380">
        <f t="shared" si="50"/>
        <v>0</v>
      </c>
      <c r="V110" s="382" t="str">
        <f t="shared" si="44"/>
        <v/>
      </c>
      <c r="W110" s="383">
        <f t="shared" si="51"/>
        <v>0</v>
      </c>
      <c r="X110" s="379">
        <f t="shared" si="51"/>
        <v>0</v>
      </c>
      <c r="Y110" s="379">
        <f t="shared" si="51"/>
        <v>0</v>
      </c>
      <c r="Z110" s="379">
        <f t="shared" si="51"/>
        <v>0</v>
      </c>
      <c r="AA110" s="384">
        <f t="shared" si="51"/>
        <v>0</v>
      </c>
      <c r="AB110" s="383">
        <f t="shared" si="51"/>
        <v>0</v>
      </c>
      <c r="AC110" s="379">
        <f t="shared" si="51"/>
        <v>0</v>
      </c>
      <c r="AD110" s="379">
        <f t="shared" si="51"/>
        <v>0</v>
      </c>
      <c r="AE110" s="379">
        <f t="shared" si="51"/>
        <v>0</v>
      </c>
      <c r="AF110" s="385">
        <f t="shared" si="51"/>
        <v>0</v>
      </c>
      <c r="AG110" s="386" t="str">
        <f t="shared" si="45"/>
        <v/>
      </c>
      <c r="AH110" s="21"/>
      <c r="AI110" s="402"/>
      <c r="AJ110" s="406">
        <f t="shared" si="52"/>
        <v>0</v>
      </c>
      <c r="AK110" s="406">
        <f t="shared" si="52"/>
        <v>0</v>
      </c>
      <c r="AL110" s="407">
        <f t="shared" si="52"/>
        <v>0</v>
      </c>
      <c r="AM110" s="408" t="str">
        <f t="shared" si="46"/>
        <v/>
      </c>
      <c r="AN110" s="410">
        <f t="shared" si="53"/>
        <v>0</v>
      </c>
      <c r="AO110" s="406">
        <f t="shared" si="53"/>
        <v>0</v>
      </c>
      <c r="AP110" s="406">
        <f t="shared" si="53"/>
        <v>0</v>
      </c>
      <c r="AQ110" s="406">
        <f t="shared" si="53"/>
        <v>0</v>
      </c>
      <c r="AR110" s="411">
        <f t="shared" si="53"/>
        <v>0</v>
      </c>
      <c r="AS110" s="410">
        <f t="shared" si="53"/>
        <v>0</v>
      </c>
      <c r="AT110" s="406">
        <f t="shared" si="53"/>
        <v>0</v>
      </c>
      <c r="AU110" s="406">
        <f t="shared" si="53"/>
        <v>0</v>
      </c>
      <c r="AV110" s="406">
        <f t="shared" si="53"/>
        <v>0</v>
      </c>
      <c r="AW110" s="412">
        <f t="shared" si="53"/>
        <v>0</v>
      </c>
      <c r="AX110" s="413">
        <f t="shared" si="47"/>
        <v>0</v>
      </c>
      <c r="CP110" s="3"/>
      <c r="DR110" s="304"/>
    </row>
    <row r="111" spans="1:122" s="5" customFormat="1" ht="18" x14ac:dyDescent="0.25">
      <c r="A111" s="695" t="s">
        <v>269</v>
      </c>
      <c r="B111" s="693"/>
      <c r="C111" s="526"/>
      <c r="D111" s="378" t="s">
        <v>158</v>
      </c>
      <c r="E111" s="530"/>
      <c r="F111" s="530"/>
      <c r="G111" s="530"/>
      <c r="H111" s="530"/>
      <c r="I111" s="530"/>
      <c r="J111" s="531"/>
      <c r="K111" s="379">
        <f t="shared" si="48"/>
        <v>0</v>
      </c>
      <c r="L111" s="379">
        <f t="shared" si="48"/>
        <v>0</v>
      </c>
      <c r="M111" s="380">
        <f t="shared" si="48"/>
        <v>0</v>
      </c>
      <c r="N111" s="381" t="str">
        <f t="shared" si="42"/>
        <v/>
      </c>
      <c r="O111" s="379">
        <f t="shared" si="49"/>
        <v>0</v>
      </c>
      <c r="P111" s="379">
        <f t="shared" si="49"/>
        <v>0</v>
      </c>
      <c r="Q111" s="380">
        <f t="shared" si="49"/>
        <v>0</v>
      </c>
      <c r="R111" s="381" t="str">
        <f t="shared" si="43"/>
        <v/>
      </c>
      <c r="S111" s="379">
        <f t="shared" si="50"/>
        <v>0</v>
      </c>
      <c r="T111" s="379">
        <f t="shared" si="50"/>
        <v>0</v>
      </c>
      <c r="U111" s="380">
        <f t="shared" si="50"/>
        <v>0</v>
      </c>
      <c r="V111" s="382" t="str">
        <f t="shared" si="44"/>
        <v/>
      </c>
      <c r="W111" s="383">
        <f t="shared" si="51"/>
        <v>0</v>
      </c>
      <c r="X111" s="379">
        <f t="shared" si="51"/>
        <v>0</v>
      </c>
      <c r="Y111" s="379">
        <f t="shared" si="51"/>
        <v>0</v>
      </c>
      <c r="Z111" s="379">
        <f t="shared" si="51"/>
        <v>0</v>
      </c>
      <c r="AA111" s="384">
        <f t="shared" si="51"/>
        <v>0</v>
      </c>
      <c r="AB111" s="383">
        <f t="shared" si="51"/>
        <v>0</v>
      </c>
      <c r="AC111" s="379">
        <f t="shared" si="51"/>
        <v>0</v>
      </c>
      <c r="AD111" s="379">
        <f t="shared" si="51"/>
        <v>0</v>
      </c>
      <c r="AE111" s="379">
        <f t="shared" si="51"/>
        <v>0</v>
      </c>
      <c r="AF111" s="385">
        <f t="shared" si="51"/>
        <v>0</v>
      </c>
      <c r="AG111" s="386" t="str">
        <f t="shared" si="45"/>
        <v/>
      </c>
      <c r="AH111" s="21"/>
      <c r="AI111" s="402"/>
      <c r="AJ111" s="406">
        <f t="shared" si="52"/>
        <v>0</v>
      </c>
      <c r="AK111" s="406">
        <f t="shared" si="52"/>
        <v>0</v>
      </c>
      <c r="AL111" s="407">
        <f t="shared" si="52"/>
        <v>0</v>
      </c>
      <c r="AM111" s="408" t="str">
        <f t="shared" si="46"/>
        <v/>
      </c>
      <c r="AN111" s="410">
        <f t="shared" si="53"/>
        <v>0</v>
      </c>
      <c r="AO111" s="406">
        <f t="shared" si="53"/>
        <v>0</v>
      </c>
      <c r="AP111" s="406">
        <f t="shared" si="53"/>
        <v>0</v>
      </c>
      <c r="AQ111" s="406">
        <f t="shared" si="53"/>
        <v>0</v>
      </c>
      <c r="AR111" s="411">
        <f t="shared" si="53"/>
        <v>0</v>
      </c>
      <c r="AS111" s="410">
        <f t="shared" si="53"/>
        <v>0</v>
      </c>
      <c r="AT111" s="406">
        <f t="shared" si="53"/>
        <v>0</v>
      </c>
      <c r="AU111" s="406">
        <f t="shared" si="53"/>
        <v>0</v>
      </c>
      <c r="AV111" s="406">
        <f t="shared" si="53"/>
        <v>0</v>
      </c>
      <c r="AW111" s="412">
        <f t="shared" si="53"/>
        <v>0</v>
      </c>
      <c r="AX111" s="413">
        <f t="shared" si="47"/>
        <v>0</v>
      </c>
      <c r="CP111" s="3"/>
      <c r="DR111" s="304"/>
    </row>
    <row r="112" spans="1:122" s="5" customFormat="1" ht="18" x14ac:dyDescent="0.25">
      <c r="A112" s="695" t="s">
        <v>259</v>
      </c>
      <c r="B112" s="693"/>
      <c r="C112" s="526"/>
      <c r="D112" s="378" t="s">
        <v>139</v>
      </c>
      <c r="E112" s="530"/>
      <c r="F112" s="530"/>
      <c r="G112" s="530"/>
      <c r="H112" s="530"/>
      <c r="I112" s="530"/>
      <c r="J112" s="531"/>
      <c r="K112" s="379">
        <f t="shared" si="48"/>
        <v>0</v>
      </c>
      <c r="L112" s="379">
        <f t="shared" si="48"/>
        <v>0</v>
      </c>
      <c r="M112" s="380">
        <f t="shared" si="48"/>
        <v>0</v>
      </c>
      <c r="N112" s="381" t="str">
        <f t="shared" si="42"/>
        <v/>
      </c>
      <c r="O112" s="379">
        <f t="shared" si="49"/>
        <v>0</v>
      </c>
      <c r="P112" s="379">
        <f t="shared" si="49"/>
        <v>0</v>
      </c>
      <c r="Q112" s="380">
        <f t="shared" si="49"/>
        <v>0</v>
      </c>
      <c r="R112" s="381" t="str">
        <f t="shared" si="43"/>
        <v/>
      </c>
      <c r="S112" s="379">
        <f t="shared" si="50"/>
        <v>0</v>
      </c>
      <c r="T112" s="379">
        <f t="shared" si="50"/>
        <v>0</v>
      </c>
      <c r="U112" s="380">
        <f t="shared" si="50"/>
        <v>0</v>
      </c>
      <c r="V112" s="382" t="str">
        <f t="shared" si="44"/>
        <v/>
      </c>
      <c r="W112" s="383">
        <f t="shared" si="51"/>
        <v>0</v>
      </c>
      <c r="X112" s="379">
        <f t="shared" si="51"/>
        <v>0</v>
      </c>
      <c r="Y112" s="379">
        <f t="shared" si="51"/>
        <v>0</v>
      </c>
      <c r="Z112" s="379">
        <f t="shared" si="51"/>
        <v>0</v>
      </c>
      <c r="AA112" s="384">
        <f t="shared" si="51"/>
        <v>0</v>
      </c>
      <c r="AB112" s="383">
        <f t="shared" si="51"/>
        <v>0</v>
      </c>
      <c r="AC112" s="379">
        <f t="shared" si="51"/>
        <v>0</v>
      </c>
      <c r="AD112" s="379">
        <f t="shared" si="51"/>
        <v>0</v>
      </c>
      <c r="AE112" s="379">
        <f t="shared" si="51"/>
        <v>0</v>
      </c>
      <c r="AF112" s="385">
        <f t="shared" si="51"/>
        <v>0</v>
      </c>
      <c r="AG112" s="386" t="str">
        <f t="shared" si="45"/>
        <v/>
      </c>
      <c r="AH112" s="21"/>
      <c r="AI112" s="402"/>
      <c r="AJ112" s="406">
        <f t="shared" si="52"/>
        <v>0</v>
      </c>
      <c r="AK112" s="406">
        <f t="shared" si="52"/>
        <v>0</v>
      </c>
      <c r="AL112" s="407">
        <f t="shared" si="52"/>
        <v>0</v>
      </c>
      <c r="AM112" s="408" t="str">
        <f t="shared" si="46"/>
        <v/>
      </c>
      <c r="AN112" s="410">
        <f t="shared" si="53"/>
        <v>0</v>
      </c>
      <c r="AO112" s="406">
        <f t="shared" si="53"/>
        <v>0</v>
      </c>
      <c r="AP112" s="406">
        <f t="shared" si="53"/>
        <v>0</v>
      </c>
      <c r="AQ112" s="406">
        <f t="shared" si="53"/>
        <v>0</v>
      </c>
      <c r="AR112" s="411">
        <f t="shared" si="53"/>
        <v>0</v>
      </c>
      <c r="AS112" s="410">
        <f t="shared" si="53"/>
        <v>0</v>
      </c>
      <c r="AT112" s="406">
        <f t="shared" si="53"/>
        <v>0</v>
      </c>
      <c r="AU112" s="406">
        <f t="shared" si="53"/>
        <v>0</v>
      </c>
      <c r="AV112" s="406">
        <f t="shared" si="53"/>
        <v>0</v>
      </c>
      <c r="AW112" s="412">
        <f t="shared" si="53"/>
        <v>0</v>
      </c>
      <c r="AX112" s="413">
        <f t="shared" si="47"/>
        <v>0</v>
      </c>
      <c r="CP112" s="3"/>
      <c r="DR112" s="304"/>
    </row>
    <row r="113" spans="1:122" s="5" customFormat="1" ht="18" x14ac:dyDescent="0.25">
      <c r="A113" s="695" t="s">
        <v>275</v>
      </c>
      <c r="B113" s="693"/>
      <c r="C113" s="526"/>
      <c r="D113" s="378" t="s">
        <v>156</v>
      </c>
      <c r="E113" s="530"/>
      <c r="F113" s="530"/>
      <c r="G113" s="530"/>
      <c r="H113" s="530"/>
      <c r="I113" s="530"/>
      <c r="J113" s="531"/>
      <c r="K113" s="379">
        <f t="shared" si="48"/>
        <v>0</v>
      </c>
      <c r="L113" s="379">
        <f t="shared" si="48"/>
        <v>0</v>
      </c>
      <c r="M113" s="380">
        <f t="shared" si="48"/>
        <v>0</v>
      </c>
      <c r="N113" s="381" t="str">
        <f t="shared" si="42"/>
        <v/>
      </c>
      <c r="O113" s="379">
        <f t="shared" si="49"/>
        <v>0</v>
      </c>
      <c r="P113" s="379">
        <f t="shared" si="49"/>
        <v>0</v>
      </c>
      <c r="Q113" s="380">
        <f t="shared" si="49"/>
        <v>0</v>
      </c>
      <c r="R113" s="381" t="str">
        <f t="shared" si="43"/>
        <v/>
      </c>
      <c r="S113" s="379">
        <f t="shared" si="50"/>
        <v>0</v>
      </c>
      <c r="T113" s="379">
        <f t="shared" si="50"/>
        <v>0</v>
      </c>
      <c r="U113" s="380">
        <f t="shared" si="50"/>
        <v>0</v>
      </c>
      <c r="V113" s="382" t="str">
        <f t="shared" si="44"/>
        <v/>
      </c>
      <c r="W113" s="383">
        <f t="shared" si="51"/>
        <v>0</v>
      </c>
      <c r="X113" s="379">
        <f t="shared" si="51"/>
        <v>0</v>
      </c>
      <c r="Y113" s="379">
        <f t="shared" si="51"/>
        <v>0</v>
      </c>
      <c r="Z113" s="379">
        <f t="shared" si="51"/>
        <v>0</v>
      </c>
      <c r="AA113" s="384">
        <f t="shared" si="51"/>
        <v>0</v>
      </c>
      <c r="AB113" s="383">
        <f t="shared" si="51"/>
        <v>0</v>
      </c>
      <c r="AC113" s="379">
        <f t="shared" si="51"/>
        <v>0</v>
      </c>
      <c r="AD113" s="379">
        <f t="shared" si="51"/>
        <v>0</v>
      </c>
      <c r="AE113" s="379">
        <f t="shared" si="51"/>
        <v>0</v>
      </c>
      <c r="AF113" s="385">
        <f t="shared" si="51"/>
        <v>0</v>
      </c>
      <c r="AG113" s="386" t="str">
        <f t="shared" si="45"/>
        <v/>
      </c>
      <c r="AH113" s="21"/>
      <c r="AI113" s="402"/>
      <c r="AJ113" s="406">
        <f t="shared" si="52"/>
        <v>0</v>
      </c>
      <c r="AK113" s="406">
        <f t="shared" si="52"/>
        <v>0</v>
      </c>
      <c r="AL113" s="407">
        <f t="shared" si="52"/>
        <v>0</v>
      </c>
      <c r="AM113" s="408" t="str">
        <f t="shared" si="46"/>
        <v/>
      </c>
      <c r="AN113" s="410">
        <f t="shared" si="53"/>
        <v>0</v>
      </c>
      <c r="AO113" s="406">
        <f t="shared" si="53"/>
        <v>0</v>
      </c>
      <c r="AP113" s="406">
        <f t="shared" si="53"/>
        <v>0</v>
      </c>
      <c r="AQ113" s="406">
        <f t="shared" si="53"/>
        <v>0</v>
      </c>
      <c r="AR113" s="411">
        <f t="shared" si="53"/>
        <v>0</v>
      </c>
      <c r="AS113" s="410">
        <f t="shared" si="53"/>
        <v>0</v>
      </c>
      <c r="AT113" s="406">
        <f t="shared" si="53"/>
        <v>0</v>
      </c>
      <c r="AU113" s="406">
        <f t="shared" si="53"/>
        <v>0</v>
      </c>
      <c r="AV113" s="406">
        <f t="shared" si="53"/>
        <v>0</v>
      </c>
      <c r="AW113" s="412">
        <f t="shared" si="53"/>
        <v>0</v>
      </c>
      <c r="AX113" s="413">
        <f t="shared" si="47"/>
        <v>0</v>
      </c>
      <c r="CP113" s="3"/>
      <c r="DR113" s="304"/>
    </row>
    <row r="114" spans="1:122" s="5" customFormat="1" ht="18" x14ac:dyDescent="0.25">
      <c r="A114" s="695" t="s">
        <v>276</v>
      </c>
      <c r="B114" s="693"/>
      <c r="C114" s="526"/>
      <c r="D114" s="378" t="s">
        <v>163</v>
      </c>
      <c r="E114" s="530"/>
      <c r="F114" s="530"/>
      <c r="G114" s="530"/>
      <c r="H114" s="530"/>
      <c r="I114" s="530"/>
      <c r="J114" s="531"/>
      <c r="K114" s="379">
        <f t="shared" si="48"/>
        <v>0</v>
      </c>
      <c r="L114" s="379">
        <f t="shared" si="48"/>
        <v>0</v>
      </c>
      <c r="M114" s="380">
        <f t="shared" si="48"/>
        <v>0</v>
      </c>
      <c r="N114" s="381" t="str">
        <f t="shared" si="42"/>
        <v/>
      </c>
      <c r="O114" s="379">
        <f t="shared" si="49"/>
        <v>0</v>
      </c>
      <c r="P114" s="379">
        <f t="shared" si="49"/>
        <v>0</v>
      </c>
      <c r="Q114" s="380">
        <f t="shared" si="49"/>
        <v>0</v>
      </c>
      <c r="R114" s="381" t="str">
        <f t="shared" si="43"/>
        <v/>
      </c>
      <c r="S114" s="379">
        <f t="shared" si="50"/>
        <v>0</v>
      </c>
      <c r="T114" s="379">
        <f t="shared" si="50"/>
        <v>0</v>
      </c>
      <c r="U114" s="380">
        <f t="shared" si="50"/>
        <v>0</v>
      </c>
      <c r="V114" s="382" t="str">
        <f t="shared" si="44"/>
        <v/>
      </c>
      <c r="W114" s="383">
        <f t="shared" si="51"/>
        <v>0</v>
      </c>
      <c r="X114" s="379">
        <f t="shared" si="51"/>
        <v>0</v>
      </c>
      <c r="Y114" s="379">
        <f t="shared" si="51"/>
        <v>0</v>
      </c>
      <c r="Z114" s="379">
        <f t="shared" si="51"/>
        <v>0</v>
      </c>
      <c r="AA114" s="384">
        <f t="shared" si="51"/>
        <v>0</v>
      </c>
      <c r="AB114" s="383">
        <f t="shared" si="51"/>
        <v>0</v>
      </c>
      <c r="AC114" s="379">
        <f t="shared" si="51"/>
        <v>0</v>
      </c>
      <c r="AD114" s="379">
        <f t="shared" si="51"/>
        <v>0</v>
      </c>
      <c r="AE114" s="379">
        <f t="shared" si="51"/>
        <v>0</v>
      </c>
      <c r="AF114" s="385">
        <f t="shared" si="51"/>
        <v>0</v>
      </c>
      <c r="AG114" s="386" t="str">
        <f t="shared" si="45"/>
        <v/>
      </c>
      <c r="AH114" s="21"/>
      <c r="AI114" s="402"/>
      <c r="AJ114" s="406">
        <f t="shared" si="52"/>
        <v>0</v>
      </c>
      <c r="AK114" s="406">
        <f t="shared" si="52"/>
        <v>0</v>
      </c>
      <c r="AL114" s="407">
        <f t="shared" si="52"/>
        <v>0</v>
      </c>
      <c r="AM114" s="408" t="str">
        <f t="shared" si="46"/>
        <v/>
      </c>
      <c r="AN114" s="410">
        <f t="shared" si="53"/>
        <v>0</v>
      </c>
      <c r="AO114" s="406">
        <f t="shared" si="53"/>
        <v>0</v>
      </c>
      <c r="AP114" s="406">
        <f t="shared" si="53"/>
        <v>0</v>
      </c>
      <c r="AQ114" s="406">
        <f t="shared" si="53"/>
        <v>0</v>
      </c>
      <c r="AR114" s="411">
        <f t="shared" si="53"/>
        <v>0</v>
      </c>
      <c r="AS114" s="410">
        <f t="shared" si="53"/>
        <v>0</v>
      </c>
      <c r="AT114" s="406">
        <f t="shared" si="53"/>
        <v>0</v>
      </c>
      <c r="AU114" s="406">
        <f t="shared" si="53"/>
        <v>0</v>
      </c>
      <c r="AV114" s="406">
        <f t="shared" si="53"/>
        <v>0</v>
      </c>
      <c r="AW114" s="412">
        <f t="shared" si="53"/>
        <v>0</v>
      </c>
      <c r="AX114" s="413">
        <f t="shared" si="47"/>
        <v>0</v>
      </c>
      <c r="CP114" s="3"/>
      <c r="DR114" s="304"/>
    </row>
    <row r="115" spans="1:122" s="5" customFormat="1" ht="18" x14ac:dyDescent="0.25">
      <c r="A115" s="695" t="s">
        <v>260</v>
      </c>
      <c r="B115" s="693"/>
      <c r="C115" s="526"/>
      <c r="D115" s="378" t="s">
        <v>140</v>
      </c>
      <c r="E115" s="530"/>
      <c r="F115" s="530"/>
      <c r="G115" s="530"/>
      <c r="H115" s="530"/>
      <c r="I115" s="530"/>
      <c r="J115" s="531"/>
      <c r="K115" s="379">
        <f t="shared" si="48"/>
        <v>0</v>
      </c>
      <c r="L115" s="379">
        <f t="shared" si="48"/>
        <v>0</v>
      </c>
      <c r="M115" s="380">
        <f t="shared" si="48"/>
        <v>0</v>
      </c>
      <c r="N115" s="381" t="str">
        <f t="shared" si="42"/>
        <v/>
      </c>
      <c r="O115" s="379">
        <f t="shared" si="49"/>
        <v>0</v>
      </c>
      <c r="P115" s="379">
        <f t="shared" si="49"/>
        <v>0</v>
      </c>
      <c r="Q115" s="380">
        <f t="shared" si="49"/>
        <v>0</v>
      </c>
      <c r="R115" s="381" t="str">
        <f t="shared" si="43"/>
        <v/>
      </c>
      <c r="S115" s="379">
        <f t="shared" si="50"/>
        <v>0</v>
      </c>
      <c r="T115" s="379">
        <f t="shared" si="50"/>
        <v>0</v>
      </c>
      <c r="U115" s="380">
        <f t="shared" si="50"/>
        <v>0</v>
      </c>
      <c r="V115" s="382" t="str">
        <f t="shared" si="44"/>
        <v/>
      </c>
      <c r="W115" s="383">
        <f t="shared" si="51"/>
        <v>0</v>
      </c>
      <c r="X115" s="379">
        <f t="shared" si="51"/>
        <v>0</v>
      </c>
      <c r="Y115" s="379">
        <f t="shared" si="51"/>
        <v>0</v>
      </c>
      <c r="Z115" s="379">
        <f t="shared" si="51"/>
        <v>0</v>
      </c>
      <c r="AA115" s="384">
        <f t="shared" si="51"/>
        <v>0</v>
      </c>
      <c r="AB115" s="383">
        <f t="shared" si="51"/>
        <v>0</v>
      </c>
      <c r="AC115" s="379">
        <f t="shared" si="51"/>
        <v>0</v>
      </c>
      <c r="AD115" s="379">
        <f t="shared" si="51"/>
        <v>0</v>
      </c>
      <c r="AE115" s="379">
        <f t="shared" si="51"/>
        <v>0</v>
      </c>
      <c r="AF115" s="385">
        <f t="shared" si="51"/>
        <v>0</v>
      </c>
      <c r="AG115" s="386" t="str">
        <f t="shared" si="45"/>
        <v/>
      </c>
      <c r="AH115" s="21"/>
      <c r="AI115" s="402"/>
      <c r="AJ115" s="406">
        <f t="shared" si="52"/>
        <v>0</v>
      </c>
      <c r="AK115" s="406">
        <f t="shared" si="52"/>
        <v>0</v>
      </c>
      <c r="AL115" s="407">
        <f t="shared" si="52"/>
        <v>0</v>
      </c>
      <c r="AM115" s="408" t="str">
        <f t="shared" si="46"/>
        <v/>
      </c>
      <c r="AN115" s="410">
        <f t="shared" si="53"/>
        <v>0</v>
      </c>
      <c r="AO115" s="406">
        <f t="shared" si="53"/>
        <v>0</v>
      </c>
      <c r="AP115" s="406">
        <f t="shared" si="53"/>
        <v>0</v>
      </c>
      <c r="AQ115" s="406">
        <f t="shared" si="53"/>
        <v>0</v>
      </c>
      <c r="AR115" s="411">
        <f t="shared" si="53"/>
        <v>0</v>
      </c>
      <c r="AS115" s="410">
        <f t="shared" si="53"/>
        <v>0</v>
      </c>
      <c r="AT115" s="406">
        <f t="shared" si="53"/>
        <v>0</v>
      </c>
      <c r="AU115" s="406">
        <f t="shared" si="53"/>
        <v>0</v>
      </c>
      <c r="AV115" s="406">
        <f t="shared" si="53"/>
        <v>0</v>
      </c>
      <c r="AW115" s="412">
        <f t="shared" si="53"/>
        <v>0</v>
      </c>
      <c r="AX115" s="413">
        <f t="shared" si="47"/>
        <v>0</v>
      </c>
      <c r="CP115" s="3"/>
      <c r="DR115" s="304"/>
    </row>
    <row r="116" spans="1:122" s="5" customFormat="1" ht="18" x14ac:dyDescent="0.25">
      <c r="A116" s="695" t="s">
        <v>261</v>
      </c>
      <c r="B116" s="693"/>
      <c r="C116" s="526"/>
      <c r="D116" s="378" t="s">
        <v>141</v>
      </c>
      <c r="E116" s="530"/>
      <c r="F116" s="530"/>
      <c r="G116" s="530"/>
      <c r="H116" s="530"/>
      <c r="I116" s="530"/>
      <c r="J116" s="531"/>
      <c r="K116" s="379">
        <f t="shared" si="48"/>
        <v>0</v>
      </c>
      <c r="L116" s="379">
        <f t="shared" si="48"/>
        <v>0</v>
      </c>
      <c r="M116" s="380">
        <f t="shared" si="48"/>
        <v>0</v>
      </c>
      <c r="N116" s="381" t="str">
        <f t="shared" si="42"/>
        <v/>
      </c>
      <c r="O116" s="379">
        <f t="shared" si="49"/>
        <v>0</v>
      </c>
      <c r="P116" s="379">
        <f t="shared" si="49"/>
        <v>0</v>
      </c>
      <c r="Q116" s="380">
        <f t="shared" si="49"/>
        <v>0</v>
      </c>
      <c r="R116" s="381" t="str">
        <f t="shared" si="43"/>
        <v/>
      </c>
      <c r="S116" s="379">
        <f t="shared" si="50"/>
        <v>0</v>
      </c>
      <c r="T116" s="379">
        <f t="shared" si="50"/>
        <v>0</v>
      </c>
      <c r="U116" s="380">
        <f t="shared" si="50"/>
        <v>0</v>
      </c>
      <c r="V116" s="382" t="str">
        <f t="shared" si="44"/>
        <v/>
      </c>
      <c r="W116" s="383">
        <f t="shared" si="51"/>
        <v>0</v>
      </c>
      <c r="X116" s="379">
        <f t="shared" si="51"/>
        <v>0</v>
      </c>
      <c r="Y116" s="379">
        <f t="shared" si="51"/>
        <v>0</v>
      </c>
      <c r="Z116" s="379">
        <f t="shared" si="51"/>
        <v>0</v>
      </c>
      <c r="AA116" s="384">
        <f t="shared" si="51"/>
        <v>0</v>
      </c>
      <c r="AB116" s="383">
        <f t="shared" si="51"/>
        <v>0</v>
      </c>
      <c r="AC116" s="379">
        <f t="shared" si="51"/>
        <v>0</v>
      </c>
      <c r="AD116" s="379">
        <f t="shared" si="51"/>
        <v>0</v>
      </c>
      <c r="AE116" s="379">
        <f t="shared" si="51"/>
        <v>0</v>
      </c>
      <c r="AF116" s="385">
        <f t="shared" si="51"/>
        <v>0</v>
      </c>
      <c r="AG116" s="386" t="str">
        <f t="shared" si="45"/>
        <v/>
      </c>
      <c r="AH116" s="21"/>
      <c r="AI116" s="402"/>
      <c r="AJ116" s="406">
        <f t="shared" si="52"/>
        <v>0</v>
      </c>
      <c r="AK116" s="406">
        <f t="shared" si="52"/>
        <v>0</v>
      </c>
      <c r="AL116" s="407">
        <f t="shared" si="52"/>
        <v>0</v>
      </c>
      <c r="AM116" s="408" t="str">
        <f t="shared" si="46"/>
        <v/>
      </c>
      <c r="AN116" s="410">
        <f t="shared" si="53"/>
        <v>0</v>
      </c>
      <c r="AO116" s="406">
        <f t="shared" si="53"/>
        <v>0</v>
      </c>
      <c r="AP116" s="406">
        <f t="shared" si="53"/>
        <v>0</v>
      </c>
      <c r="AQ116" s="406">
        <f t="shared" si="53"/>
        <v>0</v>
      </c>
      <c r="AR116" s="411">
        <f t="shared" si="53"/>
        <v>0</v>
      </c>
      <c r="AS116" s="410">
        <f t="shared" si="53"/>
        <v>0</v>
      </c>
      <c r="AT116" s="406">
        <f t="shared" si="53"/>
        <v>0</v>
      </c>
      <c r="AU116" s="406">
        <f t="shared" si="53"/>
        <v>0</v>
      </c>
      <c r="AV116" s="406">
        <f t="shared" si="53"/>
        <v>0</v>
      </c>
      <c r="AW116" s="412">
        <f t="shared" si="53"/>
        <v>0</v>
      </c>
      <c r="AX116" s="413">
        <f t="shared" si="47"/>
        <v>0</v>
      </c>
      <c r="CP116" s="3"/>
      <c r="DR116" s="304"/>
    </row>
    <row r="117" spans="1:122" s="5" customFormat="1" ht="18" x14ac:dyDescent="0.25">
      <c r="A117" s="695" t="s">
        <v>268</v>
      </c>
      <c r="B117" s="693"/>
      <c r="C117" s="526"/>
      <c r="D117" s="378" t="s">
        <v>149</v>
      </c>
      <c r="E117" s="530"/>
      <c r="F117" s="530"/>
      <c r="G117" s="530"/>
      <c r="H117" s="530"/>
      <c r="I117" s="530"/>
      <c r="J117" s="531"/>
      <c r="K117" s="379">
        <f t="shared" si="48"/>
        <v>0</v>
      </c>
      <c r="L117" s="379">
        <f t="shared" si="48"/>
        <v>0</v>
      </c>
      <c r="M117" s="380">
        <f t="shared" si="48"/>
        <v>0</v>
      </c>
      <c r="N117" s="381" t="str">
        <f t="shared" si="42"/>
        <v/>
      </c>
      <c r="O117" s="379">
        <f t="shared" si="49"/>
        <v>0</v>
      </c>
      <c r="P117" s="379">
        <f t="shared" si="49"/>
        <v>0</v>
      </c>
      <c r="Q117" s="380">
        <f t="shared" si="49"/>
        <v>0</v>
      </c>
      <c r="R117" s="381" t="str">
        <f t="shared" si="43"/>
        <v/>
      </c>
      <c r="S117" s="379">
        <f t="shared" si="50"/>
        <v>0</v>
      </c>
      <c r="T117" s="379">
        <f t="shared" si="50"/>
        <v>0</v>
      </c>
      <c r="U117" s="380">
        <f t="shared" si="50"/>
        <v>0</v>
      </c>
      <c r="V117" s="382" t="str">
        <f t="shared" si="44"/>
        <v/>
      </c>
      <c r="W117" s="383">
        <f t="shared" si="51"/>
        <v>0</v>
      </c>
      <c r="X117" s="379">
        <f t="shared" si="51"/>
        <v>0</v>
      </c>
      <c r="Y117" s="379">
        <f t="shared" si="51"/>
        <v>0</v>
      </c>
      <c r="Z117" s="379">
        <f t="shared" si="51"/>
        <v>0</v>
      </c>
      <c r="AA117" s="384">
        <f t="shared" si="51"/>
        <v>0</v>
      </c>
      <c r="AB117" s="383">
        <f t="shared" si="51"/>
        <v>0</v>
      </c>
      <c r="AC117" s="379">
        <f t="shared" si="51"/>
        <v>0</v>
      </c>
      <c r="AD117" s="379">
        <f t="shared" si="51"/>
        <v>0</v>
      </c>
      <c r="AE117" s="379">
        <f t="shared" si="51"/>
        <v>0</v>
      </c>
      <c r="AF117" s="385">
        <f t="shared" si="51"/>
        <v>0</v>
      </c>
      <c r="AG117" s="386" t="str">
        <f t="shared" si="45"/>
        <v/>
      </c>
      <c r="AH117" s="21"/>
      <c r="AI117" s="402"/>
      <c r="AJ117" s="406">
        <f t="shared" si="52"/>
        <v>0</v>
      </c>
      <c r="AK117" s="406">
        <f t="shared" si="52"/>
        <v>0</v>
      </c>
      <c r="AL117" s="407">
        <f t="shared" si="52"/>
        <v>0</v>
      </c>
      <c r="AM117" s="408" t="str">
        <f t="shared" si="46"/>
        <v/>
      </c>
      <c r="AN117" s="410">
        <f t="shared" si="53"/>
        <v>0</v>
      </c>
      <c r="AO117" s="406">
        <f t="shared" si="53"/>
        <v>0</v>
      </c>
      <c r="AP117" s="406">
        <f t="shared" si="53"/>
        <v>0</v>
      </c>
      <c r="AQ117" s="406">
        <f t="shared" si="53"/>
        <v>0</v>
      </c>
      <c r="AR117" s="411">
        <f t="shared" si="53"/>
        <v>0</v>
      </c>
      <c r="AS117" s="410">
        <f t="shared" si="53"/>
        <v>0</v>
      </c>
      <c r="AT117" s="406">
        <f t="shared" si="53"/>
        <v>0</v>
      </c>
      <c r="AU117" s="406">
        <f t="shared" si="53"/>
        <v>0</v>
      </c>
      <c r="AV117" s="406">
        <f t="shared" si="53"/>
        <v>0</v>
      </c>
      <c r="AW117" s="412">
        <f t="shared" si="53"/>
        <v>0</v>
      </c>
      <c r="AX117" s="413">
        <f t="shared" si="47"/>
        <v>0</v>
      </c>
      <c r="CP117" s="3"/>
      <c r="DR117" s="304"/>
    </row>
    <row r="118" spans="1:122" s="5" customFormat="1" ht="18" x14ac:dyDescent="0.25">
      <c r="A118" s="695" t="s">
        <v>250</v>
      </c>
      <c r="B118" s="693"/>
      <c r="C118" s="526"/>
      <c r="D118" s="378" t="s">
        <v>157</v>
      </c>
      <c r="E118" s="530"/>
      <c r="F118" s="530"/>
      <c r="G118" s="530"/>
      <c r="H118" s="530"/>
      <c r="I118" s="530"/>
      <c r="J118" s="531"/>
      <c r="K118" s="379">
        <f t="shared" si="48"/>
        <v>0</v>
      </c>
      <c r="L118" s="379">
        <f t="shared" si="48"/>
        <v>0</v>
      </c>
      <c r="M118" s="380">
        <f t="shared" si="48"/>
        <v>0</v>
      </c>
      <c r="N118" s="381" t="str">
        <f t="shared" si="42"/>
        <v/>
      </c>
      <c r="O118" s="379">
        <f t="shared" si="49"/>
        <v>0</v>
      </c>
      <c r="P118" s="379">
        <f t="shared" si="49"/>
        <v>0</v>
      </c>
      <c r="Q118" s="380">
        <f t="shared" si="49"/>
        <v>0</v>
      </c>
      <c r="R118" s="381" t="str">
        <f t="shared" si="43"/>
        <v/>
      </c>
      <c r="S118" s="379">
        <f t="shared" si="50"/>
        <v>0</v>
      </c>
      <c r="T118" s="379">
        <f t="shared" si="50"/>
        <v>0</v>
      </c>
      <c r="U118" s="380">
        <f t="shared" si="50"/>
        <v>0</v>
      </c>
      <c r="V118" s="382" t="str">
        <f t="shared" si="44"/>
        <v/>
      </c>
      <c r="W118" s="383">
        <f t="shared" si="51"/>
        <v>0</v>
      </c>
      <c r="X118" s="379">
        <f t="shared" si="51"/>
        <v>0</v>
      </c>
      <c r="Y118" s="379">
        <f t="shared" si="51"/>
        <v>0</v>
      </c>
      <c r="Z118" s="379">
        <f t="shared" si="51"/>
        <v>0</v>
      </c>
      <c r="AA118" s="384">
        <f t="shared" si="51"/>
        <v>0</v>
      </c>
      <c r="AB118" s="383">
        <f t="shared" si="51"/>
        <v>0</v>
      </c>
      <c r="AC118" s="379">
        <f t="shared" si="51"/>
        <v>0</v>
      </c>
      <c r="AD118" s="379">
        <f t="shared" si="51"/>
        <v>0</v>
      </c>
      <c r="AE118" s="379">
        <f t="shared" si="51"/>
        <v>0</v>
      </c>
      <c r="AF118" s="385">
        <f t="shared" si="51"/>
        <v>0</v>
      </c>
      <c r="AG118" s="386" t="str">
        <f t="shared" si="45"/>
        <v/>
      </c>
      <c r="AH118" s="21"/>
      <c r="AI118" s="402"/>
      <c r="AJ118" s="406">
        <f t="shared" si="52"/>
        <v>0</v>
      </c>
      <c r="AK118" s="406">
        <f t="shared" si="52"/>
        <v>0</v>
      </c>
      <c r="AL118" s="407">
        <f t="shared" si="52"/>
        <v>0</v>
      </c>
      <c r="AM118" s="408" t="str">
        <f t="shared" si="46"/>
        <v/>
      </c>
      <c r="AN118" s="410">
        <f t="shared" si="53"/>
        <v>0</v>
      </c>
      <c r="AO118" s="406">
        <f t="shared" si="53"/>
        <v>0</v>
      </c>
      <c r="AP118" s="406">
        <f t="shared" si="53"/>
        <v>0</v>
      </c>
      <c r="AQ118" s="406">
        <f t="shared" si="53"/>
        <v>0</v>
      </c>
      <c r="AR118" s="411">
        <f t="shared" si="53"/>
        <v>0</v>
      </c>
      <c r="AS118" s="410">
        <f t="shared" si="53"/>
        <v>0</v>
      </c>
      <c r="AT118" s="406">
        <f t="shared" si="53"/>
        <v>0</v>
      </c>
      <c r="AU118" s="406">
        <f t="shared" si="53"/>
        <v>0</v>
      </c>
      <c r="AV118" s="406">
        <f t="shared" si="53"/>
        <v>0</v>
      </c>
      <c r="AW118" s="412">
        <f t="shared" si="53"/>
        <v>0</v>
      </c>
      <c r="AX118" s="413">
        <f t="shared" si="47"/>
        <v>0</v>
      </c>
      <c r="CP118" s="3"/>
      <c r="DR118" s="304"/>
    </row>
    <row r="119" spans="1:122" s="5" customFormat="1" ht="18" x14ac:dyDescent="0.25">
      <c r="A119" s="695" t="s">
        <v>263</v>
      </c>
      <c r="B119" s="693"/>
      <c r="C119" s="526"/>
      <c r="D119" s="378" t="s">
        <v>151</v>
      </c>
      <c r="E119" s="530"/>
      <c r="F119" s="530"/>
      <c r="G119" s="530"/>
      <c r="H119" s="530"/>
      <c r="I119" s="530"/>
      <c r="J119" s="531"/>
      <c r="K119" s="379">
        <f t="shared" si="48"/>
        <v>0</v>
      </c>
      <c r="L119" s="379">
        <f t="shared" si="48"/>
        <v>0</v>
      </c>
      <c r="M119" s="380">
        <f t="shared" si="48"/>
        <v>0</v>
      </c>
      <c r="N119" s="381" t="str">
        <f t="shared" si="42"/>
        <v/>
      </c>
      <c r="O119" s="379">
        <f t="shared" si="49"/>
        <v>0</v>
      </c>
      <c r="P119" s="379">
        <f t="shared" si="49"/>
        <v>0</v>
      </c>
      <c r="Q119" s="380">
        <f t="shared" si="49"/>
        <v>0</v>
      </c>
      <c r="R119" s="381" t="str">
        <f t="shared" si="43"/>
        <v/>
      </c>
      <c r="S119" s="379">
        <f t="shared" si="50"/>
        <v>0</v>
      </c>
      <c r="T119" s="379">
        <f t="shared" si="50"/>
        <v>0</v>
      </c>
      <c r="U119" s="380">
        <f t="shared" si="50"/>
        <v>0</v>
      </c>
      <c r="V119" s="382" t="str">
        <f t="shared" si="44"/>
        <v/>
      </c>
      <c r="W119" s="383">
        <f t="shared" si="51"/>
        <v>0</v>
      </c>
      <c r="X119" s="379">
        <f t="shared" si="51"/>
        <v>0</v>
      </c>
      <c r="Y119" s="379">
        <f t="shared" si="51"/>
        <v>0</v>
      </c>
      <c r="Z119" s="379">
        <f t="shared" si="51"/>
        <v>0</v>
      </c>
      <c r="AA119" s="384">
        <f t="shared" si="51"/>
        <v>0</v>
      </c>
      <c r="AB119" s="383">
        <f t="shared" si="51"/>
        <v>0</v>
      </c>
      <c r="AC119" s="379">
        <f t="shared" si="51"/>
        <v>0</v>
      </c>
      <c r="AD119" s="379">
        <f t="shared" si="51"/>
        <v>0</v>
      </c>
      <c r="AE119" s="379">
        <f t="shared" si="51"/>
        <v>0</v>
      </c>
      <c r="AF119" s="385">
        <f t="shared" si="51"/>
        <v>0</v>
      </c>
      <c r="AG119" s="386" t="str">
        <f t="shared" si="45"/>
        <v/>
      </c>
      <c r="AH119" s="21"/>
      <c r="AI119" s="402"/>
      <c r="AJ119" s="406">
        <f t="shared" si="52"/>
        <v>0</v>
      </c>
      <c r="AK119" s="406">
        <f t="shared" si="52"/>
        <v>0</v>
      </c>
      <c r="AL119" s="407">
        <f t="shared" si="52"/>
        <v>0</v>
      </c>
      <c r="AM119" s="408" t="str">
        <f t="shared" si="46"/>
        <v/>
      </c>
      <c r="AN119" s="410">
        <f t="shared" si="53"/>
        <v>0</v>
      </c>
      <c r="AO119" s="406">
        <f t="shared" si="53"/>
        <v>0</v>
      </c>
      <c r="AP119" s="406">
        <f t="shared" si="53"/>
        <v>0</v>
      </c>
      <c r="AQ119" s="406">
        <f t="shared" si="53"/>
        <v>0</v>
      </c>
      <c r="AR119" s="411">
        <f t="shared" si="53"/>
        <v>0</v>
      </c>
      <c r="AS119" s="410">
        <f t="shared" si="53"/>
        <v>0</v>
      </c>
      <c r="AT119" s="406">
        <f t="shared" si="53"/>
        <v>0</v>
      </c>
      <c r="AU119" s="406">
        <f t="shared" si="53"/>
        <v>0</v>
      </c>
      <c r="AV119" s="406">
        <f t="shared" si="53"/>
        <v>0</v>
      </c>
      <c r="AW119" s="412">
        <f t="shared" si="53"/>
        <v>0</v>
      </c>
      <c r="AX119" s="413">
        <f t="shared" si="47"/>
        <v>0</v>
      </c>
      <c r="CP119" s="3"/>
      <c r="DR119" s="304"/>
    </row>
    <row r="120" spans="1:122" s="5" customFormat="1" ht="18" x14ac:dyDescent="0.25">
      <c r="A120" s="695" t="s">
        <v>217</v>
      </c>
      <c r="B120" s="693"/>
      <c r="C120" s="526"/>
      <c r="D120" s="378" t="s">
        <v>217</v>
      </c>
      <c r="E120" s="530"/>
      <c r="F120" s="530"/>
      <c r="G120" s="530"/>
      <c r="H120" s="530"/>
      <c r="I120" s="530"/>
      <c r="J120" s="531"/>
      <c r="K120" s="379">
        <f t="shared" si="48"/>
        <v>0</v>
      </c>
      <c r="L120" s="379">
        <f t="shared" si="48"/>
        <v>0</v>
      </c>
      <c r="M120" s="380">
        <f t="shared" si="48"/>
        <v>0</v>
      </c>
      <c r="N120" s="381" t="str">
        <f t="shared" si="42"/>
        <v/>
      </c>
      <c r="O120" s="379">
        <f t="shared" si="49"/>
        <v>0</v>
      </c>
      <c r="P120" s="379">
        <f t="shared" si="49"/>
        <v>0</v>
      </c>
      <c r="Q120" s="380">
        <f t="shared" si="49"/>
        <v>0</v>
      </c>
      <c r="R120" s="381" t="str">
        <f t="shared" si="43"/>
        <v/>
      </c>
      <c r="S120" s="379">
        <f t="shared" si="50"/>
        <v>0</v>
      </c>
      <c r="T120" s="379">
        <f t="shared" si="50"/>
        <v>0</v>
      </c>
      <c r="U120" s="380">
        <f t="shared" si="50"/>
        <v>0</v>
      </c>
      <c r="V120" s="382" t="str">
        <f t="shared" si="44"/>
        <v/>
      </c>
      <c r="W120" s="383">
        <f t="shared" si="51"/>
        <v>0</v>
      </c>
      <c r="X120" s="379">
        <f t="shared" si="51"/>
        <v>0</v>
      </c>
      <c r="Y120" s="379">
        <f t="shared" si="51"/>
        <v>0</v>
      </c>
      <c r="Z120" s="379">
        <f t="shared" si="51"/>
        <v>0</v>
      </c>
      <c r="AA120" s="384">
        <f t="shared" si="51"/>
        <v>0</v>
      </c>
      <c r="AB120" s="383">
        <f t="shared" si="51"/>
        <v>0</v>
      </c>
      <c r="AC120" s="379">
        <f t="shared" si="51"/>
        <v>0</v>
      </c>
      <c r="AD120" s="379">
        <f t="shared" si="51"/>
        <v>0</v>
      </c>
      <c r="AE120" s="379">
        <f t="shared" si="51"/>
        <v>0</v>
      </c>
      <c r="AF120" s="385">
        <f t="shared" si="51"/>
        <v>0</v>
      </c>
      <c r="AG120" s="386" t="str">
        <f t="shared" si="45"/>
        <v/>
      </c>
      <c r="AH120" s="21"/>
      <c r="AI120" s="402"/>
      <c r="AJ120" s="406">
        <f t="shared" si="52"/>
        <v>0</v>
      </c>
      <c r="AK120" s="406">
        <f t="shared" si="52"/>
        <v>0</v>
      </c>
      <c r="AL120" s="407">
        <f t="shared" si="52"/>
        <v>0</v>
      </c>
      <c r="AM120" s="408" t="str">
        <f t="shared" si="46"/>
        <v/>
      </c>
      <c r="AN120" s="410">
        <f t="shared" si="53"/>
        <v>0</v>
      </c>
      <c r="AO120" s="406">
        <f t="shared" si="53"/>
        <v>0</v>
      </c>
      <c r="AP120" s="406">
        <f t="shared" si="53"/>
        <v>0</v>
      </c>
      <c r="AQ120" s="406">
        <f t="shared" si="53"/>
        <v>0</v>
      </c>
      <c r="AR120" s="411">
        <f t="shared" si="53"/>
        <v>0</v>
      </c>
      <c r="AS120" s="410">
        <f t="shared" si="53"/>
        <v>0</v>
      </c>
      <c r="AT120" s="406">
        <f t="shared" si="53"/>
        <v>0</v>
      </c>
      <c r="AU120" s="406">
        <f t="shared" si="53"/>
        <v>0</v>
      </c>
      <c r="AV120" s="406">
        <f t="shared" si="53"/>
        <v>0</v>
      </c>
      <c r="AW120" s="412">
        <f t="shared" si="53"/>
        <v>0</v>
      </c>
      <c r="AX120" s="413">
        <f t="shared" si="47"/>
        <v>0</v>
      </c>
      <c r="CP120" s="3"/>
      <c r="DR120" s="304"/>
    </row>
    <row r="121" spans="1:122" s="5" customFormat="1" ht="18" x14ac:dyDescent="0.25">
      <c r="A121" s="695" t="s">
        <v>247</v>
      </c>
      <c r="B121" s="693"/>
      <c r="C121" s="526"/>
      <c r="D121" s="378" t="s">
        <v>345</v>
      </c>
      <c r="E121" s="530"/>
      <c r="F121" s="530"/>
      <c r="G121" s="530"/>
      <c r="H121" s="530"/>
      <c r="I121" s="530"/>
      <c r="J121" s="531"/>
      <c r="K121" s="379">
        <f t="shared" si="48"/>
        <v>0</v>
      </c>
      <c r="L121" s="379">
        <f t="shared" si="48"/>
        <v>0</v>
      </c>
      <c r="M121" s="380">
        <f t="shared" si="48"/>
        <v>0</v>
      </c>
      <c r="N121" s="381" t="str">
        <f t="shared" si="42"/>
        <v/>
      </c>
      <c r="O121" s="379">
        <f t="shared" si="49"/>
        <v>0</v>
      </c>
      <c r="P121" s="379">
        <f t="shared" si="49"/>
        <v>0</v>
      </c>
      <c r="Q121" s="380">
        <f t="shared" si="49"/>
        <v>0</v>
      </c>
      <c r="R121" s="381" t="str">
        <f t="shared" si="43"/>
        <v/>
      </c>
      <c r="S121" s="379">
        <f t="shared" si="50"/>
        <v>0</v>
      </c>
      <c r="T121" s="379">
        <f t="shared" si="50"/>
        <v>0</v>
      </c>
      <c r="U121" s="380">
        <f t="shared" si="50"/>
        <v>0</v>
      </c>
      <c r="V121" s="382" t="str">
        <f t="shared" si="44"/>
        <v/>
      </c>
      <c r="W121" s="383">
        <f t="shared" si="51"/>
        <v>0</v>
      </c>
      <c r="X121" s="379">
        <f t="shared" si="51"/>
        <v>0</v>
      </c>
      <c r="Y121" s="379">
        <f t="shared" si="51"/>
        <v>0</v>
      </c>
      <c r="Z121" s="379">
        <f t="shared" si="51"/>
        <v>0</v>
      </c>
      <c r="AA121" s="384">
        <f t="shared" si="51"/>
        <v>0</v>
      </c>
      <c r="AB121" s="383">
        <f t="shared" si="51"/>
        <v>0</v>
      </c>
      <c r="AC121" s="379">
        <f t="shared" si="51"/>
        <v>0</v>
      </c>
      <c r="AD121" s="379">
        <f t="shared" si="51"/>
        <v>0</v>
      </c>
      <c r="AE121" s="379">
        <f t="shared" si="51"/>
        <v>0</v>
      </c>
      <c r="AF121" s="385">
        <f t="shared" si="51"/>
        <v>0</v>
      </c>
      <c r="AG121" s="386" t="str">
        <f t="shared" si="45"/>
        <v/>
      </c>
      <c r="AH121" s="21"/>
      <c r="AI121" s="402"/>
      <c r="AJ121" s="406">
        <f t="shared" si="52"/>
        <v>0</v>
      </c>
      <c r="AK121" s="406">
        <f t="shared" si="52"/>
        <v>0</v>
      </c>
      <c r="AL121" s="407">
        <f t="shared" si="52"/>
        <v>0</v>
      </c>
      <c r="AM121" s="408" t="str">
        <f t="shared" si="46"/>
        <v/>
      </c>
      <c r="AN121" s="410">
        <f t="shared" si="53"/>
        <v>0</v>
      </c>
      <c r="AO121" s="406">
        <f t="shared" si="53"/>
        <v>0</v>
      </c>
      <c r="AP121" s="406">
        <f t="shared" si="53"/>
        <v>0</v>
      </c>
      <c r="AQ121" s="406">
        <f t="shared" si="53"/>
        <v>0</v>
      </c>
      <c r="AR121" s="411">
        <f t="shared" si="53"/>
        <v>0</v>
      </c>
      <c r="AS121" s="410">
        <f t="shared" si="53"/>
        <v>0</v>
      </c>
      <c r="AT121" s="406">
        <f t="shared" si="53"/>
        <v>0</v>
      </c>
      <c r="AU121" s="406">
        <f t="shared" si="53"/>
        <v>0</v>
      </c>
      <c r="AV121" s="406">
        <f t="shared" si="53"/>
        <v>0</v>
      </c>
      <c r="AW121" s="412">
        <f t="shared" si="53"/>
        <v>0</v>
      </c>
      <c r="AX121" s="413">
        <f t="shared" si="47"/>
        <v>0</v>
      </c>
      <c r="CP121" s="3"/>
      <c r="DR121" s="304"/>
    </row>
    <row r="122" spans="1:122" s="5" customFormat="1" ht="18" x14ac:dyDescent="0.25">
      <c r="A122" s="695" t="s">
        <v>272</v>
      </c>
      <c r="B122" s="693"/>
      <c r="C122" s="526"/>
      <c r="D122" s="378" t="s">
        <v>25</v>
      </c>
      <c r="E122" s="530"/>
      <c r="F122" s="530"/>
      <c r="G122" s="530"/>
      <c r="H122" s="530"/>
      <c r="I122" s="530"/>
      <c r="J122" s="531"/>
      <c r="K122" s="379">
        <f t="shared" si="48"/>
        <v>0</v>
      </c>
      <c r="L122" s="379">
        <f t="shared" si="48"/>
        <v>0</v>
      </c>
      <c r="M122" s="380">
        <f t="shared" si="48"/>
        <v>0</v>
      </c>
      <c r="N122" s="381" t="str">
        <f t="shared" si="42"/>
        <v/>
      </c>
      <c r="O122" s="379">
        <f t="shared" si="49"/>
        <v>0</v>
      </c>
      <c r="P122" s="379">
        <f t="shared" si="49"/>
        <v>0</v>
      </c>
      <c r="Q122" s="380">
        <f t="shared" si="49"/>
        <v>0</v>
      </c>
      <c r="R122" s="381" t="str">
        <f t="shared" si="43"/>
        <v/>
      </c>
      <c r="S122" s="379">
        <f t="shared" si="50"/>
        <v>0</v>
      </c>
      <c r="T122" s="379">
        <f t="shared" si="50"/>
        <v>0</v>
      </c>
      <c r="U122" s="380">
        <f t="shared" si="50"/>
        <v>0</v>
      </c>
      <c r="V122" s="382" t="str">
        <f t="shared" si="44"/>
        <v/>
      </c>
      <c r="W122" s="383">
        <f t="shared" si="51"/>
        <v>0</v>
      </c>
      <c r="X122" s="379">
        <f t="shared" si="51"/>
        <v>0</v>
      </c>
      <c r="Y122" s="379">
        <f t="shared" si="51"/>
        <v>0</v>
      </c>
      <c r="Z122" s="379">
        <f t="shared" si="51"/>
        <v>0</v>
      </c>
      <c r="AA122" s="384">
        <f t="shared" si="51"/>
        <v>0</v>
      </c>
      <c r="AB122" s="383">
        <f t="shared" si="51"/>
        <v>0</v>
      </c>
      <c r="AC122" s="379">
        <f t="shared" si="51"/>
        <v>0</v>
      </c>
      <c r="AD122" s="379">
        <f t="shared" si="51"/>
        <v>0</v>
      </c>
      <c r="AE122" s="379">
        <f t="shared" si="51"/>
        <v>0</v>
      </c>
      <c r="AF122" s="385">
        <f t="shared" si="51"/>
        <v>0</v>
      </c>
      <c r="AG122" s="386" t="str">
        <f t="shared" si="45"/>
        <v/>
      </c>
      <c r="AH122" s="21"/>
      <c r="AI122" s="402"/>
      <c r="AJ122" s="406">
        <f t="shared" si="52"/>
        <v>0</v>
      </c>
      <c r="AK122" s="406">
        <f t="shared" si="52"/>
        <v>0</v>
      </c>
      <c r="AL122" s="407">
        <f t="shared" si="52"/>
        <v>0</v>
      </c>
      <c r="AM122" s="408" t="str">
        <f t="shared" si="46"/>
        <v/>
      </c>
      <c r="AN122" s="410">
        <f t="shared" si="53"/>
        <v>0</v>
      </c>
      <c r="AO122" s="406">
        <f t="shared" si="53"/>
        <v>0</v>
      </c>
      <c r="AP122" s="406">
        <f t="shared" si="53"/>
        <v>0</v>
      </c>
      <c r="AQ122" s="406">
        <f t="shared" si="53"/>
        <v>0</v>
      </c>
      <c r="AR122" s="411">
        <f t="shared" si="53"/>
        <v>0</v>
      </c>
      <c r="AS122" s="410">
        <f t="shared" si="53"/>
        <v>0</v>
      </c>
      <c r="AT122" s="406">
        <f t="shared" si="53"/>
        <v>0</v>
      </c>
      <c r="AU122" s="406">
        <f t="shared" si="53"/>
        <v>0</v>
      </c>
      <c r="AV122" s="406">
        <f t="shared" si="53"/>
        <v>0</v>
      </c>
      <c r="AW122" s="412">
        <f t="shared" si="53"/>
        <v>0</v>
      </c>
      <c r="AX122" s="413">
        <f t="shared" si="47"/>
        <v>0</v>
      </c>
      <c r="CP122" s="3"/>
      <c r="DR122" s="304"/>
    </row>
    <row r="123" spans="1:122" s="5" customFormat="1" ht="18" x14ac:dyDescent="0.25">
      <c r="A123" s="695" t="s">
        <v>273</v>
      </c>
      <c r="B123" s="693"/>
      <c r="C123" s="526"/>
      <c r="D123" s="378" t="s">
        <v>111</v>
      </c>
      <c r="E123" s="530"/>
      <c r="F123" s="530"/>
      <c r="G123" s="530"/>
      <c r="H123" s="530"/>
      <c r="I123" s="530"/>
      <c r="J123" s="531"/>
      <c r="K123" s="379">
        <f t="shared" si="48"/>
        <v>0</v>
      </c>
      <c r="L123" s="379">
        <f t="shared" si="48"/>
        <v>0</v>
      </c>
      <c r="M123" s="380">
        <f t="shared" si="48"/>
        <v>0</v>
      </c>
      <c r="N123" s="381" t="str">
        <f t="shared" si="42"/>
        <v/>
      </c>
      <c r="O123" s="379">
        <f t="shared" si="49"/>
        <v>0</v>
      </c>
      <c r="P123" s="379">
        <f t="shared" si="49"/>
        <v>0</v>
      </c>
      <c r="Q123" s="380">
        <f t="shared" si="49"/>
        <v>0</v>
      </c>
      <c r="R123" s="381" t="str">
        <f t="shared" si="43"/>
        <v/>
      </c>
      <c r="S123" s="379">
        <f t="shared" si="50"/>
        <v>0</v>
      </c>
      <c r="T123" s="379">
        <f t="shared" si="50"/>
        <v>0</v>
      </c>
      <c r="U123" s="380">
        <f t="shared" si="50"/>
        <v>0</v>
      </c>
      <c r="V123" s="382" t="str">
        <f t="shared" si="44"/>
        <v/>
      </c>
      <c r="W123" s="383">
        <f t="shared" si="51"/>
        <v>0</v>
      </c>
      <c r="X123" s="379">
        <f t="shared" si="51"/>
        <v>0</v>
      </c>
      <c r="Y123" s="379">
        <f t="shared" si="51"/>
        <v>0</v>
      </c>
      <c r="Z123" s="379">
        <f t="shared" si="51"/>
        <v>0</v>
      </c>
      <c r="AA123" s="384">
        <f t="shared" si="51"/>
        <v>0</v>
      </c>
      <c r="AB123" s="383">
        <f t="shared" si="51"/>
        <v>0</v>
      </c>
      <c r="AC123" s="379">
        <f t="shared" si="51"/>
        <v>0</v>
      </c>
      <c r="AD123" s="379">
        <f t="shared" si="51"/>
        <v>0</v>
      </c>
      <c r="AE123" s="379">
        <f t="shared" si="51"/>
        <v>0</v>
      </c>
      <c r="AF123" s="385">
        <f t="shared" si="51"/>
        <v>0</v>
      </c>
      <c r="AG123" s="386" t="str">
        <f t="shared" si="45"/>
        <v/>
      </c>
      <c r="AH123" s="21"/>
      <c r="AI123" s="402"/>
      <c r="AJ123" s="406">
        <f t="shared" si="52"/>
        <v>0</v>
      </c>
      <c r="AK123" s="406">
        <f t="shared" si="52"/>
        <v>0</v>
      </c>
      <c r="AL123" s="407">
        <f t="shared" si="52"/>
        <v>0</v>
      </c>
      <c r="AM123" s="408" t="str">
        <f t="shared" si="46"/>
        <v/>
      </c>
      <c r="AN123" s="410">
        <f t="shared" si="53"/>
        <v>0</v>
      </c>
      <c r="AO123" s="406">
        <f t="shared" si="53"/>
        <v>0</v>
      </c>
      <c r="AP123" s="406">
        <f t="shared" si="53"/>
        <v>0</v>
      </c>
      <c r="AQ123" s="406">
        <f t="shared" si="53"/>
        <v>0</v>
      </c>
      <c r="AR123" s="411">
        <f t="shared" si="53"/>
        <v>0</v>
      </c>
      <c r="AS123" s="410">
        <f t="shared" si="53"/>
        <v>0</v>
      </c>
      <c r="AT123" s="406">
        <f t="shared" si="53"/>
        <v>0</v>
      </c>
      <c r="AU123" s="406">
        <f t="shared" si="53"/>
        <v>0</v>
      </c>
      <c r="AV123" s="406">
        <f t="shared" si="53"/>
        <v>0</v>
      </c>
      <c r="AW123" s="412">
        <f t="shared" si="53"/>
        <v>0</v>
      </c>
      <c r="AX123" s="413">
        <f t="shared" si="47"/>
        <v>0</v>
      </c>
      <c r="CP123" s="3"/>
      <c r="DR123" s="304"/>
    </row>
    <row r="124" spans="1:122" s="5" customFormat="1" ht="18" x14ac:dyDescent="0.25">
      <c r="A124" s="695" t="s">
        <v>255</v>
      </c>
      <c r="B124" s="693"/>
      <c r="C124" s="526"/>
      <c r="D124" s="378" t="s">
        <v>153</v>
      </c>
      <c r="E124" s="530"/>
      <c r="F124" s="530"/>
      <c r="G124" s="530"/>
      <c r="H124" s="530"/>
      <c r="I124" s="530"/>
      <c r="J124" s="531"/>
      <c r="K124" s="379">
        <f t="shared" si="48"/>
        <v>0</v>
      </c>
      <c r="L124" s="379">
        <f t="shared" si="48"/>
        <v>0</v>
      </c>
      <c r="M124" s="380">
        <f t="shared" si="48"/>
        <v>0</v>
      </c>
      <c r="N124" s="381" t="str">
        <f t="shared" si="42"/>
        <v/>
      </c>
      <c r="O124" s="379">
        <f t="shared" si="49"/>
        <v>0</v>
      </c>
      <c r="P124" s="379">
        <f t="shared" si="49"/>
        <v>0</v>
      </c>
      <c r="Q124" s="380">
        <f t="shared" si="49"/>
        <v>0</v>
      </c>
      <c r="R124" s="381" t="str">
        <f t="shared" si="43"/>
        <v/>
      </c>
      <c r="S124" s="379">
        <f t="shared" si="50"/>
        <v>0</v>
      </c>
      <c r="T124" s="379">
        <f t="shared" si="50"/>
        <v>0</v>
      </c>
      <c r="U124" s="380">
        <f t="shared" si="50"/>
        <v>0</v>
      </c>
      <c r="V124" s="382" t="str">
        <f t="shared" si="44"/>
        <v/>
      </c>
      <c r="W124" s="383">
        <f t="shared" si="51"/>
        <v>0</v>
      </c>
      <c r="X124" s="379">
        <f t="shared" si="51"/>
        <v>0</v>
      </c>
      <c r="Y124" s="379">
        <f t="shared" si="51"/>
        <v>0</v>
      </c>
      <c r="Z124" s="379">
        <f t="shared" si="51"/>
        <v>0</v>
      </c>
      <c r="AA124" s="384">
        <f t="shared" si="51"/>
        <v>0</v>
      </c>
      <c r="AB124" s="383">
        <f t="shared" si="51"/>
        <v>0</v>
      </c>
      <c r="AC124" s="379">
        <f t="shared" si="51"/>
        <v>0</v>
      </c>
      <c r="AD124" s="379">
        <f t="shared" si="51"/>
        <v>0</v>
      </c>
      <c r="AE124" s="379">
        <f t="shared" si="51"/>
        <v>0</v>
      </c>
      <c r="AF124" s="385">
        <f t="shared" si="51"/>
        <v>0</v>
      </c>
      <c r="AG124" s="386" t="str">
        <f t="shared" si="45"/>
        <v/>
      </c>
      <c r="AH124" s="21"/>
      <c r="AI124" s="402"/>
      <c r="AJ124" s="406">
        <f t="shared" si="52"/>
        <v>0</v>
      </c>
      <c r="AK124" s="406">
        <f t="shared" si="52"/>
        <v>0</v>
      </c>
      <c r="AL124" s="407">
        <f t="shared" si="52"/>
        <v>0</v>
      </c>
      <c r="AM124" s="408" t="str">
        <f t="shared" si="46"/>
        <v/>
      </c>
      <c r="AN124" s="410">
        <f t="shared" si="53"/>
        <v>0</v>
      </c>
      <c r="AO124" s="406">
        <f t="shared" si="53"/>
        <v>0</v>
      </c>
      <c r="AP124" s="406">
        <f t="shared" si="53"/>
        <v>0</v>
      </c>
      <c r="AQ124" s="406">
        <f t="shared" si="53"/>
        <v>0</v>
      </c>
      <c r="AR124" s="411">
        <f t="shared" si="53"/>
        <v>0</v>
      </c>
      <c r="AS124" s="410">
        <f t="shared" si="53"/>
        <v>0</v>
      </c>
      <c r="AT124" s="406">
        <f t="shared" si="53"/>
        <v>0</v>
      </c>
      <c r="AU124" s="406">
        <f t="shared" si="53"/>
        <v>0</v>
      </c>
      <c r="AV124" s="406">
        <f t="shared" si="53"/>
        <v>0</v>
      </c>
      <c r="AW124" s="412">
        <f t="shared" si="53"/>
        <v>0</v>
      </c>
      <c r="AX124" s="413">
        <f t="shared" si="47"/>
        <v>0</v>
      </c>
      <c r="CP124" s="3"/>
      <c r="DR124" s="304"/>
    </row>
    <row r="125" spans="1:122" s="5" customFormat="1" ht="18" x14ac:dyDescent="0.25">
      <c r="A125" s="695" t="s">
        <v>277</v>
      </c>
      <c r="B125" s="693"/>
      <c r="C125" s="526"/>
      <c r="D125" s="378" t="s">
        <v>154</v>
      </c>
      <c r="E125" s="530"/>
      <c r="F125" s="530"/>
      <c r="G125" s="530"/>
      <c r="H125" s="530"/>
      <c r="I125" s="530"/>
      <c r="J125" s="531"/>
      <c r="K125" s="379">
        <f t="shared" si="48"/>
        <v>0</v>
      </c>
      <c r="L125" s="379">
        <f t="shared" si="48"/>
        <v>0</v>
      </c>
      <c r="M125" s="380">
        <f t="shared" si="48"/>
        <v>0</v>
      </c>
      <c r="N125" s="381" t="str">
        <f t="shared" si="42"/>
        <v/>
      </c>
      <c r="O125" s="379">
        <f t="shared" si="49"/>
        <v>0</v>
      </c>
      <c r="P125" s="379">
        <f t="shared" si="49"/>
        <v>0</v>
      </c>
      <c r="Q125" s="380">
        <f t="shared" si="49"/>
        <v>0</v>
      </c>
      <c r="R125" s="381" t="str">
        <f t="shared" si="43"/>
        <v/>
      </c>
      <c r="S125" s="379">
        <f t="shared" si="50"/>
        <v>0</v>
      </c>
      <c r="T125" s="379">
        <f t="shared" si="50"/>
        <v>0</v>
      </c>
      <c r="U125" s="380">
        <f t="shared" si="50"/>
        <v>0</v>
      </c>
      <c r="V125" s="382" t="str">
        <f t="shared" si="44"/>
        <v/>
      </c>
      <c r="W125" s="383">
        <f t="shared" si="51"/>
        <v>0</v>
      </c>
      <c r="X125" s="379">
        <f t="shared" si="51"/>
        <v>0</v>
      </c>
      <c r="Y125" s="379">
        <f t="shared" si="51"/>
        <v>0</v>
      </c>
      <c r="Z125" s="379">
        <f t="shared" si="51"/>
        <v>0</v>
      </c>
      <c r="AA125" s="384">
        <f t="shared" si="51"/>
        <v>0</v>
      </c>
      <c r="AB125" s="383">
        <f t="shared" si="51"/>
        <v>0</v>
      </c>
      <c r="AC125" s="379">
        <f t="shared" si="51"/>
        <v>0</v>
      </c>
      <c r="AD125" s="379">
        <f t="shared" si="51"/>
        <v>0</v>
      </c>
      <c r="AE125" s="379">
        <f t="shared" si="51"/>
        <v>0</v>
      </c>
      <c r="AF125" s="385">
        <f t="shared" si="51"/>
        <v>0</v>
      </c>
      <c r="AG125" s="386" t="str">
        <f t="shared" si="45"/>
        <v/>
      </c>
      <c r="AH125" s="21"/>
      <c r="AI125" s="402"/>
      <c r="AJ125" s="406">
        <f t="shared" si="52"/>
        <v>0</v>
      </c>
      <c r="AK125" s="406">
        <f t="shared" si="52"/>
        <v>0</v>
      </c>
      <c r="AL125" s="407">
        <f t="shared" si="52"/>
        <v>0</v>
      </c>
      <c r="AM125" s="408" t="str">
        <f t="shared" si="46"/>
        <v/>
      </c>
      <c r="AN125" s="410">
        <f t="shared" si="53"/>
        <v>0</v>
      </c>
      <c r="AO125" s="406">
        <f t="shared" si="53"/>
        <v>0</v>
      </c>
      <c r="AP125" s="406">
        <f t="shared" si="53"/>
        <v>0</v>
      </c>
      <c r="AQ125" s="406">
        <f t="shared" si="53"/>
        <v>0</v>
      </c>
      <c r="AR125" s="411">
        <f t="shared" si="53"/>
        <v>0</v>
      </c>
      <c r="AS125" s="410">
        <f t="shared" si="53"/>
        <v>0</v>
      </c>
      <c r="AT125" s="406">
        <f t="shared" si="53"/>
        <v>0</v>
      </c>
      <c r="AU125" s="406">
        <f t="shared" si="53"/>
        <v>0</v>
      </c>
      <c r="AV125" s="406">
        <f t="shared" si="53"/>
        <v>0</v>
      </c>
      <c r="AW125" s="412">
        <f t="shared" si="53"/>
        <v>0</v>
      </c>
      <c r="AX125" s="413">
        <f t="shared" si="47"/>
        <v>0</v>
      </c>
      <c r="CP125" s="3"/>
      <c r="DR125" s="304"/>
    </row>
    <row r="126" spans="1:122" s="5" customFormat="1" ht="18" x14ac:dyDescent="0.25">
      <c r="A126" s="695" t="s">
        <v>274</v>
      </c>
      <c r="B126" s="693"/>
      <c r="C126" s="526"/>
      <c r="D126" s="378" t="s">
        <v>219</v>
      </c>
      <c r="E126" s="530"/>
      <c r="F126" s="530"/>
      <c r="G126" s="530"/>
      <c r="H126" s="530"/>
      <c r="I126" s="530"/>
      <c r="J126" s="531"/>
      <c r="K126" s="379">
        <f t="shared" si="48"/>
        <v>0</v>
      </c>
      <c r="L126" s="379">
        <f t="shared" si="48"/>
        <v>0</v>
      </c>
      <c r="M126" s="380">
        <f t="shared" si="48"/>
        <v>0</v>
      </c>
      <c r="N126" s="381" t="str">
        <f t="shared" si="42"/>
        <v/>
      </c>
      <c r="O126" s="379">
        <f t="shared" si="49"/>
        <v>0</v>
      </c>
      <c r="P126" s="379">
        <f t="shared" si="49"/>
        <v>0</v>
      </c>
      <c r="Q126" s="380">
        <f t="shared" si="49"/>
        <v>0</v>
      </c>
      <c r="R126" s="381" t="str">
        <f t="shared" si="43"/>
        <v/>
      </c>
      <c r="S126" s="379">
        <f t="shared" si="50"/>
        <v>0</v>
      </c>
      <c r="T126" s="379">
        <f t="shared" si="50"/>
        <v>0</v>
      </c>
      <c r="U126" s="380">
        <f t="shared" si="50"/>
        <v>0</v>
      </c>
      <c r="V126" s="382" t="str">
        <f t="shared" si="44"/>
        <v/>
      </c>
      <c r="W126" s="383">
        <f t="shared" si="51"/>
        <v>0</v>
      </c>
      <c r="X126" s="379">
        <f t="shared" si="51"/>
        <v>0</v>
      </c>
      <c r="Y126" s="379">
        <f t="shared" si="51"/>
        <v>0</v>
      </c>
      <c r="Z126" s="379">
        <f t="shared" si="51"/>
        <v>0</v>
      </c>
      <c r="AA126" s="384">
        <f t="shared" si="51"/>
        <v>0</v>
      </c>
      <c r="AB126" s="383">
        <f t="shared" si="51"/>
        <v>0</v>
      </c>
      <c r="AC126" s="379">
        <f t="shared" si="51"/>
        <v>0</v>
      </c>
      <c r="AD126" s="379">
        <f t="shared" si="51"/>
        <v>0</v>
      </c>
      <c r="AE126" s="379">
        <f t="shared" si="51"/>
        <v>0</v>
      </c>
      <c r="AF126" s="385">
        <f t="shared" si="51"/>
        <v>0</v>
      </c>
      <c r="AG126" s="386" t="str">
        <f t="shared" si="45"/>
        <v/>
      </c>
      <c r="AH126" s="21"/>
      <c r="AI126" s="402"/>
      <c r="AJ126" s="406">
        <f t="shared" si="52"/>
        <v>0</v>
      </c>
      <c r="AK126" s="406">
        <f t="shared" si="52"/>
        <v>0</v>
      </c>
      <c r="AL126" s="407">
        <f t="shared" si="52"/>
        <v>0</v>
      </c>
      <c r="AM126" s="408" t="str">
        <f t="shared" si="46"/>
        <v/>
      </c>
      <c r="AN126" s="410">
        <f t="shared" si="53"/>
        <v>0</v>
      </c>
      <c r="AO126" s="406">
        <f t="shared" si="53"/>
        <v>0</v>
      </c>
      <c r="AP126" s="406">
        <f t="shared" si="53"/>
        <v>0</v>
      </c>
      <c r="AQ126" s="406">
        <f t="shared" si="53"/>
        <v>0</v>
      </c>
      <c r="AR126" s="411">
        <f t="shared" si="53"/>
        <v>0</v>
      </c>
      <c r="AS126" s="410">
        <f t="shared" si="53"/>
        <v>0</v>
      </c>
      <c r="AT126" s="406">
        <f t="shared" si="53"/>
        <v>0</v>
      </c>
      <c r="AU126" s="406">
        <f t="shared" si="53"/>
        <v>0</v>
      </c>
      <c r="AV126" s="406">
        <f t="shared" si="53"/>
        <v>0</v>
      </c>
      <c r="AW126" s="412">
        <f t="shared" si="53"/>
        <v>0</v>
      </c>
      <c r="AX126" s="413">
        <f t="shared" si="47"/>
        <v>0</v>
      </c>
      <c r="CP126" s="3"/>
      <c r="DR126" s="304"/>
    </row>
    <row r="127" spans="1:122" s="5" customFormat="1" ht="18" x14ac:dyDescent="0.25">
      <c r="A127" s="695" t="s">
        <v>270</v>
      </c>
      <c r="B127" s="693"/>
      <c r="C127" s="526"/>
      <c r="D127" s="378" t="s">
        <v>105</v>
      </c>
      <c r="E127" s="530"/>
      <c r="F127" s="530"/>
      <c r="G127" s="530"/>
      <c r="H127" s="530"/>
      <c r="I127" s="530"/>
      <c r="J127" s="531"/>
      <c r="K127" s="379">
        <f t="shared" si="48"/>
        <v>0</v>
      </c>
      <c r="L127" s="379">
        <f t="shared" si="48"/>
        <v>0</v>
      </c>
      <c r="M127" s="380">
        <f t="shared" si="48"/>
        <v>0</v>
      </c>
      <c r="N127" s="381" t="str">
        <f t="shared" si="42"/>
        <v/>
      </c>
      <c r="O127" s="379">
        <f t="shared" si="49"/>
        <v>0</v>
      </c>
      <c r="P127" s="379">
        <f t="shared" si="49"/>
        <v>0</v>
      </c>
      <c r="Q127" s="380">
        <f t="shared" si="49"/>
        <v>0</v>
      </c>
      <c r="R127" s="381" t="str">
        <f t="shared" si="43"/>
        <v/>
      </c>
      <c r="S127" s="379">
        <f t="shared" si="50"/>
        <v>0</v>
      </c>
      <c r="T127" s="379">
        <f t="shared" si="50"/>
        <v>0</v>
      </c>
      <c r="U127" s="380">
        <f t="shared" si="50"/>
        <v>0</v>
      </c>
      <c r="V127" s="382" t="str">
        <f t="shared" si="44"/>
        <v/>
      </c>
      <c r="W127" s="383">
        <f t="shared" si="51"/>
        <v>0</v>
      </c>
      <c r="X127" s="379">
        <f t="shared" si="51"/>
        <v>0</v>
      </c>
      <c r="Y127" s="379">
        <f t="shared" si="51"/>
        <v>0</v>
      </c>
      <c r="Z127" s="379">
        <f t="shared" si="51"/>
        <v>0</v>
      </c>
      <c r="AA127" s="384">
        <f t="shared" si="51"/>
        <v>0</v>
      </c>
      <c r="AB127" s="383">
        <f t="shared" si="51"/>
        <v>0</v>
      </c>
      <c r="AC127" s="379">
        <f t="shared" si="51"/>
        <v>0</v>
      </c>
      <c r="AD127" s="379">
        <f t="shared" si="51"/>
        <v>0</v>
      </c>
      <c r="AE127" s="379">
        <f t="shared" si="51"/>
        <v>0</v>
      </c>
      <c r="AF127" s="385">
        <f t="shared" si="51"/>
        <v>0</v>
      </c>
      <c r="AG127" s="386" t="str">
        <f t="shared" si="45"/>
        <v/>
      </c>
      <c r="AH127" s="21"/>
      <c r="AI127" s="402"/>
      <c r="AJ127" s="406">
        <f t="shared" si="52"/>
        <v>0</v>
      </c>
      <c r="AK127" s="406">
        <f t="shared" si="52"/>
        <v>0</v>
      </c>
      <c r="AL127" s="407">
        <f t="shared" si="52"/>
        <v>0</v>
      </c>
      <c r="AM127" s="408" t="str">
        <f t="shared" si="46"/>
        <v/>
      </c>
      <c r="AN127" s="410">
        <f t="shared" si="53"/>
        <v>0</v>
      </c>
      <c r="AO127" s="406">
        <f t="shared" si="53"/>
        <v>0</v>
      </c>
      <c r="AP127" s="406">
        <f t="shared" si="53"/>
        <v>0</v>
      </c>
      <c r="AQ127" s="406">
        <f t="shared" si="53"/>
        <v>0</v>
      </c>
      <c r="AR127" s="411">
        <f t="shared" si="53"/>
        <v>0</v>
      </c>
      <c r="AS127" s="410">
        <f t="shared" si="53"/>
        <v>0</v>
      </c>
      <c r="AT127" s="406">
        <f t="shared" si="53"/>
        <v>0</v>
      </c>
      <c r="AU127" s="406">
        <f t="shared" si="53"/>
        <v>0</v>
      </c>
      <c r="AV127" s="406">
        <f t="shared" si="53"/>
        <v>0</v>
      </c>
      <c r="AW127" s="412">
        <f t="shared" si="53"/>
        <v>0</v>
      </c>
      <c r="AX127" s="413">
        <f t="shared" si="47"/>
        <v>0</v>
      </c>
      <c r="CP127" s="3"/>
      <c r="DR127" s="304"/>
    </row>
    <row r="128" spans="1:122" s="5" customFormat="1" ht="18" x14ac:dyDescent="0.25">
      <c r="A128" s="695" t="s">
        <v>271</v>
      </c>
      <c r="B128" s="693"/>
      <c r="C128" s="526"/>
      <c r="D128" s="378" t="s">
        <v>26</v>
      </c>
      <c r="E128" s="530"/>
      <c r="F128" s="530"/>
      <c r="G128" s="530"/>
      <c r="H128" s="530"/>
      <c r="I128" s="530"/>
      <c r="J128" s="531"/>
      <c r="K128" s="379">
        <f t="shared" si="48"/>
        <v>0</v>
      </c>
      <c r="L128" s="379">
        <f t="shared" si="48"/>
        <v>0</v>
      </c>
      <c r="M128" s="380">
        <f t="shared" si="48"/>
        <v>0</v>
      </c>
      <c r="N128" s="381" t="str">
        <f t="shared" si="42"/>
        <v/>
      </c>
      <c r="O128" s="379">
        <f t="shared" si="49"/>
        <v>0</v>
      </c>
      <c r="P128" s="379">
        <f t="shared" si="49"/>
        <v>0</v>
      </c>
      <c r="Q128" s="380">
        <f t="shared" si="49"/>
        <v>0</v>
      </c>
      <c r="R128" s="381" t="str">
        <f t="shared" si="43"/>
        <v/>
      </c>
      <c r="S128" s="379">
        <f t="shared" si="50"/>
        <v>0</v>
      </c>
      <c r="T128" s="379">
        <f t="shared" si="50"/>
        <v>0</v>
      </c>
      <c r="U128" s="380">
        <f t="shared" si="50"/>
        <v>0</v>
      </c>
      <c r="V128" s="382" t="str">
        <f t="shared" si="44"/>
        <v/>
      </c>
      <c r="W128" s="383">
        <f t="shared" si="51"/>
        <v>0</v>
      </c>
      <c r="X128" s="379">
        <f t="shared" si="51"/>
        <v>0</v>
      </c>
      <c r="Y128" s="379">
        <f t="shared" si="51"/>
        <v>0</v>
      </c>
      <c r="Z128" s="379">
        <f t="shared" si="51"/>
        <v>0</v>
      </c>
      <c r="AA128" s="384">
        <f t="shared" si="51"/>
        <v>0</v>
      </c>
      <c r="AB128" s="383">
        <f t="shared" si="51"/>
        <v>0</v>
      </c>
      <c r="AC128" s="379">
        <f t="shared" si="51"/>
        <v>0</v>
      </c>
      <c r="AD128" s="379">
        <f t="shared" si="51"/>
        <v>0</v>
      </c>
      <c r="AE128" s="379">
        <f t="shared" si="51"/>
        <v>0</v>
      </c>
      <c r="AF128" s="385">
        <f t="shared" si="51"/>
        <v>0</v>
      </c>
      <c r="AG128" s="386" t="str">
        <f t="shared" si="45"/>
        <v/>
      </c>
      <c r="AH128" s="21"/>
      <c r="AI128" s="402"/>
      <c r="AJ128" s="406">
        <f t="shared" si="52"/>
        <v>0</v>
      </c>
      <c r="AK128" s="406">
        <f t="shared" si="52"/>
        <v>0</v>
      </c>
      <c r="AL128" s="407">
        <f t="shared" si="52"/>
        <v>0</v>
      </c>
      <c r="AM128" s="408" t="str">
        <f t="shared" si="46"/>
        <v/>
      </c>
      <c r="AN128" s="410">
        <f t="shared" si="53"/>
        <v>0</v>
      </c>
      <c r="AO128" s="406">
        <f t="shared" si="53"/>
        <v>0</v>
      </c>
      <c r="AP128" s="406">
        <f t="shared" si="53"/>
        <v>0</v>
      </c>
      <c r="AQ128" s="406">
        <f t="shared" si="53"/>
        <v>0</v>
      </c>
      <c r="AR128" s="411">
        <f t="shared" si="53"/>
        <v>0</v>
      </c>
      <c r="AS128" s="410">
        <f t="shared" si="53"/>
        <v>0</v>
      </c>
      <c r="AT128" s="406">
        <f t="shared" si="53"/>
        <v>0</v>
      </c>
      <c r="AU128" s="406">
        <f t="shared" si="53"/>
        <v>0</v>
      </c>
      <c r="AV128" s="406">
        <f t="shared" si="53"/>
        <v>0</v>
      </c>
      <c r="AW128" s="412">
        <f t="shared" si="53"/>
        <v>0</v>
      </c>
      <c r="AX128" s="413">
        <f t="shared" si="47"/>
        <v>0</v>
      </c>
      <c r="CP128" s="3"/>
      <c r="DR128" s="304"/>
    </row>
    <row r="129" spans="1:122" s="5" customFormat="1" ht="18" x14ac:dyDescent="0.25">
      <c r="A129" s="695" t="s">
        <v>254</v>
      </c>
      <c r="B129" s="693"/>
      <c r="C129" s="526"/>
      <c r="D129" s="378" t="s">
        <v>84</v>
      </c>
      <c r="E129" s="530"/>
      <c r="F129" s="530"/>
      <c r="G129" s="530"/>
      <c r="H129" s="530"/>
      <c r="I129" s="530"/>
      <c r="J129" s="531"/>
      <c r="K129" s="379">
        <f t="shared" si="48"/>
        <v>0</v>
      </c>
      <c r="L129" s="379">
        <f t="shared" si="48"/>
        <v>0</v>
      </c>
      <c r="M129" s="380">
        <f t="shared" si="48"/>
        <v>0</v>
      </c>
      <c r="N129" s="381" t="str">
        <f t="shared" si="42"/>
        <v/>
      </c>
      <c r="O129" s="379">
        <f t="shared" si="49"/>
        <v>0</v>
      </c>
      <c r="P129" s="379">
        <f t="shared" si="49"/>
        <v>0</v>
      </c>
      <c r="Q129" s="380">
        <f t="shared" si="49"/>
        <v>0</v>
      </c>
      <c r="R129" s="381" t="str">
        <f t="shared" si="43"/>
        <v/>
      </c>
      <c r="S129" s="379">
        <f t="shared" si="50"/>
        <v>0</v>
      </c>
      <c r="T129" s="379">
        <f t="shared" si="50"/>
        <v>0</v>
      </c>
      <c r="U129" s="380">
        <f t="shared" si="50"/>
        <v>0</v>
      </c>
      <c r="V129" s="382" t="str">
        <f t="shared" si="44"/>
        <v/>
      </c>
      <c r="W129" s="383">
        <f t="shared" si="51"/>
        <v>0</v>
      </c>
      <c r="X129" s="379">
        <f t="shared" si="51"/>
        <v>0</v>
      </c>
      <c r="Y129" s="379">
        <f t="shared" si="51"/>
        <v>0</v>
      </c>
      <c r="Z129" s="379">
        <f t="shared" si="51"/>
        <v>0</v>
      </c>
      <c r="AA129" s="384">
        <f t="shared" si="51"/>
        <v>0</v>
      </c>
      <c r="AB129" s="383">
        <f t="shared" si="51"/>
        <v>0</v>
      </c>
      <c r="AC129" s="379">
        <f t="shared" si="51"/>
        <v>0</v>
      </c>
      <c r="AD129" s="379">
        <f t="shared" si="51"/>
        <v>0</v>
      </c>
      <c r="AE129" s="379">
        <f t="shared" si="51"/>
        <v>0</v>
      </c>
      <c r="AF129" s="385">
        <f t="shared" si="51"/>
        <v>0</v>
      </c>
      <c r="AG129" s="386" t="str">
        <f t="shared" si="45"/>
        <v/>
      </c>
      <c r="AH129" s="21"/>
      <c r="AI129" s="402"/>
      <c r="AJ129" s="406">
        <f t="shared" si="52"/>
        <v>0</v>
      </c>
      <c r="AK129" s="406">
        <f t="shared" si="52"/>
        <v>0</v>
      </c>
      <c r="AL129" s="407">
        <f t="shared" si="52"/>
        <v>0</v>
      </c>
      <c r="AM129" s="408" t="str">
        <f t="shared" si="46"/>
        <v/>
      </c>
      <c r="AN129" s="410">
        <f t="shared" si="53"/>
        <v>0</v>
      </c>
      <c r="AO129" s="406">
        <f t="shared" si="53"/>
        <v>0</v>
      </c>
      <c r="AP129" s="406">
        <f t="shared" si="53"/>
        <v>0</v>
      </c>
      <c r="AQ129" s="406">
        <f t="shared" si="53"/>
        <v>0</v>
      </c>
      <c r="AR129" s="411">
        <f t="shared" si="53"/>
        <v>0</v>
      </c>
      <c r="AS129" s="410">
        <f t="shared" si="53"/>
        <v>0</v>
      </c>
      <c r="AT129" s="406">
        <f t="shared" si="53"/>
        <v>0</v>
      </c>
      <c r="AU129" s="406">
        <f t="shared" si="53"/>
        <v>0</v>
      </c>
      <c r="AV129" s="406">
        <f t="shared" si="53"/>
        <v>0</v>
      </c>
      <c r="AW129" s="412">
        <f t="shared" si="53"/>
        <v>0</v>
      </c>
      <c r="AX129" s="413">
        <f t="shared" si="47"/>
        <v>0</v>
      </c>
      <c r="CP129" s="3"/>
      <c r="DR129" s="304"/>
    </row>
    <row r="130" spans="1:122" s="5" customFormat="1" ht="18" x14ac:dyDescent="0.25">
      <c r="A130" s="695" t="s">
        <v>152</v>
      </c>
      <c r="B130" s="693"/>
      <c r="C130" s="526"/>
      <c r="D130" s="378" t="s">
        <v>152</v>
      </c>
      <c r="E130" s="530"/>
      <c r="F130" s="530"/>
      <c r="G130" s="530"/>
      <c r="H130" s="530"/>
      <c r="I130" s="530"/>
      <c r="J130" s="531"/>
      <c r="K130" s="379">
        <f t="shared" si="48"/>
        <v>0</v>
      </c>
      <c r="L130" s="379">
        <f t="shared" si="48"/>
        <v>0</v>
      </c>
      <c r="M130" s="380">
        <f t="shared" si="48"/>
        <v>0</v>
      </c>
      <c r="N130" s="381" t="str">
        <f t="shared" si="42"/>
        <v/>
      </c>
      <c r="O130" s="379">
        <f t="shared" si="49"/>
        <v>0</v>
      </c>
      <c r="P130" s="379">
        <f t="shared" si="49"/>
        <v>0</v>
      </c>
      <c r="Q130" s="380">
        <f t="shared" si="49"/>
        <v>0</v>
      </c>
      <c r="R130" s="381" t="str">
        <f t="shared" si="43"/>
        <v/>
      </c>
      <c r="S130" s="379">
        <f t="shared" si="50"/>
        <v>0</v>
      </c>
      <c r="T130" s="379">
        <f t="shared" si="50"/>
        <v>0</v>
      </c>
      <c r="U130" s="380">
        <f t="shared" si="50"/>
        <v>0</v>
      </c>
      <c r="V130" s="382" t="str">
        <f t="shared" si="44"/>
        <v/>
      </c>
      <c r="W130" s="383">
        <f t="shared" si="51"/>
        <v>0</v>
      </c>
      <c r="X130" s="379">
        <f t="shared" si="51"/>
        <v>0</v>
      </c>
      <c r="Y130" s="379">
        <f t="shared" si="51"/>
        <v>0</v>
      </c>
      <c r="Z130" s="379">
        <f t="shared" si="51"/>
        <v>0</v>
      </c>
      <c r="AA130" s="384">
        <f t="shared" si="51"/>
        <v>0</v>
      </c>
      <c r="AB130" s="383">
        <f t="shared" ref="W130:AF159" si="54">SUMIF($D$13:$D$59,$D130,AB$13:AB$59)</f>
        <v>0</v>
      </c>
      <c r="AC130" s="379">
        <f t="shared" si="54"/>
        <v>0</v>
      </c>
      <c r="AD130" s="379">
        <f t="shared" si="54"/>
        <v>0</v>
      </c>
      <c r="AE130" s="379">
        <f t="shared" si="54"/>
        <v>0</v>
      </c>
      <c r="AF130" s="385">
        <f t="shared" si="54"/>
        <v>0</v>
      </c>
      <c r="AG130" s="386" t="str">
        <f t="shared" si="45"/>
        <v/>
      </c>
      <c r="AH130" s="21"/>
      <c r="AI130" s="402"/>
      <c r="AJ130" s="406">
        <f t="shared" si="52"/>
        <v>0</v>
      </c>
      <c r="AK130" s="406">
        <f t="shared" si="52"/>
        <v>0</v>
      </c>
      <c r="AL130" s="407">
        <f t="shared" si="52"/>
        <v>0</v>
      </c>
      <c r="AM130" s="408" t="str">
        <f t="shared" si="46"/>
        <v/>
      </c>
      <c r="AN130" s="410">
        <f t="shared" si="53"/>
        <v>0</v>
      </c>
      <c r="AO130" s="406">
        <f t="shared" si="53"/>
        <v>0</v>
      </c>
      <c r="AP130" s="406">
        <f t="shared" si="53"/>
        <v>0</v>
      </c>
      <c r="AQ130" s="406">
        <f t="shared" si="53"/>
        <v>0</v>
      </c>
      <c r="AR130" s="411">
        <f t="shared" si="53"/>
        <v>0</v>
      </c>
      <c r="AS130" s="410">
        <f t="shared" ref="AN130:AW159" si="55">SUMIF($D$13:$D$59,$D130,AS$13:AS$59)</f>
        <v>0</v>
      </c>
      <c r="AT130" s="406">
        <f t="shared" si="55"/>
        <v>0</v>
      </c>
      <c r="AU130" s="406">
        <f t="shared" si="55"/>
        <v>0</v>
      </c>
      <c r="AV130" s="406">
        <f t="shared" si="55"/>
        <v>0</v>
      </c>
      <c r="AW130" s="412">
        <f t="shared" si="55"/>
        <v>0</v>
      </c>
      <c r="AX130" s="413">
        <f t="shared" si="47"/>
        <v>0</v>
      </c>
      <c r="CP130" s="3"/>
      <c r="DR130" s="304"/>
    </row>
    <row r="131" spans="1:122" s="5" customFormat="1" ht="18" x14ac:dyDescent="0.25">
      <c r="A131" s="695" t="s">
        <v>253</v>
      </c>
      <c r="B131" s="693"/>
      <c r="C131" s="526"/>
      <c r="D131" s="378" t="s">
        <v>3</v>
      </c>
      <c r="E131" s="530"/>
      <c r="F131" s="530"/>
      <c r="G131" s="530"/>
      <c r="H131" s="530"/>
      <c r="I131" s="530"/>
      <c r="J131" s="531"/>
      <c r="K131" s="379">
        <f t="shared" si="48"/>
        <v>0</v>
      </c>
      <c r="L131" s="379">
        <f t="shared" si="48"/>
        <v>0</v>
      </c>
      <c r="M131" s="380">
        <f t="shared" si="48"/>
        <v>0</v>
      </c>
      <c r="N131" s="381" t="str">
        <f t="shared" si="42"/>
        <v/>
      </c>
      <c r="O131" s="379">
        <f t="shared" si="49"/>
        <v>0</v>
      </c>
      <c r="P131" s="379">
        <f t="shared" si="49"/>
        <v>0</v>
      </c>
      <c r="Q131" s="380">
        <f t="shared" si="49"/>
        <v>0</v>
      </c>
      <c r="R131" s="381" t="str">
        <f t="shared" si="43"/>
        <v/>
      </c>
      <c r="S131" s="379">
        <f t="shared" si="50"/>
        <v>0</v>
      </c>
      <c r="T131" s="379">
        <f t="shared" si="50"/>
        <v>0</v>
      </c>
      <c r="U131" s="380">
        <f t="shared" si="50"/>
        <v>0</v>
      </c>
      <c r="V131" s="382" t="str">
        <f t="shared" si="44"/>
        <v/>
      </c>
      <c r="W131" s="383">
        <f t="shared" si="54"/>
        <v>0</v>
      </c>
      <c r="X131" s="379">
        <f t="shared" si="54"/>
        <v>0</v>
      </c>
      <c r="Y131" s="379">
        <f t="shared" si="54"/>
        <v>0</v>
      </c>
      <c r="Z131" s="379">
        <f t="shared" si="54"/>
        <v>0</v>
      </c>
      <c r="AA131" s="384">
        <f t="shared" si="54"/>
        <v>0</v>
      </c>
      <c r="AB131" s="383">
        <f t="shared" si="54"/>
        <v>0</v>
      </c>
      <c r="AC131" s="379">
        <f t="shared" si="54"/>
        <v>0</v>
      </c>
      <c r="AD131" s="379">
        <f t="shared" si="54"/>
        <v>0</v>
      </c>
      <c r="AE131" s="379">
        <f t="shared" si="54"/>
        <v>0</v>
      </c>
      <c r="AF131" s="385">
        <f t="shared" si="54"/>
        <v>0</v>
      </c>
      <c r="AG131" s="386" t="str">
        <f t="shared" si="45"/>
        <v/>
      </c>
      <c r="AH131" s="21"/>
      <c r="AI131" s="402"/>
      <c r="AJ131" s="406">
        <f t="shared" si="52"/>
        <v>0</v>
      </c>
      <c r="AK131" s="406">
        <f t="shared" si="52"/>
        <v>0</v>
      </c>
      <c r="AL131" s="407">
        <f t="shared" si="52"/>
        <v>0</v>
      </c>
      <c r="AM131" s="408" t="str">
        <f t="shared" si="46"/>
        <v/>
      </c>
      <c r="AN131" s="410">
        <f t="shared" si="55"/>
        <v>0</v>
      </c>
      <c r="AO131" s="406">
        <f t="shared" si="55"/>
        <v>0</v>
      </c>
      <c r="AP131" s="406">
        <f t="shared" si="55"/>
        <v>0</v>
      </c>
      <c r="AQ131" s="406">
        <f t="shared" si="55"/>
        <v>0</v>
      </c>
      <c r="AR131" s="411">
        <f t="shared" si="55"/>
        <v>0</v>
      </c>
      <c r="AS131" s="410">
        <f t="shared" si="55"/>
        <v>0</v>
      </c>
      <c r="AT131" s="406">
        <f t="shared" si="55"/>
        <v>0</v>
      </c>
      <c r="AU131" s="406">
        <f t="shared" si="55"/>
        <v>0</v>
      </c>
      <c r="AV131" s="406">
        <f t="shared" si="55"/>
        <v>0</v>
      </c>
      <c r="AW131" s="412">
        <f t="shared" si="55"/>
        <v>0</v>
      </c>
      <c r="AX131" s="413">
        <f t="shared" si="47"/>
        <v>0</v>
      </c>
      <c r="CP131" s="3"/>
      <c r="DR131" s="304"/>
    </row>
    <row r="132" spans="1:122" s="5" customFormat="1" ht="18" x14ac:dyDescent="0.25">
      <c r="A132" s="695" t="s">
        <v>235</v>
      </c>
      <c r="B132" s="693"/>
      <c r="C132" s="526"/>
      <c r="D132" s="378" t="s">
        <v>164</v>
      </c>
      <c r="E132" s="530"/>
      <c r="F132" s="530"/>
      <c r="G132" s="530"/>
      <c r="H132" s="530"/>
      <c r="I132" s="530"/>
      <c r="J132" s="531"/>
      <c r="K132" s="379">
        <f t="shared" si="48"/>
        <v>0</v>
      </c>
      <c r="L132" s="379">
        <f t="shared" si="48"/>
        <v>0</v>
      </c>
      <c r="M132" s="380">
        <f t="shared" si="48"/>
        <v>0</v>
      </c>
      <c r="N132" s="381" t="str">
        <f t="shared" si="42"/>
        <v/>
      </c>
      <c r="O132" s="379">
        <f t="shared" si="49"/>
        <v>0</v>
      </c>
      <c r="P132" s="379">
        <f t="shared" si="49"/>
        <v>0</v>
      </c>
      <c r="Q132" s="380">
        <f t="shared" si="49"/>
        <v>0</v>
      </c>
      <c r="R132" s="381" t="str">
        <f t="shared" si="43"/>
        <v/>
      </c>
      <c r="S132" s="379">
        <f t="shared" si="50"/>
        <v>0</v>
      </c>
      <c r="T132" s="379">
        <f t="shared" si="50"/>
        <v>0</v>
      </c>
      <c r="U132" s="380">
        <f t="shared" si="50"/>
        <v>0</v>
      </c>
      <c r="V132" s="382" t="str">
        <f t="shared" si="44"/>
        <v/>
      </c>
      <c r="W132" s="383">
        <f t="shared" si="54"/>
        <v>0</v>
      </c>
      <c r="X132" s="379">
        <f t="shared" si="54"/>
        <v>0</v>
      </c>
      <c r="Y132" s="379">
        <f t="shared" si="54"/>
        <v>0</v>
      </c>
      <c r="Z132" s="379">
        <f t="shared" si="54"/>
        <v>0</v>
      </c>
      <c r="AA132" s="384">
        <f t="shared" si="54"/>
        <v>0</v>
      </c>
      <c r="AB132" s="383">
        <f t="shared" si="54"/>
        <v>0</v>
      </c>
      <c r="AC132" s="379">
        <f t="shared" si="54"/>
        <v>0</v>
      </c>
      <c r="AD132" s="379">
        <f t="shared" si="54"/>
        <v>0</v>
      </c>
      <c r="AE132" s="379">
        <f t="shared" si="54"/>
        <v>0</v>
      </c>
      <c r="AF132" s="385">
        <f t="shared" si="54"/>
        <v>0</v>
      </c>
      <c r="AG132" s="386" t="str">
        <f t="shared" si="45"/>
        <v/>
      </c>
      <c r="AH132" s="21"/>
      <c r="AI132" s="402"/>
      <c r="AJ132" s="406">
        <f t="shared" si="52"/>
        <v>0</v>
      </c>
      <c r="AK132" s="406">
        <f t="shared" si="52"/>
        <v>0</v>
      </c>
      <c r="AL132" s="407">
        <f t="shared" si="52"/>
        <v>0</v>
      </c>
      <c r="AM132" s="408" t="str">
        <f t="shared" si="46"/>
        <v/>
      </c>
      <c r="AN132" s="410">
        <f t="shared" si="55"/>
        <v>0</v>
      </c>
      <c r="AO132" s="406">
        <f t="shared" si="55"/>
        <v>0</v>
      </c>
      <c r="AP132" s="406">
        <f t="shared" si="55"/>
        <v>0</v>
      </c>
      <c r="AQ132" s="406">
        <f t="shared" si="55"/>
        <v>0</v>
      </c>
      <c r="AR132" s="411">
        <f t="shared" si="55"/>
        <v>0</v>
      </c>
      <c r="AS132" s="410">
        <f t="shared" si="55"/>
        <v>0</v>
      </c>
      <c r="AT132" s="406">
        <f t="shared" si="55"/>
        <v>0</v>
      </c>
      <c r="AU132" s="406">
        <f t="shared" si="55"/>
        <v>0</v>
      </c>
      <c r="AV132" s="406">
        <f t="shared" si="55"/>
        <v>0</v>
      </c>
      <c r="AW132" s="412">
        <f t="shared" si="55"/>
        <v>0</v>
      </c>
      <c r="AX132" s="413">
        <f t="shared" si="47"/>
        <v>0</v>
      </c>
      <c r="CP132" s="3"/>
      <c r="DR132" s="304"/>
    </row>
    <row r="133" spans="1:122" s="5" customFormat="1" ht="18" x14ac:dyDescent="0.25">
      <c r="A133" s="695" t="s">
        <v>236</v>
      </c>
      <c r="B133" s="693"/>
      <c r="C133" s="526"/>
      <c r="D133" s="378" t="s">
        <v>165</v>
      </c>
      <c r="E133" s="530"/>
      <c r="F133" s="530"/>
      <c r="G133" s="530"/>
      <c r="H133" s="530"/>
      <c r="I133" s="530"/>
      <c r="J133" s="531"/>
      <c r="K133" s="379">
        <f t="shared" si="48"/>
        <v>0</v>
      </c>
      <c r="L133" s="379">
        <f t="shared" si="48"/>
        <v>0</v>
      </c>
      <c r="M133" s="380">
        <f t="shared" si="48"/>
        <v>0</v>
      </c>
      <c r="N133" s="381" t="str">
        <f t="shared" si="42"/>
        <v/>
      </c>
      <c r="O133" s="379">
        <f t="shared" si="49"/>
        <v>0</v>
      </c>
      <c r="P133" s="379">
        <f t="shared" si="49"/>
        <v>0</v>
      </c>
      <c r="Q133" s="380">
        <f t="shared" si="49"/>
        <v>0</v>
      </c>
      <c r="R133" s="381" t="str">
        <f t="shared" si="43"/>
        <v/>
      </c>
      <c r="S133" s="379">
        <f t="shared" si="50"/>
        <v>0</v>
      </c>
      <c r="T133" s="379">
        <f t="shared" si="50"/>
        <v>0</v>
      </c>
      <c r="U133" s="380">
        <f t="shared" si="50"/>
        <v>0</v>
      </c>
      <c r="V133" s="382" t="str">
        <f t="shared" si="44"/>
        <v/>
      </c>
      <c r="W133" s="383">
        <f t="shared" si="54"/>
        <v>0</v>
      </c>
      <c r="X133" s="379">
        <f t="shared" si="54"/>
        <v>0</v>
      </c>
      <c r="Y133" s="379">
        <f t="shared" si="54"/>
        <v>0</v>
      </c>
      <c r="Z133" s="379">
        <f t="shared" si="54"/>
        <v>0</v>
      </c>
      <c r="AA133" s="384">
        <f t="shared" si="54"/>
        <v>0</v>
      </c>
      <c r="AB133" s="383">
        <f t="shared" si="54"/>
        <v>0</v>
      </c>
      <c r="AC133" s="379">
        <f t="shared" si="54"/>
        <v>0</v>
      </c>
      <c r="AD133" s="379">
        <f t="shared" si="54"/>
        <v>0</v>
      </c>
      <c r="AE133" s="379">
        <f t="shared" si="54"/>
        <v>0</v>
      </c>
      <c r="AF133" s="385">
        <f t="shared" si="54"/>
        <v>0</v>
      </c>
      <c r="AG133" s="386" t="str">
        <f t="shared" si="45"/>
        <v/>
      </c>
      <c r="AH133" s="21"/>
      <c r="AI133" s="402"/>
      <c r="AJ133" s="406">
        <f t="shared" si="52"/>
        <v>0</v>
      </c>
      <c r="AK133" s="406">
        <f t="shared" si="52"/>
        <v>0</v>
      </c>
      <c r="AL133" s="407">
        <f t="shared" si="52"/>
        <v>0</v>
      </c>
      <c r="AM133" s="408" t="str">
        <f t="shared" si="46"/>
        <v/>
      </c>
      <c r="AN133" s="410">
        <f t="shared" si="55"/>
        <v>0</v>
      </c>
      <c r="AO133" s="406">
        <f t="shared" si="55"/>
        <v>0</v>
      </c>
      <c r="AP133" s="406">
        <f t="shared" si="55"/>
        <v>0</v>
      </c>
      <c r="AQ133" s="406">
        <f t="shared" si="55"/>
        <v>0</v>
      </c>
      <c r="AR133" s="411">
        <f t="shared" si="55"/>
        <v>0</v>
      </c>
      <c r="AS133" s="410">
        <f t="shared" si="55"/>
        <v>0</v>
      </c>
      <c r="AT133" s="406">
        <f t="shared" si="55"/>
        <v>0</v>
      </c>
      <c r="AU133" s="406">
        <f t="shared" si="55"/>
        <v>0</v>
      </c>
      <c r="AV133" s="406">
        <f t="shared" si="55"/>
        <v>0</v>
      </c>
      <c r="AW133" s="412">
        <f t="shared" si="55"/>
        <v>0</v>
      </c>
      <c r="AX133" s="413">
        <f t="shared" si="47"/>
        <v>0</v>
      </c>
      <c r="CP133" s="3"/>
      <c r="DR133" s="304"/>
    </row>
    <row r="134" spans="1:122" s="5" customFormat="1" ht="18" x14ac:dyDescent="0.25">
      <c r="A134" s="695" t="s">
        <v>251</v>
      </c>
      <c r="B134" s="693"/>
      <c r="C134" s="526"/>
      <c r="D134" s="378" t="s">
        <v>100</v>
      </c>
      <c r="E134" s="530"/>
      <c r="F134" s="530"/>
      <c r="G134" s="530"/>
      <c r="H134" s="530"/>
      <c r="I134" s="530"/>
      <c r="J134" s="531"/>
      <c r="K134" s="379">
        <f t="shared" si="48"/>
        <v>0</v>
      </c>
      <c r="L134" s="379">
        <f t="shared" si="48"/>
        <v>0</v>
      </c>
      <c r="M134" s="380">
        <f t="shared" si="48"/>
        <v>0</v>
      </c>
      <c r="N134" s="381" t="str">
        <f t="shared" si="42"/>
        <v/>
      </c>
      <c r="O134" s="379">
        <f t="shared" si="49"/>
        <v>0</v>
      </c>
      <c r="P134" s="379">
        <f t="shared" si="49"/>
        <v>0</v>
      </c>
      <c r="Q134" s="380">
        <f t="shared" si="49"/>
        <v>0</v>
      </c>
      <c r="R134" s="381" t="str">
        <f t="shared" si="43"/>
        <v/>
      </c>
      <c r="S134" s="379">
        <f t="shared" si="50"/>
        <v>0</v>
      </c>
      <c r="T134" s="379">
        <f t="shared" si="50"/>
        <v>0</v>
      </c>
      <c r="U134" s="380">
        <f t="shared" si="50"/>
        <v>0</v>
      </c>
      <c r="V134" s="382" t="str">
        <f t="shared" si="44"/>
        <v/>
      </c>
      <c r="W134" s="383">
        <f t="shared" si="54"/>
        <v>0</v>
      </c>
      <c r="X134" s="379">
        <f t="shared" si="54"/>
        <v>0</v>
      </c>
      <c r="Y134" s="379">
        <f t="shared" si="54"/>
        <v>0</v>
      </c>
      <c r="Z134" s="379">
        <f t="shared" si="54"/>
        <v>0</v>
      </c>
      <c r="AA134" s="384">
        <f t="shared" si="54"/>
        <v>0</v>
      </c>
      <c r="AB134" s="383">
        <f t="shared" si="54"/>
        <v>0</v>
      </c>
      <c r="AC134" s="379">
        <f t="shared" si="54"/>
        <v>0</v>
      </c>
      <c r="AD134" s="379">
        <f t="shared" si="54"/>
        <v>0</v>
      </c>
      <c r="AE134" s="379">
        <f t="shared" si="54"/>
        <v>0</v>
      </c>
      <c r="AF134" s="385">
        <f t="shared" si="54"/>
        <v>0</v>
      </c>
      <c r="AG134" s="386" t="str">
        <f t="shared" si="45"/>
        <v/>
      </c>
      <c r="AH134" s="21"/>
      <c r="AI134" s="402"/>
      <c r="AJ134" s="406">
        <f t="shared" si="52"/>
        <v>0</v>
      </c>
      <c r="AK134" s="406">
        <f t="shared" si="52"/>
        <v>0</v>
      </c>
      <c r="AL134" s="407">
        <f t="shared" si="52"/>
        <v>0</v>
      </c>
      <c r="AM134" s="408" t="str">
        <f t="shared" si="46"/>
        <v/>
      </c>
      <c r="AN134" s="410">
        <f t="shared" si="55"/>
        <v>0</v>
      </c>
      <c r="AO134" s="406">
        <f t="shared" si="55"/>
        <v>0</v>
      </c>
      <c r="AP134" s="406">
        <f t="shared" si="55"/>
        <v>0</v>
      </c>
      <c r="AQ134" s="406">
        <f t="shared" si="55"/>
        <v>0</v>
      </c>
      <c r="AR134" s="411">
        <f t="shared" si="55"/>
        <v>0</v>
      </c>
      <c r="AS134" s="410">
        <f t="shared" si="55"/>
        <v>0</v>
      </c>
      <c r="AT134" s="406">
        <f t="shared" si="55"/>
        <v>0</v>
      </c>
      <c r="AU134" s="406">
        <f t="shared" si="55"/>
        <v>0</v>
      </c>
      <c r="AV134" s="406">
        <f t="shared" si="55"/>
        <v>0</v>
      </c>
      <c r="AW134" s="412">
        <f t="shared" si="55"/>
        <v>0</v>
      </c>
      <c r="AX134" s="413">
        <f t="shared" si="47"/>
        <v>0</v>
      </c>
      <c r="CP134" s="3"/>
      <c r="DR134" s="304"/>
    </row>
    <row r="135" spans="1:122" s="5" customFormat="1" ht="18" x14ac:dyDescent="0.25">
      <c r="A135" s="695" t="s">
        <v>237</v>
      </c>
      <c r="B135" s="693"/>
      <c r="C135" s="526"/>
      <c r="D135" s="378" t="s">
        <v>87</v>
      </c>
      <c r="E135" s="530"/>
      <c r="F135" s="530"/>
      <c r="G135" s="530"/>
      <c r="H135" s="530"/>
      <c r="I135" s="530"/>
      <c r="J135" s="531"/>
      <c r="K135" s="379">
        <f t="shared" si="48"/>
        <v>0</v>
      </c>
      <c r="L135" s="379">
        <f t="shared" si="48"/>
        <v>0</v>
      </c>
      <c r="M135" s="380">
        <f t="shared" si="48"/>
        <v>0</v>
      </c>
      <c r="N135" s="381" t="str">
        <f t="shared" si="42"/>
        <v/>
      </c>
      <c r="O135" s="379">
        <f t="shared" si="49"/>
        <v>0</v>
      </c>
      <c r="P135" s="379">
        <f t="shared" si="49"/>
        <v>0</v>
      </c>
      <c r="Q135" s="380">
        <f t="shared" si="49"/>
        <v>0</v>
      </c>
      <c r="R135" s="381" t="str">
        <f t="shared" si="43"/>
        <v/>
      </c>
      <c r="S135" s="379">
        <f t="shared" si="50"/>
        <v>0</v>
      </c>
      <c r="T135" s="379">
        <f t="shared" si="50"/>
        <v>0</v>
      </c>
      <c r="U135" s="380">
        <f t="shared" si="50"/>
        <v>0</v>
      </c>
      <c r="V135" s="382" t="str">
        <f t="shared" si="44"/>
        <v/>
      </c>
      <c r="W135" s="383">
        <f t="shared" si="54"/>
        <v>0</v>
      </c>
      <c r="X135" s="379">
        <f t="shared" si="54"/>
        <v>0</v>
      </c>
      <c r="Y135" s="379">
        <f t="shared" si="54"/>
        <v>0</v>
      </c>
      <c r="Z135" s="379">
        <f t="shared" si="54"/>
        <v>0</v>
      </c>
      <c r="AA135" s="384">
        <f t="shared" si="54"/>
        <v>0</v>
      </c>
      <c r="AB135" s="383">
        <f t="shared" si="54"/>
        <v>0</v>
      </c>
      <c r="AC135" s="379">
        <f t="shared" si="54"/>
        <v>0</v>
      </c>
      <c r="AD135" s="379">
        <f t="shared" si="54"/>
        <v>0</v>
      </c>
      <c r="AE135" s="379">
        <f t="shared" si="54"/>
        <v>0</v>
      </c>
      <c r="AF135" s="385">
        <f t="shared" si="54"/>
        <v>0</v>
      </c>
      <c r="AG135" s="386" t="str">
        <f t="shared" si="45"/>
        <v/>
      </c>
      <c r="AH135" s="21"/>
      <c r="AI135" s="402"/>
      <c r="AJ135" s="406">
        <f t="shared" si="52"/>
        <v>0</v>
      </c>
      <c r="AK135" s="406">
        <f t="shared" si="52"/>
        <v>0</v>
      </c>
      <c r="AL135" s="407">
        <f t="shared" si="52"/>
        <v>0</v>
      </c>
      <c r="AM135" s="408" t="str">
        <f t="shared" si="46"/>
        <v/>
      </c>
      <c r="AN135" s="410">
        <f t="shared" si="55"/>
        <v>0</v>
      </c>
      <c r="AO135" s="406">
        <f t="shared" si="55"/>
        <v>0</v>
      </c>
      <c r="AP135" s="406">
        <f t="shared" si="55"/>
        <v>0</v>
      </c>
      <c r="AQ135" s="406">
        <f t="shared" si="55"/>
        <v>0</v>
      </c>
      <c r="AR135" s="411">
        <f t="shared" si="55"/>
        <v>0</v>
      </c>
      <c r="AS135" s="410">
        <f t="shared" si="55"/>
        <v>0</v>
      </c>
      <c r="AT135" s="406">
        <f t="shared" si="55"/>
        <v>0</v>
      </c>
      <c r="AU135" s="406">
        <f t="shared" si="55"/>
        <v>0</v>
      </c>
      <c r="AV135" s="406">
        <f t="shared" si="55"/>
        <v>0</v>
      </c>
      <c r="AW135" s="412">
        <f t="shared" si="55"/>
        <v>0</v>
      </c>
      <c r="AX135" s="413">
        <f t="shared" si="47"/>
        <v>0</v>
      </c>
      <c r="CP135" s="3"/>
      <c r="DR135" s="304"/>
    </row>
    <row r="136" spans="1:122" s="5" customFormat="1" ht="18" x14ac:dyDescent="0.25">
      <c r="A136" s="695" t="s">
        <v>238</v>
      </c>
      <c r="B136" s="693"/>
      <c r="C136" s="526"/>
      <c r="D136" s="378" t="s">
        <v>11</v>
      </c>
      <c r="E136" s="530"/>
      <c r="F136" s="530"/>
      <c r="G136" s="530"/>
      <c r="H136" s="530"/>
      <c r="I136" s="530"/>
      <c r="J136" s="531"/>
      <c r="K136" s="379">
        <f t="shared" si="48"/>
        <v>0</v>
      </c>
      <c r="L136" s="379">
        <f t="shared" si="48"/>
        <v>0</v>
      </c>
      <c r="M136" s="380">
        <f t="shared" si="48"/>
        <v>0</v>
      </c>
      <c r="N136" s="381" t="str">
        <f t="shared" si="42"/>
        <v/>
      </c>
      <c r="O136" s="379">
        <f t="shared" si="49"/>
        <v>0</v>
      </c>
      <c r="P136" s="379">
        <f t="shared" si="49"/>
        <v>0</v>
      </c>
      <c r="Q136" s="380">
        <f t="shared" si="49"/>
        <v>0</v>
      </c>
      <c r="R136" s="381" t="str">
        <f t="shared" si="43"/>
        <v/>
      </c>
      <c r="S136" s="379">
        <f t="shared" si="50"/>
        <v>0</v>
      </c>
      <c r="T136" s="379">
        <f t="shared" si="50"/>
        <v>0</v>
      </c>
      <c r="U136" s="380">
        <f t="shared" si="50"/>
        <v>0</v>
      </c>
      <c r="V136" s="382" t="str">
        <f t="shared" si="44"/>
        <v/>
      </c>
      <c r="W136" s="383">
        <f t="shared" si="54"/>
        <v>0</v>
      </c>
      <c r="X136" s="379">
        <f t="shared" si="54"/>
        <v>0</v>
      </c>
      <c r="Y136" s="379">
        <f t="shared" si="54"/>
        <v>0</v>
      </c>
      <c r="Z136" s="379">
        <f t="shared" si="54"/>
        <v>0</v>
      </c>
      <c r="AA136" s="384">
        <f t="shared" si="54"/>
        <v>0</v>
      </c>
      <c r="AB136" s="383">
        <f t="shared" si="54"/>
        <v>0</v>
      </c>
      <c r="AC136" s="379">
        <f t="shared" si="54"/>
        <v>0</v>
      </c>
      <c r="AD136" s="379">
        <f t="shared" si="54"/>
        <v>0</v>
      </c>
      <c r="AE136" s="379">
        <f t="shared" si="54"/>
        <v>0</v>
      </c>
      <c r="AF136" s="385">
        <f t="shared" si="54"/>
        <v>0</v>
      </c>
      <c r="AG136" s="386" t="str">
        <f t="shared" si="45"/>
        <v/>
      </c>
      <c r="AH136" s="21"/>
      <c r="AI136" s="402"/>
      <c r="AJ136" s="406">
        <f t="shared" si="52"/>
        <v>0</v>
      </c>
      <c r="AK136" s="406">
        <f t="shared" si="52"/>
        <v>0</v>
      </c>
      <c r="AL136" s="407">
        <f t="shared" si="52"/>
        <v>0</v>
      </c>
      <c r="AM136" s="408" t="str">
        <f t="shared" si="46"/>
        <v/>
      </c>
      <c r="AN136" s="410">
        <f t="shared" si="55"/>
        <v>0</v>
      </c>
      <c r="AO136" s="406">
        <f t="shared" si="55"/>
        <v>0</v>
      </c>
      <c r="AP136" s="406">
        <f t="shared" si="55"/>
        <v>0</v>
      </c>
      <c r="AQ136" s="406">
        <f t="shared" si="55"/>
        <v>0</v>
      </c>
      <c r="AR136" s="411">
        <f t="shared" si="55"/>
        <v>0</v>
      </c>
      <c r="AS136" s="410">
        <f t="shared" si="55"/>
        <v>0</v>
      </c>
      <c r="AT136" s="406">
        <f t="shared" si="55"/>
        <v>0</v>
      </c>
      <c r="AU136" s="406">
        <f t="shared" si="55"/>
        <v>0</v>
      </c>
      <c r="AV136" s="406">
        <f t="shared" si="55"/>
        <v>0</v>
      </c>
      <c r="AW136" s="412">
        <f t="shared" si="55"/>
        <v>0</v>
      </c>
      <c r="AX136" s="413">
        <f t="shared" si="47"/>
        <v>0</v>
      </c>
      <c r="CP136" s="3"/>
      <c r="DR136" s="304"/>
    </row>
    <row r="137" spans="1:122" s="5" customFormat="1" ht="18" x14ac:dyDescent="0.25">
      <c r="A137" s="695" t="s">
        <v>241</v>
      </c>
      <c r="B137" s="693"/>
      <c r="C137" s="526"/>
      <c r="D137" s="378" t="s">
        <v>12</v>
      </c>
      <c r="E137" s="530"/>
      <c r="F137" s="530"/>
      <c r="G137" s="530"/>
      <c r="H137" s="530"/>
      <c r="I137" s="530"/>
      <c r="J137" s="531"/>
      <c r="K137" s="379">
        <f t="shared" si="48"/>
        <v>0</v>
      </c>
      <c r="L137" s="379">
        <f t="shared" si="48"/>
        <v>0</v>
      </c>
      <c r="M137" s="380">
        <f t="shared" si="48"/>
        <v>0</v>
      </c>
      <c r="N137" s="381" t="str">
        <f t="shared" si="42"/>
        <v/>
      </c>
      <c r="O137" s="379">
        <f t="shared" si="49"/>
        <v>0</v>
      </c>
      <c r="P137" s="379">
        <f t="shared" si="49"/>
        <v>0</v>
      </c>
      <c r="Q137" s="380">
        <f t="shared" si="49"/>
        <v>0</v>
      </c>
      <c r="R137" s="381" t="str">
        <f t="shared" si="43"/>
        <v/>
      </c>
      <c r="S137" s="379">
        <f t="shared" si="50"/>
        <v>0</v>
      </c>
      <c r="T137" s="379">
        <f t="shared" si="50"/>
        <v>0</v>
      </c>
      <c r="U137" s="380">
        <f t="shared" si="50"/>
        <v>0</v>
      </c>
      <c r="V137" s="382" t="str">
        <f t="shared" si="44"/>
        <v/>
      </c>
      <c r="W137" s="383">
        <f t="shared" si="54"/>
        <v>0</v>
      </c>
      <c r="X137" s="379">
        <f t="shared" si="54"/>
        <v>0</v>
      </c>
      <c r="Y137" s="379">
        <f t="shared" si="54"/>
        <v>0</v>
      </c>
      <c r="Z137" s="379">
        <f t="shared" si="54"/>
        <v>0</v>
      </c>
      <c r="AA137" s="384">
        <f t="shared" si="54"/>
        <v>0</v>
      </c>
      <c r="AB137" s="383">
        <f t="shared" si="54"/>
        <v>0</v>
      </c>
      <c r="AC137" s="379">
        <f t="shared" si="54"/>
        <v>0</v>
      </c>
      <c r="AD137" s="379">
        <f t="shared" si="54"/>
        <v>0</v>
      </c>
      <c r="AE137" s="379">
        <f t="shared" si="54"/>
        <v>0</v>
      </c>
      <c r="AF137" s="385">
        <f t="shared" si="54"/>
        <v>0</v>
      </c>
      <c r="AG137" s="386" t="str">
        <f t="shared" si="45"/>
        <v/>
      </c>
      <c r="AH137" s="21"/>
      <c r="AI137" s="402"/>
      <c r="AJ137" s="406">
        <f t="shared" si="52"/>
        <v>0</v>
      </c>
      <c r="AK137" s="406">
        <f t="shared" si="52"/>
        <v>0</v>
      </c>
      <c r="AL137" s="407">
        <f t="shared" si="52"/>
        <v>0</v>
      </c>
      <c r="AM137" s="408" t="str">
        <f t="shared" si="46"/>
        <v/>
      </c>
      <c r="AN137" s="410">
        <f t="shared" si="55"/>
        <v>0</v>
      </c>
      <c r="AO137" s="406">
        <f t="shared" si="55"/>
        <v>0</v>
      </c>
      <c r="AP137" s="406">
        <f t="shared" si="55"/>
        <v>0</v>
      </c>
      <c r="AQ137" s="406">
        <f t="shared" si="55"/>
        <v>0</v>
      </c>
      <c r="AR137" s="411">
        <f t="shared" si="55"/>
        <v>0</v>
      </c>
      <c r="AS137" s="410">
        <f t="shared" si="55"/>
        <v>0</v>
      </c>
      <c r="AT137" s="406">
        <f t="shared" si="55"/>
        <v>0</v>
      </c>
      <c r="AU137" s="406">
        <f t="shared" si="55"/>
        <v>0</v>
      </c>
      <c r="AV137" s="406">
        <f t="shared" si="55"/>
        <v>0</v>
      </c>
      <c r="AW137" s="412">
        <f t="shared" si="55"/>
        <v>0</v>
      </c>
      <c r="AX137" s="413">
        <f t="shared" si="47"/>
        <v>0</v>
      </c>
      <c r="CP137" s="3"/>
      <c r="DR137" s="304"/>
    </row>
    <row r="138" spans="1:122" s="5" customFormat="1" ht="18" x14ac:dyDescent="0.25">
      <c r="A138" s="695" t="s">
        <v>242</v>
      </c>
      <c r="B138" s="693"/>
      <c r="C138" s="526"/>
      <c r="D138" s="378" t="s">
        <v>13</v>
      </c>
      <c r="E138" s="530"/>
      <c r="F138" s="530"/>
      <c r="G138" s="530"/>
      <c r="H138" s="530"/>
      <c r="I138" s="530"/>
      <c r="J138" s="531"/>
      <c r="K138" s="379">
        <f t="shared" si="48"/>
        <v>0</v>
      </c>
      <c r="L138" s="379">
        <f t="shared" si="48"/>
        <v>0</v>
      </c>
      <c r="M138" s="380">
        <f t="shared" si="48"/>
        <v>0</v>
      </c>
      <c r="N138" s="381" t="str">
        <f t="shared" si="42"/>
        <v/>
      </c>
      <c r="O138" s="379">
        <f t="shared" si="49"/>
        <v>0</v>
      </c>
      <c r="P138" s="379">
        <f t="shared" si="49"/>
        <v>0</v>
      </c>
      <c r="Q138" s="380">
        <f t="shared" si="49"/>
        <v>0</v>
      </c>
      <c r="R138" s="381" t="str">
        <f t="shared" si="43"/>
        <v/>
      </c>
      <c r="S138" s="379">
        <f>SUMIF($D$13:$D$59,$D138,S$13:S$59)</f>
        <v>0</v>
      </c>
      <c r="T138" s="379">
        <f t="shared" si="50"/>
        <v>0</v>
      </c>
      <c r="U138" s="380">
        <f t="shared" si="50"/>
        <v>0</v>
      </c>
      <c r="V138" s="382" t="str">
        <f t="shared" si="44"/>
        <v/>
      </c>
      <c r="W138" s="383">
        <f>SUMIF($D$13:$D$59,$D138,W$13:W$59)</f>
        <v>0</v>
      </c>
      <c r="X138" s="379">
        <f t="shared" si="54"/>
        <v>0</v>
      </c>
      <c r="Y138" s="379">
        <f t="shared" si="54"/>
        <v>0</v>
      </c>
      <c r="Z138" s="379">
        <f t="shared" si="54"/>
        <v>0</v>
      </c>
      <c r="AA138" s="384">
        <f t="shared" si="54"/>
        <v>0</v>
      </c>
      <c r="AB138" s="383">
        <f>SUMIF($D$13:$D$59,$D138,AB$13:AB$59)</f>
        <v>0</v>
      </c>
      <c r="AC138" s="379">
        <f t="shared" si="54"/>
        <v>0</v>
      </c>
      <c r="AD138" s="379">
        <f t="shared" si="54"/>
        <v>0</v>
      </c>
      <c r="AE138" s="379">
        <f t="shared" si="54"/>
        <v>0</v>
      </c>
      <c r="AF138" s="385">
        <f t="shared" si="54"/>
        <v>0</v>
      </c>
      <c r="AG138" s="386" t="str">
        <f t="shared" si="45"/>
        <v/>
      </c>
      <c r="AH138" s="21"/>
      <c r="AI138" s="402"/>
      <c r="AJ138" s="406">
        <f t="shared" si="52"/>
        <v>0</v>
      </c>
      <c r="AK138" s="406">
        <f t="shared" si="52"/>
        <v>0</v>
      </c>
      <c r="AL138" s="407">
        <f t="shared" si="52"/>
        <v>0</v>
      </c>
      <c r="AM138" s="408" t="str">
        <f t="shared" si="46"/>
        <v/>
      </c>
      <c r="AN138" s="410">
        <f t="shared" si="55"/>
        <v>0</v>
      </c>
      <c r="AO138" s="406">
        <f t="shared" si="55"/>
        <v>0</v>
      </c>
      <c r="AP138" s="406">
        <f t="shared" si="55"/>
        <v>0</v>
      </c>
      <c r="AQ138" s="406">
        <f t="shared" si="55"/>
        <v>0</v>
      </c>
      <c r="AR138" s="411">
        <f t="shared" si="55"/>
        <v>0</v>
      </c>
      <c r="AS138" s="410">
        <f t="shared" si="55"/>
        <v>0</v>
      </c>
      <c r="AT138" s="406">
        <f t="shared" si="55"/>
        <v>0</v>
      </c>
      <c r="AU138" s="406">
        <f t="shared" si="55"/>
        <v>0</v>
      </c>
      <c r="AV138" s="406">
        <f t="shared" si="55"/>
        <v>0</v>
      </c>
      <c r="AW138" s="412">
        <f t="shared" si="55"/>
        <v>0</v>
      </c>
      <c r="AX138" s="413">
        <f t="shared" si="47"/>
        <v>0</v>
      </c>
      <c r="CP138" s="3"/>
      <c r="DR138" s="304"/>
    </row>
    <row r="139" spans="1:122" s="5" customFormat="1" ht="18" x14ac:dyDescent="0.25">
      <c r="A139" s="695" t="s">
        <v>243</v>
      </c>
      <c r="B139" s="693"/>
      <c r="C139" s="526"/>
      <c r="D139" s="378" t="s">
        <v>14</v>
      </c>
      <c r="E139" s="530"/>
      <c r="F139" s="530"/>
      <c r="G139" s="530"/>
      <c r="H139" s="530"/>
      <c r="I139" s="530"/>
      <c r="J139" s="531"/>
      <c r="K139" s="379">
        <f t="shared" si="48"/>
        <v>0</v>
      </c>
      <c r="L139" s="379">
        <f t="shared" si="48"/>
        <v>0</v>
      </c>
      <c r="M139" s="380">
        <f t="shared" si="48"/>
        <v>0</v>
      </c>
      <c r="N139" s="381" t="str">
        <f t="shared" si="42"/>
        <v/>
      </c>
      <c r="O139" s="379">
        <f t="shared" si="49"/>
        <v>0</v>
      </c>
      <c r="P139" s="379">
        <f t="shared" si="49"/>
        <v>0</v>
      </c>
      <c r="Q139" s="380">
        <f t="shared" si="49"/>
        <v>0</v>
      </c>
      <c r="R139" s="381" t="str">
        <f t="shared" si="43"/>
        <v/>
      </c>
      <c r="S139" s="379">
        <f t="shared" si="50"/>
        <v>0</v>
      </c>
      <c r="T139" s="379">
        <f t="shared" si="50"/>
        <v>0</v>
      </c>
      <c r="U139" s="380">
        <f t="shared" si="50"/>
        <v>0</v>
      </c>
      <c r="V139" s="382" t="str">
        <f t="shared" si="44"/>
        <v/>
      </c>
      <c r="W139" s="383">
        <f t="shared" si="54"/>
        <v>0</v>
      </c>
      <c r="X139" s="379">
        <f t="shared" si="54"/>
        <v>0</v>
      </c>
      <c r="Y139" s="379">
        <f t="shared" si="54"/>
        <v>0</v>
      </c>
      <c r="Z139" s="379">
        <f t="shared" si="54"/>
        <v>0</v>
      </c>
      <c r="AA139" s="384">
        <f t="shared" si="54"/>
        <v>0</v>
      </c>
      <c r="AB139" s="383">
        <f t="shared" si="54"/>
        <v>0</v>
      </c>
      <c r="AC139" s="379">
        <f t="shared" si="54"/>
        <v>0</v>
      </c>
      <c r="AD139" s="379">
        <f t="shared" si="54"/>
        <v>0</v>
      </c>
      <c r="AE139" s="379">
        <f t="shared" si="54"/>
        <v>0</v>
      </c>
      <c r="AF139" s="385">
        <f t="shared" si="54"/>
        <v>0</v>
      </c>
      <c r="AG139" s="386" t="str">
        <f t="shared" si="45"/>
        <v/>
      </c>
      <c r="AH139" s="21"/>
      <c r="AI139" s="402"/>
      <c r="AJ139" s="406">
        <f t="shared" si="52"/>
        <v>0</v>
      </c>
      <c r="AK139" s="406">
        <f t="shared" si="52"/>
        <v>0</v>
      </c>
      <c r="AL139" s="407">
        <f t="shared" si="52"/>
        <v>0</v>
      </c>
      <c r="AM139" s="408" t="str">
        <f t="shared" si="46"/>
        <v/>
      </c>
      <c r="AN139" s="410">
        <f t="shared" si="55"/>
        <v>0</v>
      </c>
      <c r="AO139" s="406">
        <f t="shared" si="55"/>
        <v>0</v>
      </c>
      <c r="AP139" s="406">
        <f t="shared" si="55"/>
        <v>0</v>
      </c>
      <c r="AQ139" s="406">
        <f t="shared" si="55"/>
        <v>0</v>
      </c>
      <c r="AR139" s="411">
        <f t="shared" si="55"/>
        <v>0</v>
      </c>
      <c r="AS139" s="410">
        <f t="shared" si="55"/>
        <v>0</v>
      </c>
      <c r="AT139" s="406">
        <f t="shared" si="55"/>
        <v>0</v>
      </c>
      <c r="AU139" s="406">
        <f t="shared" si="55"/>
        <v>0</v>
      </c>
      <c r="AV139" s="406">
        <f t="shared" si="55"/>
        <v>0</v>
      </c>
      <c r="AW139" s="412">
        <f t="shared" si="55"/>
        <v>0</v>
      </c>
      <c r="AX139" s="413">
        <f t="shared" si="47"/>
        <v>0</v>
      </c>
      <c r="CP139" s="3"/>
      <c r="DR139" s="304"/>
    </row>
    <row r="140" spans="1:122" s="5" customFormat="1" ht="18" x14ac:dyDescent="0.25">
      <c r="A140" s="695" t="s">
        <v>239</v>
      </c>
      <c r="B140" s="693"/>
      <c r="C140" s="526"/>
      <c r="D140" s="378" t="s">
        <v>15</v>
      </c>
      <c r="E140" s="530"/>
      <c r="F140" s="530"/>
      <c r="G140" s="530"/>
      <c r="H140" s="530"/>
      <c r="I140" s="530"/>
      <c r="J140" s="531"/>
      <c r="K140" s="379">
        <f t="shared" si="48"/>
        <v>0</v>
      </c>
      <c r="L140" s="379">
        <f t="shared" si="48"/>
        <v>0</v>
      </c>
      <c r="M140" s="380">
        <f t="shared" si="48"/>
        <v>0</v>
      </c>
      <c r="N140" s="381" t="str">
        <f t="shared" si="42"/>
        <v/>
      </c>
      <c r="O140" s="379">
        <f t="shared" si="49"/>
        <v>0</v>
      </c>
      <c r="P140" s="379">
        <f t="shared" si="49"/>
        <v>0</v>
      </c>
      <c r="Q140" s="380">
        <f t="shared" si="49"/>
        <v>0</v>
      </c>
      <c r="R140" s="381" t="str">
        <f t="shared" si="43"/>
        <v/>
      </c>
      <c r="S140" s="379">
        <f t="shared" si="50"/>
        <v>0</v>
      </c>
      <c r="T140" s="379">
        <f t="shared" si="50"/>
        <v>0</v>
      </c>
      <c r="U140" s="380">
        <f t="shared" si="50"/>
        <v>0</v>
      </c>
      <c r="V140" s="382" t="str">
        <f t="shared" si="44"/>
        <v/>
      </c>
      <c r="W140" s="383">
        <f t="shared" si="54"/>
        <v>0</v>
      </c>
      <c r="X140" s="379">
        <f t="shared" si="54"/>
        <v>0</v>
      </c>
      <c r="Y140" s="379">
        <f t="shared" si="54"/>
        <v>0</v>
      </c>
      <c r="Z140" s="379">
        <f t="shared" si="54"/>
        <v>0</v>
      </c>
      <c r="AA140" s="384">
        <f t="shared" si="54"/>
        <v>0</v>
      </c>
      <c r="AB140" s="383">
        <f t="shared" si="54"/>
        <v>0</v>
      </c>
      <c r="AC140" s="379">
        <f t="shared" si="54"/>
        <v>0</v>
      </c>
      <c r="AD140" s="379">
        <f t="shared" si="54"/>
        <v>0</v>
      </c>
      <c r="AE140" s="379">
        <f t="shared" si="54"/>
        <v>0</v>
      </c>
      <c r="AF140" s="385">
        <f t="shared" si="54"/>
        <v>0</v>
      </c>
      <c r="AG140" s="386" t="str">
        <f t="shared" si="45"/>
        <v/>
      </c>
      <c r="AH140" s="21"/>
      <c r="AI140" s="402"/>
      <c r="AJ140" s="406">
        <f t="shared" si="52"/>
        <v>0</v>
      </c>
      <c r="AK140" s="406">
        <f t="shared" si="52"/>
        <v>0</v>
      </c>
      <c r="AL140" s="407">
        <f t="shared" si="52"/>
        <v>0</v>
      </c>
      <c r="AM140" s="408" t="str">
        <f t="shared" si="46"/>
        <v/>
      </c>
      <c r="AN140" s="410">
        <f t="shared" si="55"/>
        <v>0</v>
      </c>
      <c r="AO140" s="406">
        <f t="shared" si="55"/>
        <v>0</v>
      </c>
      <c r="AP140" s="406">
        <f t="shared" si="55"/>
        <v>0</v>
      </c>
      <c r="AQ140" s="406">
        <f t="shared" si="55"/>
        <v>0</v>
      </c>
      <c r="AR140" s="411">
        <f t="shared" si="55"/>
        <v>0</v>
      </c>
      <c r="AS140" s="410">
        <f t="shared" si="55"/>
        <v>0</v>
      </c>
      <c r="AT140" s="406">
        <f t="shared" si="55"/>
        <v>0</v>
      </c>
      <c r="AU140" s="406">
        <f t="shared" si="55"/>
        <v>0</v>
      </c>
      <c r="AV140" s="406">
        <f t="shared" si="55"/>
        <v>0</v>
      </c>
      <c r="AW140" s="412">
        <f t="shared" si="55"/>
        <v>0</v>
      </c>
      <c r="AX140" s="413">
        <f t="shared" si="47"/>
        <v>0</v>
      </c>
      <c r="CP140" s="3"/>
      <c r="DR140" s="304"/>
    </row>
    <row r="141" spans="1:122" s="5" customFormat="1" ht="18" x14ac:dyDescent="0.25">
      <c r="A141" s="695" t="s">
        <v>244</v>
      </c>
      <c r="B141" s="693"/>
      <c r="C141" s="526"/>
      <c r="D141" s="378" t="s">
        <v>16</v>
      </c>
      <c r="E141" s="530"/>
      <c r="F141" s="530"/>
      <c r="G141" s="530"/>
      <c r="H141" s="530"/>
      <c r="I141" s="530"/>
      <c r="J141" s="531"/>
      <c r="K141" s="379">
        <f t="shared" si="48"/>
        <v>0</v>
      </c>
      <c r="L141" s="379">
        <f t="shared" si="48"/>
        <v>0</v>
      </c>
      <c r="M141" s="380">
        <f t="shared" si="48"/>
        <v>0</v>
      </c>
      <c r="N141" s="381" t="str">
        <f t="shared" si="42"/>
        <v/>
      </c>
      <c r="O141" s="379">
        <f t="shared" si="49"/>
        <v>0</v>
      </c>
      <c r="P141" s="379">
        <f t="shared" si="49"/>
        <v>0</v>
      </c>
      <c r="Q141" s="380">
        <f t="shared" si="49"/>
        <v>0</v>
      </c>
      <c r="R141" s="381" t="str">
        <f t="shared" si="43"/>
        <v/>
      </c>
      <c r="S141" s="379">
        <f t="shared" si="50"/>
        <v>0</v>
      </c>
      <c r="T141" s="379">
        <f t="shared" si="50"/>
        <v>0</v>
      </c>
      <c r="U141" s="380">
        <f t="shared" si="50"/>
        <v>0</v>
      </c>
      <c r="V141" s="382" t="str">
        <f t="shared" si="44"/>
        <v/>
      </c>
      <c r="W141" s="383">
        <f t="shared" si="54"/>
        <v>0</v>
      </c>
      <c r="X141" s="379">
        <f t="shared" si="54"/>
        <v>0</v>
      </c>
      <c r="Y141" s="379">
        <f t="shared" si="54"/>
        <v>0</v>
      </c>
      <c r="Z141" s="379">
        <f t="shared" si="54"/>
        <v>0</v>
      </c>
      <c r="AA141" s="384">
        <f t="shared" si="54"/>
        <v>0</v>
      </c>
      <c r="AB141" s="383">
        <f t="shared" si="54"/>
        <v>0</v>
      </c>
      <c r="AC141" s="379">
        <f t="shared" si="54"/>
        <v>0</v>
      </c>
      <c r="AD141" s="379">
        <f t="shared" si="54"/>
        <v>0</v>
      </c>
      <c r="AE141" s="379">
        <f t="shared" si="54"/>
        <v>0</v>
      </c>
      <c r="AF141" s="385">
        <f t="shared" si="54"/>
        <v>0</v>
      </c>
      <c r="AG141" s="386" t="str">
        <f t="shared" si="45"/>
        <v/>
      </c>
      <c r="AH141" s="21"/>
      <c r="AI141" s="402"/>
      <c r="AJ141" s="406">
        <f t="shared" si="52"/>
        <v>0</v>
      </c>
      <c r="AK141" s="406">
        <f t="shared" si="52"/>
        <v>0</v>
      </c>
      <c r="AL141" s="407">
        <f t="shared" si="52"/>
        <v>0</v>
      </c>
      <c r="AM141" s="408" t="str">
        <f t="shared" si="46"/>
        <v/>
      </c>
      <c r="AN141" s="410">
        <f t="shared" si="55"/>
        <v>0</v>
      </c>
      <c r="AO141" s="406">
        <f t="shared" si="55"/>
        <v>0</v>
      </c>
      <c r="AP141" s="406">
        <f t="shared" si="55"/>
        <v>0</v>
      </c>
      <c r="AQ141" s="406">
        <f t="shared" si="55"/>
        <v>0</v>
      </c>
      <c r="AR141" s="411">
        <f t="shared" si="55"/>
        <v>0</v>
      </c>
      <c r="AS141" s="410">
        <f t="shared" si="55"/>
        <v>0</v>
      </c>
      <c r="AT141" s="406">
        <f t="shared" si="55"/>
        <v>0</v>
      </c>
      <c r="AU141" s="406">
        <f t="shared" si="55"/>
        <v>0</v>
      </c>
      <c r="AV141" s="406">
        <f t="shared" si="55"/>
        <v>0</v>
      </c>
      <c r="AW141" s="412">
        <f t="shared" si="55"/>
        <v>0</v>
      </c>
      <c r="AX141" s="413">
        <f t="shared" si="47"/>
        <v>0</v>
      </c>
      <c r="CP141" s="3"/>
      <c r="DR141" s="304"/>
    </row>
    <row r="142" spans="1:122" s="5" customFormat="1" ht="18" x14ac:dyDescent="0.25">
      <c r="A142" s="695" t="s">
        <v>240</v>
      </c>
      <c r="B142" s="693"/>
      <c r="C142" s="526"/>
      <c r="D142" s="378" t="s">
        <v>17</v>
      </c>
      <c r="E142" s="530"/>
      <c r="F142" s="530"/>
      <c r="G142" s="530"/>
      <c r="H142" s="530"/>
      <c r="I142" s="530"/>
      <c r="J142" s="531"/>
      <c r="K142" s="379">
        <f t="shared" si="48"/>
        <v>0</v>
      </c>
      <c r="L142" s="379">
        <f t="shared" si="48"/>
        <v>0</v>
      </c>
      <c r="M142" s="380">
        <f t="shared" si="48"/>
        <v>0</v>
      </c>
      <c r="N142" s="381" t="str">
        <f t="shared" si="42"/>
        <v/>
      </c>
      <c r="O142" s="379">
        <f t="shared" si="49"/>
        <v>0</v>
      </c>
      <c r="P142" s="379">
        <f t="shared" si="49"/>
        <v>0</v>
      </c>
      <c r="Q142" s="380">
        <f t="shared" si="49"/>
        <v>0</v>
      </c>
      <c r="R142" s="381" t="str">
        <f t="shared" si="43"/>
        <v/>
      </c>
      <c r="S142" s="379">
        <f t="shared" si="50"/>
        <v>0</v>
      </c>
      <c r="T142" s="379">
        <f t="shared" si="50"/>
        <v>0</v>
      </c>
      <c r="U142" s="380">
        <f t="shared" si="50"/>
        <v>0</v>
      </c>
      <c r="V142" s="382" t="str">
        <f t="shared" si="44"/>
        <v/>
      </c>
      <c r="W142" s="383">
        <f t="shared" si="54"/>
        <v>0</v>
      </c>
      <c r="X142" s="379">
        <f t="shared" si="54"/>
        <v>0</v>
      </c>
      <c r="Y142" s="379">
        <f t="shared" si="54"/>
        <v>0</v>
      </c>
      <c r="Z142" s="379">
        <f t="shared" si="54"/>
        <v>0</v>
      </c>
      <c r="AA142" s="384">
        <f t="shared" si="54"/>
        <v>0</v>
      </c>
      <c r="AB142" s="383">
        <f t="shared" si="54"/>
        <v>0</v>
      </c>
      <c r="AC142" s="379">
        <f t="shared" si="54"/>
        <v>0</v>
      </c>
      <c r="AD142" s="379">
        <f t="shared" si="54"/>
        <v>0</v>
      </c>
      <c r="AE142" s="379">
        <f t="shared" si="54"/>
        <v>0</v>
      </c>
      <c r="AF142" s="385">
        <f t="shared" si="54"/>
        <v>0</v>
      </c>
      <c r="AG142" s="386" t="str">
        <f t="shared" si="45"/>
        <v/>
      </c>
      <c r="AH142" s="21"/>
      <c r="AI142" s="402"/>
      <c r="AJ142" s="406">
        <f t="shared" si="52"/>
        <v>0</v>
      </c>
      <c r="AK142" s="406">
        <f t="shared" si="52"/>
        <v>0</v>
      </c>
      <c r="AL142" s="407">
        <f t="shared" si="52"/>
        <v>0</v>
      </c>
      <c r="AM142" s="408" t="str">
        <f t="shared" si="46"/>
        <v/>
      </c>
      <c r="AN142" s="410">
        <f t="shared" si="55"/>
        <v>0</v>
      </c>
      <c r="AO142" s="406">
        <f t="shared" si="55"/>
        <v>0</v>
      </c>
      <c r="AP142" s="406">
        <f t="shared" si="55"/>
        <v>0</v>
      </c>
      <c r="AQ142" s="406">
        <f t="shared" si="55"/>
        <v>0</v>
      </c>
      <c r="AR142" s="411">
        <f t="shared" si="55"/>
        <v>0</v>
      </c>
      <c r="AS142" s="410">
        <f t="shared" si="55"/>
        <v>0</v>
      </c>
      <c r="AT142" s="406">
        <f t="shared" si="55"/>
        <v>0</v>
      </c>
      <c r="AU142" s="406">
        <f t="shared" si="55"/>
        <v>0</v>
      </c>
      <c r="AV142" s="406">
        <f t="shared" si="55"/>
        <v>0</v>
      </c>
      <c r="AW142" s="412">
        <f t="shared" si="55"/>
        <v>0</v>
      </c>
      <c r="AX142" s="413">
        <f t="shared" si="47"/>
        <v>0</v>
      </c>
      <c r="CP142" s="3"/>
      <c r="DR142" s="304"/>
    </row>
    <row r="143" spans="1:122" s="5" customFormat="1" ht="18" x14ac:dyDescent="0.25">
      <c r="A143" s="695" t="s">
        <v>245</v>
      </c>
      <c r="B143" s="693"/>
      <c r="C143" s="526"/>
      <c r="D143" s="378" t="s">
        <v>18</v>
      </c>
      <c r="E143" s="530"/>
      <c r="F143" s="530"/>
      <c r="G143" s="530"/>
      <c r="H143" s="530"/>
      <c r="I143" s="530"/>
      <c r="J143" s="531"/>
      <c r="K143" s="379">
        <f t="shared" si="48"/>
        <v>0</v>
      </c>
      <c r="L143" s="379">
        <f t="shared" si="48"/>
        <v>0</v>
      </c>
      <c r="M143" s="380">
        <f t="shared" si="48"/>
        <v>0</v>
      </c>
      <c r="N143" s="381" t="str">
        <f t="shared" si="42"/>
        <v/>
      </c>
      <c r="O143" s="379">
        <f t="shared" si="49"/>
        <v>0</v>
      </c>
      <c r="P143" s="379">
        <f t="shared" si="49"/>
        <v>0</v>
      </c>
      <c r="Q143" s="380">
        <f t="shared" si="49"/>
        <v>0</v>
      </c>
      <c r="R143" s="381" t="str">
        <f t="shared" si="43"/>
        <v/>
      </c>
      <c r="S143" s="379">
        <f t="shared" si="50"/>
        <v>0</v>
      </c>
      <c r="T143" s="379">
        <f t="shared" si="50"/>
        <v>0</v>
      </c>
      <c r="U143" s="380">
        <f t="shared" si="50"/>
        <v>0</v>
      </c>
      <c r="V143" s="382" t="str">
        <f t="shared" si="44"/>
        <v/>
      </c>
      <c r="W143" s="383">
        <f t="shared" si="54"/>
        <v>0</v>
      </c>
      <c r="X143" s="379">
        <f t="shared" si="54"/>
        <v>0</v>
      </c>
      <c r="Y143" s="379">
        <f t="shared" si="54"/>
        <v>0</v>
      </c>
      <c r="Z143" s="379">
        <f t="shared" si="54"/>
        <v>0</v>
      </c>
      <c r="AA143" s="384">
        <f t="shared" si="54"/>
        <v>0</v>
      </c>
      <c r="AB143" s="383">
        <f t="shared" si="54"/>
        <v>0</v>
      </c>
      <c r="AC143" s="379">
        <f t="shared" si="54"/>
        <v>0</v>
      </c>
      <c r="AD143" s="379">
        <f t="shared" si="54"/>
        <v>0</v>
      </c>
      <c r="AE143" s="379">
        <f t="shared" si="54"/>
        <v>0</v>
      </c>
      <c r="AF143" s="385">
        <f t="shared" si="54"/>
        <v>0</v>
      </c>
      <c r="AG143" s="386" t="str">
        <f t="shared" si="45"/>
        <v/>
      </c>
      <c r="AH143" s="21"/>
      <c r="AI143" s="402"/>
      <c r="AJ143" s="406">
        <f t="shared" si="52"/>
        <v>0</v>
      </c>
      <c r="AK143" s="406">
        <f t="shared" si="52"/>
        <v>0</v>
      </c>
      <c r="AL143" s="407">
        <f t="shared" si="52"/>
        <v>0</v>
      </c>
      <c r="AM143" s="408" t="str">
        <f t="shared" si="46"/>
        <v/>
      </c>
      <c r="AN143" s="410">
        <f t="shared" si="55"/>
        <v>0</v>
      </c>
      <c r="AO143" s="406">
        <f t="shared" si="55"/>
        <v>0</v>
      </c>
      <c r="AP143" s="406">
        <f t="shared" si="55"/>
        <v>0</v>
      </c>
      <c r="AQ143" s="406">
        <f t="shared" si="55"/>
        <v>0</v>
      </c>
      <c r="AR143" s="411">
        <f t="shared" si="55"/>
        <v>0</v>
      </c>
      <c r="AS143" s="410">
        <f t="shared" si="55"/>
        <v>0</v>
      </c>
      <c r="AT143" s="406">
        <f t="shared" si="55"/>
        <v>0</v>
      </c>
      <c r="AU143" s="406">
        <f t="shared" si="55"/>
        <v>0</v>
      </c>
      <c r="AV143" s="406">
        <f t="shared" si="55"/>
        <v>0</v>
      </c>
      <c r="AW143" s="412">
        <f t="shared" si="55"/>
        <v>0</v>
      </c>
      <c r="AX143" s="413">
        <f t="shared" si="47"/>
        <v>0</v>
      </c>
      <c r="CP143" s="3"/>
      <c r="DR143" s="304"/>
    </row>
    <row r="144" spans="1:122" s="5" customFormat="1" ht="18" x14ac:dyDescent="0.25">
      <c r="A144" s="695" t="s">
        <v>264</v>
      </c>
      <c r="B144" s="693"/>
      <c r="C144" s="526"/>
      <c r="D144" s="378" t="s">
        <v>159</v>
      </c>
      <c r="E144" s="530"/>
      <c r="F144" s="530"/>
      <c r="G144" s="530"/>
      <c r="H144" s="530"/>
      <c r="I144" s="530"/>
      <c r="J144" s="531"/>
      <c r="K144" s="379">
        <f t="shared" si="48"/>
        <v>0</v>
      </c>
      <c r="L144" s="379">
        <f t="shared" si="48"/>
        <v>0</v>
      </c>
      <c r="M144" s="380">
        <f t="shared" si="48"/>
        <v>0</v>
      </c>
      <c r="N144" s="381" t="str">
        <f t="shared" si="42"/>
        <v/>
      </c>
      <c r="O144" s="379">
        <f t="shared" si="49"/>
        <v>0</v>
      </c>
      <c r="P144" s="379">
        <f t="shared" si="49"/>
        <v>0</v>
      </c>
      <c r="Q144" s="380">
        <f t="shared" si="49"/>
        <v>0</v>
      </c>
      <c r="R144" s="381" t="str">
        <f t="shared" si="43"/>
        <v/>
      </c>
      <c r="S144" s="379">
        <f t="shared" si="50"/>
        <v>0</v>
      </c>
      <c r="T144" s="379">
        <f t="shared" si="50"/>
        <v>0</v>
      </c>
      <c r="U144" s="380">
        <f t="shared" si="50"/>
        <v>0</v>
      </c>
      <c r="V144" s="382" t="str">
        <f t="shared" si="44"/>
        <v/>
      </c>
      <c r="W144" s="383">
        <f t="shared" si="54"/>
        <v>0</v>
      </c>
      <c r="X144" s="379">
        <f t="shared" si="54"/>
        <v>0</v>
      </c>
      <c r="Y144" s="379">
        <f t="shared" si="54"/>
        <v>0</v>
      </c>
      <c r="Z144" s="379">
        <f t="shared" si="54"/>
        <v>0</v>
      </c>
      <c r="AA144" s="384">
        <f t="shared" si="54"/>
        <v>0</v>
      </c>
      <c r="AB144" s="383">
        <f t="shared" si="54"/>
        <v>0</v>
      </c>
      <c r="AC144" s="379">
        <f t="shared" si="54"/>
        <v>0</v>
      </c>
      <c r="AD144" s="379">
        <f t="shared" si="54"/>
        <v>0</v>
      </c>
      <c r="AE144" s="379">
        <f t="shared" si="54"/>
        <v>0</v>
      </c>
      <c r="AF144" s="385">
        <f t="shared" si="54"/>
        <v>0</v>
      </c>
      <c r="AG144" s="386" t="str">
        <f t="shared" si="45"/>
        <v/>
      </c>
      <c r="AH144" s="21"/>
      <c r="AI144" s="402"/>
      <c r="AJ144" s="406">
        <f t="shared" si="52"/>
        <v>0</v>
      </c>
      <c r="AK144" s="406">
        <f t="shared" si="52"/>
        <v>0</v>
      </c>
      <c r="AL144" s="407">
        <f t="shared" si="52"/>
        <v>0</v>
      </c>
      <c r="AM144" s="408" t="str">
        <f t="shared" si="46"/>
        <v/>
      </c>
      <c r="AN144" s="410">
        <f t="shared" si="55"/>
        <v>0</v>
      </c>
      <c r="AO144" s="406">
        <f t="shared" si="55"/>
        <v>0</v>
      </c>
      <c r="AP144" s="406">
        <f t="shared" si="55"/>
        <v>0</v>
      </c>
      <c r="AQ144" s="406">
        <f t="shared" si="55"/>
        <v>0</v>
      </c>
      <c r="AR144" s="411">
        <f t="shared" si="55"/>
        <v>0</v>
      </c>
      <c r="AS144" s="410">
        <f t="shared" si="55"/>
        <v>0</v>
      </c>
      <c r="AT144" s="406">
        <f t="shared" si="55"/>
        <v>0</v>
      </c>
      <c r="AU144" s="406">
        <f t="shared" si="55"/>
        <v>0</v>
      </c>
      <c r="AV144" s="406">
        <f t="shared" si="55"/>
        <v>0</v>
      </c>
      <c r="AW144" s="412">
        <f t="shared" si="55"/>
        <v>0</v>
      </c>
      <c r="AX144" s="413">
        <f t="shared" si="47"/>
        <v>0</v>
      </c>
      <c r="CP144" s="3"/>
      <c r="DR144" s="304"/>
    </row>
    <row r="145" spans="1:122" s="5" customFormat="1" ht="18" x14ac:dyDescent="0.25">
      <c r="A145" s="695" t="s">
        <v>220</v>
      </c>
      <c r="B145" s="693"/>
      <c r="C145" s="526"/>
      <c r="D145" s="378" t="s">
        <v>19</v>
      </c>
      <c r="E145" s="530"/>
      <c r="F145" s="530"/>
      <c r="G145" s="530"/>
      <c r="H145" s="530"/>
      <c r="I145" s="530"/>
      <c r="J145" s="531"/>
      <c r="K145" s="379">
        <f t="shared" si="48"/>
        <v>0</v>
      </c>
      <c r="L145" s="379">
        <f t="shared" si="48"/>
        <v>0</v>
      </c>
      <c r="M145" s="380">
        <f t="shared" si="48"/>
        <v>0</v>
      </c>
      <c r="N145" s="381" t="str">
        <f t="shared" si="42"/>
        <v/>
      </c>
      <c r="O145" s="379">
        <f t="shared" si="49"/>
        <v>0</v>
      </c>
      <c r="P145" s="379">
        <f t="shared" si="49"/>
        <v>0</v>
      </c>
      <c r="Q145" s="380">
        <f t="shared" si="49"/>
        <v>0</v>
      </c>
      <c r="R145" s="381" t="str">
        <f t="shared" si="43"/>
        <v/>
      </c>
      <c r="S145" s="379">
        <f t="shared" si="50"/>
        <v>0</v>
      </c>
      <c r="T145" s="379">
        <f t="shared" si="50"/>
        <v>0</v>
      </c>
      <c r="U145" s="380">
        <f t="shared" si="50"/>
        <v>0</v>
      </c>
      <c r="V145" s="382" t="str">
        <f t="shared" si="44"/>
        <v/>
      </c>
      <c r="W145" s="383">
        <f t="shared" si="54"/>
        <v>0</v>
      </c>
      <c r="X145" s="379">
        <f t="shared" si="54"/>
        <v>0</v>
      </c>
      <c r="Y145" s="379">
        <f t="shared" si="54"/>
        <v>0</v>
      </c>
      <c r="Z145" s="379">
        <f t="shared" si="54"/>
        <v>0</v>
      </c>
      <c r="AA145" s="384">
        <f t="shared" si="54"/>
        <v>0</v>
      </c>
      <c r="AB145" s="383">
        <f t="shared" si="54"/>
        <v>0</v>
      </c>
      <c r="AC145" s="379">
        <f t="shared" si="54"/>
        <v>0</v>
      </c>
      <c r="AD145" s="379">
        <f t="shared" si="54"/>
        <v>0</v>
      </c>
      <c r="AE145" s="379">
        <f t="shared" si="54"/>
        <v>0</v>
      </c>
      <c r="AF145" s="385">
        <f t="shared" si="54"/>
        <v>0</v>
      </c>
      <c r="AG145" s="386" t="str">
        <f t="shared" si="45"/>
        <v/>
      </c>
      <c r="AH145" s="21"/>
      <c r="AI145" s="402"/>
      <c r="AJ145" s="406">
        <f t="shared" si="52"/>
        <v>0</v>
      </c>
      <c r="AK145" s="406">
        <f t="shared" si="52"/>
        <v>0</v>
      </c>
      <c r="AL145" s="407">
        <f t="shared" si="52"/>
        <v>0</v>
      </c>
      <c r="AM145" s="408" t="str">
        <f t="shared" si="46"/>
        <v/>
      </c>
      <c r="AN145" s="410">
        <f t="shared" si="55"/>
        <v>0</v>
      </c>
      <c r="AO145" s="406">
        <f t="shared" si="55"/>
        <v>0</v>
      </c>
      <c r="AP145" s="406">
        <f t="shared" si="55"/>
        <v>0</v>
      </c>
      <c r="AQ145" s="406">
        <f t="shared" si="55"/>
        <v>0</v>
      </c>
      <c r="AR145" s="411">
        <f t="shared" si="55"/>
        <v>0</v>
      </c>
      <c r="AS145" s="410">
        <f t="shared" si="55"/>
        <v>0</v>
      </c>
      <c r="AT145" s="406">
        <f t="shared" si="55"/>
        <v>0</v>
      </c>
      <c r="AU145" s="406">
        <f t="shared" si="55"/>
        <v>0</v>
      </c>
      <c r="AV145" s="406">
        <f t="shared" si="55"/>
        <v>0</v>
      </c>
      <c r="AW145" s="412">
        <f t="shared" si="55"/>
        <v>0</v>
      </c>
      <c r="AX145" s="413">
        <f t="shared" si="47"/>
        <v>0</v>
      </c>
      <c r="CP145" s="3"/>
      <c r="DR145" s="304"/>
    </row>
    <row r="146" spans="1:122" s="5" customFormat="1" ht="18" x14ac:dyDescent="0.25">
      <c r="A146" s="695" t="s">
        <v>246</v>
      </c>
      <c r="B146" s="693"/>
      <c r="C146" s="526"/>
      <c r="D146" s="378" t="s">
        <v>20</v>
      </c>
      <c r="E146" s="530"/>
      <c r="F146" s="530"/>
      <c r="G146" s="530"/>
      <c r="H146" s="530"/>
      <c r="I146" s="530"/>
      <c r="J146" s="531"/>
      <c r="K146" s="379">
        <f t="shared" si="48"/>
        <v>0</v>
      </c>
      <c r="L146" s="379">
        <f t="shared" si="48"/>
        <v>0</v>
      </c>
      <c r="M146" s="380">
        <f t="shared" si="48"/>
        <v>0</v>
      </c>
      <c r="N146" s="381" t="str">
        <f t="shared" si="42"/>
        <v/>
      </c>
      <c r="O146" s="379">
        <f t="shared" si="49"/>
        <v>0</v>
      </c>
      <c r="P146" s="379">
        <f t="shared" si="49"/>
        <v>0</v>
      </c>
      <c r="Q146" s="380">
        <f t="shared" si="49"/>
        <v>0</v>
      </c>
      <c r="R146" s="381" t="str">
        <f t="shared" si="43"/>
        <v/>
      </c>
      <c r="S146" s="379">
        <f t="shared" si="50"/>
        <v>0</v>
      </c>
      <c r="T146" s="379">
        <f t="shared" si="50"/>
        <v>0</v>
      </c>
      <c r="U146" s="380">
        <f t="shared" si="50"/>
        <v>0</v>
      </c>
      <c r="V146" s="382" t="str">
        <f t="shared" si="44"/>
        <v/>
      </c>
      <c r="W146" s="383">
        <f t="shared" si="54"/>
        <v>0</v>
      </c>
      <c r="X146" s="379">
        <f t="shared" si="54"/>
        <v>0</v>
      </c>
      <c r="Y146" s="379">
        <f t="shared" si="54"/>
        <v>0</v>
      </c>
      <c r="Z146" s="379">
        <f t="shared" si="54"/>
        <v>0</v>
      </c>
      <c r="AA146" s="384">
        <f t="shared" si="54"/>
        <v>0</v>
      </c>
      <c r="AB146" s="383">
        <f t="shared" si="54"/>
        <v>0</v>
      </c>
      <c r="AC146" s="379">
        <f t="shared" si="54"/>
        <v>0</v>
      </c>
      <c r="AD146" s="379">
        <f t="shared" si="54"/>
        <v>0</v>
      </c>
      <c r="AE146" s="379">
        <f t="shared" si="54"/>
        <v>0</v>
      </c>
      <c r="AF146" s="385">
        <f t="shared" si="54"/>
        <v>0</v>
      </c>
      <c r="AG146" s="386" t="str">
        <f t="shared" si="45"/>
        <v/>
      </c>
      <c r="AH146" s="21"/>
      <c r="AI146" s="402"/>
      <c r="AJ146" s="406">
        <f t="shared" si="52"/>
        <v>0</v>
      </c>
      <c r="AK146" s="406">
        <f t="shared" si="52"/>
        <v>0</v>
      </c>
      <c r="AL146" s="407">
        <f t="shared" si="52"/>
        <v>0</v>
      </c>
      <c r="AM146" s="408" t="str">
        <f t="shared" si="46"/>
        <v/>
      </c>
      <c r="AN146" s="410">
        <f t="shared" si="55"/>
        <v>0</v>
      </c>
      <c r="AO146" s="406">
        <f t="shared" si="55"/>
        <v>0</v>
      </c>
      <c r="AP146" s="406">
        <f t="shared" si="55"/>
        <v>0</v>
      </c>
      <c r="AQ146" s="406">
        <f t="shared" si="55"/>
        <v>0</v>
      </c>
      <c r="AR146" s="411">
        <f t="shared" si="55"/>
        <v>0</v>
      </c>
      <c r="AS146" s="410">
        <f t="shared" si="55"/>
        <v>0</v>
      </c>
      <c r="AT146" s="406">
        <f t="shared" si="55"/>
        <v>0</v>
      </c>
      <c r="AU146" s="406">
        <f t="shared" si="55"/>
        <v>0</v>
      </c>
      <c r="AV146" s="406">
        <f t="shared" si="55"/>
        <v>0</v>
      </c>
      <c r="AW146" s="412">
        <f t="shared" si="55"/>
        <v>0</v>
      </c>
      <c r="AX146" s="413">
        <f t="shared" si="47"/>
        <v>0</v>
      </c>
      <c r="CP146" s="3"/>
      <c r="DR146" s="304"/>
    </row>
    <row r="147" spans="1:122" s="5" customFormat="1" ht="18" x14ac:dyDescent="0.25">
      <c r="A147" s="695" t="s">
        <v>221</v>
      </c>
      <c r="B147" s="693"/>
      <c r="C147" s="526"/>
      <c r="D147" s="378" t="s">
        <v>21</v>
      </c>
      <c r="E147" s="530"/>
      <c r="F147" s="530"/>
      <c r="G147" s="530"/>
      <c r="H147" s="530"/>
      <c r="I147" s="530"/>
      <c r="J147" s="531"/>
      <c r="K147" s="379">
        <f t="shared" si="48"/>
        <v>0</v>
      </c>
      <c r="L147" s="379">
        <f t="shared" si="48"/>
        <v>0</v>
      </c>
      <c r="M147" s="380">
        <f t="shared" si="48"/>
        <v>0</v>
      </c>
      <c r="N147" s="381" t="str">
        <f t="shared" si="42"/>
        <v/>
      </c>
      <c r="O147" s="379">
        <f t="shared" si="49"/>
        <v>0</v>
      </c>
      <c r="P147" s="379">
        <f t="shared" si="49"/>
        <v>0</v>
      </c>
      <c r="Q147" s="380">
        <f t="shared" si="49"/>
        <v>0</v>
      </c>
      <c r="R147" s="381" t="str">
        <f t="shared" si="43"/>
        <v/>
      </c>
      <c r="S147" s="379">
        <f t="shared" si="50"/>
        <v>0</v>
      </c>
      <c r="T147" s="379">
        <f t="shared" si="50"/>
        <v>0</v>
      </c>
      <c r="U147" s="380">
        <f t="shared" si="50"/>
        <v>0</v>
      </c>
      <c r="V147" s="382" t="str">
        <f t="shared" si="44"/>
        <v/>
      </c>
      <c r="W147" s="383">
        <f t="shared" si="54"/>
        <v>0</v>
      </c>
      <c r="X147" s="379">
        <f t="shared" si="54"/>
        <v>0</v>
      </c>
      <c r="Y147" s="379">
        <f t="shared" si="54"/>
        <v>0</v>
      </c>
      <c r="Z147" s="379">
        <f t="shared" si="54"/>
        <v>0</v>
      </c>
      <c r="AA147" s="384">
        <f t="shared" si="54"/>
        <v>0</v>
      </c>
      <c r="AB147" s="383">
        <f t="shared" si="54"/>
        <v>0</v>
      </c>
      <c r="AC147" s="379">
        <f t="shared" si="54"/>
        <v>0</v>
      </c>
      <c r="AD147" s="379">
        <f t="shared" si="54"/>
        <v>0</v>
      </c>
      <c r="AE147" s="379">
        <f t="shared" si="54"/>
        <v>0</v>
      </c>
      <c r="AF147" s="385">
        <f t="shared" si="54"/>
        <v>0</v>
      </c>
      <c r="AG147" s="386" t="str">
        <f t="shared" si="45"/>
        <v/>
      </c>
      <c r="AH147" s="21"/>
      <c r="AI147" s="402"/>
      <c r="AJ147" s="406">
        <f t="shared" si="52"/>
        <v>0</v>
      </c>
      <c r="AK147" s="406">
        <f t="shared" si="52"/>
        <v>0</v>
      </c>
      <c r="AL147" s="407">
        <f t="shared" si="52"/>
        <v>0</v>
      </c>
      <c r="AM147" s="408" t="str">
        <f t="shared" si="46"/>
        <v/>
      </c>
      <c r="AN147" s="410">
        <f t="shared" si="55"/>
        <v>0</v>
      </c>
      <c r="AO147" s="406">
        <f t="shared" si="55"/>
        <v>0</v>
      </c>
      <c r="AP147" s="406">
        <f t="shared" si="55"/>
        <v>0</v>
      </c>
      <c r="AQ147" s="406">
        <f t="shared" si="55"/>
        <v>0</v>
      </c>
      <c r="AR147" s="411">
        <f t="shared" si="55"/>
        <v>0</v>
      </c>
      <c r="AS147" s="410">
        <f t="shared" si="55"/>
        <v>0</v>
      </c>
      <c r="AT147" s="406">
        <f t="shared" si="55"/>
        <v>0</v>
      </c>
      <c r="AU147" s="406">
        <f t="shared" si="55"/>
        <v>0</v>
      </c>
      <c r="AV147" s="406">
        <f t="shared" si="55"/>
        <v>0</v>
      </c>
      <c r="AW147" s="412">
        <f t="shared" si="55"/>
        <v>0</v>
      </c>
      <c r="AX147" s="413">
        <f t="shared" si="47"/>
        <v>0</v>
      </c>
      <c r="CP147" s="3"/>
      <c r="DR147" s="304"/>
    </row>
    <row r="148" spans="1:122" s="5" customFormat="1" ht="18" x14ac:dyDescent="0.25">
      <c r="A148" s="695" t="s">
        <v>252</v>
      </c>
      <c r="B148" s="693"/>
      <c r="C148" s="526"/>
      <c r="D148" s="378" t="s">
        <v>22</v>
      </c>
      <c r="E148" s="530"/>
      <c r="F148" s="530"/>
      <c r="G148" s="530"/>
      <c r="H148" s="530"/>
      <c r="I148" s="530"/>
      <c r="J148" s="531"/>
      <c r="K148" s="379">
        <f t="shared" si="48"/>
        <v>0</v>
      </c>
      <c r="L148" s="379">
        <f t="shared" si="48"/>
        <v>0</v>
      </c>
      <c r="M148" s="380">
        <f t="shared" si="48"/>
        <v>0</v>
      </c>
      <c r="N148" s="381" t="str">
        <f t="shared" si="42"/>
        <v/>
      </c>
      <c r="O148" s="379">
        <f t="shared" si="49"/>
        <v>0</v>
      </c>
      <c r="P148" s="379">
        <f t="shared" si="49"/>
        <v>0</v>
      </c>
      <c r="Q148" s="380">
        <f t="shared" si="49"/>
        <v>0</v>
      </c>
      <c r="R148" s="381" t="str">
        <f t="shared" si="43"/>
        <v/>
      </c>
      <c r="S148" s="379">
        <f t="shared" si="50"/>
        <v>0</v>
      </c>
      <c r="T148" s="379">
        <f t="shared" si="50"/>
        <v>0</v>
      </c>
      <c r="U148" s="380">
        <f t="shared" si="50"/>
        <v>0</v>
      </c>
      <c r="V148" s="382" t="str">
        <f t="shared" si="44"/>
        <v/>
      </c>
      <c r="W148" s="383">
        <f t="shared" si="54"/>
        <v>0</v>
      </c>
      <c r="X148" s="379">
        <f t="shared" si="54"/>
        <v>0</v>
      </c>
      <c r="Y148" s="379">
        <f t="shared" si="54"/>
        <v>0</v>
      </c>
      <c r="Z148" s="379">
        <f t="shared" si="54"/>
        <v>0</v>
      </c>
      <c r="AA148" s="384">
        <f t="shared" si="54"/>
        <v>0</v>
      </c>
      <c r="AB148" s="383">
        <f t="shared" si="54"/>
        <v>0</v>
      </c>
      <c r="AC148" s="379">
        <f t="shared" si="54"/>
        <v>0</v>
      </c>
      <c r="AD148" s="379">
        <f t="shared" si="54"/>
        <v>0</v>
      </c>
      <c r="AE148" s="379">
        <f t="shared" si="54"/>
        <v>0</v>
      </c>
      <c r="AF148" s="385">
        <f t="shared" si="54"/>
        <v>0</v>
      </c>
      <c r="AG148" s="386" t="str">
        <f t="shared" si="45"/>
        <v/>
      </c>
      <c r="AH148" s="21"/>
      <c r="AI148" s="402"/>
      <c r="AJ148" s="406">
        <f t="shared" si="52"/>
        <v>0</v>
      </c>
      <c r="AK148" s="406">
        <f t="shared" si="52"/>
        <v>0</v>
      </c>
      <c r="AL148" s="407">
        <f t="shared" si="52"/>
        <v>0</v>
      </c>
      <c r="AM148" s="408" t="str">
        <f t="shared" si="46"/>
        <v/>
      </c>
      <c r="AN148" s="410">
        <f t="shared" si="55"/>
        <v>0</v>
      </c>
      <c r="AO148" s="406">
        <f t="shared" si="55"/>
        <v>0</v>
      </c>
      <c r="AP148" s="406">
        <f t="shared" si="55"/>
        <v>0</v>
      </c>
      <c r="AQ148" s="406">
        <f t="shared" si="55"/>
        <v>0</v>
      </c>
      <c r="AR148" s="411">
        <f t="shared" si="55"/>
        <v>0</v>
      </c>
      <c r="AS148" s="410">
        <f t="shared" si="55"/>
        <v>0</v>
      </c>
      <c r="AT148" s="406">
        <f t="shared" si="55"/>
        <v>0</v>
      </c>
      <c r="AU148" s="406">
        <f t="shared" si="55"/>
        <v>0</v>
      </c>
      <c r="AV148" s="406">
        <f t="shared" si="55"/>
        <v>0</v>
      </c>
      <c r="AW148" s="412">
        <f t="shared" si="55"/>
        <v>0</v>
      </c>
      <c r="AX148" s="413">
        <f t="shared" si="47"/>
        <v>0</v>
      </c>
      <c r="CP148" s="3"/>
      <c r="DR148" s="304"/>
    </row>
    <row r="149" spans="1:122" s="5" customFormat="1" ht="18" x14ac:dyDescent="0.25">
      <c r="A149" s="695" t="s">
        <v>354</v>
      </c>
      <c r="B149" s="693"/>
      <c r="C149" s="526"/>
      <c r="D149" s="378" t="s">
        <v>347</v>
      </c>
      <c r="E149" s="530"/>
      <c r="F149" s="530"/>
      <c r="G149" s="530"/>
      <c r="H149" s="530"/>
      <c r="I149" s="530"/>
      <c r="J149" s="531"/>
      <c r="K149" s="379">
        <f t="shared" si="48"/>
        <v>0</v>
      </c>
      <c r="L149" s="379">
        <f t="shared" si="48"/>
        <v>0</v>
      </c>
      <c r="M149" s="380">
        <f t="shared" si="48"/>
        <v>0</v>
      </c>
      <c r="N149" s="381" t="str">
        <f t="shared" ref="N149:N156" si="56">IF(K149=0,"",M149/K149)</f>
        <v/>
      </c>
      <c r="O149" s="379">
        <f t="shared" si="49"/>
        <v>0</v>
      </c>
      <c r="P149" s="379">
        <f t="shared" si="49"/>
        <v>0</v>
      </c>
      <c r="Q149" s="380">
        <f t="shared" si="49"/>
        <v>0</v>
      </c>
      <c r="R149" s="381" t="str">
        <f t="shared" ref="R149:R156" si="57">IF(O149=0,"",Q149/O149)</f>
        <v/>
      </c>
      <c r="S149" s="379">
        <f t="shared" si="50"/>
        <v>0</v>
      </c>
      <c r="T149" s="379">
        <f t="shared" si="50"/>
        <v>0</v>
      </c>
      <c r="U149" s="380">
        <f t="shared" si="50"/>
        <v>0</v>
      </c>
      <c r="V149" s="382" t="str">
        <f t="shared" ref="V149:V156" si="58">IF(S149=0,"",U149/S149)</f>
        <v/>
      </c>
      <c r="W149" s="383">
        <f t="shared" si="54"/>
        <v>0</v>
      </c>
      <c r="X149" s="379">
        <f t="shared" si="54"/>
        <v>0</v>
      </c>
      <c r="Y149" s="379">
        <f t="shared" si="54"/>
        <v>0</v>
      </c>
      <c r="Z149" s="379">
        <f t="shared" si="54"/>
        <v>0</v>
      </c>
      <c r="AA149" s="384">
        <f t="shared" si="54"/>
        <v>0</v>
      </c>
      <c r="AB149" s="383">
        <f t="shared" si="54"/>
        <v>0</v>
      </c>
      <c r="AC149" s="379">
        <f t="shared" si="54"/>
        <v>0</v>
      </c>
      <c r="AD149" s="379">
        <f t="shared" si="54"/>
        <v>0</v>
      </c>
      <c r="AE149" s="379">
        <f t="shared" si="54"/>
        <v>0</v>
      </c>
      <c r="AF149" s="385">
        <f t="shared" si="54"/>
        <v>0</v>
      </c>
      <c r="AG149" s="386" t="str">
        <f t="shared" ref="AG149:AG156" si="59">IF(AF149=0,"",+AF149/AA149)</f>
        <v/>
      </c>
      <c r="AH149" s="21"/>
      <c r="AI149" s="402"/>
      <c r="AJ149" s="406">
        <f t="shared" si="52"/>
        <v>0</v>
      </c>
      <c r="AK149" s="406">
        <f t="shared" si="52"/>
        <v>0</v>
      </c>
      <c r="AL149" s="407">
        <f t="shared" si="52"/>
        <v>0</v>
      </c>
      <c r="AM149" s="408" t="str">
        <f t="shared" ref="AM149:AM156" si="60">IF(AJ149=0,"",AL149/AJ149)</f>
        <v/>
      </c>
      <c r="AN149" s="410">
        <f t="shared" si="55"/>
        <v>0</v>
      </c>
      <c r="AO149" s="406">
        <f t="shared" si="55"/>
        <v>0</v>
      </c>
      <c r="AP149" s="406">
        <f t="shared" si="55"/>
        <v>0</v>
      </c>
      <c r="AQ149" s="406">
        <f t="shared" si="55"/>
        <v>0</v>
      </c>
      <c r="AR149" s="411">
        <f t="shared" si="55"/>
        <v>0</v>
      </c>
      <c r="AS149" s="410">
        <f t="shared" si="55"/>
        <v>0</v>
      </c>
      <c r="AT149" s="406">
        <f t="shared" si="55"/>
        <v>0</v>
      </c>
      <c r="AU149" s="406">
        <f t="shared" si="55"/>
        <v>0</v>
      </c>
      <c r="AV149" s="406">
        <f t="shared" si="55"/>
        <v>0</v>
      </c>
      <c r="AW149" s="412">
        <f t="shared" si="55"/>
        <v>0</v>
      </c>
      <c r="AX149" s="413">
        <f t="shared" ref="AX149:AX156" si="61">IF(AR149=0,0,+AW149/AR149)</f>
        <v>0</v>
      </c>
      <c r="CP149" s="3"/>
      <c r="DR149" s="304"/>
    </row>
    <row r="150" spans="1:122" s="5" customFormat="1" ht="18" x14ac:dyDescent="0.25">
      <c r="A150" s="695" t="s">
        <v>355</v>
      </c>
      <c r="B150" s="693"/>
      <c r="C150" s="526"/>
      <c r="D150" s="378" t="s">
        <v>348</v>
      </c>
      <c r="E150" s="530"/>
      <c r="F150" s="530"/>
      <c r="G150" s="530"/>
      <c r="H150" s="530"/>
      <c r="I150" s="530"/>
      <c r="J150" s="531"/>
      <c r="K150" s="379">
        <f t="shared" si="48"/>
        <v>0</v>
      </c>
      <c r="L150" s="379">
        <f t="shared" si="48"/>
        <v>0</v>
      </c>
      <c r="M150" s="380">
        <f t="shared" si="48"/>
        <v>0</v>
      </c>
      <c r="N150" s="381" t="str">
        <f t="shared" si="56"/>
        <v/>
      </c>
      <c r="O150" s="379">
        <f t="shared" si="49"/>
        <v>0</v>
      </c>
      <c r="P150" s="379">
        <f t="shared" si="49"/>
        <v>0</v>
      </c>
      <c r="Q150" s="380">
        <f t="shared" si="49"/>
        <v>0</v>
      </c>
      <c r="R150" s="381" t="str">
        <f t="shared" si="57"/>
        <v/>
      </c>
      <c r="S150" s="379">
        <f t="shared" si="50"/>
        <v>0</v>
      </c>
      <c r="T150" s="379">
        <f t="shared" si="50"/>
        <v>0</v>
      </c>
      <c r="U150" s="380">
        <f t="shared" si="50"/>
        <v>0</v>
      </c>
      <c r="V150" s="382" t="str">
        <f t="shared" si="58"/>
        <v/>
      </c>
      <c r="W150" s="383">
        <f t="shared" si="54"/>
        <v>0</v>
      </c>
      <c r="X150" s="379">
        <f t="shared" si="54"/>
        <v>0</v>
      </c>
      <c r="Y150" s="379">
        <f t="shared" si="54"/>
        <v>0</v>
      </c>
      <c r="Z150" s="379">
        <f t="shared" si="54"/>
        <v>0</v>
      </c>
      <c r="AA150" s="384">
        <f t="shared" si="54"/>
        <v>0</v>
      </c>
      <c r="AB150" s="383">
        <f t="shared" si="54"/>
        <v>0</v>
      </c>
      <c r="AC150" s="379">
        <f t="shared" si="54"/>
        <v>0</v>
      </c>
      <c r="AD150" s="379">
        <f t="shared" si="54"/>
        <v>0</v>
      </c>
      <c r="AE150" s="379">
        <f t="shared" si="54"/>
        <v>0</v>
      </c>
      <c r="AF150" s="385">
        <f t="shared" si="54"/>
        <v>0</v>
      </c>
      <c r="AG150" s="386" t="str">
        <f t="shared" si="59"/>
        <v/>
      </c>
      <c r="AH150" s="21"/>
      <c r="AI150" s="402"/>
      <c r="AJ150" s="406">
        <f t="shared" si="52"/>
        <v>0</v>
      </c>
      <c r="AK150" s="406">
        <f t="shared" si="52"/>
        <v>0</v>
      </c>
      <c r="AL150" s="407">
        <f t="shared" si="52"/>
        <v>0</v>
      </c>
      <c r="AM150" s="408" t="str">
        <f t="shared" si="60"/>
        <v/>
      </c>
      <c r="AN150" s="410">
        <f t="shared" si="55"/>
        <v>0</v>
      </c>
      <c r="AO150" s="406">
        <f t="shared" si="55"/>
        <v>0</v>
      </c>
      <c r="AP150" s="406">
        <f t="shared" si="55"/>
        <v>0</v>
      </c>
      <c r="AQ150" s="406">
        <f t="shared" si="55"/>
        <v>0</v>
      </c>
      <c r="AR150" s="411">
        <f t="shared" si="55"/>
        <v>0</v>
      </c>
      <c r="AS150" s="410">
        <f t="shared" si="55"/>
        <v>0</v>
      </c>
      <c r="AT150" s="406">
        <f t="shared" si="55"/>
        <v>0</v>
      </c>
      <c r="AU150" s="406">
        <f t="shared" si="55"/>
        <v>0</v>
      </c>
      <c r="AV150" s="406">
        <f t="shared" si="55"/>
        <v>0</v>
      </c>
      <c r="AW150" s="412">
        <f t="shared" si="55"/>
        <v>0</v>
      </c>
      <c r="AX150" s="413">
        <f t="shared" si="61"/>
        <v>0</v>
      </c>
      <c r="CP150" s="3"/>
      <c r="DR150" s="304"/>
    </row>
    <row r="151" spans="1:122" s="5" customFormat="1" ht="18" x14ac:dyDescent="0.25">
      <c r="A151" s="695" t="s">
        <v>356</v>
      </c>
      <c r="B151" s="693"/>
      <c r="C151" s="526"/>
      <c r="D151" s="378" t="s">
        <v>349</v>
      </c>
      <c r="E151" s="530"/>
      <c r="F151" s="530"/>
      <c r="G151" s="530"/>
      <c r="H151" s="530"/>
      <c r="I151" s="530"/>
      <c r="J151" s="531"/>
      <c r="K151" s="379">
        <f t="shared" si="48"/>
        <v>0</v>
      </c>
      <c r="L151" s="379">
        <f t="shared" si="48"/>
        <v>0</v>
      </c>
      <c r="M151" s="380">
        <f t="shared" si="48"/>
        <v>0</v>
      </c>
      <c r="N151" s="381" t="str">
        <f t="shared" si="56"/>
        <v/>
      </c>
      <c r="O151" s="379">
        <f t="shared" si="49"/>
        <v>0</v>
      </c>
      <c r="P151" s="379">
        <f t="shared" si="49"/>
        <v>0</v>
      </c>
      <c r="Q151" s="380">
        <f t="shared" si="49"/>
        <v>0</v>
      </c>
      <c r="R151" s="381" t="str">
        <f t="shared" si="57"/>
        <v/>
      </c>
      <c r="S151" s="379">
        <f t="shared" si="50"/>
        <v>0</v>
      </c>
      <c r="T151" s="379">
        <f t="shared" si="50"/>
        <v>0</v>
      </c>
      <c r="U151" s="380">
        <f t="shared" si="50"/>
        <v>0</v>
      </c>
      <c r="V151" s="382" t="str">
        <f t="shared" si="58"/>
        <v/>
      </c>
      <c r="W151" s="383">
        <f t="shared" si="54"/>
        <v>0</v>
      </c>
      <c r="X151" s="379">
        <f t="shared" si="54"/>
        <v>0</v>
      </c>
      <c r="Y151" s="379">
        <f t="shared" si="54"/>
        <v>0</v>
      </c>
      <c r="Z151" s="379">
        <f t="shared" si="54"/>
        <v>0</v>
      </c>
      <c r="AA151" s="384">
        <f t="shared" si="54"/>
        <v>0</v>
      </c>
      <c r="AB151" s="383">
        <f t="shared" si="54"/>
        <v>0</v>
      </c>
      <c r="AC151" s="379">
        <f t="shared" si="54"/>
        <v>0</v>
      </c>
      <c r="AD151" s="379">
        <f t="shared" si="54"/>
        <v>0</v>
      </c>
      <c r="AE151" s="379">
        <f t="shared" si="54"/>
        <v>0</v>
      </c>
      <c r="AF151" s="385">
        <f t="shared" si="54"/>
        <v>0</v>
      </c>
      <c r="AG151" s="386" t="str">
        <f t="shared" si="59"/>
        <v/>
      </c>
      <c r="AH151" s="21"/>
      <c r="AI151" s="402"/>
      <c r="AJ151" s="406">
        <f t="shared" si="52"/>
        <v>0</v>
      </c>
      <c r="AK151" s="406">
        <f t="shared" si="52"/>
        <v>0</v>
      </c>
      <c r="AL151" s="407">
        <f t="shared" si="52"/>
        <v>0</v>
      </c>
      <c r="AM151" s="408" t="str">
        <f t="shared" si="60"/>
        <v/>
      </c>
      <c r="AN151" s="410">
        <f t="shared" si="55"/>
        <v>0</v>
      </c>
      <c r="AO151" s="406">
        <f t="shared" si="55"/>
        <v>0</v>
      </c>
      <c r="AP151" s="406">
        <f t="shared" si="55"/>
        <v>0</v>
      </c>
      <c r="AQ151" s="406">
        <f t="shared" si="55"/>
        <v>0</v>
      </c>
      <c r="AR151" s="411">
        <f t="shared" si="55"/>
        <v>0</v>
      </c>
      <c r="AS151" s="410">
        <f t="shared" si="55"/>
        <v>0</v>
      </c>
      <c r="AT151" s="406">
        <f t="shared" si="55"/>
        <v>0</v>
      </c>
      <c r="AU151" s="406">
        <f t="shared" si="55"/>
        <v>0</v>
      </c>
      <c r="AV151" s="406">
        <f t="shared" si="55"/>
        <v>0</v>
      </c>
      <c r="AW151" s="412">
        <f t="shared" si="55"/>
        <v>0</v>
      </c>
      <c r="AX151" s="413">
        <f t="shared" si="61"/>
        <v>0</v>
      </c>
      <c r="CP151" s="3"/>
      <c r="DR151" s="304"/>
    </row>
    <row r="152" spans="1:122" s="5" customFormat="1" ht="18" x14ac:dyDescent="0.25">
      <c r="A152" s="695" t="s">
        <v>357</v>
      </c>
      <c r="B152" s="693"/>
      <c r="C152" s="526"/>
      <c r="D152" s="378" t="s">
        <v>350</v>
      </c>
      <c r="E152" s="530"/>
      <c r="F152" s="530"/>
      <c r="G152" s="530"/>
      <c r="H152" s="530"/>
      <c r="I152" s="530"/>
      <c r="J152" s="531"/>
      <c r="K152" s="379">
        <f t="shared" si="48"/>
        <v>0</v>
      </c>
      <c r="L152" s="379">
        <f t="shared" si="48"/>
        <v>0</v>
      </c>
      <c r="M152" s="380">
        <f t="shared" si="48"/>
        <v>0</v>
      </c>
      <c r="N152" s="381" t="str">
        <f t="shared" si="56"/>
        <v/>
      </c>
      <c r="O152" s="379">
        <f t="shared" si="49"/>
        <v>0</v>
      </c>
      <c r="P152" s="379">
        <f t="shared" si="49"/>
        <v>0</v>
      </c>
      <c r="Q152" s="380">
        <f t="shared" si="49"/>
        <v>0</v>
      </c>
      <c r="R152" s="381" t="str">
        <f t="shared" si="57"/>
        <v/>
      </c>
      <c r="S152" s="379">
        <f t="shared" si="50"/>
        <v>0</v>
      </c>
      <c r="T152" s="379">
        <f t="shared" si="50"/>
        <v>0</v>
      </c>
      <c r="U152" s="380">
        <f t="shared" si="50"/>
        <v>0</v>
      </c>
      <c r="V152" s="382" t="str">
        <f t="shared" si="58"/>
        <v/>
      </c>
      <c r="W152" s="383">
        <f t="shared" si="54"/>
        <v>0</v>
      </c>
      <c r="X152" s="379">
        <f t="shared" si="54"/>
        <v>0</v>
      </c>
      <c r="Y152" s="379">
        <f t="shared" si="54"/>
        <v>0</v>
      </c>
      <c r="Z152" s="379">
        <f t="shared" si="54"/>
        <v>0</v>
      </c>
      <c r="AA152" s="384">
        <f t="shared" si="54"/>
        <v>0</v>
      </c>
      <c r="AB152" s="383">
        <f t="shared" si="54"/>
        <v>0</v>
      </c>
      <c r="AC152" s="379">
        <f t="shared" si="54"/>
        <v>0</v>
      </c>
      <c r="AD152" s="379">
        <f t="shared" si="54"/>
        <v>0</v>
      </c>
      <c r="AE152" s="379">
        <f t="shared" si="54"/>
        <v>0</v>
      </c>
      <c r="AF152" s="385">
        <f t="shared" si="54"/>
        <v>0</v>
      </c>
      <c r="AG152" s="386" t="str">
        <f t="shared" si="59"/>
        <v/>
      </c>
      <c r="AH152" s="21"/>
      <c r="AI152" s="402"/>
      <c r="AJ152" s="406">
        <f t="shared" si="52"/>
        <v>0</v>
      </c>
      <c r="AK152" s="406">
        <f t="shared" si="52"/>
        <v>0</v>
      </c>
      <c r="AL152" s="407">
        <f t="shared" si="52"/>
        <v>0</v>
      </c>
      <c r="AM152" s="408" t="str">
        <f t="shared" si="60"/>
        <v/>
      </c>
      <c r="AN152" s="410">
        <f t="shared" si="55"/>
        <v>0</v>
      </c>
      <c r="AO152" s="406">
        <f t="shared" si="55"/>
        <v>0</v>
      </c>
      <c r="AP152" s="406">
        <f t="shared" si="55"/>
        <v>0</v>
      </c>
      <c r="AQ152" s="406">
        <f t="shared" si="55"/>
        <v>0</v>
      </c>
      <c r="AR152" s="411">
        <f t="shared" si="55"/>
        <v>0</v>
      </c>
      <c r="AS152" s="410">
        <f t="shared" si="55"/>
        <v>0</v>
      </c>
      <c r="AT152" s="406">
        <f t="shared" si="55"/>
        <v>0</v>
      </c>
      <c r="AU152" s="406">
        <f t="shared" si="55"/>
        <v>0</v>
      </c>
      <c r="AV152" s="406">
        <f t="shared" si="55"/>
        <v>0</v>
      </c>
      <c r="AW152" s="412">
        <f t="shared" si="55"/>
        <v>0</v>
      </c>
      <c r="AX152" s="413">
        <f t="shared" si="61"/>
        <v>0</v>
      </c>
      <c r="CP152" s="3"/>
      <c r="DR152" s="304"/>
    </row>
    <row r="153" spans="1:122" s="5" customFormat="1" ht="18" x14ac:dyDescent="0.25">
      <c r="A153" s="695" t="s">
        <v>358</v>
      </c>
      <c r="B153" s="693"/>
      <c r="C153" s="526"/>
      <c r="D153" s="378" t="s">
        <v>0</v>
      </c>
      <c r="E153" s="530"/>
      <c r="F153" s="530"/>
      <c r="G153" s="530"/>
      <c r="H153" s="530"/>
      <c r="I153" s="530"/>
      <c r="J153" s="531"/>
      <c r="K153" s="379">
        <f t="shared" si="48"/>
        <v>0</v>
      </c>
      <c r="L153" s="379">
        <f t="shared" si="48"/>
        <v>0</v>
      </c>
      <c r="M153" s="380">
        <f t="shared" si="48"/>
        <v>0</v>
      </c>
      <c r="N153" s="381" t="str">
        <f t="shared" si="56"/>
        <v/>
      </c>
      <c r="O153" s="379">
        <f t="shared" si="49"/>
        <v>0</v>
      </c>
      <c r="P153" s="379">
        <f t="shared" si="49"/>
        <v>0</v>
      </c>
      <c r="Q153" s="380">
        <f t="shared" si="49"/>
        <v>0</v>
      </c>
      <c r="R153" s="381" t="str">
        <f t="shared" si="57"/>
        <v/>
      </c>
      <c r="S153" s="379">
        <f t="shared" si="50"/>
        <v>0</v>
      </c>
      <c r="T153" s="379">
        <f t="shared" si="50"/>
        <v>0</v>
      </c>
      <c r="U153" s="380">
        <f t="shared" si="50"/>
        <v>0</v>
      </c>
      <c r="V153" s="382" t="str">
        <f t="shared" si="58"/>
        <v/>
      </c>
      <c r="W153" s="383">
        <f t="shared" si="54"/>
        <v>0</v>
      </c>
      <c r="X153" s="379">
        <f t="shared" si="54"/>
        <v>0</v>
      </c>
      <c r="Y153" s="379">
        <f t="shared" si="54"/>
        <v>0</v>
      </c>
      <c r="Z153" s="379">
        <f t="shared" ref="W153:AF156" si="62">SUMIF($D$13:$D$59,$D153,Z$13:Z$59)</f>
        <v>0</v>
      </c>
      <c r="AA153" s="384">
        <f t="shared" si="62"/>
        <v>0</v>
      </c>
      <c r="AB153" s="383">
        <f t="shared" si="62"/>
        <v>0</v>
      </c>
      <c r="AC153" s="379">
        <f t="shared" si="62"/>
        <v>0</v>
      </c>
      <c r="AD153" s="379">
        <f t="shared" si="62"/>
        <v>0</v>
      </c>
      <c r="AE153" s="379">
        <f t="shared" si="62"/>
        <v>0</v>
      </c>
      <c r="AF153" s="385">
        <f t="shared" si="62"/>
        <v>0</v>
      </c>
      <c r="AG153" s="386" t="str">
        <f t="shared" si="59"/>
        <v/>
      </c>
      <c r="AH153" s="21"/>
      <c r="AI153" s="402"/>
      <c r="AJ153" s="406">
        <f t="shared" si="52"/>
        <v>0</v>
      </c>
      <c r="AK153" s="406">
        <f t="shared" si="52"/>
        <v>0</v>
      </c>
      <c r="AL153" s="407">
        <f t="shared" si="52"/>
        <v>0</v>
      </c>
      <c r="AM153" s="408" t="str">
        <f t="shared" si="60"/>
        <v/>
      </c>
      <c r="AN153" s="410">
        <f t="shared" ref="AN153:AW156" si="63">SUMIF($D$13:$D$59,$D153,AN$13:AN$59)</f>
        <v>0</v>
      </c>
      <c r="AO153" s="406">
        <f t="shared" si="63"/>
        <v>0</v>
      </c>
      <c r="AP153" s="406">
        <f t="shared" si="63"/>
        <v>0</v>
      </c>
      <c r="AQ153" s="406">
        <f t="shared" si="63"/>
        <v>0</v>
      </c>
      <c r="AR153" s="411">
        <f t="shared" si="63"/>
        <v>0</v>
      </c>
      <c r="AS153" s="410">
        <f t="shared" si="63"/>
        <v>0</v>
      </c>
      <c r="AT153" s="406">
        <f t="shared" si="63"/>
        <v>0</v>
      </c>
      <c r="AU153" s="406">
        <f t="shared" si="63"/>
        <v>0</v>
      </c>
      <c r="AV153" s="406">
        <f t="shared" si="63"/>
        <v>0</v>
      </c>
      <c r="AW153" s="412">
        <f t="shared" si="63"/>
        <v>0</v>
      </c>
      <c r="AX153" s="413">
        <f t="shared" si="61"/>
        <v>0</v>
      </c>
      <c r="CP153" s="3"/>
      <c r="DR153" s="304"/>
    </row>
    <row r="154" spans="1:122" s="5" customFormat="1" ht="18" x14ac:dyDescent="0.25">
      <c r="A154" s="695" t="s">
        <v>359</v>
      </c>
      <c r="B154" s="693"/>
      <c r="C154" s="526"/>
      <c r="D154" s="378" t="s">
        <v>351</v>
      </c>
      <c r="E154" s="530"/>
      <c r="F154" s="530"/>
      <c r="G154" s="530"/>
      <c r="H154" s="530"/>
      <c r="I154" s="530"/>
      <c r="J154" s="531"/>
      <c r="K154" s="379">
        <f t="shared" si="48"/>
        <v>0</v>
      </c>
      <c r="L154" s="379">
        <f t="shared" si="48"/>
        <v>0</v>
      </c>
      <c r="M154" s="380">
        <f t="shared" si="48"/>
        <v>0</v>
      </c>
      <c r="N154" s="381" t="str">
        <f t="shared" si="56"/>
        <v/>
      </c>
      <c r="O154" s="379">
        <f t="shared" si="49"/>
        <v>0</v>
      </c>
      <c r="P154" s="379">
        <f t="shared" si="49"/>
        <v>0</v>
      </c>
      <c r="Q154" s="380">
        <f t="shared" si="49"/>
        <v>0</v>
      </c>
      <c r="R154" s="381" t="str">
        <f t="shared" si="57"/>
        <v/>
      </c>
      <c r="S154" s="379">
        <f t="shared" si="50"/>
        <v>0</v>
      </c>
      <c r="T154" s="379">
        <f t="shared" si="50"/>
        <v>0</v>
      </c>
      <c r="U154" s="380">
        <f t="shared" si="50"/>
        <v>0</v>
      </c>
      <c r="V154" s="382" t="str">
        <f t="shared" si="58"/>
        <v/>
      </c>
      <c r="W154" s="383">
        <f t="shared" si="62"/>
        <v>0</v>
      </c>
      <c r="X154" s="379">
        <f t="shared" si="62"/>
        <v>0</v>
      </c>
      <c r="Y154" s="379">
        <f t="shared" si="62"/>
        <v>0</v>
      </c>
      <c r="Z154" s="379">
        <f t="shared" si="62"/>
        <v>0</v>
      </c>
      <c r="AA154" s="384">
        <f t="shared" si="62"/>
        <v>0</v>
      </c>
      <c r="AB154" s="383">
        <f t="shared" si="62"/>
        <v>0</v>
      </c>
      <c r="AC154" s="379">
        <f t="shared" si="62"/>
        <v>0</v>
      </c>
      <c r="AD154" s="379">
        <f t="shared" si="62"/>
        <v>0</v>
      </c>
      <c r="AE154" s="379">
        <f t="shared" si="62"/>
        <v>0</v>
      </c>
      <c r="AF154" s="385">
        <f t="shared" si="62"/>
        <v>0</v>
      </c>
      <c r="AG154" s="386" t="str">
        <f t="shared" si="59"/>
        <v/>
      </c>
      <c r="AH154" s="21"/>
      <c r="AI154" s="402"/>
      <c r="AJ154" s="406">
        <f t="shared" si="52"/>
        <v>0</v>
      </c>
      <c r="AK154" s="406">
        <f t="shared" si="52"/>
        <v>0</v>
      </c>
      <c r="AL154" s="407">
        <f t="shared" si="52"/>
        <v>0</v>
      </c>
      <c r="AM154" s="408" t="str">
        <f t="shared" si="60"/>
        <v/>
      </c>
      <c r="AN154" s="410">
        <f t="shared" si="63"/>
        <v>0</v>
      </c>
      <c r="AO154" s="406">
        <f t="shared" si="63"/>
        <v>0</v>
      </c>
      <c r="AP154" s="406">
        <f t="shared" si="63"/>
        <v>0</v>
      </c>
      <c r="AQ154" s="406">
        <f t="shared" si="63"/>
        <v>0</v>
      </c>
      <c r="AR154" s="411">
        <f t="shared" si="63"/>
        <v>0</v>
      </c>
      <c r="AS154" s="410">
        <f t="shared" si="63"/>
        <v>0</v>
      </c>
      <c r="AT154" s="406">
        <f t="shared" si="63"/>
        <v>0</v>
      </c>
      <c r="AU154" s="406">
        <f t="shared" si="63"/>
        <v>0</v>
      </c>
      <c r="AV154" s="406">
        <f t="shared" si="63"/>
        <v>0</v>
      </c>
      <c r="AW154" s="412">
        <f t="shared" si="63"/>
        <v>0</v>
      </c>
      <c r="AX154" s="413">
        <f t="shared" si="61"/>
        <v>0</v>
      </c>
      <c r="CP154" s="3"/>
      <c r="DR154" s="304"/>
    </row>
    <row r="155" spans="1:122" s="5" customFormat="1" ht="18" x14ac:dyDescent="0.25">
      <c r="A155" s="695" t="s">
        <v>360</v>
      </c>
      <c r="B155" s="693"/>
      <c r="C155" s="526"/>
      <c r="D155" s="378" t="s">
        <v>352</v>
      </c>
      <c r="E155" s="530"/>
      <c r="F155" s="530"/>
      <c r="G155" s="530"/>
      <c r="H155" s="530"/>
      <c r="I155" s="530"/>
      <c r="J155" s="531"/>
      <c r="K155" s="379">
        <f t="shared" si="48"/>
        <v>0</v>
      </c>
      <c r="L155" s="379">
        <f t="shared" si="48"/>
        <v>0</v>
      </c>
      <c r="M155" s="380">
        <f t="shared" si="48"/>
        <v>0</v>
      </c>
      <c r="N155" s="381" t="str">
        <f t="shared" si="56"/>
        <v/>
      </c>
      <c r="O155" s="379">
        <f t="shared" si="49"/>
        <v>0</v>
      </c>
      <c r="P155" s="379">
        <f t="shared" si="49"/>
        <v>0</v>
      </c>
      <c r="Q155" s="380">
        <f t="shared" si="49"/>
        <v>0</v>
      </c>
      <c r="R155" s="381" t="str">
        <f t="shared" si="57"/>
        <v/>
      </c>
      <c r="S155" s="379">
        <f t="shared" si="50"/>
        <v>0</v>
      </c>
      <c r="T155" s="379">
        <f t="shared" si="50"/>
        <v>0</v>
      </c>
      <c r="U155" s="380">
        <f t="shared" si="50"/>
        <v>0</v>
      </c>
      <c r="V155" s="382" t="str">
        <f t="shared" si="58"/>
        <v/>
      </c>
      <c r="W155" s="383">
        <f t="shared" si="62"/>
        <v>0</v>
      </c>
      <c r="X155" s="379">
        <f t="shared" si="62"/>
        <v>0</v>
      </c>
      <c r="Y155" s="379">
        <f t="shared" si="62"/>
        <v>0</v>
      </c>
      <c r="Z155" s="379">
        <f t="shared" si="62"/>
        <v>0</v>
      </c>
      <c r="AA155" s="384">
        <f t="shared" si="62"/>
        <v>0</v>
      </c>
      <c r="AB155" s="383">
        <f t="shared" si="62"/>
        <v>0</v>
      </c>
      <c r="AC155" s="379">
        <f t="shared" si="62"/>
        <v>0</v>
      </c>
      <c r="AD155" s="379">
        <f t="shared" si="62"/>
        <v>0</v>
      </c>
      <c r="AE155" s="379">
        <f t="shared" si="62"/>
        <v>0</v>
      </c>
      <c r="AF155" s="385">
        <f t="shared" si="62"/>
        <v>0</v>
      </c>
      <c r="AG155" s="386" t="str">
        <f t="shared" si="59"/>
        <v/>
      </c>
      <c r="AH155" s="21"/>
      <c r="AI155" s="402"/>
      <c r="AJ155" s="406">
        <f t="shared" si="52"/>
        <v>0</v>
      </c>
      <c r="AK155" s="406">
        <f t="shared" si="52"/>
        <v>0</v>
      </c>
      <c r="AL155" s="407">
        <f t="shared" si="52"/>
        <v>0</v>
      </c>
      <c r="AM155" s="408" t="str">
        <f t="shared" si="60"/>
        <v/>
      </c>
      <c r="AN155" s="410">
        <f t="shared" si="63"/>
        <v>0</v>
      </c>
      <c r="AO155" s="406">
        <f t="shared" si="63"/>
        <v>0</v>
      </c>
      <c r="AP155" s="406">
        <f t="shared" si="63"/>
        <v>0</v>
      </c>
      <c r="AQ155" s="406">
        <f t="shared" si="63"/>
        <v>0</v>
      </c>
      <c r="AR155" s="411">
        <f t="shared" si="63"/>
        <v>0</v>
      </c>
      <c r="AS155" s="410">
        <f t="shared" si="63"/>
        <v>0</v>
      </c>
      <c r="AT155" s="406">
        <f t="shared" si="63"/>
        <v>0</v>
      </c>
      <c r="AU155" s="406">
        <f t="shared" si="63"/>
        <v>0</v>
      </c>
      <c r="AV155" s="406">
        <f t="shared" si="63"/>
        <v>0</v>
      </c>
      <c r="AW155" s="412">
        <f t="shared" si="63"/>
        <v>0</v>
      </c>
      <c r="AX155" s="413">
        <f t="shared" si="61"/>
        <v>0</v>
      </c>
      <c r="CP155" s="3"/>
      <c r="DR155" s="304"/>
    </row>
    <row r="156" spans="1:122" s="5" customFormat="1" ht="18" x14ac:dyDescent="0.25">
      <c r="A156" s="695" t="s">
        <v>361</v>
      </c>
      <c r="B156" s="693"/>
      <c r="C156" s="526"/>
      <c r="D156" s="378" t="s">
        <v>353</v>
      </c>
      <c r="E156" s="530"/>
      <c r="F156" s="530"/>
      <c r="G156" s="530"/>
      <c r="H156" s="530"/>
      <c r="I156" s="530"/>
      <c r="J156" s="531"/>
      <c r="K156" s="379">
        <f>SUMIF($D$13:$D$59,$D156,K$13:K$59)</f>
        <v>0</v>
      </c>
      <c r="L156" s="379">
        <f t="shared" si="48"/>
        <v>0</v>
      </c>
      <c r="M156" s="380">
        <f t="shared" si="48"/>
        <v>0</v>
      </c>
      <c r="N156" s="381" t="str">
        <f t="shared" si="56"/>
        <v/>
      </c>
      <c r="O156" s="379">
        <f t="shared" si="49"/>
        <v>0</v>
      </c>
      <c r="P156" s="379">
        <f t="shared" si="49"/>
        <v>0</v>
      </c>
      <c r="Q156" s="380">
        <f t="shared" si="49"/>
        <v>0</v>
      </c>
      <c r="R156" s="381" t="str">
        <f t="shared" si="57"/>
        <v/>
      </c>
      <c r="S156" s="379">
        <f t="shared" si="50"/>
        <v>0</v>
      </c>
      <c r="T156" s="379">
        <f t="shared" si="50"/>
        <v>0</v>
      </c>
      <c r="U156" s="380">
        <f t="shared" si="50"/>
        <v>0</v>
      </c>
      <c r="V156" s="382" t="str">
        <f t="shared" si="58"/>
        <v/>
      </c>
      <c r="W156" s="383">
        <f t="shared" si="62"/>
        <v>0</v>
      </c>
      <c r="X156" s="379">
        <f t="shared" si="62"/>
        <v>0</v>
      </c>
      <c r="Y156" s="379">
        <f t="shared" si="62"/>
        <v>0</v>
      </c>
      <c r="Z156" s="379">
        <f t="shared" si="62"/>
        <v>0</v>
      </c>
      <c r="AA156" s="384">
        <f t="shared" si="62"/>
        <v>0</v>
      </c>
      <c r="AB156" s="383">
        <f t="shared" si="62"/>
        <v>0</v>
      </c>
      <c r="AC156" s="379">
        <f t="shared" si="62"/>
        <v>0</v>
      </c>
      <c r="AD156" s="379">
        <f t="shared" si="62"/>
        <v>0</v>
      </c>
      <c r="AE156" s="379">
        <f t="shared" si="62"/>
        <v>0</v>
      </c>
      <c r="AF156" s="385">
        <f t="shared" si="62"/>
        <v>0</v>
      </c>
      <c r="AG156" s="386" t="str">
        <f t="shared" si="59"/>
        <v/>
      </c>
      <c r="AH156" s="21"/>
      <c r="AI156" s="402"/>
      <c r="AJ156" s="406">
        <f t="shared" si="52"/>
        <v>0</v>
      </c>
      <c r="AK156" s="406">
        <f t="shared" si="52"/>
        <v>0</v>
      </c>
      <c r="AL156" s="407">
        <f t="shared" si="52"/>
        <v>0</v>
      </c>
      <c r="AM156" s="408" t="str">
        <f t="shared" si="60"/>
        <v/>
      </c>
      <c r="AN156" s="410">
        <f t="shared" si="63"/>
        <v>0</v>
      </c>
      <c r="AO156" s="406">
        <f t="shared" si="63"/>
        <v>0</v>
      </c>
      <c r="AP156" s="406">
        <f t="shared" si="63"/>
        <v>0</v>
      </c>
      <c r="AQ156" s="406">
        <f t="shared" si="63"/>
        <v>0</v>
      </c>
      <c r="AR156" s="411">
        <f t="shared" si="63"/>
        <v>0</v>
      </c>
      <c r="AS156" s="410">
        <f t="shared" si="63"/>
        <v>0</v>
      </c>
      <c r="AT156" s="406">
        <f t="shared" si="63"/>
        <v>0</v>
      </c>
      <c r="AU156" s="406">
        <f t="shared" si="63"/>
        <v>0</v>
      </c>
      <c r="AV156" s="406">
        <f t="shared" si="63"/>
        <v>0</v>
      </c>
      <c r="AW156" s="412">
        <f t="shared" si="63"/>
        <v>0</v>
      </c>
      <c r="AX156" s="413">
        <f t="shared" si="61"/>
        <v>0</v>
      </c>
      <c r="CP156" s="3"/>
      <c r="DR156" s="304"/>
    </row>
    <row r="157" spans="1:122" s="5" customFormat="1" ht="18" x14ac:dyDescent="0.25">
      <c r="A157" s="695" t="s">
        <v>265</v>
      </c>
      <c r="B157" s="693"/>
      <c r="C157" s="526"/>
      <c r="D157" s="378" t="s">
        <v>161</v>
      </c>
      <c r="E157" s="530"/>
      <c r="F157" s="530"/>
      <c r="G157" s="530"/>
      <c r="H157" s="530"/>
      <c r="I157" s="530"/>
      <c r="J157" s="531"/>
      <c r="K157" s="379">
        <f t="shared" si="48"/>
        <v>0</v>
      </c>
      <c r="L157" s="379">
        <f t="shared" si="48"/>
        <v>0</v>
      </c>
      <c r="M157" s="380">
        <f t="shared" si="48"/>
        <v>0</v>
      </c>
      <c r="N157" s="381" t="str">
        <f t="shared" si="42"/>
        <v/>
      </c>
      <c r="O157" s="379">
        <f t="shared" si="49"/>
        <v>0</v>
      </c>
      <c r="P157" s="379">
        <f t="shared" si="49"/>
        <v>0</v>
      </c>
      <c r="Q157" s="380">
        <f t="shared" si="49"/>
        <v>0</v>
      </c>
      <c r="R157" s="381" t="str">
        <f t="shared" si="43"/>
        <v/>
      </c>
      <c r="S157" s="379">
        <f t="shared" si="50"/>
        <v>0</v>
      </c>
      <c r="T157" s="379">
        <f t="shared" si="50"/>
        <v>0</v>
      </c>
      <c r="U157" s="380">
        <f t="shared" si="50"/>
        <v>0</v>
      </c>
      <c r="V157" s="382" t="str">
        <f t="shared" si="44"/>
        <v/>
      </c>
      <c r="W157" s="383">
        <f t="shared" si="54"/>
        <v>0</v>
      </c>
      <c r="X157" s="379">
        <f t="shared" si="54"/>
        <v>0</v>
      </c>
      <c r="Y157" s="379">
        <f t="shared" si="54"/>
        <v>0</v>
      </c>
      <c r="Z157" s="379">
        <f t="shared" si="54"/>
        <v>0</v>
      </c>
      <c r="AA157" s="384">
        <f t="shared" si="54"/>
        <v>0</v>
      </c>
      <c r="AB157" s="383">
        <f t="shared" si="54"/>
        <v>0</v>
      </c>
      <c r="AC157" s="379">
        <f t="shared" si="54"/>
        <v>0</v>
      </c>
      <c r="AD157" s="379">
        <f t="shared" si="54"/>
        <v>0</v>
      </c>
      <c r="AE157" s="379">
        <f t="shared" si="54"/>
        <v>0</v>
      </c>
      <c r="AF157" s="385">
        <f t="shared" si="54"/>
        <v>0</v>
      </c>
      <c r="AG157" s="386" t="str">
        <f t="shared" si="45"/>
        <v/>
      </c>
      <c r="AH157" s="21"/>
      <c r="AI157" s="402"/>
      <c r="AJ157" s="406">
        <f t="shared" si="52"/>
        <v>0</v>
      </c>
      <c r="AK157" s="406">
        <f t="shared" si="52"/>
        <v>0</v>
      </c>
      <c r="AL157" s="407">
        <f t="shared" si="52"/>
        <v>0</v>
      </c>
      <c r="AM157" s="408" t="str">
        <f t="shared" si="46"/>
        <v/>
      </c>
      <c r="AN157" s="410">
        <f t="shared" si="55"/>
        <v>0</v>
      </c>
      <c r="AO157" s="406">
        <f t="shared" si="55"/>
        <v>0</v>
      </c>
      <c r="AP157" s="406">
        <f t="shared" si="55"/>
        <v>0</v>
      </c>
      <c r="AQ157" s="406">
        <f t="shared" si="55"/>
        <v>0</v>
      </c>
      <c r="AR157" s="411">
        <f t="shared" si="55"/>
        <v>0</v>
      </c>
      <c r="AS157" s="410">
        <f t="shared" si="55"/>
        <v>0</v>
      </c>
      <c r="AT157" s="406">
        <f t="shared" si="55"/>
        <v>0</v>
      </c>
      <c r="AU157" s="406">
        <f t="shared" si="55"/>
        <v>0</v>
      </c>
      <c r="AV157" s="406">
        <f t="shared" si="55"/>
        <v>0</v>
      </c>
      <c r="AW157" s="412">
        <f t="shared" si="55"/>
        <v>0</v>
      </c>
      <c r="AX157" s="413">
        <f t="shared" si="47"/>
        <v>0</v>
      </c>
      <c r="CP157" s="3"/>
      <c r="DR157" s="304"/>
    </row>
    <row r="158" spans="1:122" s="5" customFormat="1" ht="18" x14ac:dyDescent="0.25">
      <c r="A158" s="695" t="s">
        <v>267</v>
      </c>
      <c r="B158" s="693"/>
      <c r="C158" s="526"/>
      <c r="D158" s="378" t="s">
        <v>162</v>
      </c>
      <c r="E158" s="530"/>
      <c r="F158" s="530"/>
      <c r="G158" s="530"/>
      <c r="H158" s="530"/>
      <c r="I158" s="530"/>
      <c r="J158" s="531"/>
      <c r="K158" s="379">
        <f t="shared" si="48"/>
        <v>0</v>
      </c>
      <c r="L158" s="379">
        <f t="shared" si="48"/>
        <v>0</v>
      </c>
      <c r="M158" s="380">
        <f t="shared" si="48"/>
        <v>0</v>
      </c>
      <c r="N158" s="381" t="str">
        <f t="shared" si="42"/>
        <v/>
      </c>
      <c r="O158" s="379">
        <f t="shared" si="49"/>
        <v>0</v>
      </c>
      <c r="P158" s="379">
        <f t="shared" si="49"/>
        <v>0</v>
      </c>
      <c r="Q158" s="380">
        <f t="shared" si="49"/>
        <v>0</v>
      </c>
      <c r="R158" s="381" t="str">
        <f t="shared" si="43"/>
        <v/>
      </c>
      <c r="S158" s="379">
        <f t="shared" si="50"/>
        <v>0</v>
      </c>
      <c r="T158" s="379">
        <f t="shared" si="50"/>
        <v>0</v>
      </c>
      <c r="U158" s="380">
        <f t="shared" si="50"/>
        <v>0</v>
      </c>
      <c r="V158" s="382" t="str">
        <f t="shared" si="44"/>
        <v/>
      </c>
      <c r="W158" s="383">
        <f>SUMIF($D$13:$D$59,$D158,W$13:W$59)</f>
        <v>0</v>
      </c>
      <c r="X158" s="379">
        <f t="shared" si="54"/>
        <v>0</v>
      </c>
      <c r="Y158" s="379">
        <f t="shared" si="54"/>
        <v>0</v>
      </c>
      <c r="Z158" s="379">
        <f t="shared" si="54"/>
        <v>0</v>
      </c>
      <c r="AA158" s="384">
        <f t="shared" si="54"/>
        <v>0</v>
      </c>
      <c r="AB158" s="383">
        <f t="shared" si="54"/>
        <v>0</v>
      </c>
      <c r="AC158" s="379">
        <f t="shared" si="54"/>
        <v>0</v>
      </c>
      <c r="AD158" s="379">
        <f t="shared" si="54"/>
        <v>0</v>
      </c>
      <c r="AE158" s="379">
        <f t="shared" si="54"/>
        <v>0</v>
      </c>
      <c r="AF158" s="385">
        <f t="shared" si="54"/>
        <v>0</v>
      </c>
      <c r="AG158" s="386" t="str">
        <f t="shared" si="45"/>
        <v/>
      </c>
      <c r="AH158" s="21"/>
      <c r="AI158" s="402"/>
      <c r="AJ158" s="406">
        <f t="shared" si="52"/>
        <v>0</v>
      </c>
      <c r="AK158" s="406">
        <f t="shared" si="52"/>
        <v>0</v>
      </c>
      <c r="AL158" s="407">
        <f t="shared" si="52"/>
        <v>0</v>
      </c>
      <c r="AM158" s="408" t="str">
        <f t="shared" si="46"/>
        <v/>
      </c>
      <c r="AN158" s="410">
        <f t="shared" si="55"/>
        <v>0</v>
      </c>
      <c r="AO158" s="406">
        <f t="shared" si="55"/>
        <v>0</v>
      </c>
      <c r="AP158" s="406">
        <f t="shared" si="55"/>
        <v>0</v>
      </c>
      <c r="AQ158" s="406">
        <f t="shared" si="55"/>
        <v>0</v>
      </c>
      <c r="AR158" s="411">
        <f t="shared" si="55"/>
        <v>0</v>
      </c>
      <c r="AS158" s="410">
        <f t="shared" si="55"/>
        <v>0</v>
      </c>
      <c r="AT158" s="406">
        <f t="shared" si="55"/>
        <v>0</v>
      </c>
      <c r="AU158" s="406">
        <f t="shared" si="55"/>
        <v>0</v>
      </c>
      <c r="AV158" s="406">
        <f t="shared" si="55"/>
        <v>0</v>
      </c>
      <c r="AW158" s="412">
        <f t="shared" si="55"/>
        <v>0</v>
      </c>
      <c r="AX158" s="413">
        <f t="shared" si="47"/>
        <v>0</v>
      </c>
      <c r="CP158" s="3"/>
      <c r="DR158" s="304"/>
    </row>
    <row r="159" spans="1:122" s="5" customFormat="1" ht="18" x14ac:dyDescent="0.25">
      <c r="A159" s="695" t="s">
        <v>115</v>
      </c>
      <c r="B159" s="693"/>
      <c r="C159" s="526"/>
      <c r="D159" s="378" t="s">
        <v>216</v>
      </c>
      <c r="E159" s="530"/>
      <c r="F159" s="530"/>
      <c r="G159" s="530"/>
      <c r="H159" s="530"/>
      <c r="I159" s="530"/>
      <c r="J159" s="531"/>
      <c r="K159" s="379">
        <f t="shared" si="48"/>
        <v>0</v>
      </c>
      <c r="L159" s="379">
        <f t="shared" si="48"/>
        <v>0</v>
      </c>
      <c r="M159" s="380">
        <f t="shared" si="48"/>
        <v>0</v>
      </c>
      <c r="N159" s="381" t="str">
        <f t="shared" si="42"/>
        <v/>
      </c>
      <c r="O159" s="379">
        <f t="shared" si="49"/>
        <v>0</v>
      </c>
      <c r="P159" s="379">
        <f t="shared" si="49"/>
        <v>0</v>
      </c>
      <c r="Q159" s="380">
        <f t="shared" si="49"/>
        <v>0</v>
      </c>
      <c r="R159" s="381" t="str">
        <f t="shared" si="43"/>
        <v/>
      </c>
      <c r="S159" s="379">
        <f t="shared" si="50"/>
        <v>0</v>
      </c>
      <c r="T159" s="379">
        <f t="shared" si="50"/>
        <v>0</v>
      </c>
      <c r="U159" s="380">
        <f t="shared" si="50"/>
        <v>0</v>
      </c>
      <c r="V159" s="382" t="str">
        <f t="shared" si="44"/>
        <v/>
      </c>
      <c r="W159" s="383">
        <f t="shared" si="54"/>
        <v>0</v>
      </c>
      <c r="X159" s="379">
        <f t="shared" si="54"/>
        <v>0</v>
      </c>
      <c r="Y159" s="379">
        <f t="shared" si="54"/>
        <v>0</v>
      </c>
      <c r="Z159" s="379">
        <f t="shared" si="54"/>
        <v>0</v>
      </c>
      <c r="AA159" s="384">
        <f t="shared" si="54"/>
        <v>0</v>
      </c>
      <c r="AB159" s="383">
        <f t="shared" si="54"/>
        <v>0</v>
      </c>
      <c r="AC159" s="379">
        <f t="shared" si="54"/>
        <v>0</v>
      </c>
      <c r="AD159" s="379">
        <f t="shared" si="54"/>
        <v>0</v>
      </c>
      <c r="AE159" s="379">
        <f t="shared" si="54"/>
        <v>0</v>
      </c>
      <c r="AF159" s="385">
        <f t="shared" si="54"/>
        <v>0</v>
      </c>
      <c r="AG159" s="386" t="str">
        <f t="shared" si="45"/>
        <v/>
      </c>
      <c r="AH159" s="21"/>
      <c r="AI159" s="402"/>
      <c r="AJ159" s="406">
        <f t="shared" si="52"/>
        <v>0</v>
      </c>
      <c r="AK159" s="406">
        <f t="shared" si="52"/>
        <v>0</v>
      </c>
      <c r="AL159" s="407">
        <f t="shared" si="52"/>
        <v>0</v>
      </c>
      <c r="AM159" s="408" t="str">
        <f t="shared" si="46"/>
        <v/>
      </c>
      <c r="AN159" s="410">
        <f t="shared" si="55"/>
        <v>0</v>
      </c>
      <c r="AO159" s="406">
        <f t="shared" si="55"/>
        <v>0</v>
      </c>
      <c r="AP159" s="406">
        <f t="shared" si="55"/>
        <v>0</v>
      </c>
      <c r="AQ159" s="406">
        <f t="shared" si="55"/>
        <v>0</v>
      </c>
      <c r="AR159" s="411">
        <f t="shared" si="55"/>
        <v>0</v>
      </c>
      <c r="AS159" s="410">
        <f t="shared" si="55"/>
        <v>0</v>
      </c>
      <c r="AT159" s="406">
        <f t="shared" si="55"/>
        <v>0</v>
      </c>
      <c r="AU159" s="406">
        <f t="shared" si="55"/>
        <v>0</v>
      </c>
      <c r="AV159" s="406">
        <f t="shared" si="55"/>
        <v>0</v>
      </c>
      <c r="AW159" s="412">
        <f t="shared" si="55"/>
        <v>0</v>
      </c>
      <c r="AX159" s="413">
        <f t="shared" si="47"/>
        <v>0</v>
      </c>
      <c r="CP159" s="3"/>
      <c r="DR159" s="304"/>
    </row>
    <row r="160" spans="1:122" s="273" customFormat="1" ht="18.75" thickBot="1" x14ac:dyDescent="0.3">
      <c r="A160" s="697" t="s">
        <v>82</v>
      </c>
      <c r="B160" s="698"/>
      <c r="C160" s="342"/>
      <c r="D160" s="343"/>
      <c r="E160" s="344"/>
      <c r="F160" s="344"/>
      <c r="G160" s="344"/>
      <c r="H160" s="344"/>
      <c r="I160" s="344"/>
      <c r="J160" s="345"/>
      <c r="K160" s="346">
        <f>SUM(K89:K159)</f>
        <v>0</v>
      </c>
      <c r="L160" s="347">
        <f>SUM(L89:L159)</f>
        <v>0</v>
      </c>
      <c r="M160" s="347">
        <f>SUM(M89:M159)</f>
        <v>0</v>
      </c>
      <c r="N160" s="348" t="str">
        <f>IF(K160=0,"",M160/K160)</f>
        <v/>
      </c>
      <c r="O160" s="346">
        <f>SUM(O89:O159)</f>
        <v>0</v>
      </c>
      <c r="P160" s="347">
        <f>SUM(P89:P159)</f>
        <v>0</v>
      </c>
      <c r="Q160" s="347">
        <f>SUM(Q89:Q159)</f>
        <v>0</v>
      </c>
      <c r="R160" s="348" t="str">
        <f>IF(O160=0,"",Q160/O160)</f>
        <v/>
      </c>
      <c r="S160" s="346">
        <f>SUM(S89:S159)</f>
        <v>0</v>
      </c>
      <c r="T160" s="347">
        <f>SUM(T89:T159)</f>
        <v>0</v>
      </c>
      <c r="U160" s="347">
        <f>SUM(U89:U159)</f>
        <v>0</v>
      </c>
      <c r="V160" s="349" t="str">
        <f>IF(S160=0,"",U160/S160)</f>
        <v/>
      </c>
      <c r="W160" s="350">
        <f t="shared" ref="W160:AF160" si="64">SUM(W89:W159)</f>
        <v>0</v>
      </c>
      <c r="X160" s="351">
        <f t="shared" si="64"/>
        <v>0</v>
      </c>
      <c r="Y160" s="351">
        <f t="shared" si="64"/>
        <v>0</v>
      </c>
      <c r="Z160" s="351">
        <f t="shared" si="64"/>
        <v>0</v>
      </c>
      <c r="AA160" s="352">
        <f t="shared" si="64"/>
        <v>0</v>
      </c>
      <c r="AB160" s="350">
        <f t="shared" si="64"/>
        <v>0</v>
      </c>
      <c r="AC160" s="351">
        <f t="shared" si="64"/>
        <v>0</v>
      </c>
      <c r="AD160" s="351">
        <f t="shared" si="64"/>
        <v>0</v>
      </c>
      <c r="AE160" s="351">
        <f t="shared" si="64"/>
        <v>0</v>
      </c>
      <c r="AF160" s="347">
        <f t="shared" si="64"/>
        <v>0</v>
      </c>
      <c r="AG160" s="353" t="str">
        <f>IF(AF160=0,"",+AF160/AA160)</f>
        <v/>
      </c>
      <c r="AH160" s="46"/>
      <c r="AI160" s="360"/>
      <c r="AJ160" s="350">
        <f>SUM(AJ89:AJ159)</f>
        <v>0</v>
      </c>
      <c r="AK160" s="354">
        <f>SUM(AK89:AK159)</f>
        <v>0</v>
      </c>
      <c r="AL160" s="355">
        <f>SUM(AL89:AL159)</f>
        <v>0</v>
      </c>
      <c r="AM160" s="356" t="str">
        <f>IF(AJ160=0,"",AL160/AJ160)</f>
        <v/>
      </c>
      <c r="AN160" s="350">
        <f t="shared" ref="AN160:AW160" si="65">SUM(AN89:AN159)</f>
        <v>0</v>
      </c>
      <c r="AO160" s="351">
        <f t="shared" si="65"/>
        <v>0</v>
      </c>
      <c r="AP160" s="351">
        <f t="shared" si="65"/>
        <v>0</v>
      </c>
      <c r="AQ160" s="351">
        <f t="shared" si="65"/>
        <v>0</v>
      </c>
      <c r="AR160" s="352">
        <f t="shared" si="65"/>
        <v>0</v>
      </c>
      <c r="AS160" s="350">
        <f t="shared" si="65"/>
        <v>0</v>
      </c>
      <c r="AT160" s="351">
        <f t="shared" si="65"/>
        <v>0</v>
      </c>
      <c r="AU160" s="351">
        <f t="shared" si="65"/>
        <v>0</v>
      </c>
      <c r="AV160" s="351">
        <f t="shared" si="65"/>
        <v>0</v>
      </c>
      <c r="AW160" s="347">
        <f t="shared" si="65"/>
        <v>0</v>
      </c>
      <c r="AX160" s="353">
        <f>IF(AR160=0,0,+AW160/AR160)</f>
        <v>0</v>
      </c>
      <c r="BD160" s="357"/>
      <c r="CP160" s="358"/>
      <c r="DR160" s="359"/>
    </row>
    <row r="162" spans="1:122" s="5" customFormat="1" ht="18" hidden="1" customHeight="1" x14ac:dyDescent="0.25">
      <c r="A162" s="307"/>
      <c r="B162" s="388" t="s">
        <v>95</v>
      </c>
      <c r="C162" s="389"/>
      <c r="D162" s="390" t="s">
        <v>91</v>
      </c>
      <c r="E162" s="390"/>
      <c r="F162" s="391"/>
      <c r="G162" s="391"/>
      <c r="H162" s="391"/>
      <c r="I162" s="391"/>
      <c r="J162" s="392"/>
      <c r="K162" s="393">
        <f t="shared" ref="K162:M165" si="66">SUMIF($CQ$13:$CQ$59,$D162,K$13:K$59)</f>
        <v>0</v>
      </c>
      <c r="L162" s="393">
        <f t="shared" si="66"/>
        <v>0</v>
      </c>
      <c r="M162" s="394">
        <f t="shared" si="66"/>
        <v>0</v>
      </c>
      <c r="N162" s="395" t="str">
        <f>IF(K162=0,"",M162/K162)</f>
        <v/>
      </c>
      <c r="O162" s="393">
        <f t="shared" ref="O162:Q165" si="67">SUMIF($CQ$13:$CQ$59,$D162,O$13:O$59)</f>
        <v>0</v>
      </c>
      <c r="P162" s="393">
        <f t="shared" si="67"/>
        <v>0</v>
      </c>
      <c r="Q162" s="394">
        <f t="shared" si="67"/>
        <v>0</v>
      </c>
      <c r="R162" s="395" t="str">
        <f>IF(O162=0,"",Q162/O162)</f>
        <v/>
      </c>
      <c r="S162" s="393">
        <f t="shared" ref="S162:U165" si="68">SUMIF($CQ$13:$CQ$59,$D162,S$13:S$59)</f>
        <v>0</v>
      </c>
      <c r="T162" s="393">
        <f t="shared" si="68"/>
        <v>0</v>
      </c>
      <c r="U162" s="394">
        <f t="shared" si="68"/>
        <v>0</v>
      </c>
      <c r="V162" s="396" t="str">
        <f>IF(S162=0,"",U162/S162)</f>
        <v/>
      </c>
      <c r="W162" s="397">
        <f t="shared" ref="W162:AF165" si="69">SUMIF($CQ$13:$CQ$59,$D162,W$13:W$59)</f>
        <v>0</v>
      </c>
      <c r="X162" s="393">
        <f t="shared" si="69"/>
        <v>0</v>
      </c>
      <c r="Y162" s="393">
        <f t="shared" si="69"/>
        <v>0</v>
      </c>
      <c r="Z162" s="393">
        <f t="shared" si="69"/>
        <v>0</v>
      </c>
      <c r="AA162" s="398">
        <f t="shared" si="69"/>
        <v>0</v>
      </c>
      <c r="AB162" s="397">
        <f t="shared" si="69"/>
        <v>0</v>
      </c>
      <c r="AC162" s="393">
        <f t="shared" si="69"/>
        <v>0</v>
      </c>
      <c r="AD162" s="393">
        <f t="shared" si="69"/>
        <v>0</v>
      </c>
      <c r="AE162" s="393">
        <f t="shared" si="69"/>
        <v>0</v>
      </c>
      <c r="AF162" s="399">
        <f t="shared" si="69"/>
        <v>0</v>
      </c>
      <c r="AG162" s="400" t="str">
        <f>IF(AF162=0,"",+AF162/AA162)</f>
        <v/>
      </c>
      <c r="AH162" s="21"/>
      <c r="AI162" s="428"/>
      <c r="AJ162" s="429">
        <f t="shared" ref="AJ162:AL165" si="70">SUMIF($CQ$13:$CQ$59,$D162,AJ$13:AJ$59)</f>
        <v>0</v>
      </c>
      <c r="AK162" s="429">
        <f t="shared" si="70"/>
        <v>0</v>
      </c>
      <c r="AL162" s="430">
        <f t="shared" si="70"/>
        <v>0</v>
      </c>
      <c r="AM162" s="431" t="str">
        <f>IF(AJ162=0,"",AL162/AJ162)</f>
        <v/>
      </c>
      <c r="AN162" s="432">
        <f t="shared" ref="AN162:AW165" si="71">SUMIF($CQ$13:$CQ$59,$D162,AN$13:AN$59)</f>
        <v>0</v>
      </c>
      <c r="AO162" s="429">
        <f t="shared" si="71"/>
        <v>0</v>
      </c>
      <c r="AP162" s="429">
        <f t="shared" si="71"/>
        <v>0</v>
      </c>
      <c r="AQ162" s="429">
        <f t="shared" si="71"/>
        <v>0</v>
      </c>
      <c r="AR162" s="433">
        <f t="shared" si="71"/>
        <v>0</v>
      </c>
      <c r="AS162" s="432">
        <f t="shared" si="71"/>
        <v>0</v>
      </c>
      <c r="AT162" s="429">
        <f t="shared" si="71"/>
        <v>0</v>
      </c>
      <c r="AU162" s="429">
        <f t="shared" si="71"/>
        <v>0</v>
      </c>
      <c r="AV162" s="429">
        <f t="shared" si="71"/>
        <v>0</v>
      </c>
      <c r="AW162" s="434">
        <f t="shared" si="71"/>
        <v>0</v>
      </c>
      <c r="AX162" s="435">
        <f>IF(AR162=0,0,+AW162/AR162)</f>
        <v>0</v>
      </c>
      <c r="BD162" s="303"/>
      <c r="CP162" s="3"/>
      <c r="DR162" s="304"/>
    </row>
    <row r="163" spans="1:122" s="5" customFormat="1" ht="18" hidden="1" customHeight="1" x14ac:dyDescent="0.25">
      <c r="A163" s="307"/>
      <c r="B163" s="401" t="s">
        <v>97</v>
      </c>
      <c r="C163" s="402"/>
      <c r="D163" s="403" t="s">
        <v>92</v>
      </c>
      <c r="E163" s="403"/>
      <c r="F163" s="404"/>
      <c r="G163" s="404"/>
      <c r="H163" s="404"/>
      <c r="I163" s="404"/>
      <c r="J163" s="405"/>
      <c r="K163" s="406">
        <f t="shared" si="66"/>
        <v>0</v>
      </c>
      <c r="L163" s="406">
        <f t="shared" si="66"/>
        <v>0</v>
      </c>
      <c r="M163" s="407">
        <f t="shared" si="66"/>
        <v>0</v>
      </c>
      <c r="N163" s="408" t="str">
        <f>IF(K163=0,"",M163/K163)</f>
        <v/>
      </c>
      <c r="O163" s="406">
        <f t="shared" si="67"/>
        <v>0</v>
      </c>
      <c r="P163" s="406">
        <f t="shared" si="67"/>
        <v>0</v>
      </c>
      <c r="Q163" s="407">
        <f t="shared" si="67"/>
        <v>0</v>
      </c>
      <c r="R163" s="408" t="str">
        <f>IF(O163=0,"",Q163/O163)</f>
        <v/>
      </c>
      <c r="S163" s="406">
        <f t="shared" si="68"/>
        <v>0</v>
      </c>
      <c r="T163" s="406">
        <f t="shared" si="68"/>
        <v>0</v>
      </c>
      <c r="U163" s="407">
        <f t="shared" si="68"/>
        <v>0</v>
      </c>
      <c r="V163" s="409" t="str">
        <f>IF(S163=0,"",U163/S163)</f>
        <v/>
      </c>
      <c r="W163" s="410">
        <f t="shared" si="69"/>
        <v>0</v>
      </c>
      <c r="X163" s="406">
        <f t="shared" si="69"/>
        <v>0</v>
      </c>
      <c r="Y163" s="406">
        <f t="shared" si="69"/>
        <v>0</v>
      </c>
      <c r="Z163" s="406">
        <f t="shared" si="69"/>
        <v>0</v>
      </c>
      <c r="AA163" s="411">
        <f t="shared" si="69"/>
        <v>0</v>
      </c>
      <c r="AB163" s="410">
        <f t="shared" si="69"/>
        <v>0</v>
      </c>
      <c r="AC163" s="406">
        <f t="shared" si="69"/>
        <v>0</v>
      </c>
      <c r="AD163" s="406">
        <f t="shared" si="69"/>
        <v>0</v>
      </c>
      <c r="AE163" s="406">
        <f t="shared" si="69"/>
        <v>0</v>
      </c>
      <c r="AF163" s="412">
        <f t="shared" si="69"/>
        <v>0</v>
      </c>
      <c r="AG163" s="413" t="str">
        <f>IF(AF163=0,"",+AF163/AA163)</f>
        <v/>
      </c>
      <c r="AH163" s="21"/>
      <c r="AI163" s="436"/>
      <c r="AJ163" s="437">
        <f t="shared" si="70"/>
        <v>0</v>
      </c>
      <c r="AK163" s="437">
        <f t="shared" si="70"/>
        <v>0</v>
      </c>
      <c r="AL163" s="438">
        <f t="shared" si="70"/>
        <v>0</v>
      </c>
      <c r="AM163" s="439" t="str">
        <f>IF(AJ163=0,"",AL163/AJ163)</f>
        <v/>
      </c>
      <c r="AN163" s="440">
        <f t="shared" si="71"/>
        <v>0</v>
      </c>
      <c r="AO163" s="437">
        <f t="shared" si="71"/>
        <v>0</v>
      </c>
      <c r="AP163" s="437">
        <f t="shared" si="71"/>
        <v>0</v>
      </c>
      <c r="AQ163" s="437">
        <f t="shared" si="71"/>
        <v>0</v>
      </c>
      <c r="AR163" s="441">
        <f t="shared" si="71"/>
        <v>0</v>
      </c>
      <c r="AS163" s="440">
        <f t="shared" si="71"/>
        <v>0</v>
      </c>
      <c r="AT163" s="437">
        <f t="shared" si="71"/>
        <v>0</v>
      </c>
      <c r="AU163" s="437">
        <f t="shared" si="71"/>
        <v>0</v>
      </c>
      <c r="AV163" s="437">
        <f t="shared" si="71"/>
        <v>0</v>
      </c>
      <c r="AW163" s="442">
        <f t="shared" si="71"/>
        <v>0</v>
      </c>
      <c r="AX163" s="443">
        <f>IF(AR163=0,0,+AW163/AR163)</f>
        <v>0</v>
      </c>
      <c r="BD163" s="303"/>
      <c r="CP163" s="3"/>
      <c r="DR163" s="304"/>
    </row>
    <row r="164" spans="1:122" s="5" customFormat="1" ht="18" hidden="1" customHeight="1" x14ac:dyDescent="0.25">
      <c r="A164" s="307"/>
      <c r="B164" s="401" t="s">
        <v>96</v>
      </c>
      <c r="C164" s="402"/>
      <c r="D164" s="403" t="s">
        <v>93</v>
      </c>
      <c r="E164" s="403"/>
      <c r="F164" s="404"/>
      <c r="G164" s="404"/>
      <c r="H164" s="404"/>
      <c r="I164" s="404"/>
      <c r="J164" s="405"/>
      <c r="K164" s="406">
        <f t="shared" si="66"/>
        <v>0</v>
      </c>
      <c r="L164" s="406">
        <f t="shared" si="66"/>
        <v>0</v>
      </c>
      <c r="M164" s="407">
        <f t="shared" si="66"/>
        <v>0</v>
      </c>
      <c r="N164" s="408" t="str">
        <f>IF(K164=0,"",M164/K164)</f>
        <v/>
      </c>
      <c r="O164" s="406">
        <f t="shared" si="67"/>
        <v>0</v>
      </c>
      <c r="P164" s="406">
        <f t="shared" si="67"/>
        <v>0</v>
      </c>
      <c r="Q164" s="407">
        <f t="shared" si="67"/>
        <v>0</v>
      </c>
      <c r="R164" s="408" t="str">
        <f>IF(O164=0,"",Q164/O164)</f>
        <v/>
      </c>
      <c r="S164" s="406">
        <f t="shared" si="68"/>
        <v>0</v>
      </c>
      <c r="T164" s="406">
        <f t="shared" si="68"/>
        <v>0</v>
      </c>
      <c r="U164" s="407">
        <f t="shared" si="68"/>
        <v>0</v>
      </c>
      <c r="V164" s="409" t="str">
        <f>IF(S164=0,"",U164/S164)</f>
        <v/>
      </c>
      <c r="W164" s="410">
        <f t="shared" si="69"/>
        <v>0</v>
      </c>
      <c r="X164" s="406">
        <f t="shared" si="69"/>
        <v>0</v>
      </c>
      <c r="Y164" s="406">
        <f t="shared" si="69"/>
        <v>0</v>
      </c>
      <c r="Z164" s="406">
        <f t="shared" si="69"/>
        <v>0</v>
      </c>
      <c r="AA164" s="411">
        <f t="shared" si="69"/>
        <v>0</v>
      </c>
      <c r="AB164" s="410">
        <f t="shared" si="69"/>
        <v>0</v>
      </c>
      <c r="AC164" s="406">
        <f t="shared" si="69"/>
        <v>0</v>
      </c>
      <c r="AD164" s="406">
        <f t="shared" si="69"/>
        <v>0</v>
      </c>
      <c r="AE164" s="406">
        <f t="shared" si="69"/>
        <v>0</v>
      </c>
      <c r="AF164" s="412">
        <f t="shared" si="69"/>
        <v>0</v>
      </c>
      <c r="AG164" s="413" t="str">
        <f>IF(AF164=0,"",+AF164/AA164)</f>
        <v/>
      </c>
      <c r="AH164" s="21"/>
      <c r="AI164" s="436"/>
      <c r="AJ164" s="437">
        <f t="shared" si="70"/>
        <v>0</v>
      </c>
      <c r="AK164" s="437">
        <f t="shared" si="70"/>
        <v>0</v>
      </c>
      <c r="AL164" s="438">
        <f t="shared" si="70"/>
        <v>0</v>
      </c>
      <c r="AM164" s="439" t="str">
        <f>IF(AJ164=0,"",AL164/AJ164)</f>
        <v/>
      </c>
      <c r="AN164" s="440">
        <f t="shared" si="71"/>
        <v>0</v>
      </c>
      <c r="AO164" s="437">
        <f t="shared" si="71"/>
        <v>0</v>
      </c>
      <c r="AP164" s="437">
        <f t="shared" si="71"/>
        <v>0</v>
      </c>
      <c r="AQ164" s="437">
        <f t="shared" si="71"/>
        <v>0</v>
      </c>
      <c r="AR164" s="441">
        <f t="shared" si="71"/>
        <v>0</v>
      </c>
      <c r="AS164" s="440">
        <f t="shared" si="71"/>
        <v>0</v>
      </c>
      <c r="AT164" s="437">
        <f t="shared" si="71"/>
        <v>0</v>
      </c>
      <c r="AU164" s="437">
        <f t="shared" si="71"/>
        <v>0</v>
      </c>
      <c r="AV164" s="437">
        <f t="shared" si="71"/>
        <v>0</v>
      </c>
      <c r="AW164" s="442">
        <f t="shared" si="71"/>
        <v>0</v>
      </c>
      <c r="AX164" s="443">
        <f>IF(AR164=0,0,+AW164/AR164)</f>
        <v>0</v>
      </c>
      <c r="BD164" s="303"/>
      <c r="CP164" s="3"/>
      <c r="DR164" s="304"/>
    </row>
    <row r="165" spans="1:122" s="5" customFormat="1" ht="18" hidden="1" customHeight="1" x14ac:dyDescent="0.25">
      <c r="A165" s="307"/>
      <c r="B165" s="414" t="s">
        <v>98</v>
      </c>
      <c r="C165" s="415"/>
      <c r="D165" s="416" t="s">
        <v>94</v>
      </c>
      <c r="E165" s="416"/>
      <c r="F165" s="417"/>
      <c r="G165" s="417"/>
      <c r="H165" s="417"/>
      <c r="I165" s="417"/>
      <c r="J165" s="418"/>
      <c r="K165" s="419">
        <f t="shared" si="66"/>
        <v>0</v>
      </c>
      <c r="L165" s="419">
        <f t="shared" si="66"/>
        <v>0</v>
      </c>
      <c r="M165" s="420">
        <f t="shared" si="66"/>
        <v>0</v>
      </c>
      <c r="N165" s="421" t="str">
        <f>IF(K165=0,"",M165/K165)</f>
        <v/>
      </c>
      <c r="O165" s="419">
        <f t="shared" si="67"/>
        <v>0</v>
      </c>
      <c r="P165" s="419">
        <f t="shared" si="67"/>
        <v>0</v>
      </c>
      <c r="Q165" s="420">
        <f t="shared" si="67"/>
        <v>0</v>
      </c>
      <c r="R165" s="421" t="str">
        <f>IF(O165=0,"",Q165/O165)</f>
        <v/>
      </c>
      <c r="S165" s="419">
        <f t="shared" si="68"/>
        <v>0</v>
      </c>
      <c r="T165" s="419">
        <f t="shared" si="68"/>
        <v>0</v>
      </c>
      <c r="U165" s="420">
        <f t="shared" si="68"/>
        <v>0</v>
      </c>
      <c r="V165" s="422" t="str">
        <f>IF(S165=0,"",U165/S165)</f>
        <v/>
      </c>
      <c r="W165" s="423">
        <f t="shared" si="69"/>
        <v>0</v>
      </c>
      <c r="X165" s="419">
        <f t="shared" si="69"/>
        <v>0</v>
      </c>
      <c r="Y165" s="419">
        <f t="shared" si="69"/>
        <v>0</v>
      </c>
      <c r="Z165" s="419">
        <f t="shared" si="69"/>
        <v>0</v>
      </c>
      <c r="AA165" s="424">
        <f t="shared" si="69"/>
        <v>0</v>
      </c>
      <c r="AB165" s="423">
        <f t="shared" si="69"/>
        <v>0</v>
      </c>
      <c r="AC165" s="419">
        <f t="shared" si="69"/>
        <v>0</v>
      </c>
      <c r="AD165" s="419">
        <f t="shared" si="69"/>
        <v>0</v>
      </c>
      <c r="AE165" s="419">
        <f t="shared" si="69"/>
        <v>0</v>
      </c>
      <c r="AF165" s="425">
        <f t="shared" si="69"/>
        <v>0</v>
      </c>
      <c r="AG165" s="426" t="str">
        <f>IF(AF165=0,"",+AF165/AA165)</f>
        <v/>
      </c>
      <c r="AH165" s="21"/>
      <c r="AI165" s="444"/>
      <c r="AJ165" s="445">
        <f t="shared" si="70"/>
        <v>0</v>
      </c>
      <c r="AK165" s="445">
        <f t="shared" si="70"/>
        <v>0</v>
      </c>
      <c r="AL165" s="446">
        <f t="shared" si="70"/>
        <v>0</v>
      </c>
      <c r="AM165" s="447" t="str">
        <f>IF(AJ165=0,"",AL165/AJ165)</f>
        <v/>
      </c>
      <c r="AN165" s="448">
        <f t="shared" si="71"/>
        <v>0</v>
      </c>
      <c r="AO165" s="445">
        <f t="shared" si="71"/>
        <v>0</v>
      </c>
      <c r="AP165" s="445">
        <f t="shared" si="71"/>
        <v>0</v>
      </c>
      <c r="AQ165" s="445">
        <f t="shared" si="71"/>
        <v>0</v>
      </c>
      <c r="AR165" s="449">
        <f t="shared" si="71"/>
        <v>0</v>
      </c>
      <c r="AS165" s="448">
        <f t="shared" si="71"/>
        <v>0</v>
      </c>
      <c r="AT165" s="445">
        <f t="shared" si="71"/>
        <v>0</v>
      </c>
      <c r="AU165" s="445">
        <f t="shared" si="71"/>
        <v>0</v>
      </c>
      <c r="AV165" s="445">
        <f t="shared" si="71"/>
        <v>0</v>
      </c>
      <c r="AW165" s="450">
        <f t="shared" si="71"/>
        <v>0</v>
      </c>
      <c r="AX165" s="451">
        <f>IF(AR165=0,0,+AW165/AR165)</f>
        <v>0</v>
      </c>
      <c r="BD165" s="303"/>
      <c r="CP165" s="3"/>
      <c r="DR165" s="304"/>
    </row>
    <row r="166" spans="1:122" s="273" customFormat="1" ht="18.75" hidden="1" customHeight="1" thickBot="1" x14ac:dyDescent="0.3">
      <c r="A166" s="340"/>
      <c r="B166" s="341" t="s">
        <v>99</v>
      </c>
      <c r="C166" s="342"/>
      <c r="D166" s="343"/>
      <c r="E166" s="343"/>
      <c r="F166" s="344"/>
      <c r="G166" s="344"/>
      <c r="H166" s="344"/>
      <c r="I166" s="344"/>
      <c r="J166" s="345"/>
      <c r="K166" s="346">
        <f>SUM(K162:K165)</f>
        <v>0</v>
      </c>
      <c r="L166" s="347">
        <f>SUM(L162:L165)</f>
        <v>0</v>
      </c>
      <c r="M166" s="347">
        <f>SUM(M162:M165)</f>
        <v>0</v>
      </c>
      <c r="N166" s="348" t="str">
        <f>IF(K166=0,"",M166/K166)</f>
        <v/>
      </c>
      <c r="O166" s="346">
        <f>SUM(O162:O165)</f>
        <v>0</v>
      </c>
      <c r="P166" s="347">
        <f>SUM(P162:P165)</f>
        <v>0</v>
      </c>
      <c r="Q166" s="347">
        <f>SUM(Q162:Q165)</f>
        <v>0</v>
      </c>
      <c r="R166" s="348" t="str">
        <f>IF(O166=0,"",Q166/O166)</f>
        <v/>
      </c>
      <c r="S166" s="346">
        <f>SUM(S162:S165)</f>
        <v>0</v>
      </c>
      <c r="T166" s="347">
        <f>SUM(T162:T165)</f>
        <v>0</v>
      </c>
      <c r="U166" s="347">
        <f>SUM(U162:U165)</f>
        <v>0</v>
      </c>
      <c r="V166" s="349" t="str">
        <f>IF(S166=0,"",U166/S166)</f>
        <v/>
      </c>
      <c r="W166" s="350">
        <f t="shared" ref="W166:AF166" si="72">SUM(W162:W165)</f>
        <v>0</v>
      </c>
      <c r="X166" s="351">
        <f t="shared" si="72"/>
        <v>0</v>
      </c>
      <c r="Y166" s="351">
        <f t="shared" si="72"/>
        <v>0</v>
      </c>
      <c r="Z166" s="351">
        <f t="shared" si="72"/>
        <v>0</v>
      </c>
      <c r="AA166" s="352">
        <f t="shared" si="72"/>
        <v>0</v>
      </c>
      <c r="AB166" s="350">
        <f t="shared" si="72"/>
        <v>0</v>
      </c>
      <c r="AC166" s="351">
        <f t="shared" si="72"/>
        <v>0</v>
      </c>
      <c r="AD166" s="351">
        <f t="shared" si="72"/>
        <v>0</v>
      </c>
      <c r="AE166" s="351">
        <f t="shared" si="72"/>
        <v>0</v>
      </c>
      <c r="AF166" s="347">
        <f t="shared" si="72"/>
        <v>0</v>
      </c>
      <c r="AG166" s="353" t="str">
        <f>IF(AF166=0,"",+AF166/AA166)</f>
        <v/>
      </c>
      <c r="AH166" s="46"/>
      <c r="AI166" s="360"/>
      <c r="AJ166" s="361"/>
      <c r="AK166" s="362"/>
      <c r="AL166" s="363"/>
      <c r="AM166" s="364"/>
      <c r="AN166" s="361"/>
      <c r="AO166" s="365"/>
      <c r="AP166" s="365"/>
      <c r="AQ166" s="365"/>
      <c r="AR166" s="366"/>
      <c r="AS166" s="361"/>
      <c r="AT166" s="365"/>
      <c r="AU166" s="365"/>
      <c r="AV166" s="365"/>
      <c r="AW166" s="367"/>
      <c r="AX166" s="368">
        <f>IF(AR166=0,0,+AW166/AR166)</f>
        <v>0</v>
      </c>
      <c r="BD166" s="357"/>
      <c r="CP166" s="358"/>
      <c r="DR166" s="359"/>
    </row>
    <row r="167" spans="1:122" x14ac:dyDescent="0.2">
      <c r="X167" s="22"/>
      <c r="Y167" s="23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1"/>
    </row>
    <row r="168" spans="1:122" ht="18.75" thickBot="1" x14ac:dyDescent="0.3">
      <c r="A168" s="699" t="s">
        <v>365</v>
      </c>
      <c r="B168" s="700"/>
      <c r="C168" s="700"/>
      <c r="D168" s="700"/>
      <c r="E168" s="700"/>
      <c r="F168" s="700"/>
      <c r="G168" s="700"/>
      <c r="H168" s="700"/>
      <c r="I168" s="700"/>
      <c r="J168" s="700"/>
      <c r="K168" s="700"/>
      <c r="L168" s="700"/>
      <c r="M168" s="700"/>
      <c r="N168" s="700"/>
      <c r="O168" s="700"/>
      <c r="P168" s="700"/>
      <c r="Q168" s="700"/>
      <c r="R168" s="700"/>
      <c r="S168" s="700"/>
      <c r="T168" s="700"/>
      <c r="U168" s="700"/>
      <c r="V168" s="700"/>
      <c r="W168" s="700"/>
      <c r="X168" s="700"/>
      <c r="Y168" s="700"/>
      <c r="Z168" s="700"/>
      <c r="AA168" s="700"/>
      <c r="AB168" s="700"/>
      <c r="AC168" s="700"/>
      <c r="AD168" s="700"/>
      <c r="AE168" s="700"/>
      <c r="AF168" s="700"/>
      <c r="AG168" s="700"/>
      <c r="AH168" s="701"/>
      <c r="AI168" s="700"/>
      <c r="AJ168" s="700"/>
      <c r="AK168" s="700"/>
      <c r="AL168" s="700"/>
      <c r="AM168" s="700"/>
      <c r="AN168" s="700"/>
      <c r="AO168" s="700"/>
      <c r="AP168" s="700"/>
      <c r="AQ168" s="700"/>
      <c r="AR168" s="700"/>
      <c r="AS168" s="700"/>
      <c r="AT168" s="700"/>
      <c r="AU168" s="700"/>
      <c r="AV168" s="700"/>
      <c r="AW168" s="700"/>
      <c r="AX168" s="700"/>
      <c r="AZ168" s="15"/>
      <c r="BA168" s="20"/>
      <c r="BB168" s="20"/>
      <c r="BD168" s="4"/>
      <c r="BX168" s="232"/>
      <c r="BY168" s="233"/>
    </row>
    <row r="169" spans="1:122" s="5" customFormat="1" ht="18" customHeight="1" x14ac:dyDescent="0.25">
      <c r="A169" s="694" t="s">
        <v>370</v>
      </c>
      <c r="B169" s="692"/>
      <c r="C169" s="525"/>
      <c r="D169" s="528"/>
      <c r="E169" s="369" t="s">
        <v>415</v>
      </c>
      <c r="F169" s="528"/>
      <c r="G169" s="528"/>
      <c r="H169" s="528"/>
      <c r="I169" s="528"/>
      <c r="J169" s="529"/>
      <c r="K169" s="370">
        <f>SUMIF($E$13:$E$59,$E169,K$13:K$59)</f>
        <v>0</v>
      </c>
      <c r="L169" s="370">
        <f t="shared" ref="L169:M184" si="73">SUMIF($E$13:$E$59,$E169,L$13:L$59)</f>
        <v>0</v>
      </c>
      <c r="M169" s="371">
        <f t="shared" si="73"/>
        <v>0</v>
      </c>
      <c r="N169" s="372" t="str">
        <f>IF(K169=0,"",M169/K169)</f>
        <v/>
      </c>
      <c r="O169" s="370">
        <f t="shared" ref="O169:Q184" si="74">SUMIF($E$13:$E$59,$E169,O$13:O$59)</f>
        <v>0</v>
      </c>
      <c r="P169" s="370">
        <f t="shared" si="74"/>
        <v>0</v>
      </c>
      <c r="Q169" s="371">
        <f t="shared" si="74"/>
        <v>0</v>
      </c>
      <c r="R169" s="372" t="str">
        <f>IF(O169=0,"",Q169/O169)</f>
        <v/>
      </c>
      <c r="S169" s="370">
        <f t="shared" ref="S169:U184" si="75">SUMIF($E$13:$E$59,$E169,S$13:S$59)</f>
        <v>0</v>
      </c>
      <c r="T169" s="370">
        <f t="shared" si="75"/>
        <v>0</v>
      </c>
      <c r="U169" s="371">
        <f t="shared" si="75"/>
        <v>0</v>
      </c>
      <c r="V169" s="373" t="str">
        <f>IF(S169=0,"",U169/S169)</f>
        <v/>
      </c>
      <c r="W169" s="374">
        <f t="shared" ref="W169:AA184" si="76">SUMIF($E$13:$E$59,$E169,W$13:W$59)</f>
        <v>0</v>
      </c>
      <c r="X169" s="370">
        <f t="shared" si="76"/>
        <v>0</v>
      </c>
      <c r="Y169" s="370">
        <f t="shared" si="76"/>
        <v>0</v>
      </c>
      <c r="Z169" s="370">
        <f t="shared" si="76"/>
        <v>0</v>
      </c>
      <c r="AA169" s="375">
        <f t="shared" si="76"/>
        <v>0</v>
      </c>
      <c r="AB169" s="374">
        <f t="shared" ref="AB169:AF184" si="77">SUMIF($E$13:$E$59,$E169,AB$13:AB$59)</f>
        <v>0</v>
      </c>
      <c r="AC169" s="370">
        <f t="shared" si="77"/>
        <v>0</v>
      </c>
      <c r="AD169" s="370">
        <f t="shared" si="77"/>
        <v>0</v>
      </c>
      <c r="AE169" s="370">
        <f t="shared" si="77"/>
        <v>0</v>
      </c>
      <c r="AF169" s="376">
        <f t="shared" si="77"/>
        <v>0</v>
      </c>
      <c r="AG169" s="377" t="str">
        <f>IF(AF169=0,"",+AF169/AA169)</f>
        <v/>
      </c>
      <c r="AH169" s="21"/>
      <c r="AI169" s="389"/>
      <c r="AJ169" s="393">
        <f t="shared" ref="AJ169:AL184" si="78">SUMIF($E$13:$E$59,$E169,AJ$13:AJ$59)</f>
        <v>0</v>
      </c>
      <c r="AK169" s="393">
        <f t="shared" si="78"/>
        <v>0</v>
      </c>
      <c r="AL169" s="394">
        <f t="shared" si="78"/>
        <v>0</v>
      </c>
      <c r="AM169" s="395" t="str">
        <f>IF(AJ169=0,"",AL169/AJ169)</f>
        <v/>
      </c>
      <c r="AN169" s="397">
        <f t="shared" ref="AN169:AW184" si="79">SUMIF($E$13:$E$59,$E169,AN$13:AN$59)</f>
        <v>0</v>
      </c>
      <c r="AO169" s="393">
        <f t="shared" si="79"/>
        <v>0</v>
      </c>
      <c r="AP169" s="393">
        <f t="shared" si="79"/>
        <v>0</v>
      </c>
      <c r="AQ169" s="393">
        <f t="shared" si="79"/>
        <v>0</v>
      </c>
      <c r="AR169" s="398">
        <f t="shared" si="79"/>
        <v>0</v>
      </c>
      <c r="AS169" s="397">
        <f t="shared" si="79"/>
        <v>0</v>
      </c>
      <c r="AT169" s="393">
        <f t="shared" si="79"/>
        <v>0</v>
      </c>
      <c r="AU169" s="393">
        <f t="shared" si="79"/>
        <v>0</v>
      </c>
      <c r="AV169" s="393">
        <f t="shared" si="79"/>
        <v>0</v>
      </c>
      <c r="AW169" s="399">
        <f t="shared" si="79"/>
        <v>0</v>
      </c>
      <c r="AX169" s="400">
        <f>IF(AR169=0,0,+AW169/AR169)</f>
        <v>0</v>
      </c>
      <c r="AZ169" s="303"/>
      <c r="CP169" s="3"/>
      <c r="DR169" s="304"/>
    </row>
    <row r="170" spans="1:122" s="5" customFormat="1" ht="18" x14ac:dyDescent="0.25">
      <c r="A170" s="695" t="s">
        <v>371</v>
      </c>
      <c r="B170" s="693"/>
      <c r="C170" s="526"/>
      <c r="D170" s="530"/>
      <c r="E170" s="378" t="s">
        <v>7</v>
      </c>
      <c r="F170" s="530"/>
      <c r="G170" s="530"/>
      <c r="H170" s="530"/>
      <c r="I170" s="530"/>
      <c r="J170" s="531"/>
      <c r="K170" s="379">
        <f t="shared" ref="K170:K173" si="80">SUMIF($E$13:$E$59,$E170,K$13:K$59)</f>
        <v>0</v>
      </c>
      <c r="L170" s="379">
        <f t="shared" si="73"/>
        <v>0</v>
      </c>
      <c r="M170" s="380">
        <f t="shared" si="73"/>
        <v>0</v>
      </c>
      <c r="N170" s="381" t="str">
        <f t="shared" ref="N170:N174" si="81">IF(K170=0,"",M170/K170)</f>
        <v/>
      </c>
      <c r="O170" s="379">
        <f t="shared" si="74"/>
        <v>0</v>
      </c>
      <c r="P170" s="379">
        <f t="shared" si="74"/>
        <v>0</v>
      </c>
      <c r="Q170" s="380">
        <f t="shared" si="74"/>
        <v>0</v>
      </c>
      <c r="R170" s="381" t="str">
        <f t="shared" ref="R170:R174" si="82">IF(O170=0,"",Q170/O170)</f>
        <v/>
      </c>
      <c r="S170" s="379">
        <f t="shared" si="75"/>
        <v>0</v>
      </c>
      <c r="T170" s="379">
        <f t="shared" si="75"/>
        <v>0</v>
      </c>
      <c r="U170" s="380">
        <f t="shared" si="75"/>
        <v>0</v>
      </c>
      <c r="V170" s="382" t="str">
        <f t="shared" ref="V170:V174" si="83">IF(S170=0,"",U170/S170)</f>
        <v/>
      </c>
      <c r="W170" s="383">
        <f t="shared" si="76"/>
        <v>0</v>
      </c>
      <c r="X170" s="379">
        <f t="shared" si="76"/>
        <v>0</v>
      </c>
      <c r="Y170" s="379">
        <f t="shared" si="76"/>
        <v>0</v>
      </c>
      <c r="Z170" s="379">
        <f t="shared" si="76"/>
        <v>0</v>
      </c>
      <c r="AA170" s="384">
        <f t="shared" si="76"/>
        <v>0</v>
      </c>
      <c r="AB170" s="383">
        <f t="shared" si="77"/>
        <v>0</v>
      </c>
      <c r="AC170" s="379">
        <f t="shared" si="77"/>
        <v>0</v>
      </c>
      <c r="AD170" s="379">
        <f t="shared" si="77"/>
        <v>0</v>
      </c>
      <c r="AE170" s="379">
        <f t="shared" si="77"/>
        <v>0</v>
      </c>
      <c r="AF170" s="385">
        <f t="shared" si="77"/>
        <v>0</v>
      </c>
      <c r="AG170" s="386" t="str">
        <f t="shared" ref="AG170:AG174" si="84">IF(AF170=0,"",+AF170/AA170)</f>
        <v/>
      </c>
      <c r="AH170" s="21"/>
      <c r="AI170" s="402"/>
      <c r="AJ170" s="406">
        <f t="shared" si="78"/>
        <v>0</v>
      </c>
      <c r="AK170" s="406">
        <f t="shared" si="78"/>
        <v>0</v>
      </c>
      <c r="AL170" s="407">
        <f t="shared" si="78"/>
        <v>0</v>
      </c>
      <c r="AM170" s="408" t="str">
        <f t="shared" ref="AM170:AM174" si="85">IF(AJ170=0,"",AL170/AJ170)</f>
        <v/>
      </c>
      <c r="AN170" s="410">
        <f t="shared" si="79"/>
        <v>0</v>
      </c>
      <c r="AO170" s="406">
        <f t="shared" si="79"/>
        <v>0</v>
      </c>
      <c r="AP170" s="406">
        <f t="shared" si="79"/>
        <v>0</v>
      </c>
      <c r="AQ170" s="406">
        <f t="shared" si="79"/>
        <v>0</v>
      </c>
      <c r="AR170" s="411">
        <f t="shared" si="79"/>
        <v>0</v>
      </c>
      <c r="AS170" s="410">
        <f t="shared" si="79"/>
        <v>0</v>
      </c>
      <c r="AT170" s="406">
        <f t="shared" si="79"/>
        <v>0</v>
      </c>
      <c r="AU170" s="406">
        <f t="shared" si="79"/>
        <v>0</v>
      </c>
      <c r="AV170" s="406">
        <f t="shared" si="79"/>
        <v>0</v>
      </c>
      <c r="AW170" s="412">
        <f t="shared" si="79"/>
        <v>0</v>
      </c>
      <c r="AX170" s="413">
        <f t="shared" ref="AX170:AX174" si="86">IF(AR170=0,0,+AW170/AR170)</f>
        <v>0</v>
      </c>
      <c r="AZ170" s="303"/>
      <c r="CP170" s="3"/>
      <c r="DR170" s="304"/>
    </row>
    <row r="171" spans="1:122" s="5" customFormat="1" ht="18" x14ac:dyDescent="0.25">
      <c r="A171" s="695" t="s">
        <v>372</v>
      </c>
      <c r="B171" s="693"/>
      <c r="C171" s="526"/>
      <c r="D171" s="530"/>
      <c r="E171" s="378" t="s">
        <v>416</v>
      </c>
      <c r="F171" s="530"/>
      <c r="G171" s="530"/>
      <c r="H171" s="530"/>
      <c r="I171" s="530"/>
      <c r="J171" s="531"/>
      <c r="K171" s="379">
        <f t="shared" si="80"/>
        <v>0</v>
      </c>
      <c r="L171" s="379">
        <f t="shared" si="73"/>
        <v>0</v>
      </c>
      <c r="M171" s="380">
        <f t="shared" si="73"/>
        <v>0</v>
      </c>
      <c r="N171" s="381" t="str">
        <f t="shared" si="81"/>
        <v/>
      </c>
      <c r="O171" s="379">
        <f t="shared" si="74"/>
        <v>0</v>
      </c>
      <c r="P171" s="379">
        <f t="shared" si="74"/>
        <v>0</v>
      </c>
      <c r="Q171" s="380">
        <f t="shared" si="74"/>
        <v>0</v>
      </c>
      <c r="R171" s="381" t="str">
        <f t="shared" si="82"/>
        <v/>
      </c>
      <c r="S171" s="379">
        <f t="shared" si="75"/>
        <v>0</v>
      </c>
      <c r="T171" s="379">
        <f t="shared" si="75"/>
        <v>0</v>
      </c>
      <c r="U171" s="380">
        <f t="shared" si="75"/>
        <v>0</v>
      </c>
      <c r="V171" s="382" t="str">
        <f t="shared" si="83"/>
        <v/>
      </c>
      <c r="W171" s="383">
        <f t="shared" si="76"/>
        <v>0</v>
      </c>
      <c r="X171" s="379">
        <f t="shared" si="76"/>
        <v>0</v>
      </c>
      <c r="Y171" s="379">
        <f t="shared" si="76"/>
        <v>0</v>
      </c>
      <c r="Z171" s="379">
        <f t="shared" si="76"/>
        <v>0</v>
      </c>
      <c r="AA171" s="384">
        <f t="shared" si="76"/>
        <v>0</v>
      </c>
      <c r="AB171" s="383">
        <f t="shared" si="77"/>
        <v>0</v>
      </c>
      <c r="AC171" s="379">
        <f t="shared" si="77"/>
        <v>0</v>
      </c>
      <c r="AD171" s="379">
        <f t="shared" si="77"/>
        <v>0</v>
      </c>
      <c r="AE171" s="379">
        <f t="shared" si="77"/>
        <v>0</v>
      </c>
      <c r="AF171" s="385">
        <f t="shared" si="77"/>
        <v>0</v>
      </c>
      <c r="AG171" s="386" t="str">
        <f t="shared" si="84"/>
        <v/>
      </c>
      <c r="AH171" s="21"/>
      <c r="AI171" s="427"/>
      <c r="AJ171" s="406">
        <f t="shared" si="78"/>
        <v>0</v>
      </c>
      <c r="AK171" s="406">
        <f t="shared" si="78"/>
        <v>0</v>
      </c>
      <c r="AL171" s="407">
        <f t="shared" si="78"/>
        <v>0</v>
      </c>
      <c r="AM171" s="408" t="str">
        <f t="shared" si="85"/>
        <v/>
      </c>
      <c r="AN171" s="410">
        <f t="shared" si="79"/>
        <v>0</v>
      </c>
      <c r="AO171" s="406">
        <f t="shared" si="79"/>
        <v>0</v>
      </c>
      <c r="AP171" s="406">
        <f t="shared" si="79"/>
        <v>0</v>
      </c>
      <c r="AQ171" s="406">
        <f t="shared" si="79"/>
        <v>0</v>
      </c>
      <c r="AR171" s="411">
        <f t="shared" si="79"/>
        <v>0</v>
      </c>
      <c r="AS171" s="410">
        <f t="shared" si="79"/>
        <v>0</v>
      </c>
      <c r="AT171" s="406">
        <f t="shared" si="79"/>
        <v>0</v>
      </c>
      <c r="AU171" s="406">
        <f t="shared" si="79"/>
        <v>0</v>
      </c>
      <c r="AV171" s="406">
        <f t="shared" si="79"/>
        <v>0</v>
      </c>
      <c r="AW171" s="412">
        <f t="shared" si="79"/>
        <v>0</v>
      </c>
      <c r="AX171" s="413">
        <f t="shared" si="86"/>
        <v>0</v>
      </c>
      <c r="AZ171" s="303"/>
      <c r="CP171" s="3"/>
      <c r="DR171" s="304"/>
    </row>
    <row r="172" spans="1:122" s="5" customFormat="1" ht="18" x14ac:dyDescent="0.25">
      <c r="A172" s="695" t="s">
        <v>373</v>
      </c>
      <c r="B172" s="693"/>
      <c r="C172" s="526"/>
      <c r="D172" s="530"/>
      <c r="E172" s="378" t="s">
        <v>417</v>
      </c>
      <c r="F172" s="530"/>
      <c r="G172" s="530"/>
      <c r="H172" s="530"/>
      <c r="I172" s="530"/>
      <c r="J172" s="531"/>
      <c r="K172" s="379">
        <f t="shared" si="80"/>
        <v>0</v>
      </c>
      <c r="L172" s="379">
        <f t="shared" si="73"/>
        <v>0</v>
      </c>
      <c r="M172" s="380">
        <f t="shared" si="73"/>
        <v>0</v>
      </c>
      <c r="N172" s="381" t="str">
        <f t="shared" si="81"/>
        <v/>
      </c>
      <c r="O172" s="379">
        <f t="shared" si="74"/>
        <v>0</v>
      </c>
      <c r="P172" s="379">
        <f t="shared" si="74"/>
        <v>0</v>
      </c>
      <c r="Q172" s="380">
        <f t="shared" si="74"/>
        <v>0</v>
      </c>
      <c r="R172" s="381" t="str">
        <f t="shared" si="82"/>
        <v/>
      </c>
      <c r="S172" s="379">
        <f t="shared" si="75"/>
        <v>0</v>
      </c>
      <c r="T172" s="379">
        <f t="shared" si="75"/>
        <v>0</v>
      </c>
      <c r="U172" s="380">
        <f t="shared" si="75"/>
        <v>0</v>
      </c>
      <c r="V172" s="382" t="str">
        <f t="shared" si="83"/>
        <v/>
      </c>
      <c r="W172" s="383">
        <f t="shared" si="76"/>
        <v>0</v>
      </c>
      <c r="X172" s="379">
        <f t="shared" si="76"/>
        <v>0</v>
      </c>
      <c r="Y172" s="379">
        <f t="shared" si="76"/>
        <v>0</v>
      </c>
      <c r="Z172" s="379">
        <f t="shared" si="76"/>
        <v>0</v>
      </c>
      <c r="AA172" s="384">
        <f t="shared" si="76"/>
        <v>0</v>
      </c>
      <c r="AB172" s="383">
        <f t="shared" si="77"/>
        <v>0</v>
      </c>
      <c r="AC172" s="379">
        <f t="shared" si="77"/>
        <v>0</v>
      </c>
      <c r="AD172" s="379">
        <f t="shared" si="77"/>
        <v>0</v>
      </c>
      <c r="AE172" s="379">
        <f t="shared" si="77"/>
        <v>0</v>
      </c>
      <c r="AF172" s="385">
        <f t="shared" si="77"/>
        <v>0</v>
      </c>
      <c r="AG172" s="386" t="str">
        <f t="shared" si="84"/>
        <v/>
      </c>
      <c r="AH172" s="21"/>
      <c r="AI172" s="402"/>
      <c r="AJ172" s="406">
        <f t="shared" si="78"/>
        <v>0</v>
      </c>
      <c r="AK172" s="406">
        <f t="shared" si="78"/>
        <v>0</v>
      </c>
      <c r="AL172" s="407">
        <f t="shared" si="78"/>
        <v>0</v>
      </c>
      <c r="AM172" s="408" t="str">
        <f t="shared" si="85"/>
        <v/>
      </c>
      <c r="AN172" s="410">
        <f t="shared" si="79"/>
        <v>0</v>
      </c>
      <c r="AO172" s="406">
        <f t="shared" si="79"/>
        <v>0</v>
      </c>
      <c r="AP172" s="406">
        <f t="shared" si="79"/>
        <v>0</v>
      </c>
      <c r="AQ172" s="406">
        <f t="shared" si="79"/>
        <v>0</v>
      </c>
      <c r="AR172" s="411">
        <f t="shared" si="79"/>
        <v>0</v>
      </c>
      <c r="AS172" s="410">
        <f t="shared" si="79"/>
        <v>0</v>
      </c>
      <c r="AT172" s="406">
        <f t="shared" si="79"/>
        <v>0</v>
      </c>
      <c r="AU172" s="406">
        <f t="shared" si="79"/>
        <v>0</v>
      </c>
      <c r="AV172" s="406">
        <f t="shared" si="79"/>
        <v>0</v>
      </c>
      <c r="AW172" s="412">
        <f t="shared" si="79"/>
        <v>0</v>
      </c>
      <c r="AX172" s="413">
        <f t="shared" si="86"/>
        <v>0</v>
      </c>
      <c r="AZ172" s="303"/>
      <c r="CP172" s="3"/>
      <c r="DR172" s="304"/>
    </row>
    <row r="173" spans="1:122" s="5" customFormat="1" ht="18" x14ac:dyDescent="0.25">
      <c r="A173" s="695" t="s">
        <v>374</v>
      </c>
      <c r="B173" s="693"/>
      <c r="C173" s="526"/>
      <c r="D173" s="530"/>
      <c r="E173" s="378" t="s">
        <v>418</v>
      </c>
      <c r="F173" s="530"/>
      <c r="G173" s="530"/>
      <c r="H173" s="530"/>
      <c r="I173" s="530"/>
      <c r="J173" s="531"/>
      <c r="K173" s="379">
        <f t="shared" si="80"/>
        <v>0</v>
      </c>
      <c r="L173" s="379">
        <f t="shared" si="73"/>
        <v>0</v>
      </c>
      <c r="M173" s="380">
        <f t="shared" si="73"/>
        <v>0</v>
      </c>
      <c r="N173" s="381" t="str">
        <f t="shared" si="81"/>
        <v/>
      </c>
      <c r="O173" s="379">
        <f t="shared" si="74"/>
        <v>0</v>
      </c>
      <c r="P173" s="379">
        <f t="shared" si="74"/>
        <v>0</v>
      </c>
      <c r="Q173" s="380">
        <f t="shared" si="74"/>
        <v>0</v>
      </c>
      <c r="R173" s="381" t="str">
        <f t="shared" si="82"/>
        <v/>
      </c>
      <c r="S173" s="379">
        <f t="shared" si="75"/>
        <v>0</v>
      </c>
      <c r="T173" s="379">
        <f t="shared" si="75"/>
        <v>0</v>
      </c>
      <c r="U173" s="380">
        <f t="shared" si="75"/>
        <v>0</v>
      </c>
      <c r="V173" s="382" t="str">
        <f t="shared" si="83"/>
        <v/>
      </c>
      <c r="W173" s="383">
        <f t="shared" si="76"/>
        <v>0</v>
      </c>
      <c r="X173" s="379">
        <f t="shared" si="76"/>
        <v>0</v>
      </c>
      <c r="Y173" s="379">
        <f t="shared" si="76"/>
        <v>0</v>
      </c>
      <c r="Z173" s="379">
        <f t="shared" si="76"/>
        <v>0</v>
      </c>
      <c r="AA173" s="384">
        <f t="shared" si="76"/>
        <v>0</v>
      </c>
      <c r="AB173" s="383">
        <f t="shared" si="77"/>
        <v>0</v>
      </c>
      <c r="AC173" s="379">
        <f t="shared" si="77"/>
        <v>0</v>
      </c>
      <c r="AD173" s="379">
        <f t="shared" si="77"/>
        <v>0</v>
      </c>
      <c r="AE173" s="379">
        <f t="shared" si="77"/>
        <v>0</v>
      </c>
      <c r="AF173" s="385">
        <f t="shared" si="77"/>
        <v>0</v>
      </c>
      <c r="AG173" s="386" t="str">
        <f t="shared" si="84"/>
        <v/>
      </c>
      <c r="AH173" s="21"/>
      <c r="AI173" s="402"/>
      <c r="AJ173" s="406">
        <f t="shared" si="78"/>
        <v>0</v>
      </c>
      <c r="AK173" s="406">
        <f t="shared" si="78"/>
        <v>0</v>
      </c>
      <c r="AL173" s="407">
        <f t="shared" si="78"/>
        <v>0</v>
      </c>
      <c r="AM173" s="408" t="str">
        <f t="shared" si="85"/>
        <v/>
      </c>
      <c r="AN173" s="410">
        <f t="shared" si="79"/>
        <v>0</v>
      </c>
      <c r="AO173" s="406">
        <f t="shared" si="79"/>
        <v>0</v>
      </c>
      <c r="AP173" s="406">
        <f t="shared" si="79"/>
        <v>0</v>
      </c>
      <c r="AQ173" s="406">
        <f t="shared" si="79"/>
        <v>0</v>
      </c>
      <c r="AR173" s="411">
        <f t="shared" si="79"/>
        <v>0</v>
      </c>
      <c r="AS173" s="410">
        <f t="shared" si="79"/>
        <v>0</v>
      </c>
      <c r="AT173" s="406">
        <f t="shared" si="79"/>
        <v>0</v>
      </c>
      <c r="AU173" s="406">
        <f t="shared" si="79"/>
        <v>0</v>
      </c>
      <c r="AV173" s="406">
        <f t="shared" si="79"/>
        <v>0</v>
      </c>
      <c r="AW173" s="412">
        <f t="shared" si="79"/>
        <v>0</v>
      </c>
      <c r="AX173" s="413">
        <f t="shared" si="86"/>
        <v>0</v>
      </c>
      <c r="AZ173" s="303"/>
      <c r="CP173" s="3"/>
      <c r="DR173" s="304"/>
    </row>
    <row r="174" spans="1:122" s="5" customFormat="1" ht="18" x14ac:dyDescent="0.25">
      <c r="A174" s="695" t="s">
        <v>375</v>
      </c>
      <c r="B174" s="693"/>
      <c r="C174" s="526"/>
      <c r="D174" s="530"/>
      <c r="E174" s="378" t="s">
        <v>419</v>
      </c>
      <c r="F174" s="530"/>
      <c r="G174" s="530"/>
      <c r="H174" s="530"/>
      <c r="I174" s="530"/>
      <c r="J174" s="531"/>
      <c r="K174" s="379">
        <f>SUMIF($E$13:$E$59,$E174,K$13:K$59)</f>
        <v>0</v>
      </c>
      <c r="L174" s="379">
        <f t="shared" si="73"/>
        <v>0</v>
      </c>
      <c r="M174" s="380">
        <f t="shared" si="73"/>
        <v>0</v>
      </c>
      <c r="N174" s="381" t="str">
        <f t="shared" si="81"/>
        <v/>
      </c>
      <c r="O174" s="379">
        <f t="shared" si="74"/>
        <v>0</v>
      </c>
      <c r="P174" s="379">
        <f t="shared" si="74"/>
        <v>0</v>
      </c>
      <c r="Q174" s="380">
        <f t="shared" si="74"/>
        <v>0</v>
      </c>
      <c r="R174" s="381" t="str">
        <f t="shared" si="82"/>
        <v/>
      </c>
      <c r="S174" s="379">
        <f t="shared" si="75"/>
        <v>0</v>
      </c>
      <c r="T174" s="379">
        <f t="shared" si="75"/>
        <v>0</v>
      </c>
      <c r="U174" s="380">
        <f t="shared" si="75"/>
        <v>0</v>
      </c>
      <c r="V174" s="382" t="str">
        <f t="shared" si="83"/>
        <v/>
      </c>
      <c r="W174" s="383">
        <f t="shared" si="76"/>
        <v>0</v>
      </c>
      <c r="X174" s="379">
        <f t="shared" si="76"/>
        <v>0</v>
      </c>
      <c r="Y174" s="379">
        <f t="shared" si="76"/>
        <v>0</v>
      </c>
      <c r="Z174" s="379">
        <f t="shared" si="76"/>
        <v>0</v>
      </c>
      <c r="AA174" s="384">
        <f t="shared" si="76"/>
        <v>0</v>
      </c>
      <c r="AB174" s="383">
        <f t="shared" si="77"/>
        <v>0</v>
      </c>
      <c r="AC174" s="379">
        <f t="shared" si="77"/>
        <v>0</v>
      </c>
      <c r="AD174" s="379">
        <f t="shared" si="77"/>
        <v>0</v>
      </c>
      <c r="AE174" s="379">
        <f t="shared" si="77"/>
        <v>0</v>
      </c>
      <c r="AF174" s="385">
        <f t="shared" si="77"/>
        <v>0</v>
      </c>
      <c r="AG174" s="386" t="str">
        <f t="shared" si="84"/>
        <v/>
      </c>
      <c r="AH174" s="21"/>
      <c r="AI174" s="402"/>
      <c r="AJ174" s="406">
        <f t="shared" si="78"/>
        <v>0</v>
      </c>
      <c r="AK174" s="406">
        <f t="shared" si="78"/>
        <v>0</v>
      </c>
      <c r="AL174" s="407">
        <f t="shared" si="78"/>
        <v>0</v>
      </c>
      <c r="AM174" s="408" t="str">
        <f t="shared" si="85"/>
        <v/>
      </c>
      <c r="AN174" s="410">
        <f t="shared" si="79"/>
        <v>0</v>
      </c>
      <c r="AO174" s="406">
        <f t="shared" si="79"/>
        <v>0</v>
      </c>
      <c r="AP174" s="406">
        <f t="shared" si="79"/>
        <v>0</v>
      </c>
      <c r="AQ174" s="406">
        <f t="shared" si="79"/>
        <v>0</v>
      </c>
      <c r="AR174" s="411">
        <f t="shared" si="79"/>
        <v>0</v>
      </c>
      <c r="AS174" s="410">
        <f t="shared" si="79"/>
        <v>0</v>
      </c>
      <c r="AT174" s="406">
        <f t="shared" si="79"/>
        <v>0</v>
      </c>
      <c r="AU174" s="406">
        <f t="shared" si="79"/>
        <v>0</v>
      </c>
      <c r="AV174" s="406">
        <f t="shared" si="79"/>
        <v>0</v>
      </c>
      <c r="AW174" s="412">
        <f t="shared" si="79"/>
        <v>0</v>
      </c>
      <c r="AX174" s="413">
        <f t="shared" si="86"/>
        <v>0</v>
      </c>
      <c r="AZ174" s="303"/>
      <c r="CP174" s="3"/>
      <c r="DR174" s="304"/>
    </row>
    <row r="175" spans="1:122" s="5" customFormat="1" ht="18" x14ac:dyDescent="0.25">
      <c r="A175" s="695" t="s">
        <v>376</v>
      </c>
      <c r="B175" s="693"/>
      <c r="C175" s="526"/>
      <c r="D175" s="530"/>
      <c r="E175" s="378" t="s">
        <v>420</v>
      </c>
      <c r="F175" s="530"/>
      <c r="G175" s="530"/>
      <c r="H175" s="530"/>
      <c r="I175" s="530"/>
      <c r="J175" s="531"/>
      <c r="K175" s="379">
        <f t="shared" ref="K175:M221" si="87">SUMIF($E$13:$E$59,$E175,K$13:K$59)</f>
        <v>0</v>
      </c>
      <c r="L175" s="379">
        <f t="shared" si="73"/>
        <v>0</v>
      </c>
      <c r="M175" s="380">
        <f t="shared" si="73"/>
        <v>0</v>
      </c>
      <c r="N175" s="381" t="str">
        <f t="shared" ref="N175:N221" si="88">IF(K175=0,"",M175/K175)</f>
        <v/>
      </c>
      <c r="O175" s="379">
        <f t="shared" si="74"/>
        <v>0</v>
      </c>
      <c r="P175" s="379">
        <f t="shared" si="74"/>
        <v>0</v>
      </c>
      <c r="Q175" s="380">
        <f t="shared" si="74"/>
        <v>0</v>
      </c>
      <c r="R175" s="381" t="str">
        <f t="shared" ref="R175:R221" si="89">IF(O175=0,"",Q175/O175)</f>
        <v/>
      </c>
      <c r="S175" s="379">
        <f t="shared" si="75"/>
        <v>0</v>
      </c>
      <c r="T175" s="379">
        <f t="shared" si="75"/>
        <v>0</v>
      </c>
      <c r="U175" s="380">
        <f t="shared" si="75"/>
        <v>0</v>
      </c>
      <c r="V175" s="382" t="str">
        <f t="shared" ref="V175:V221" si="90">IF(S175=0,"",U175/S175)</f>
        <v/>
      </c>
      <c r="W175" s="383">
        <f t="shared" si="76"/>
        <v>0</v>
      </c>
      <c r="X175" s="379">
        <f t="shared" si="76"/>
        <v>0</v>
      </c>
      <c r="Y175" s="379">
        <f t="shared" si="76"/>
        <v>0</v>
      </c>
      <c r="Z175" s="379">
        <f t="shared" si="76"/>
        <v>0</v>
      </c>
      <c r="AA175" s="384">
        <f t="shared" si="76"/>
        <v>0</v>
      </c>
      <c r="AB175" s="383">
        <f t="shared" si="77"/>
        <v>0</v>
      </c>
      <c r="AC175" s="379">
        <f t="shared" si="77"/>
        <v>0</v>
      </c>
      <c r="AD175" s="379">
        <f t="shared" si="77"/>
        <v>0</v>
      </c>
      <c r="AE175" s="379">
        <f t="shared" si="77"/>
        <v>0</v>
      </c>
      <c r="AF175" s="385">
        <f t="shared" si="77"/>
        <v>0</v>
      </c>
      <c r="AG175" s="386" t="str">
        <f t="shared" ref="AG175:AG221" si="91">IF(AF175=0,"",+AF175/AA175)</f>
        <v/>
      </c>
      <c r="AH175" s="21"/>
      <c r="AI175" s="402"/>
      <c r="AJ175" s="406">
        <f t="shared" si="78"/>
        <v>0</v>
      </c>
      <c r="AK175" s="406">
        <f t="shared" si="78"/>
        <v>0</v>
      </c>
      <c r="AL175" s="407">
        <f t="shared" si="78"/>
        <v>0</v>
      </c>
      <c r="AM175" s="408" t="str">
        <f t="shared" ref="AM175:AM221" si="92">IF(AJ175=0,"",AL175/AJ175)</f>
        <v/>
      </c>
      <c r="AN175" s="410">
        <f t="shared" si="79"/>
        <v>0</v>
      </c>
      <c r="AO175" s="406">
        <f t="shared" si="79"/>
        <v>0</v>
      </c>
      <c r="AP175" s="406">
        <f t="shared" si="79"/>
        <v>0</v>
      </c>
      <c r="AQ175" s="406">
        <f t="shared" si="79"/>
        <v>0</v>
      </c>
      <c r="AR175" s="411">
        <f t="shared" si="79"/>
        <v>0</v>
      </c>
      <c r="AS175" s="410">
        <f t="shared" si="79"/>
        <v>0</v>
      </c>
      <c r="AT175" s="406">
        <f t="shared" si="79"/>
        <v>0</v>
      </c>
      <c r="AU175" s="406">
        <f t="shared" si="79"/>
        <v>0</v>
      </c>
      <c r="AV175" s="406">
        <f t="shared" si="79"/>
        <v>0</v>
      </c>
      <c r="AW175" s="412">
        <f t="shared" si="79"/>
        <v>0</v>
      </c>
      <c r="AX175" s="413">
        <f t="shared" ref="AX175:AX221" si="93">IF(AR175=0,0,+AW175/AR175)</f>
        <v>0</v>
      </c>
      <c r="AZ175" s="303"/>
      <c r="CP175" s="3"/>
      <c r="DR175" s="304"/>
    </row>
    <row r="176" spans="1:122" s="5" customFormat="1" ht="18" x14ac:dyDescent="0.25">
      <c r="A176" s="695" t="s">
        <v>377</v>
      </c>
      <c r="B176" s="693"/>
      <c r="C176" s="526"/>
      <c r="D176" s="530"/>
      <c r="E176" s="378" t="s">
        <v>421</v>
      </c>
      <c r="F176" s="530"/>
      <c r="G176" s="530"/>
      <c r="H176" s="530"/>
      <c r="I176" s="530"/>
      <c r="J176" s="531"/>
      <c r="K176" s="379">
        <f t="shared" si="87"/>
        <v>0</v>
      </c>
      <c r="L176" s="379">
        <f t="shared" si="73"/>
        <v>0</v>
      </c>
      <c r="M176" s="380">
        <f t="shared" si="73"/>
        <v>0</v>
      </c>
      <c r="N176" s="381" t="str">
        <f t="shared" si="88"/>
        <v/>
      </c>
      <c r="O176" s="379">
        <f t="shared" si="74"/>
        <v>0</v>
      </c>
      <c r="P176" s="379">
        <f t="shared" si="74"/>
        <v>0</v>
      </c>
      <c r="Q176" s="380">
        <f t="shared" si="74"/>
        <v>0</v>
      </c>
      <c r="R176" s="381" t="str">
        <f t="shared" si="89"/>
        <v/>
      </c>
      <c r="S176" s="379">
        <f t="shared" si="75"/>
        <v>0</v>
      </c>
      <c r="T176" s="379">
        <f t="shared" si="75"/>
        <v>0</v>
      </c>
      <c r="U176" s="380">
        <f t="shared" si="75"/>
        <v>0</v>
      </c>
      <c r="V176" s="382" t="str">
        <f t="shared" si="90"/>
        <v/>
      </c>
      <c r="W176" s="383">
        <f t="shared" si="76"/>
        <v>0</v>
      </c>
      <c r="X176" s="379">
        <f t="shared" si="76"/>
        <v>0</v>
      </c>
      <c r="Y176" s="379">
        <f t="shared" si="76"/>
        <v>0</v>
      </c>
      <c r="Z176" s="379">
        <f t="shared" si="76"/>
        <v>0</v>
      </c>
      <c r="AA176" s="384">
        <f t="shared" si="76"/>
        <v>0</v>
      </c>
      <c r="AB176" s="383">
        <f t="shared" si="77"/>
        <v>0</v>
      </c>
      <c r="AC176" s="379">
        <f t="shared" si="77"/>
        <v>0</v>
      </c>
      <c r="AD176" s="379">
        <f t="shared" si="77"/>
        <v>0</v>
      </c>
      <c r="AE176" s="379">
        <f t="shared" si="77"/>
        <v>0</v>
      </c>
      <c r="AF176" s="385">
        <f t="shared" si="77"/>
        <v>0</v>
      </c>
      <c r="AG176" s="386" t="str">
        <f t="shared" si="91"/>
        <v/>
      </c>
      <c r="AH176" s="21"/>
      <c r="AI176" s="402"/>
      <c r="AJ176" s="406">
        <f t="shared" si="78"/>
        <v>0</v>
      </c>
      <c r="AK176" s="406">
        <f t="shared" si="78"/>
        <v>0</v>
      </c>
      <c r="AL176" s="407">
        <f t="shared" si="78"/>
        <v>0</v>
      </c>
      <c r="AM176" s="408" t="str">
        <f t="shared" si="92"/>
        <v/>
      </c>
      <c r="AN176" s="410">
        <f t="shared" si="79"/>
        <v>0</v>
      </c>
      <c r="AO176" s="406">
        <f t="shared" si="79"/>
        <v>0</v>
      </c>
      <c r="AP176" s="406">
        <f t="shared" si="79"/>
        <v>0</v>
      </c>
      <c r="AQ176" s="406">
        <f t="shared" si="79"/>
        <v>0</v>
      </c>
      <c r="AR176" s="411">
        <f t="shared" si="79"/>
        <v>0</v>
      </c>
      <c r="AS176" s="410">
        <f t="shared" si="79"/>
        <v>0</v>
      </c>
      <c r="AT176" s="406">
        <f t="shared" si="79"/>
        <v>0</v>
      </c>
      <c r="AU176" s="406">
        <f t="shared" si="79"/>
        <v>0</v>
      </c>
      <c r="AV176" s="406">
        <f t="shared" si="79"/>
        <v>0</v>
      </c>
      <c r="AW176" s="412">
        <f t="shared" si="79"/>
        <v>0</v>
      </c>
      <c r="AX176" s="413">
        <f t="shared" si="93"/>
        <v>0</v>
      </c>
      <c r="AZ176" s="303"/>
      <c r="CP176" s="3"/>
      <c r="DR176" s="304"/>
    </row>
    <row r="177" spans="1:122" s="5" customFormat="1" ht="18" x14ac:dyDescent="0.25">
      <c r="A177" s="695" t="s">
        <v>378</v>
      </c>
      <c r="B177" s="693"/>
      <c r="C177" s="526"/>
      <c r="D177" s="530"/>
      <c r="E177" s="378" t="s">
        <v>422</v>
      </c>
      <c r="F177" s="530"/>
      <c r="G177" s="530"/>
      <c r="H177" s="530"/>
      <c r="I177" s="530"/>
      <c r="J177" s="531"/>
      <c r="K177" s="379">
        <f t="shared" si="87"/>
        <v>0</v>
      </c>
      <c r="L177" s="379">
        <f t="shared" si="73"/>
        <v>0</v>
      </c>
      <c r="M177" s="380">
        <f t="shared" si="73"/>
        <v>0</v>
      </c>
      <c r="N177" s="381" t="str">
        <f t="shared" si="88"/>
        <v/>
      </c>
      <c r="O177" s="379">
        <f t="shared" si="74"/>
        <v>0</v>
      </c>
      <c r="P177" s="379">
        <f t="shared" si="74"/>
        <v>0</v>
      </c>
      <c r="Q177" s="380">
        <f t="shared" si="74"/>
        <v>0</v>
      </c>
      <c r="R177" s="381" t="str">
        <f t="shared" si="89"/>
        <v/>
      </c>
      <c r="S177" s="379">
        <f t="shared" si="75"/>
        <v>0</v>
      </c>
      <c r="T177" s="379">
        <f t="shared" si="75"/>
        <v>0</v>
      </c>
      <c r="U177" s="380">
        <f t="shared" si="75"/>
        <v>0</v>
      </c>
      <c r="V177" s="382" t="str">
        <f t="shared" si="90"/>
        <v/>
      </c>
      <c r="W177" s="383">
        <f t="shared" si="76"/>
        <v>0</v>
      </c>
      <c r="X177" s="379">
        <f t="shared" si="76"/>
        <v>0</v>
      </c>
      <c r="Y177" s="379">
        <f t="shared" si="76"/>
        <v>0</v>
      </c>
      <c r="Z177" s="379">
        <f t="shared" si="76"/>
        <v>0</v>
      </c>
      <c r="AA177" s="384">
        <f t="shared" si="76"/>
        <v>0</v>
      </c>
      <c r="AB177" s="383">
        <f t="shared" si="77"/>
        <v>0</v>
      </c>
      <c r="AC177" s="379">
        <f t="shared" si="77"/>
        <v>0</v>
      </c>
      <c r="AD177" s="379">
        <f t="shared" si="77"/>
        <v>0</v>
      </c>
      <c r="AE177" s="379">
        <f t="shared" si="77"/>
        <v>0</v>
      </c>
      <c r="AF177" s="385">
        <f t="shared" si="77"/>
        <v>0</v>
      </c>
      <c r="AG177" s="386" t="str">
        <f t="shared" si="91"/>
        <v/>
      </c>
      <c r="AH177" s="21"/>
      <c r="AI177" s="402"/>
      <c r="AJ177" s="406">
        <f t="shared" si="78"/>
        <v>0</v>
      </c>
      <c r="AK177" s="406">
        <f t="shared" si="78"/>
        <v>0</v>
      </c>
      <c r="AL177" s="407">
        <f t="shared" si="78"/>
        <v>0</v>
      </c>
      <c r="AM177" s="408" t="str">
        <f t="shared" si="92"/>
        <v/>
      </c>
      <c r="AN177" s="410">
        <f t="shared" si="79"/>
        <v>0</v>
      </c>
      <c r="AO177" s="406">
        <f t="shared" si="79"/>
        <v>0</v>
      </c>
      <c r="AP177" s="406">
        <f t="shared" si="79"/>
        <v>0</v>
      </c>
      <c r="AQ177" s="406">
        <f t="shared" si="79"/>
        <v>0</v>
      </c>
      <c r="AR177" s="411">
        <f t="shared" si="79"/>
        <v>0</v>
      </c>
      <c r="AS177" s="410">
        <f t="shared" si="79"/>
        <v>0</v>
      </c>
      <c r="AT177" s="406">
        <f t="shared" si="79"/>
        <v>0</v>
      </c>
      <c r="AU177" s="406">
        <f t="shared" si="79"/>
        <v>0</v>
      </c>
      <c r="AV177" s="406">
        <f t="shared" si="79"/>
        <v>0</v>
      </c>
      <c r="AW177" s="412">
        <f t="shared" si="79"/>
        <v>0</v>
      </c>
      <c r="AX177" s="413">
        <f t="shared" si="93"/>
        <v>0</v>
      </c>
      <c r="AZ177" s="303"/>
      <c r="CP177" s="3"/>
      <c r="DR177" s="304"/>
    </row>
    <row r="178" spans="1:122" s="5" customFormat="1" ht="18" x14ac:dyDescent="0.25">
      <c r="A178" s="695" t="s">
        <v>379</v>
      </c>
      <c r="B178" s="693"/>
      <c r="C178" s="526"/>
      <c r="D178" s="530"/>
      <c r="E178" s="378" t="s">
        <v>423</v>
      </c>
      <c r="F178" s="530"/>
      <c r="G178" s="530"/>
      <c r="H178" s="530"/>
      <c r="I178" s="530"/>
      <c r="J178" s="531"/>
      <c r="K178" s="379">
        <f t="shared" si="87"/>
        <v>0</v>
      </c>
      <c r="L178" s="379">
        <f t="shared" si="73"/>
        <v>0</v>
      </c>
      <c r="M178" s="380">
        <f t="shared" si="73"/>
        <v>0</v>
      </c>
      <c r="N178" s="381" t="str">
        <f t="shared" si="88"/>
        <v/>
      </c>
      <c r="O178" s="379">
        <f t="shared" si="74"/>
        <v>0</v>
      </c>
      <c r="P178" s="379">
        <f t="shared" si="74"/>
        <v>0</v>
      </c>
      <c r="Q178" s="380">
        <f t="shared" si="74"/>
        <v>0</v>
      </c>
      <c r="R178" s="381" t="str">
        <f t="shared" si="89"/>
        <v/>
      </c>
      <c r="S178" s="379">
        <f t="shared" si="75"/>
        <v>0</v>
      </c>
      <c r="T178" s="379">
        <f t="shared" si="75"/>
        <v>0</v>
      </c>
      <c r="U178" s="380">
        <f t="shared" si="75"/>
        <v>0</v>
      </c>
      <c r="V178" s="382" t="str">
        <f t="shared" si="90"/>
        <v/>
      </c>
      <c r="W178" s="383">
        <f t="shared" si="76"/>
        <v>0</v>
      </c>
      <c r="X178" s="379">
        <f t="shared" si="76"/>
        <v>0</v>
      </c>
      <c r="Y178" s="379">
        <f t="shared" si="76"/>
        <v>0</v>
      </c>
      <c r="Z178" s="379">
        <f t="shared" si="76"/>
        <v>0</v>
      </c>
      <c r="AA178" s="384">
        <f t="shared" si="76"/>
        <v>0</v>
      </c>
      <c r="AB178" s="383">
        <f t="shared" si="77"/>
        <v>0</v>
      </c>
      <c r="AC178" s="379">
        <f t="shared" si="77"/>
        <v>0</v>
      </c>
      <c r="AD178" s="379">
        <f t="shared" si="77"/>
        <v>0</v>
      </c>
      <c r="AE178" s="379">
        <f t="shared" si="77"/>
        <v>0</v>
      </c>
      <c r="AF178" s="385">
        <f t="shared" si="77"/>
        <v>0</v>
      </c>
      <c r="AG178" s="386" t="str">
        <f t="shared" si="91"/>
        <v/>
      </c>
      <c r="AH178" s="21"/>
      <c r="AI178" s="402"/>
      <c r="AJ178" s="406">
        <f t="shared" si="78"/>
        <v>0</v>
      </c>
      <c r="AK178" s="406">
        <f t="shared" si="78"/>
        <v>0</v>
      </c>
      <c r="AL178" s="407">
        <f t="shared" si="78"/>
        <v>0</v>
      </c>
      <c r="AM178" s="408" t="str">
        <f t="shared" si="92"/>
        <v/>
      </c>
      <c r="AN178" s="410">
        <f t="shared" si="79"/>
        <v>0</v>
      </c>
      <c r="AO178" s="406">
        <f t="shared" si="79"/>
        <v>0</v>
      </c>
      <c r="AP178" s="406">
        <f t="shared" si="79"/>
        <v>0</v>
      </c>
      <c r="AQ178" s="406">
        <f t="shared" si="79"/>
        <v>0</v>
      </c>
      <c r="AR178" s="411">
        <f t="shared" si="79"/>
        <v>0</v>
      </c>
      <c r="AS178" s="410">
        <f t="shared" si="79"/>
        <v>0</v>
      </c>
      <c r="AT178" s="406">
        <f t="shared" si="79"/>
        <v>0</v>
      </c>
      <c r="AU178" s="406">
        <f t="shared" si="79"/>
        <v>0</v>
      </c>
      <c r="AV178" s="406">
        <f t="shared" si="79"/>
        <v>0</v>
      </c>
      <c r="AW178" s="412">
        <f t="shared" si="79"/>
        <v>0</v>
      </c>
      <c r="AX178" s="413">
        <f t="shared" si="93"/>
        <v>0</v>
      </c>
      <c r="AZ178" s="303"/>
      <c r="CP178" s="3"/>
      <c r="DR178" s="304"/>
    </row>
    <row r="179" spans="1:122" s="5" customFormat="1" ht="18" x14ac:dyDescent="0.25">
      <c r="A179" s="695" t="s">
        <v>380</v>
      </c>
      <c r="B179" s="693"/>
      <c r="C179" s="526"/>
      <c r="D179" s="530"/>
      <c r="E179" s="378" t="s">
        <v>424</v>
      </c>
      <c r="F179" s="530"/>
      <c r="G179" s="530"/>
      <c r="H179" s="530"/>
      <c r="I179" s="530"/>
      <c r="J179" s="531"/>
      <c r="K179" s="379">
        <f t="shared" si="87"/>
        <v>0</v>
      </c>
      <c r="L179" s="379">
        <f t="shared" si="73"/>
        <v>0</v>
      </c>
      <c r="M179" s="380">
        <f t="shared" si="73"/>
        <v>0</v>
      </c>
      <c r="N179" s="381" t="str">
        <f t="shared" si="88"/>
        <v/>
      </c>
      <c r="O179" s="379">
        <f t="shared" si="74"/>
        <v>0</v>
      </c>
      <c r="P179" s="379">
        <f t="shared" si="74"/>
        <v>0</v>
      </c>
      <c r="Q179" s="380">
        <f t="shared" si="74"/>
        <v>0</v>
      </c>
      <c r="R179" s="381" t="str">
        <f t="shared" si="89"/>
        <v/>
      </c>
      <c r="S179" s="379">
        <f t="shared" si="75"/>
        <v>0</v>
      </c>
      <c r="T179" s="379">
        <f t="shared" si="75"/>
        <v>0</v>
      </c>
      <c r="U179" s="380">
        <f t="shared" si="75"/>
        <v>0</v>
      </c>
      <c r="V179" s="382" t="str">
        <f t="shared" si="90"/>
        <v/>
      </c>
      <c r="W179" s="383">
        <f t="shared" si="76"/>
        <v>0</v>
      </c>
      <c r="X179" s="379">
        <f t="shared" si="76"/>
        <v>0</v>
      </c>
      <c r="Y179" s="379">
        <f t="shared" si="76"/>
        <v>0</v>
      </c>
      <c r="Z179" s="379">
        <f t="shared" si="76"/>
        <v>0</v>
      </c>
      <c r="AA179" s="384">
        <f t="shared" si="76"/>
        <v>0</v>
      </c>
      <c r="AB179" s="383">
        <f t="shared" si="77"/>
        <v>0</v>
      </c>
      <c r="AC179" s="379">
        <f t="shared" si="77"/>
        <v>0</v>
      </c>
      <c r="AD179" s="379">
        <f t="shared" si="77"/>
        <v>0</v>
      </c>
      <c r="AE179" s="379">
        <f t="shared" si="77"/>
        <v>0</v>
      </c>
      <c r="AF179" s="385">
        <f t="shared" si="77"/>
        <v>0</v>
      </c>
      <c r="AG179" s="386" t="str">
        <f t="shared" si="91"/>
        <v/>
      </c>
      <c r="AH179" s="21"/>
      <c r="AI179" s="402"/>
      <c r="AJ179" s="406">
        <f t="shared" si="78"/>
        <v>0</v>
      </c>
      <c r="AK179" s="406">
        <f t="shared" si="78"/>
        <v>0</v>
      </c>
      <c r="AL179" s="407">
        <f t="shared" si="78"/>
        <v>0</v>
      </c>
      <c r="AM179" s="408" t="str">
        <f t="shared" si="92"/>
        <v/>
      </c>
      <c r="AN179" s="410">
        <f t="shared" si="79"/>
        <v>0</v>
      </c>
      <c r="AO179" s="406">
        <f t="shared" si="79"/>
        <v>0</v>
      </c>
      <c r="AP179" s="406">
        <f t="shared" si="79"/>
        <v>0</v>
      </c>
      <c r="AQ179" s="406">
        <f t="shared" si="79"/>
        <v>0</v>
      </c>
      <c r="AR179" s="411">
        <f t="shared" si="79"/>
        <v>0</v>
      </c>
      <c r="AS179" s="410">
        <f t="shared" si="79"/>
        <v>0</v>
      </c>
      <c r="AT179" s="406">
        <f t="shared" si="79"/>
        <v>0</v>
      </c>
      <c r="AU179" s="406">
        <f t="shared" si="79"/>
        <v>0</v>
      </c>
      <c r="AV179" s="406">
        <f t="shared" si="79"/>
        <v>0</v>
      </c>
      <c r="AW179" s="412">
        <f t="shared" si="79"/>
        <v>0</v>
      </c>
      <c r="AX179" s="413">
        <f t="shared" si="93"/>
        <v>0</v>
      </c>
      <c r="AZ179" s="303"/>
      <c r="CP179" s="3"/>
      <c r="DR179" s="304"/>
    </row>
    <row r="180" spans="1:122" s="5" customFormat="1" ht="18" x14ac:dyDescent="0.25">
      <c r="A180" s="695" t="s">
        <v>496</v>
      </c>
      <c r="B180" s="693"/>
      <c r="C180" s="526"/>
      <c r="D180" s="530"/>
      <c r="E180" s="378" t="s">
        <v>344</v>
      </c>
      <c r="F180" s="530"/>
      <c r="G180" s="530"/>
      <c r="H180" s="530"/>
      <c r="I180" s="530"/>
      <c r="J180" s="531"/>
      <c r="K180" s="379">
        <f t="shared" si="87"/>
        <v>0</v>
      </c>
      <c r="L180" s="379">
        <f t="shared" si="73"/>
        <v>0</v>
      </c>
      <c r="M180" s="380">
        <f t="shared" si="73"/>
        <v>0</v>
      </c>
      <c r="N180" s="381" t="str">
        <f t="shared" si="88"/>
        <v/>
      </c>
      <c r="O180" s="379">
        <f t="shared" si="74"/>
        <v>0</v>
      </c>
      <c r="P180" s="379">
        <f t="shared" si="74"/>
        <v>0</v>
      </c>
      <c r="Q180" s="380">
        <f t="shared" si="74"/>
        <v>0</v>
      </c>
      <c r="R180" s="381" t="str">
        <f t="shared" si="89"/>
        <v/>
      </c>
      <c r="S180" s="379">
        <f t="shared" si="75"/>
        <v>0</v>
      </c>
      <c r="T180" s="379">
        <f t="shared" si="75"/>
        <v>0</v>
      </c>
      <c r="U180" s="380">
        <f t="shared" si="75"/>
        <v>0</v>
      </c>
      <c r="V180" s="382" t="str">
        <f t="shared" si="90"/>
        <v/>
      </c>
      <c r="W180" s="383">
        <f t="shared" si="76"/>
        <v>0</v>
      </c>
      <c r="X180" s="379">
        <f t="shared" si="76"/>
        <v>0</v>
      </c>
      <c r="Y180" s="379">
        <f t="shared" si="76"/>
        <v>0</v>
      </c>
      <c r="Z180" s="379">
        <f t="shared" si="76"/>
        <v>0</v>
      </c>
      <c r="AA180" s="384">
        <f t="shared" si="76"/>
        <v>0</v>
      </c>
      <c r="AB180" s="383">
        <f t="shared" si="77"/>
        <v>0</v>
      </c>
      <c r="AC180" s="379">
        <f t="shared" si="77"/>
        <v>0</v>
      </c>
      <c r="AD180" s="379">
        <f t="shared" si="77"/>
        <v>0</v>
      </c>
      <c r="AE180" s="379">
        <f t="shared" si="77"/>
        <v>0</v>
      </c>
      <c r="AF180" s="385">
        <f t="shared" si="77"/>
        <v>0</v>
      </c>
      <c r="AG180" s="386" t="str">
        <f t="shared" si="91"/>
        <v/>
      </c>
      <c r="AH180" s="21"/>
      <c r="AI180" s="402"/>
      <c r="AJ180" s="406">
        <f t="shared" si="78"/>
        <v>0</v>
      </c>
      <c r="AK180" s="406">
        <f t="shared" si="78"/>
        <v>0</v>
      </c>
      <c r="AL180" s="407">
        <f t="shared" si="78"/>
        <v>0</v>
      </c>
      <c r="AM180" s="408" t="str">
        <f t="shared" si="92"/>
        <v/>
      </c>
      <c r="AN180" s="410">
        <f t="shared" si="79"/>
        <v>0</v>
      </c>
      <c r="AO180" s="406">
        <f t="shared" si="79"/>
        <v>0</v>
      </c>
      <c r="AP180" s="406">
        <f t="shared" si="79"/>
        <v>0</v>
      </c>
      <c r="AQ180" s="406">
        <f t="shared" si="79"/>
        <v>0</v>
      </c>
      <c r="AR180" s="411">
        <f t="shared" si="79"/>
        <v>0</v>
      </c>
      <c r="AS180" s="410">
        <f t="shared" si="79"/>
        <v>0</v>
      </c>
      <c r="AT180" s="406">
        <f t="shared" si="79"/>
        <v>0</v>
      </c>
      <c r="AU180" s="406">
        <f t="shared" si="79"/>
        <v>0</v>
      </c>
      <c r="AV180" s="406">
        <f t="shared" si="79"/>
        <v>0</v>
      </c>
      <c r="AW180" s="412">
        <f t="shared" si="79"/>
        <v>0</v>
      </c>
      <c r="AX180" s="413">
        <f t="shared" si="93"/>
        <v>0</v>
      </c>
      <c r="AZ180" s="303"/>
      <c r="CP180" s="3"/>
      <c r="DR180" s="304"/>
    </row>
    <row r="181" spans="1:122" s="5" customFormat="1" ht="18" x14ac:dyDescent="0.25">
      <c r="A181" s="695" t="s">
        <v>383</v>
      </c>
      <c r="B181" s="693"/>
      <c r="C181" s="526"/>
      <c r="D181" s="530"/>
      <c r="E181" s="378" t="s">
        <v>427</v>
      </c>
      <c r="F181" s="530"/>
      <c r="G181" s="530"/>
      <c r="H181" s="530"/>
      <c r="I181" s="530"/>
      <c r="J181" s="531"/>
      <c r="K181" s="379">
        <f t="shared" si="87"/>
        <v>0</v>
      </c>
      <c r="L181" s="379">
        <f t="shared" si="73"/>
        <v>0</v>
      </c>
      <c r="M181" s="380">
        <f t="shared" si="73"/>
        <v>0</v>
      </c>
      <c r="N181" s="381" t="str">
        <f t="shared" si="88"/>
        <v/>
      </c>
      <c r="O181" s="379">
        <f t="shared" si="74"/>
        <v>0</v>
      </c>
      <c r="P181" s="379">
        <f t="shared" si="74"/>
        <v>0</v>
      </c>
      <c r="Q181" s="380">
        <f t="shared" si="74"/>
        <v>0</v>
      </c>
      <c r="R181" s="381" t="str">
        <f t="shared" si="89"/>
        <v/>
      </c>
      <c r="S181" s="379">
        <f t="shared" si="75"/>
        <v>0</v>
      </c>
      <c r="T181" s="379">
        <f t="shared" si="75"/>
        <v>0</v>
      </c>
      <c r="U181" s="380">
        <f t="shared" si="75"/>
        <v>0</v>
      </c>
      <c r="V181" s="382" t="str">
        <f t="shared" si="90"/>
        <v/>
      </c>
      <c r="W181" s="383">
        <f t="shared" si="76"/>
        <v>0</v>
      </c>
      <c r="X181" s="379">
        <f t="shared" si="76"/>
        <v>0</v>
      </c>
      <c r="Y181" s="379">
        <f t="shared" si="76"/>
        <v>0</v>
      </c>
      <c r="Z181" s="379">
        <f t="shared" si="76"/>
        <v>0</v>
      </c>
      <c r="AA181" s="384">
        <f t="shared" si="76"/>
        <v>0</v>
      </c>
      <c r="AB181" s="383">
        <f t="shared" si="77"/>
        <v>0</v>
      </c>
      <c r="AC181" s="379">
        <f t="shared" si="77"/>
        <v>0</v>
      </c>
      <c r="AD181" s="379">
        <f t="shared" si="77"/>
        <v>0</v>
      </c>
      <c r="AE181" s="379">
        <f t="shared" si="77"/>
        <v>0</v>
      </c>
      <c r="AF181" s="385">
        <f t="shared" si="77"/>
        <v>0</v>
      </c>
      <c r="AG181" s="386" t="str">
        <f t="shared" si="91"/>
        <v/>
      </c>
      <c r="AH181" s="21"/>
      <c r="AI181" s="402"/>
      <c r="AJ181" s="406">
        <f t="shared" si="78"/>
        <v>0</v>
      </c>
      <c r="AK181" s="406">
        <f t="shared" si="78"/>
        <v>0</v>
      </c>
      <c r="AL181" s="407">
        <f t="shared" si="78"/>
        <v>0</v>
      </c>
      <c r="AM181" s="408" t="str">
        <f t="shared" si="92"/>
        <v/>
      </c>
      <c r="AN181" s="410">
        <f t="shared" si="79"/>
        <v>0</v>
      </c>
      <c r="AO181" s="406">
        <f t="shared" si="79"/>
        <v>0</v>
      </c>
      <c r="AP181" s="406">
        <f t="shared" si="79"/>
        <v>0</v>
      </c>
      <c r="AQ181" s="406">
        <f t="shared" si="79"/>
        <v>0</v>
      </c>
      <c r="AR181" s="411">
        <f t="shared" si="79"/>
        <v>0</v>
      </c>
      <c r="AS181" s="410">
        <f t="shared" si="79"/>
        <v>0</v>
      </c>
      <c r="AT181" s="406">
        <f t="shared" si="79"/>
        <v>0</v>
      </c>
      <c r="AU181" s="406">
        <f t="shared" si="79"/>
        <v>0</v>
      </c>
      <c r="AV181" s="406">
        <f t="shared" si="79"/>
        <v>0</v>
      </c>
      <c r="AW181" s="412">
        <f t="shared" si="79"/>
        <v>0</v>
      </c>
      <c r="AX181" s="413">
        <f t="shared" si="93"/>
        <v>0</v>
      </c>
      <c r="AZ181" s="303"/>
      <c r="CP181" s="3"/>
      <c r="DR181" s="304"/>
    </row>
    <row r="182" spans="1:122" s="5" customFormat="1" ht="18" x14ac:dyDescent="0.25">
      <c r="A182" s="695" t="s">
        <v>382</v>
      </c>
      <c r="B182" s="693"/>
      <c r="C182" s="526"/>
      <c r="D182" s="530"/>
      <c r="E182" s="378" t="s">
        <v>426</v>
      </c>
      <c r="F182" s="530"/>
      <c r="G182" s="530"/>
      <c r="H182" s="530"/>
      <c r="I182" s="530"/>
      <c r="J182" s="531"/>
      <c r="K182" s="379">
        <f t="shared" si="87"/>
        <v>0</v>
      </c>
      <c r="L182" s="379">
        <f t="shared" si="73"/>
        <v>0</v>
      </c>
      <c r="M182" s="380">
        <f t="shared" si="73"/>
        <v>0</v>
      </c>
      <c r="N182" s="381" t="str">
        <f t="shared" si="88"/>
        <v/>
      </c>
      <c r="O182" s="379">
        <f t="shared" si="74"/>
        <v>0</v>
      </c>
      <c r="P182" s="379">
        <f t="shared" si="74"/>
        <v>0</v>
      </c>
      <c r="Q182" s="380">
        <f t="shared" si="74"/>
        <v>0</v>
      </c>
      <c r="R182" s="381" t="str">
        <f t="shared" si="89"/>
        <v/>
      </c>
      <c r="S182" s="379">
        <f t="shared" si="75"/>
        <v>0</v>
      </c>
      <c r="T182" s="379">
        <f t="shared" si="75"/>
        <v>0</v>
      </c>
      <c r="U182" s="380">
        <f t="shared" si="75"/>
        <v>0</v>
      </c>
      <c r="V182" s="382" t="str">
        <f t="shared" si="90"/>
        <v/>
      </c>
      <c r="W182" s="383">
        <f t="shared" si="76"/>
        <v>0</v>
      </c>
      <c r="X182" s="379">
        <f t="shared" si="76"/>
        <v>0</v>
      </c>
      <c r="Y182" s="379">
        <f t="shared" si="76"/>
        <v>0</v>
      </c>
      <c r="Z182" s="379">
        <f t="shared" si="76"/>
        <v>0</v>
      </c>
      <c r="AA182" s="384">
        <f t="shared" si="76"/>
        <v>0</v>
      </c>
      <c r="AB182" s="383">
        <f t="shared" si="77"/>
        <v>0</v>
      </c>
      <c r="AC182" s="379">
        <f t="shared" si="77"/>
        <v>0</v>
      </c>
      <c r="AD182" s="379">
        <f t="shared" si="77"/>
        <v>0</v>
      </c>
      <c r="AE182" s="379">
        <f t="shared" si="77"/>
        <v>0</v>
      </c>
      <c r="AF182" s="385">
        <f t="shared" si="77"/>
        <v>0</v>
      </c>
      <c r="AG182" s="386" t="str">
        <f t="shared" si="91"/>
        <v/>
      </c>
      <c r="AH182" s="21"/>
      <c r="AI182" s="402"/>
      <c r="AJ182" s="406">
        <f t="shared" si="78"/>
        <v>0</v>
      </c>
      <c r="AK182" s="406">
        <f t="shared" si="78"/>
        <v>0</v>
      </c>
      <c r="AL182" s="407">
        <f t="shared" si="78"/>
        <v>0</v>
      </c>
      <c r="AM182" s="408" t="str">
        <f t="shared" si="92"/>
        <v/>
      </c>
      <c r="AN182" s="410">
        <f t="shared" si="79"/>
        <v>0</v>
      </c>
      <c r="AO182" s="406">
        <f t="shared" si="79"/>
        <v>0</v>
      </c>
      <c r="AP182" s="406">
        <f t="shared" si="79"/>
        <v>0</v>
      </c>
      <c r="AQ182" s="406">
        <f t="shared" si="79"/>
        <v>0</v>
      </c>
      <c r="AR182" s="411">
        <f t="shared" si="79"/>
        <v>0</v>
      </c>
      <c r="AS182" s="410">
        <f t="shared" si="79"/>
        <v>0</v>
      </c>
      <c r="AT182" s="406">
        <f t="shared" si="79"/>
        <v>0</v>
      </c>
      <c r="AU182" s="406">
        <f t="shared" si="79"/>
        <v>0</v>
      </c>
      <c r="AV182" s="406">
        <f t="shared" si="79"/>
        <v>0</v>
      </c>
      <c r="AW182" s="412">
        <f t="shared" si="79"/>
        <v>0</v>
      </c>
      <c r="AX182" s="413">
        <f t="shared" si="93"/>
        <v>0</v>
      </c>
      <c r="AZ182" s="303"/>
      <c r="CP182" s="3"/>
      <c r="DR182" s="304"/>
    </row>
    <row r="183" spans="1:122" s="5" customFormat="1" ht="18" x14ac:dyDescent="0.25">
      <c r="A183" s="695" t="s">
        <v>398</v>
      </c>
      <c r="B183" s="693"/>
      <c r="C183" s="526"/>
      <c r="D183" s="530"/>
      <c r="E183" s="378" t="s">
        <v>442</v>
      </c>
      <c r="F183" s="530"/>
      <c r="G183" s="530"/>
      <c r="H183" s="530"/>
      <c r="I183" s="530"/>
      <c r="J183" s="531"/>
      <c r="K183" s="379">
        <f t="shared" si="87"/>
        <v>0</v>
      </c>
      <c r="L183" s="379">
        <f t="shared" si="73"/>
        <v>0</v>
      </c>
      <c r="M183" s="380">
        <f t="shared" si="73"/>
        <v>0</v>
      </c>
      <c r="N183" s="381" t="str">
        <f t="shared" si="88"/>
        <v/>
      </c>
      <c r="O183" s="379">
        <f t="shared" si="74"/>
        <v>0</v>
      </c>
      <c r="P183" s="379">
        <f t="shared" si="74"/>
        <v>0</v>
      </c>
      <c r="Q183" s="380">
        <f t="shared" si="74"/>
        <v>0</v>
      </c>
      <c r="R183" s="381" t="str">
        <f t="shared" si="89"/>
        <v/>
      </c>
      <c r="S183" s="379">
        <f t="shared" si="75"/>
        <v>0</v>
      </c>
      <c r="T183" s="379">
        <f t="shared" si="75"/>
        <v>0</v>
      </c>
      <c r="U183" s="380">
        <f t="shared" si="75"/>
        <v>0</v>
      </c>
      <c r="V183" s="382" t="str">
        <f t="shared" si="90"/>
        <v/>
      </c>
      <c r="W183" s="383">
        <f t="shared" si="76"/>
        <v>0</v>
      </c>
      <c r="X183" s="379">
        <f t="shared" si="76"/>
        <v>0</v>
      </c>
      <c r="Y183" s="379">
        <f t="shared" si="76"/>
        <v>0</v>
      </c>
      <c r="Z183" s="379">
        <f t="shared" si="76"/>
        <v>0</v>
      </c>
      <c r="AA183" s="384">
        <f t="shared" si="76"/>
        <v>0</v>
      </c>
      <c r="AB183" s="383">
        <f t="shared" si="77"/>
        <v>0</v>
      </c>
      <c r="AC183" s="379">
        <f t="shared" si="77"/>
        <v>0</v>
      </c>
      <c r="AD183" s="379">
        <f t="shared" si="77"/>
        <v>0</v>
      </c>
      <c r="AE183" s="379">
        <f t="shared" si="77"/>
        <v>0</v>
      </c>
      <c r="AF183" s="385">
        <f t="shared" si="77"/>
        <v>0</v>
      </c>
      <c r="AG183" s="386" t="str">
        <f t="shared" si="91"/>
        <v/>
      </c>
      <c r="AH183" s="21"/>
      <c r="AI183" s="402"/>
      <c r="AJ183" s="406">
        <f t="shared" si="78"/>
        <v>0</v>
      </c>
      <c r="AK183" s="406">
        <f t="shared" si="78"/>
        <v>0</v>
      </c>
      <c r="AL183" s="407">
        <f t="shared" si="78"/>
        <v>0</v>
      </c>
      <c r="AM183" s="408" t="str">
        <f t="shared" si="92"/>
        <v/>
      </c>
      <c r="AN183" s="410">
        <f t="shared" si="79"/>
        <v>0</v>
      </c>
      <c r="AO183" s="406">
        <f t="shared" si="79"/>
        <v>0</v>
      </c>
      <c r="AP183" s="406">
        <f t="shared" si="79"/>
        <v>0</v>
      </c>
      <c r="AQ183" s="406">
        <f t="shared" si="79"/>
        <v>0</v>
      </c>
      <c r="AR183" s="411">
        <f t="shared" si="79"/>
        <v>0</v>
      </c>
      <c r="AS183" s="410">
        <f t="shared" si="79"/>
        <v>0</v>
      </c>
      <c r="AT183" s="406">
        <f t="shared" si="79"/>
        <v>0</v>
      </c>
      <c r="AU183" s="406">
        <f t="shared" si="79"/>
        <v>0</v>
      </c>
      <c r="AV183" s="406">
        <f t="shared" si="79"/>
        <v>0</v>
      </c>
      <c r="AW183" s="412">
        <f t="shared" si="79"/>
        <v>0</v>
      </c>
      <c r="AX183" s="413">
        <f t="shared" si="93"/>
        <v>0</v>
      </c>
      <c r="AZ183" s="303"/>
      <c r="CP183" s="3"/>
      <c r="DR183" s="304"/>
    </row>
    <row r="184" spans="1:122" s="5" customFormat="1" ht="18" x14ac:dyDescent="0.25">
      <c r="A184" s="695" t="s">
        <v>381</v>
      </c>
      <c r="B184" s="693"/>
      <c r="C184" s="526"/>
      <c r="D184" s="530"/>
      <c r="E184" s="378" t="s">
        <v>425</v>
      </c>
      <c r="F184" s="530"/>
      <c r="G184" s="530"/>
      <c r="H184" s="530"/>
      <c r="I184" s="530"/>
      <c r="J184" s="531"/>
      <c r="K184" s="379">
        <f t="shared" si="87"/>
        <v>0</v>
      </c>
      <c r="L184" s="379">
        <f t="shared" si="73"/>
        <v>0</v>
      </c>
      <c r="M184" s="380">
        <f t="shared" si="73"/>
        <v>0</v>
      </c>
      <c r="N184" s="381" t="str">
        <f t="shared" si="88"/>
        <v/>
      </c>
      <c r="O184" s="379">
        <f t="shared" si="74"/>
        <v>0</v>
      </c>
      <c r="P184" s="379">
        <f t="shared" si="74"/>
        <v>0</v>
      </c>
      <c r="Q184" s="380">
        <f t="shared" si="74"/>
        <v>0</v>
      </c>
      <c r="R184" s="381" t="str">
        <f t="shared" si="89"/>
        <v/>
      </c>
      <c r="S184" s="379">
        <f t="shared" si="75"/>
        <v>0</v>
      </c>
      <c r="T184" s="379">
        <f t="shared" si="75"/>
        <v>0</v>
      </c>
      <c r="U184" s="380">
        <f t="shared" si="75"/>
        <v>0</v>
      </c>
      <c r="V184" s="382" t="str">
        <f t="shared" si="90"/>
        <v/>
      </c>
      <c r="W184" s="383">
        <f t="shared" si="76"/>
        <v>0</v>
      </c>
      <c r="X184" s="379">
        <f t="shared" si="76"/>
        <v>0</v>
      </c>
      <c r="Y184" s="379">
        <f t="shared" si="76"/>
        <v>0</v>
      </c>
      <c r="Z184" s="379">
        <f t="shared" si="76"/>
        <v>0</v>
      </c>
      <c r="AA184" s="384">
        <f t="shared" si="76"/>
        <v>0</v>
      </c>
      <c r="AB184" s="383">
        <f t="shared" si="77"/>
        <v>0</v>
      </c>
      <c r="AC184" s="379">
        <f t="shared" si="77"/>
        <v>0</v>
      </c>
      <c r="AD184" s="379">
        <f t="shared" si="77"/>
        <v>0</v>
      </c>
      <c r="AE184" s="379">
        <f t="shared" si="77"/>
        <v>0</v>
      </c>
      <c r="AF184" s="385">
        <f t="shared" si="77"/>
        <v>0</v>
      </c>
      <c r="AG184" s="386" t="str">
        <f t="shared" si="91"/>
        <v/>
      </c>
      <c r="AH184" s="21"/>
      <c r="AI184" s="402"/>
      <c r="AJ184" s="406">
        <f t="shared" si="78"/>
        <v>0</v>
      </c>
      <c r="AK184" s="406">
        <f t="shared" si="78"/>
        <v>0</v>
      </c>
      <c r="AL184" s="407">
        <f t="shared" si="78"/>
        <v>0</v>
      </c>
      <c r="AM184" s="408" t="str">
        <f t="shared" si="92"/>
        <v/>
      </c>
      <c r="AN184" s="410">
        <f t="shared" si="79"/>
        <v>0</v>
      </c>
      <c r="AO184" s="406">
        <f t="shared" si="79"/>
        <v>0</v>
      </c>
      <c r="AP184" s="406">
        <f t="shared" si="79"/>
        <v>0</v>
      </c>
      <c r="AQ184" s="406">
        <f t="shared" si="79"/>
        <v>0</v>
      </c>
      <c r="AR184" s="411">
        <f t="shared" si="79"/>
        <v>0</v>
      </c>
      <c r="AS184" s="410">
        <f t="shared" si="79"/>
        <v>0</v>
      </c>
      <c r="AT184" s="406">
        <f t="shared" si="79"/>
        <v>0</v>
      </c>
      <c r="AU184" s="406">
        <f t="shared" si="79"/>
        <v>0</v>
      </c>
      <c r="AV184" s="406">
        <f t="shared" si="79"/>
        <v>0</v>
      </c>
      <c r="AW184" s="412">
        <f t="shared" si="79"/>
        <v>0</v>
      </c>
      <c r="AX184" s="413">
        <f t="shared" si="93"/>
        <v>0</v>
      </c>
      <c r="AZ184" s="303"/>
      <c r="CP184" s="3"/>
      <c r="DR184" s="304"/>
    </row>
    <row r="185" spans="1:122" s="5" customFormat="1" ht="18" x14ac:dyDescent="0.25">
      <c r="A185" s="695" t="s">
        <v>399</v>
      </c>
      <c r="B185" s="693"/>
      <c r="C185" s="526"/>
      <c r="D185" s="530"/>
      <c r="E185" s="378" t="s">
        <v>443</v>
      </c>
      <c r="F185" s="530"/>
      <c r="G185" s="530"/>
      <c r="H185" s="530"/>
      <c r="I185" s="530"/>
      <c r="J185" s="531"/>
      <c r="K185" s="379">
        <f t="shared" si="87"/>
        <v>0</v>
      </c>
      <c r="L185" s="379">
        <f t="shared" si="87"/>
        <v>0</v>
      </c>
      <c r="M185" s="380">
        <f t="shared" si="87"/>
        <v>0</v>
      </c>
      <c r="N185" s="381" t="str">
        <f t="shared" si="88"/>
        <v/>
      </c>
      <c r="O185" s="379">
        <f t="shared" ref="O185:Q221" si="94">SUMIF($E$13:$E$59,$E185,O$13:O$59)</f>
        <v>0</v>
      </c>
      <c r="P185" s="379">
        <f t="shared" si="94"/>
        <v>0</v>
      </c>
      <c r="Q185" s="380">
        <f t="shared" si="94"/>
        <v>0</v>
      </c>
      <c r="R185" s="381" t="str">
        <f t="shared" si="89"/>
        <v/>
      </c>
      <c r="S185" s="379">
        <f t="shared" ref="S185:U221" si="95">SUMIF($E$13:$E$59,$E185,S$13:S$59)</f>
        <v>0</v>
      </c>
      <c r="T185" s="379">
        <f t="shared" si="95"/>
        <v>0</v>
      </c>
      <c r="U185" s="380">
        <f t="shared" si="95"/>
        <v>0</v>
      </c>
      <c r="V185" s="382" t="str">
        <f t="shared" si="90"/>
        <v/>
      </c>
      <c r="W185" s="383">
        <f t="shared" ref="W185:AF209" si="96">SUMIF($E$13:$E$59,$E185,W$13:W$59)</f>
        <v>0</v>
      </c>
      <c r="X185" s="379">
        <f t="shared" si="96"/>
        <v>0</v>
      </c>
      <c r="Y185" s="379">
        <f t="shared" si="96"/>
        <v>0</v>
      </c>
      <c r="Z185" s="379">
        <f t="shared" si="96"/>
        <v>0</v>
      </c>
      <c r="AA185" s="384">
        <f t="shared" si="96"/>
        <v>0</v>
      </c>
      <c r="AB185" s="383">
        <f t="shared" si="96"/>
        <v>0</v>
      </c>
      <c r="AC185" s="379">
        <f t="shared" si="96"/>
        <v>0</v>
      </c>
      <c r="AD185" s="379">
        <f t="shared" si="96"/>
        <v>0</v>
      </c>
      <c r="AE185" s="379">
        <f t="shared" si="96"/>
        <v>0</v>
      </c>
      <c r="AF185" s="385">
        <f t="shared" si="96"/>
        <v>0</v>
      </c>
      <c r="AG185" s="386" t="str">
        <f t="shared" si="91"/>
        <v/>
      </c>
      <c r="AH185" s="21"/>
      <c r="AI185" s="402"/>
      <c r="AJ185" s="406">
        <f t="shared" ref="AJ185:AL221" si="97">SUMIF($E$13:$E$59,$E185,AJ$13:AJ$59)</f>
        <v>0</v>
      </c>
      <c r="AK185" s="406">
        <f t="shared" si="97"/>
        <v>0</v>
      </c>
      <c r="AL185" s="407">
        <f t="shared" si="97"/>
        <v>0</v>
      </c>
      <c r="AM185" s="408" t="str">
        <f t="shared" si="92"/>
        <v/>
      </c>
      <c r="AN185" s="410">
        <f t="shared" ref="AN185:AW209" si="98">SUMIF($E$13:$E$59,$E185,AN$13:AN$59)</f>
        <v>0</v>
      </c>
      <c r="AO185" s="406">
        <f t="shared" si="98"/>
        <v>0</v>
      </c>
      <c r="AP185" s="406">
        <f t="shared" si="98"/>
        <v>0</v>
      </c>
      <c r="AQ185" s="406">
        <f t="shared" si="98"/>
        <v>0</v>
      </c>
      <c r="AR185" s="411">
        <f t="shared" si="98"/>
        <v>0</v>
      </c>
      <c r="AS185" s="410">
        <f t="shared" si="98"/>
        <v>0</v>
      </c>
      <c r="AT185" s="406">
        <f t="shared" si="98"/>
        <v>0</v>
      </c>
      <c r="AU185" s="406">
        <f t="shared" si="98"/>
        <v>0</v>
      </c>
      <c r="AV185" s="406">
        <f t="shared" si="98"/>
        <v>0</v>
      </c>
      <c r="AW185" s="412">
        <f t="shared" si="98"/>
        <v>0</v>
      </c>
      <c r="AX185" s="413">
        <f t="shared" si="93"/>
        <v>0</v>
      </c>
      <c r="AZ185" s="303"/>
      <c r="CP185" s="3"/>
      <c r="DR185" s="304"/>
    </row>
    <row r="186" spans="1:122" s="5" customFormat="1" ht="18" x14ac:dyDescent="0.25">
      <c r="A186" s="695" t="s">
        <v>384</v>
      </c>
      <c r="B186" s="693"/>
      <c r="C186" s="526"/>
      <c r="D186" s="530"/>
      <c r="E186" s="378" t="s">
        <v>428</v>
      </c>
      <c r="F186" s="530"/>
      <c r="G186" s="530"/>
      <c r="H186" s="530"/>
      <c r="I186" s="530"/>
      <c r="J186" s="531"/>
      <c r="K186" s="379">
        <f t="shared" si="87"/>
        <v>0</v>
      </c>
      <c r="L186" s="379">
        <f t="shared" si="87"/>
        <v>0</v>
      </c>
      <c r="M186" s="380">
        <f t="shared" si="87"/>
        <v>0</v>
      </c>
      <c r="N186" s="381" t="str">
        <f t="shared" si="88"/>
        <v/>
      </c>
      <c r="O186" s="379">
        <f t="shared" si="94"/>
        <v>0</v>
      </c>
      <c r="P186" s="379">
        <f t="shared" si="94"/>
        <v>0</v>
      </c>
      <c r="Q186" s="380">
        <f t="shared" si="94"/>
        <v>0</v>
      </c>
      <c r="R186" s="381" t="str">
        <f t="shared" si="89"/>
        <v/>
      </c>
      <c r="S186" s="379">
        <f t="shared" si="95"/>
        <v>0</v>
      </c>
      <c r="T186" s="379">
        <f t="shared" si="95"/>
        <v>0</v>
      </c>
      <c r="U186" s="380">
        <f t="shared" si="95"/>
        <v>0</v>
      </c>
      <c r="V186" s="382" t="str">
        <f t="shared" si="90"/>
        <v/>
      </c>
      <c r="W186" s="383">
        <f t="shared" si="96"/>
        <v>0</v>
      </c>
      <c r="X186" s="379">
        <f t="shared" si="96"/>
        <v>0</v>
      </c>
      <c r="Y186" s="379">
        <f t="shared" si="96"/>
        <v>0</v>
      </c>
      <c r="Z186" s="379">
        <f t="shared" si="96"/>
        <v>0</v>
      </c>
      <c r="AA186" s="384">
        <f t="shared" si="96"/>
        <v>0</v>
      </c>
      <c r="AB186" s="383">
        <f t="shared" si="96"/>
        <v>0</v>
      </c>
      <c r="AC186" s="379">
        <f t="shared" si="96"/>
        <v>0</v>
      </c>
      <c r="AD186" s="379">
        <f t="shared" si="96"/>
        <v>0</v>
      </c>
      <c r="AE186" s="379">
        <f t="shared" si="96"/>
        <v>0</v>
      </c>
      <c r="AF186" s="385">
        <f t="shared" si="96"/>
        <v>0</v>
      </c>
      <c r="AG186" s="386" t="str">
        <f t="shared" si="91"/>
        <v/>
      </c>
      <c r="AH186" s="21"/>
      <c r="AI186" s="402"/>
      <c r="AJ186" s="406">
        <f t="shared" si="97"/>
        <v>0</v>
      </c>
      <c r="AK186" s="406">
        <f t="shared" si="97"/>
        <v>0</v>
      </c>
      <c r="AL186" s="407">
        <f t="shared" si="97"/>
        <v>0</v>
      </c>
      <c r="AM186" s="408" t="str">
        <f t="shared" si="92"/>
        <v/>
      </c>
      <c r="AN186" s="410">
        <f t="shared" si="98"/>
        <v>0</v>
      </c>
      <c r="AO186" s="406">
        <f t="shared" si="98"/>
        <v>0</v>
      </c>
      <c r="AP186" s="406">
        <f t="shared" si="98"/>
        <v>0</v>
      </c>
      <c r="AQ186" s="406">
        <f t="shared" si="98"/>
        <v>0</v>
      </c>
      <c r="AR186" s="411">
        <f t="shared" si="98"/>
        <v>0</v>
      </c>
      <c r="AS186" s="410">
        <f t="shared" si="98"/>
        <v>0</v>
      </c>
      <c r="AT186" s="406">
        <f t="shared" si="98"/>
        <v>0</v>
      </c>
      <c r="AU186" s="406">
        <f t="shared" si="98"/>
        <v>0</v>
      </c>
      <c r="AV186" s="406">
        <f t="shared" si="98"/>
        <v>0</v>
      </c>
      <c r="AW186" s="412">
        <f t="shared" si="98"/>
        <v>0</v>
      </c>
      <c r="AX186" s="413">
        <f t="shared" si="93"/>
        <v>0</v>
      </c>
      <c r="AZ186" s="303"/>
      <c r="CP186" s="3"/>
      <c r="DR186" s="304"/>
    </row>
    <row r="187" spans="1:122" s="5" customFormat="1" ht="18" x14ac:dyDescent="0.25">
      <c r="A187" s="695" t="s">
        <v>385</v>
      </c>
      <c r="B187" s="693"/>
      <c r="C187" s="526"/>
      <c r="D187" s="530"/>
      <c r="E187" s="378" t="s">
        <v>429</v>
      </c>
      <c r="F187" s="530"/>
      <c r="G187" s="530"/>
      <c r="H187" s="530"/>
      <c r="I187" s="530"/>
      <c r="J187" s="531"/>
      <c r="K187" s="379">
        <f t="shared" si="87"/>
        <v>0</v>
      </c>
      <c r="L187" s="379">
        <f t="shared" si="87"/>
        <v>0</v>
      </c>
      <c r="M187" s="380">
        <f t="shared" si="87"/>
        <v>0</v>
      </c>
      <c r="N187" s="381" t="str">
        <f t="shared" si="88"/>
        <v/>
      </c>
      <c r="O187" s="379">
        <f t="shared" si="94"/>
        <v>0</v>
      </c>
      <c r="P187" s="379">
        <f t="shared" si="94"/>
        <v>0</v>
      </c>
      <c r="Q187" s="380">
        <f t="shared" si="94"/>
        <v>0</v>
      </c>
      <c r="R187" s="381" t="str">
        <f t="shared" si="89"/>
        <v/>
      </c>
      <c r="S187" s="379">
        <f t="shared" si="95"/>
        <v>0</v>
      </c>
      <c r="T187" s="379">
        <f t="shared" si="95"/>
        <v>0</v>
      </c>
      <c r="U187" s="380">
        <f t="shared" si="95"/>
        <v>0</v>
      </c>
      <c r="V187" s="382" t="str">
        <f t="shared" si="90"/>
        <v/>
      </c>
      <c r="W187" s="383">
        <f t="shared" si="96"/>
        <v>0</v>
      </c>
      <c r="X187" s="379">
        <f t="shared" si="96"/>
        <v>0</v>
      </c>
      <c r="Y187" s="379">
        <f t="shared" si="96"/>
        <v>0</v>
      </c>
      <c r="Z187" s="379">
        <f t="shared" si="96"/>
        <v>0</v>
      </c>
      <c r="AA187" s="384">
        <f t="shared" si="96"/>
        <v>0</v>
      </c>
      <c r="AB187" s="383">
        <f t="shared" si="96"/>
        <v>0</v>
      </c>
      <c r="AC187" s="379">
        <f t="shared" si="96"/>
        <v>0</v>
      </c>
      <c r="AD187" s="379">
        <f t="shared" si="96"/>
        <v>0</v>
      </c>
      <c r="AE187" s="379">
        <f t="shared" si="96"/>
        <v>0</v>
      </c>
      <c r="AF187" s="385">
        <f t="shared" si="96"/>
        <v>0</v>
      </c>
      <c r="AG187" s="386" t="str">
        <f t="shared" si="91"/>
        <v/>
      </c>
      <c r="AH187" s="21"/>
      <c r="AI187" s="402"/>
      <c r="AJ187" s="406">
        <f t="shared" si="97"/>
        <v>0</v>
      </c>
      <c r="AK187" s="406">
        <f t="shared" si="97"/>
        <v>0</v>
      </c>
      <c r="AL187" s="407">
        <f t="shared" si="97"/>
        <v>0</v>
      </c>
      <c r="AM187" s="408" t="str">
        <f t="shared" si="92"/>
        <v/>
      </c>
      <c r="AN187" s="410">
        <f t="shared" si="98"/>
        <v>0</v>
      </c>
      <c r="AO187" s="406">
        <f t="shared" si="98"/>
        <v>0</v>
      </c>
      <c r="AP187" s="406">
        <f t="shared" si="98"/>
        <v>0</v>
      </c>
      <c r="AQ187" s="406">
        <f t="shared" si="98"/>
        <v>0</v>
      </c>
      <c r="AR187" s="411">
        <f t="shared" si="98"/>
        <v>0</v>
      </c>
      <c r="AS187" s="410">
        <f t="shared" si="98"/>
        <v>0</v>
      </c>
      <c r="AT187" s="406">
        <f t="shared" si="98"/>
        <v>0</v>
      </c>
      <c r="AU187" s="406">
        <f t="shared" si="98"/>
        <v>0</v>
      </c>
      <c r="AV187" s="406">
        <f t="shared" si="98"/>
        <v>0</v>
      </c>
      <c r="AW187" s="412">
        <f t="shared" si="98"/>
        <v>0</v>
      </c>
      <c r="AX187" s="413">
        <f t="shared" si="93"/>
        <v>0</v>
      </c>
      <c r="AZ187" s="303"/>
      <c r="CP187" s="3"/>
      <c r="DR187" s="304"/>
    </row>
    <row r="188" spans="1:122" s="5" customFormat="1" ht="18" x14ac:dyDescent="0.25">
      <c r="A188" s="695" t="s">
        <v>386</v>
      </c>
      <c r="B188" s="693"/>
      <c r="C188" s="526"/>
      <c r="D188" s="530"/>
      <c r="E188" s="378" t="s">
        <v>430</v>
      </c>
      <c r="F188" s="530"/>
      <c r="G188" s="530"/>
      <c r="H188" s="530"/>
      <c r="I188" s="530"/>
      <c r="J188" s="531"/>
      <c r="K188" s="379">
        <f t="shared" si="87"/>
        <v>0</v>
      </c>
      <c r="L188" s="379">
        <f t="shared" si="87"/>
        <v>0</v>
      </c>
      <c r="M188" s="380">
        <f t="shared" si="87"/>
        <v>0</v>
      </c>
      <c r="N188" s="381" t="str">
        <f t="shared" si="88"/>
        <v/>
      </c>
      <c r="O188" s="379">
        <f t="shared" si="94"/>
        <v>0</v>
      </c>
      <c r="P188" s="379">
        <f t="shared" si="94"/>
        <v>0</v>
      </c>
      <c r="Q188" s="380">
        <f t="shared" si="94"/>
        <v>0</v>
      </c>
      <c r="R188" s="381" t="str">
        <f t="shared" si="89"/>
        <v/>
      </c>
      <c r="S188" s="379">
        <f t="shared" si="95"/>
        <v>0</v>
      </c>
      <c r="T188" s="379">
        <f t="shared" si="95"/>
        <v>0</v>
      </c>
      <c r="U188" s="380">
        <f t="shared" si="95"/>
        <v>0</v>
      </c>
      <c r="V188" s="382" t="str">
        <f t="shared" si="90"/>
        <v/>
      </c>
      <c r="W188" s="383">
        <f t="shared" si="96"/>
        <v>0</v>
      </c>
      <c r="X188" s="379">
        <f t="shared" si="96"/>
        <v>0</v>
      </c>
      <c r="Y188" s="379">
        <f t="shared" si="96"/>
        <v>0</v>
      </c>
      <c r="Z188" s="379">
        <f t="shared" si="96"/>
        <v>0</v>
      </c>
      <c r="AA188" s="384">
        <f t="shared" si="96"/>
        <v>0</v>
      </c>
      <c r="AB188" s="383">
        <f t="shared" si="96"/>
        <v>0</v>
      </c>
      <c r="AC188" s="379">
        <f t="shared" si="96"/>
        <v>0</v>
      </c>
      <c r="AD188" s="379">
        <f t="shared" si="96"/>
        <v>0</v>
      </c>
      <c r="AE188" s="379">
        <f t="shared" si="96"/>
        <v>0</v>
      </c>
      <c r="AF188" s="385">
        <f t="shared" si="96"/>
        <v>0</v>
      </c>
      <c r="AG188" s="386" t="str">
        <f t="shared" si="91"/>
        <v/>
      </c>
      <c r="AH188" s="21"/>
      <c r="AI188" s="402"/>
      <c r="AJ188" s="406">
        <f t="shared" si="97"/>
        <v>0</v>
      </c>
      <c r="AK188" s="406">
        <f t="shared" si="97"/>
        <v>0</v>
      </c>
      <c r="AL188" s="407">
        <f t="shared" si="97"/>
        <v>0</v>
      </c>
      <c r="AM188" s="408" t="str">
        <f t="shared" si="92"/>
        <v/>
      </c>
      <c r="AN188" s="410">
        <f t="shared" si="98"/>
        <v>0</v>
      </c>
      <c r="AO188" s="406">
        <f t="shared" si="98"/>
        <v>0</v>
      </c>
      <c r="AP188" s="406">
        <f t="shared" si="98"/>
        <v>0</v>
      </c>
      <c r="AQ188" s="406">
        <f t="shared" si="98"/>
        <v>0</v>
      </c>
      <c r="AR188" s="411">
        <f t="shared" si="98"/>
        <v>0</v>
      </c>
      <c r="AS188" s="410">
        <f t="shared" si="98"/>
        <v>0</v>
      </c>
      <c r="AT188" s="406">
        <f t="shared" si="98"/>
        <v>0</v>
      </c>
      <c r="AU188" s="406">
        <f t="shared" si="98"/>
        <v>0</v>
      </c>
      <c r="AV188" s="406">
        <f t="shared" si="98"/>
        <v>0</v>
      </c>
      <c r="AW188" s="412">
        <f t="shared" si="98"/>
        <v>0</v>
      </c>
      <c r="AX188" s="413">
        <f t="shared" si="93"/>
        <v>0</v>
      </c>
      <c r="AZ188" s="303"/>
      <c r="CP188" s="3"/>
      <c r="DR188" s="304"/>
    </row>
    <row r="189" spans="1:122" s="5" customFormat="1" ht="18" x14ac:dyDescent="0.25">
      <c r="A189" s="696" t="s">
        <v>387</v>
      </c>
      <c r="B189" s="693"/>
      <c r="C189" s="527"/>
      <c r="D189" s="530"/>
      <c r="E189" s="387" t="s">
        <v>431</v>
      </c>
      <c r="F189" s="530"/>
      <c r="G189" s="530"/>
      <c r="H189" s="530"/>
      <c r="I189" s="530"/>
      <c r="J189" s="531"/>
      <c r="K189" s="379">
        <f t="shared" si="87"/>
        <v>0</v>
      </c>
      <c r="L189" s="379">
        <f t="shared" si="87"/>
        <v>0</v>
      </c>
      <c r="M189" s="380">
        <f t="shared" si="87"/>
        <v>0</v>
      </c>
      <c r="N189" s="381" t="str">
        <f t="shared" si="88"/>
        <v/>
      </c>
      <c r="O189" s="379">
        <f t="shared" si="94"/>
        <v>0</v>
      </c>
      <c r="P189" s="379">
        <f t="shared" si="94"/>
        <v>0</v>
      </c>
      <c r="Q189" s="380">
        <f t="shared" si="94"/>
        <v>0</v>
      </c>
      <c r="R189" s="381" t="str">
        <f t="shared" si="89"/>
        <v/>
      </c>
      <c r="S189" s="379">
        <f t="shared" si="95"/>
        <v>0</v>
      </c>
      <c r="T189" s="379">
        <f t="shared" si="95"/>
        <v>0</v>
      </c>
      <c r="U189" s="380">
        <f t="shared" si="95"/>
        <v>0</v>
      </c>
      <c r="V189" s="382" t="str">
        <f t="shared" si="90"/>
        <v/>
      </c>
      <c r="W189" s="383">
        <f t="shared" si="96"/>
        <v>0</v>
      </c>
      <c r="X189" s="379">
        <f t="shared" si="96"/>
        <v>0</v>
      </c>
      <c r="Y189" s="379">
        <f t="shared" si="96"/>
        <v>0</v>
      </c>
      <c r="Z189" s="379">
        <f t="shared" si="96"/>
        <v>0</v>
      </c>
      <c r="AA189" s="384">
        <f t="shared" si="96"/>
        <v>0</v>
      </c>
      <c r="AB189" s="383">
        <f t="shared" si="96"/>
        <v>0</v>
      </c>
      <c r="AC189" s="379">
        <f t="shared" si="96"/>
        <v>0</v>
      </c>
      <c r="AD189" s="379">
        <f t="shared" si="96"/>
        <v>0</v>
      </c>
      <c r="AE189" s="379">
        <f t="shared" si="96"/>
        <v>0</v>
      </c>
      <c r="AF189" s="385">
        <f t="shared" si="96"/>
        <v>0</v>
      </c>
      <c r="AG189" s="386" t="str">
        <f t="shared" si="91"/>
        <v/>
      </c>
      <c r="AH189" s="21"/>
      <c r="AI189" s="402"/>
      <c r="AJ189" s="406">
        <f t="shared" si="97"/>
        <v>0</v>
      </c>
      <c r="AK189" s="406">
        <f t="shared" si="97"/>
        <v>0</v>
      </c>
      <c r="AL189" s="407">
        <f t="shared" si="97"/>
        <v>0</v>
      </c>
      <c r="AM189" s="408" t="str">
        <f t="shared" si="92"/>
        <v/>
      </c>
      <c r="AN189" s="410">
        <f t="shared" si="98"/>
        <v>0</v>
      </c>
      <c r="AO189" s="406">
        <f t="shared" si="98"/>
        <v>0</v>
      </c>
      <c r="AP189" s="406">
        <f t="shared" si="98"/>
        <v>0</v>
      </c>
      <c r="AQ189" s="406">
        <f t="shared" si="98"/>
        <v>0</v>
      </c>
      <c r="AR189" s="411">
        <f t="shared" si="98"/>
        <v>0</v>
      </c>
      <c r="AS189" s="410">
        <f t="shared" si="98"/>
        <v>0</v>
      </c>
      <c r="AT189" s="406">
        <f t="shared" si="98"/>
        <v>0</v>
      </c>
      <c r="AU189" s="406">
        <f t="shared" si="98"/>
        <v>0</v>
      </c>
      <c r="AV189" s="406">
        <f t="shared" si="98"/>
        <v>0</v>
      </c>
      <c r="AW189" s="412">
        <f t="shared" si="98"/>
        <v>0</v>
      </c>
      <c r="AX189" s="413">
        <f t="shared" si="93"/>
        <v>0</v>
      </c>
      <c r="AZ189" s="303"/>
      <c r="CP189" s="3"/>
      <c r="DR189" s="304"/>
    </row>
    <row r="190" spans="1:122" s="5" customFormat="1" ht="18" x14ac:dyDescent="0.25">
      <c r="A190" s="695" t="s">
        <v>388</v>
      </c>
      <c r="B190" s="693"/>
      <c r="C190" s="526"/>
      <c r="D190" s="530"/>
      <c r="E190" s="378" t="s">
        <v>432</v>
      </c>
      <c r="F190" s="530"/>
      <c r="G190" s="530"/>
      <c r="H190" s="530"/>
      <c r="I190" s="530"/>
      <c r="J190" s="531"/>
      <c r="K190" s="379">
        <f t="shared" si="87"/>
        <v>0</v>
      </c>
      <c r="L190" s="379">
        <f t="shared" si="87"/>
        <v>0</v>
      </c>
      <c r="M190" s="380">
        <f t="shared" si="87"/>
        <v>0</v>
      </c>
      <c r="N190" s="381" t="str">
        <f t="shared" si="88"/>
        <v/>
      </c>
      <c r="O190" s="379">
        <f t="shared" si="94"/>
        <v>0</v>
      </c>
      <c r="P190" s="379">
        <f t="shared" si="94"/>
        <v>0</v>
      </c>
      <c r="Q190" s="380">
        <f t="shared" si="94"/>
        <v>0</v>
      </c>
      <c r="R190" s="381" t="str">
        <f t="shared" si="89"/>
        <v/>
      </c>
      <c r="S190" s="379">
        <f t="shared" si="95"/>
        <v>0</v>
      </c>
      <c r="T190" s="379">
        <f t="shared" si="95"/>
        <v>0</v>
      </c>
      <c r="U190" s="380">
        <f t="shared" si="95"/>
        <v>0</v>
      </c>
      <c r="V190" s="382" t="str">
        <f t="shared" si="90"/>
        <v/>
      </c>
      <c r="W190" s="383">
        <f t="shared" si="96"/>
        <v>0</v>
      </c>
      <c r="X190" s="379">
        <f t="shared" si="96"/>
        <v>0</v>
      </c>
      <c r="Y190" s="379">
        <f t="shared" si="96"/>
        <v>0</v>
      </c>
      <c r="Z190" s="379">
        <f t="shared" si="96"/>
        <v>0</v>
      </c>
      <c r="AA190" s="384">
        <f t="shared" si="96"/>
        <v>0</v>
      </c>
      <c r="AB190" s="383">
        <f t="shared" si="96"/>
        <v>0</v>
      </c>
      <c r="AC190" s="379">
        <f t="shared" si="96"/>
        <v>0</v>
      </c>
      <c r="AD190" s="379">
        <f t="shared" si="96"/>
        <v>0</v>
      </c>
      <c r="AE190" s="379">
        <f t="shared" si="96"/>
        <v>0</v>
      </c>
      <c r="AF190" s="385">
        <f t="shared" si="96"/>
        <v>0</v>
      </c>
      <c r="AG190" s="386" t="str">
        <f t="shared" si="91"/>
        <v/>
      </c>
      <c r="AH190" s="21"/>
      <c r="AI190" s="402"/>
      <c r="AJ190" s="406">
        <f t="shared" si="97"/>
        <v>0</v>
      </c>
      <c r="AK190" s="406">
        <f t="shared" si="97"/>
        <v>0</v>
      </c>
      <c r="AL190" s="407">
        <f t="shared" si="97"/>
        <v>0</v>
      </c>
      <c r="AM190" s="408" t="str">
        <f t="shared" si="92"/>
        <v/>
      </c>
      <c r="AN190" s="410">
        <f t="shared" si="98"/>
        <v>0</v>
      </c>
      <c r="AO190" s="406">
        <f t="shared" si="98"/>
        <v>0</v>
      </c>
      <c r="AP190" s="406">
        <f t="shared" si="98"/>
        <v>0</v>
      </c>
      <c r="AQ190" s="406">
        <f t="shared" si="98"/>
        <v>0</v>
      </c>
      <c r="AR190" s="411">
        <f t="shared" si="98"/>
        <v>0</v>
      </c>
      <c r="AS190" s="410">
        <f t="shared" si="98"/>
        <v>0</v>
      </c>
      <c r="AT190" s="406">
        <f t="shared" si="98"/>
        <v>0</v>
      </c>
      <c r="AU190" s="406">
        <f t="shared" si="98"/>
        <v>0</v>
      </c>
      <c r="AV190" s="406">
        <f t="shared" si="98"/>
        <v>0</v>
      </c>
      <c r="AW190" s="412">
        <f t="shared" si="98"/>
        <v>0</v>
      </c>
      <c r="AX190" s="413">
        <f t="shared" si="93"/>
        <v>0</v>
      </c>
      <c r="AZ190" s="303"/>
      <c r="CP190" s="3"/>
      <c r="DR190" s="304"/>
    </row>
    <row r="191" spans="1:122" s="5" customFormat="1" ht="18" x14ac:dyDescent="0.25">
      <c r="A191" s="695" t="s">
        <v>389</v>
      </c>
      <c r="B191" s="693"/>
      <c r="C191" s="526"/>
      <c r="D191" s="530"/>
      <c r="E191" s="378" t="s">
        <v>433</v>
      </c>
      <c r="F191" s="530"/>
      <c r="G191" s="530"/>
      <c r="H191" s="530"/>
      <c r="I191" s="530"/>
      <c r="J191" s="531"/>
      <c r="K191" s="379">
        <f t="shared" si="87"/>
        <v>0</v>
      </c>
      <c r="L191" s="379">
        <f t="shared" si="87"/>
        <v>0</v>
      </c>
      <c r="M191" s="380">
        <f t="shared" si="87"/>
        <v>0</v>
      </c>
      <c r="N191" s="381" t="str">
        <f t="shared" si="88"/>
        <v/>
      </c>
      <c r="O191" s="379">
        <f t="shared" si="94"/>
        <v>0</v>
      </c>
      <c r="P191" s="379">
        <f t="shared" si="94"/>
        <v>0</v>
      </c>
      <c r="Q191" s="380">
        <f t="shared" si="94"/>
        <v>0</v>
      </c>
      <c r="R191" s="381" t="str">
        <f t="shared" si="89"/>
        <v/>
      </c>
      <c r="S191" s="379">
        <f t="shared" si="95"/>
        <v>0</v>
      </c>
      <c r="T191" s="379">
        <f t="shared" si="95"/>
        <v>0</v>
      </c>
      <c r="U191" s="380">
        <f t="shared" si="95"/>
        <v>0</v>
      </c>
      <c r="V191" s="382" t="str">
        <f t="shared" si="90"/>
        <v/>
      </c>
      <c r="W191" s="383">
        <f t="shared" si="96"/>
        <v>0</v>
      </c>
      <c r="X191" s="379">
        <f t="shared" si="96"/>
        <v>0</v>
      </c>
      <c r="Y191" s="379">
        <f t="shared" si="96"/>
        <v>0</v>
      </c>
      <c r="Z191" s="379">
        <f t="shared" si="96"/>
        <v>0</v>
      </c>
      <c r="AA191" s="384">
        <f t="shared" si="96"/>
        <v>0</v>
      </c>
      <c r="AB191" s="383">
        <f t="shared" si="96"/>
        <v>0</v>
      </c>
      <c r="AC191" s="379">
        <f t="shared" si="96"/>
        <v>0</v>
      </c>
      <c r="AD191" s="379">
        <f t="shared" si="96"/>
        <v>0</v>
      </c>
      <c r="AE191" s="379">
        <f t="shared" si="96"/>
        <v>0</v>
      </c>
      <c r="AF191" s="385">
        <f t="shared" si="96"/>
        <v>0</v>
      </c>
      <c r="AG191" s="386" t="str">
        <f t="shared" si="91"/>
        <v/>
      </c>
      <c r="AH191" s="21"/>
      <c r="AI191" s="402"/>
      <c r="AJ191" s="406">
        <f t="shared" si="97"/>
        <v>0</v>
      </c>
      <c r="AK191" s="406">
        <f t="shared" si="97"/>
        <v>0</v>
      </c>
      <c r="AL191" s="407">
        <f t="shared" si="97"/>
        <v>0</v>
      </c>
      <c r="AM191" s="408" t="str">
        <f t="shared" si="92"/>
        <v/>
      </c>
      <c r="AN191" s="410">
        <f t="shared" si="98"/>
        <v>0</v>
      </c>
      <c r="AO191" s="406">
        <f t="shared" si="98"/>
        <v>0</v>
      </c>
      <c r="AP191" s="406">
        <f t="shared" si="98"/>
        <v>0</v>
      </c>
      <c r="AQ191" s="406">
        <f t="shared" si="98"/>
        <v>0</v>
      </c>
      <c r="AR191" s="411">
        <f t="shared" si="98"/>
        <v>0</v>
      </c>
      <c r="AS191" s="410">
        <f t="shared" si="98"/>
        <v>0</v>
      </c>
      <c r="AT191" s="406">
        <f t="shared" si="98"/>
        <v>0</v>
      </c>
      <c r="AU191" s="406">
        <f t="shared" si="98"/>
        <v>0</v>
      </c>
      <c r="AV191" s="406">
        <f t="shared" si="98"/>
        <v>0</v>
      </c>
      <c r="AW191" s="412">
        <f t="shared" si="98"/>
        <v>0</v>
      </c>
      <c r="AX191" s="413">
        <f t="shared" si="93"/>
        <v>0</v>
      </c>
      <c r="AZ191" s="303"/>
      <c r="CP191" s="3"/>
      <c r="DR191" s="304"/>
    </row>
    <row r="192" spans="1:122" s="5" customFormat="1" ht="18" x14ac:dyDescent="0.25">
      <c r="A192" s="695" t="s">
        <v>390</v>
      </c>
      <c r="B192" s="693"/>
      <c r="C192" s="526"/>
      <c r="D192" s="530"/>
      <c r="E192" s="378" t="s">
        <v>434</v>
      </c>
      <c r="F192" s="530"/>
      <c r="G192" s="530"/>
      <c r="H192" s="530"/>
      <c r="I192" s="530"/>
      <c r="J192" s="531"/>
      <c r="K192" s="379">
        <f t="shared" si="87"/>
        <v>0</v>
      </c>
      <c r="L192" s="379">
        <f t="shared" si="87"/>
        <v>0</v>
      </c>
      <c r="M192" s="380">
        <f t="shared" si="87"/>
        <v>0</v>
      </c>
      <c r="N192" s="381" t="str">
        <f t="shared" si="88"/>
        <v/>
      </c>
      <c r="O192" s="379">
        <f t="shared" si="94"/>
        <v>0</v>
      </c>
      <c r="P192" s="379">
        <f t="shared" si="94"/>
        <v>0</v>
      </c>
      <c r="Q192" s="380">
        <f t="shared" si="94"/>
        <v>0</v>
      </c>
      <c r="R192" s="381" t="str">
        <f t="shared" si="89"/>
        <v/>
      </c>
      <c r="S192" s="379">
        <f t="shared" si="95"/>
        <v>0</v>
      </c>
      <c r="T192" s="379">
        <f t="shared" si="95"/>
        <v>0</v>
      </c>
      <c r="U192" s="380">
        <f t="shared" si="95"/>
        <v>0</v>
      </c>
      <c r="V192" s="382" t="str">
        <f t="shared" si="90"/>
        <v/>
      </c>
      <c r="W192" s="383">
        <f t="shared" si="96"/>
        <v>0</v>
      </c>
      <c r="X192" s="379">
        <f t="shared" si="96"/>
        <v>0</v>
      </c>
      <c r="Y192" s="379">
        <f t="shared" si="96"/>
        <v>0</v>
      </c>
      <c r="Z192" s="379">
        <f t="shared" si="96"/>
        <v>0</v>
      </c>
      <c r="AA192" s="384">
        <f t="shared" si="96"/>
        <v>0</v>
      </c>
      <c r="AB192" s="383">
        <f t="shared" si="96"/>
        <v>0</v>
      </c>
      <c r="AC192" s="379">
        <f t="shared" si="96"/>
        <v>0</v>
      </c>
      <c r="AD192" s="379">
        <f t="shared" si="96"/>
        <v>0</v>
      </c>
      <c r="AE192" s="379">
        <f t="shared" si="96"/>
        <v>0</v>
      </c>
      <c r="AF192" s="385">
        <f t="shared" si="96"/>
        <v>0</v>
      </c>
      <c r="AG192" s="386" t="str">
        <f t="shared" si="91"/>
        <v/>
      </c>
      <c r="AH192" s="21"/>
      <c r="AI192" s="402"/>
      <c r="AJ192" s="406">
        <f t="shared" si="97"/>
        <v>0</v>
      </c>
      <c r="AK192" s="406">
        <f t="shared" si="97"/>
        <v>0</v>
      </c>
      <c r="AL192" s="407">
        <f t="shared" si="97"/>
        <v>0</v>
      </c>
      <c r="AM192" s="408" t="str">
        <f t="shared" si="92"/>
        <v/>
      </c>
      <c r="AN192" s="410">
        <f t="shared" si="98"/>
        <v>0</v>
      </c>
      <c r="AO192" s="406">
        <f t="shared" si="98"/>
        <v>0</v>
      </c>
      <c r="AP192" s="406">
        <f t="shared" si="98"/>
        <v>0</v>
      </c>
      <c r="AQ192" s="406">
        <f t="shared" si="98"/>
        <v>0</v>
      </c>
      <c r="AR192" s="411">
        <f t="shared" si="98"/>
        <v>0</v>
      </c>
      <c r="AS192" s="410">
        <f t="shared" si="98"/>
        <v>0</v>
      </c>
      <c r="AT192" s="406">
        <f t="shared" si="98"/>
        <v>0</v>
      </c>
      <c r="AU192" s="406">
        <f t="shared" si="98"/>
        <v>0</v>
      </c>
      <c r="AV192" s="406">
        <f t="shared" si="98"/>
        <v>0</v>
      </c>
      <c r="AW192" s="412">
        <f t="shared" si="98"/>
        <v>0</v>
      </c>
      <c r="AX192" s="413">
        <f t="shared" si="93"/>
        <v>0</v>
      </c>
      <c r="AZ192" s="303"/>
      <c r="CP192" s="3"/>
      <c r="DR192" s="304"/>
    </row>
    <row r="193" spans="1:122" s="5" customFormat="1" ht="18" x14ac:dyDescent="0.25">
      <c r="A193" s="695" t="s">
        <v>391</v>
      </c>
      <c r="B193" s="693"/>
      <c r="C193" s="526"/>
      <c r="D193" s="530"/>
      <c r="E193" s="378" t="s">
        <v>435</v>
      </c>
      <c r="F193" s="530"/>
      <c r="G193" s="530"/>
      <c r="H193" s="530"/>
      <c r="I193" s="530"/>
      <c r="J193" s="531"/>
      <c r="K193" s="379">
        <f t="shared" si="87"/>
        <v>0</v>
      </c>
      <c r="L193" s="379">
        <f t="shared" si="87"/>
        <v>0</v>
      </c>
      <c r="M193" s="380">
        <f t="shared" si="87"/>
        <v>0</v>
      </c>
      <c r="N193" s="381" t="str">
        <f t="shared" si="88"/>
        <v/>
      </c>
      <c r="O193" s="379">
        <f t="shared" si="94"/>
        <v>0</v>
      </c>
      <c r="P193" s="379">
        <f t="shared" si="94"/>
        <v>0</v>
      </c>
      <c r="Q193" s="380">
        <f t="shared" si="94"/>
        <v>0</v>
      </c>
      <c r="R193" s="381" t="str">
        <f t="shared" si="89"/>
        <v/>
      </c>
      <c r="S193" s="379">
        <f t="shared" si="95"/>
        <v>0</v>
      </c>
      <c r="T193" s="379">
        <f t="shared" si="95"/>
        <v>0</v>
      </c>
      <c r="U193" s="380">
        <f t="shared" si="95"/>
        <v>0</v>
      </c>
      <c r="V193" s="382" t="str">
        <f t="shared" si="90"/>
        <v/>
      </c>
      <c r="W193" s="383">
        <f t="shared" si="96"/>
        <v>0</v>
      </c>
      <c r="X193" s="379">
        <f t="shared" si="96"/>
        <v>0</v>
      </c>
      <c r="Y193" s="379">
        <f t="shared" si="96"/>
        <v>0</v>
      </c>
      <c r="Z193" s="379">
        <f t="shared" si="96"/>
        <v>0</v>
      </c>
      <c r="AA193" s="384">
        <f t="shared" si="96"/>
        <v>0</v>
      </c>
      <c r="AB193" s="383">
        <f t="shared" si="96"/>
        <v>0</v>
      </c>
      <c r="AC193" s="379">
        <f t="shared" si="96"/>
        <v>0</v>
      </c>
      <c r="AD193" s="379">
        <f t="shared" si="96"/>
        <v>0</v>
      </c>
      <c r="AE193" s="379">
        <f t="shared" si="96"/>
        <v>0</v>
      </c>
      <c r="AF193" s="385">
        <f t="shared" si="96"/>
        <v>0</v>
      </c>
      <c r="AG193" s="386" t="str">
        <f t="shared" si="91"/>
        <v/>
      </c>
      <c r="AH193" s="21"/>
      <c r="AI193" s="402"/>
      <c r="AJ193" s="406">
        <f t="shared" si="97"/>
        <v>0</v>
      </c>
      <c r="AK193" s="406">
        <f t="shared" si="97"/>
        <v>0</v>
      </c>
      <c r="AL193" s="407">
        <f t="shared" si="97"/>
        <v>0</v>
      </c>
      <c r="AM193" s="408" t="str">
        <f t="shared" si="92"/>
        <v/>
      </c>
      <c r="AN193" s="410">
        <f t="shared" si="98"/>
        <v>0</v>
      </c>
      <c r="AO193" s="406">
        <f t="shared" si="98"/>
        <v>0</v>
      </c>
      <c r="AP193" s="406">
        <f t="shared" si="98"/>
        <v>0</v>
      </c>
      <c r="AQ193" s="406">
        <f t="shared" si="98"/>
        <v>0</v>
      </c>
      <c r="AR193" s="411">
        <f t="shared" si="98"/>
        <v>0</v>
      </c>
      <c r="AS193" s="410">
        <f t="shared" si="98"/>
        <v>0</v>
      </c>
      <c r="AT193" s="406">
        <f t="shared" si="98"/>
        <v>0</v>
      </c>
      <c r="AU193" s="406">
        <f t="shared" si="98"/>
        <v>0</v>
      </c>
      <c r="AV193" s="406">
        <f t="shared" si="98"/>
        <v>0</v>
      </c>
      <c r="AW193" s="412">
        <f t="shared" si="98"/>
        <v>0</v>
      </c>
      <c r="AX193" s="413">
        <f t="shared" si="93"/>
        <v>0</v>
      </c>
      <c r="AZ193" s="303"/>
      <c r="CP193" s="3"/>
      <c r="DR193" s="304"/>
    </row>
    <row r="194" spans="1:122" s="5" customFormat="1" ht="18" x14ac:dyDescent="0.25">
      <c r="A194" s="695" t="s">
        <v>392</v>
      </c>
      <c r="B194" s="693"/>
      <c r="C194" s="526"/>
      <c r="D194" s="530"/>
      <c r="E194" s="378" t="s">
        <v>436</v>
      </c>
      <c r="F194" s="530"/>
      <c r="G194" s="530"/>
      <c r="H194" s="530"/>
      <c r="I194" s="530"/>
      <c r="J194" s="531"/>
      <c r="K194" s="379">
        <f t="shared" si="87"/>
        <v>0</v>
      </c>
      <c r="L194" s="379">
        <f t="shared" si="87"/>
        <v>0</v>
      </c>
      <c r="M194" s="380">
        <f t="shared" si="87"/>
        <v>0</v>
      </c>
      <c r="N194" s="381" t="str">
        <f t="shared" si="88"/>
        <v/>
      </c>
      <c r="O194" s="379">
        <f t="shared" si="94"/>
        <v>0</v>
      </c>
      <c r="P194" s="379">
        <f t="shared" si="94"/>
        <v>0</v>
      </c>
      <c r="Q194" s="380">
        <f t="shared" si="94"/>
        <v>0</v>
      </c>
      <c r="R194" s="381" t="str">
        <f t="shared" si="89"/>
        <v/>
      </c>
      <c r="S194" s="379">
        <f t="shared" si="95"/>
        <v>0</v>
      </c>
      <c r="T194" s="379">
        <f t="shared" si="95"/>
        <v>0</v>
      </c>
      <c r="U194" s="380">
        <f t="shared" si="95"/>
        <v>0</v>
      </c>
      <c r="V194" s="382" t="str">
        <f t="shared" si="90"/>
        <v/>
      </c>
      <c r="W194" s="383">
        <f t="shared" si="96"/>
        <v>0</v>
      </c>
      <c r="X194" s="379">
        <f t="shared" si="96"/>
        <v>0</v>
      </c>
      <c r="Y194" s="379">
        <f t="shared" si="96"/>
        <v>0</v>
      </c>
      <c r="Z194" s="379">
        <f t="shared" si="96"/>
        <v>0</v>
      </c>
      <c r="AA194" s="384">
        <f t="shared" si="96"/>
        <v>0</v>
      </c>
      <c r="AB194" s="383">
        <f t="shared" si="96"/>
        <v>0</v>
      </c>
      <c r="AC194" s="379">
        <f t="shared" si="96"/>
        <v>0</v>
      </c>
      <c r="AD194" s="379">
        <f t="shared" si="96"/>
        <v>0</v>
      </c>
      <c r="AE194" s="379">
        <f t="shared" si="96"/>
        <v>0</v>
      </c>
      <c r="AF194" s="385">
        <f t="shared" si="96"/>
        <v>0</v>
      </c>
      <c r="AG194" s="386" t="str">
        <f t="shared" si="91"/>
        <v/>
      </c>
      <c r="AH194" s="21"/>
      <c r="AI194" s="402"/>
      <c r="AJ194" s="406">
        <f t="shared" si="97"/>
        <v>0</v>
      </c>
      <c r="AK194" s="406">
        <f t="shared" si="97"/>
        <v>0</v>
      </c>
      <c r="AL194" s="407">
        <f t="shared" si="97"/>
        <v>0</v>
      </c>
      <c r="AM194" s="408" t="str">
        <f t="shared" si="92"/>
        <v/>
      </c>
      <c r="AN194" s="410">
        <f t="shared" si="98"/>
        <v>0</v>
      </c>
      <c r="AO194" s="406">
        <f t="shared" si="98"/>
        <v>0</v>
      </c>
      <c r="AP194" s="406">
        <f t="shared" si="98"/>
        <v>0</v>
      </c>
      <c r="AQ194" s="406">
        <f t="shared" si="98"/>
        <v>0</v>
      </c>
      <c r="AR194" s="411">
        <f t="shared" si="98"/>
        <v>0</v>
      </c>
      <c r="AS194" s="410">
        <f t="shared" si="98"/>
        <v>0</v>
      </c>
      <c r="AT194" s="406">
        <f t="shared" si="98"/>
        <v>0</v>
      </c>
      <c r="AU194" s="406">
        <f t="shared" si="98"/>
        <v>0</v>
      </c>
      <c r="AV194" s="406">
        <f t="shared" si="98"/>
        <v>0</v>
      </c>
      <c r="AW194" s="412">
        <f t="shared" si="98"/>
        <v>0</v>
      </c>
      <c r="AX194" s="413">
        <f t="shared" si="93"/>
        <v>0</v>
      </c>
      <c r="AZ194" s="303"/>
      <c r="CP194" s="3"/>
      <c r="DR194" s="304"/>
    </row>
    <row r="195" spans="1:122" s="5" customFormat="1" ht="18" x14ac:dyDescent="0.25">
      <c r="A195" s="695" t="s">
        <v>393</v>
      </c>
      <c r="B195" s="693"/>
      <c r="C195" s="526"/>
      <c r="D195" s="530"/>
      <c r="E195" s="378" t="s">
        <v>437</v>
      </c>
      <c r="F195" s="530"/>
      <c r="G195" s="530"/>
      <c r="H195" s="530"/>
      <c r="I195" s="530"/>
      <c r="J195" s="531"/>
      <c r="K195" s="379">
        <f t="shared" si="87"/>
        <v>0</v>
      </c>
      <c r="L195" s="379">
        <f t="shared" si="87"/>
        <v>0</v>
      </c>
      <c r="M195" s="380">
        <f t="shared" si="87"/>
        <v>0</v>
      </c>
      <c r="N195" s="381" t="str">
        <f t="shared" si="88"/>
        <v/>
      </c>
      <c r="O195" s="379">
        <f t="shared" si="94"/>
        <v>0</v>
      </c>
      <c r="P195" s="379">
        <f t="shared" si="94"/>
        <v>0</v>
      </c>
      <c r="Q195" s="380">
        <f t="shared" si="94"/>
        <v>0</v>
      </c>
      <c r="R195" s="381" t="str">
        <f t="shared" si="89"/>
        <v/>
      </c>
      <c r="S195" s="379">
        <f t="shared" si="95"/>
        <v>0</v>
      </c>
      <c r="T195" s="379">
        <f t="shared" si="95"/>
        <v>0</v>
      </c>
      <c r="U195" s="380">
        <f t="shared" si="95"/>
        <v>0</v>
      </c>
      <c r="V195" s="382" t="str">
        <f t="shared" si="90"/>
        <v/>
      </c>
      <c r="W195" s="383">
        <f t="shared" si="96"/>
        <v>0</v>
      </c>
      <c r="X195" s="379">
        <f t="shared" si="96"/>
        <v>0</v>
      </c>
      <c r="Y195" s="379">
        <f t="shared" si="96"/>
        <v>0</v>
      </c>
      <c r="Z195" s="379">
        <f t="shared" si="96"/>
        <v>0</v>
      </c>
      <c r="AA195" s="384">
        <f t="shared" si="96"/>
        <v>0</v>
      </c>
      <c r="AB195" s="383">
        <f t="shared" si="96"/>
        <v>0</v>
      </c>
      <c r="AC195" s="379">
        <f t="shared" si="96"/>
        <v>0</v>
      </c>
      <c r="AD195" s="379">
        <f t="shared" si="96"/>
        <v>0</v>
      </c>
      <c r="AE195" s="379">
        <f t="shared" si="96"/>
        <v>0</v>
      </c>
      <c r="AF195" s="385">
        <f t="shared" si="96"/>
        <v>0</v>
      </c>
      <c r="AG195" s="386" t="str">
        <f t="shared" si="91"/>
        <v/>
      </c>
      <c r="AH195" s="21"/>
      <c r="AI195" s="402"/>
      <c r="AJ195" s="406">
        <f t="shared" si="97"/>
        <v>0</v>
      </c>
      <c r="AK195" s="406">
        <f t="shared" si="97"/>
        <v>0</v>
      </c>
      <c r="AL195" s="407">
        <f t="shared" si="97"/>
        <v>0</v>
      </c>
      <c r="AM195" s="408" t="str">
        <f t="shared" si="92"/>
        <v/>
      </c>
      <c r="AN195" s="410">
        <f t="shared" si="98"/>
        <v>0</v>
      </c>
      <c r="AO195" s="406">
        <f t="shared" si="98"/>
        <v>0</v>
      </c>
      <c r="AP195" s="406">
        <f t="shared" si="98"/>
        <v>0</v>
      </c>
      <c r="AQ195" s="406">
        <f t="shared" si="98"/>
        <v>0</v>
      </c>
      <c r="AR195" s="411">
        <f t="shared" si="98"/>
        <v>0</v>
      </c>
      <c r="AS195" s="410">
        <f t="shared" si="98"/>
        <v>0</v>
      </c>
      <c r="AT195" s="406">
        <f t="shared" si="98"/>
        <v>0</v>
      </c>
      <c r="AU195" s="406">
        <f t="shared" si="98"/>
        <v>0</v>
      </c>
      <c r="AV195" s="406">
        <f t="shared" si="98"/>
        <v>0</v>
      </c>
      <c r="AW195" s="412">
        <f t="shared" si="98"/>
        <v>0</v>
      </c>
      <c r="AX195" s="413">
        <f t="shared" si="93"/>
        <v>0</v>
      </c>
      <c r="AZ195" s="303"/>
      <c r="CP195" s="3"/>
      <c r="DR195" s="304"/>
    </row>
    <row r="196" spans="1:122" s="5" customFormat="1" ht="18" x14ac:dyDescent="0.25">
      <c r="A196" s="695" t="s">
        <v>394</v>
      </c>
      <c r="B196" s="693"/>
      <c r="C196" s="526"/>
      <c r="D196" s="530"/>
      <c r="E196" s="378" t="s">
        <v>438</v>
      </c>
      <c r="F196" s="530"/>
      <c r="G196" s="530"/>
      <c r="H196" s="530"/>
      <c r="I196" s="530"/>
      <c r="J196" s="531"/>
      <c r="K196" s="379">
        <f t="shared" si="87"/>
        <v>0</v>
      </c>
      <c r="L196" s="379">
        <f t="shared" si="87"/>
        <v>0</v>
      </c>
      <c r="M196" s="380">
        <f t="shared" si="87"/>
        <v>0</v>
      </c>
      <c r="N196" s="381" t="str">
        <f t="shared" si="88"/>
        <v/>
      </c>
      <c r="O196" s="379">
        <f t="shared" si="94"/>
        <v>0</v>
      </c>
      <c r="P196" s="379">
        <f t="shared" si="94"/>
        <v>0</v>
      </c>
      <c r="Q196" s="380">
        <f t="shared" si="94"/>
        <v>0</v>
      </c>
      <c r="R196" s="381" t="str">
        <f t="shared" si="89"/>
        <v/>
      </c>
      <c r="S196" s="379">
        <f t="shared" si="95"/>
        <v>0</v>
      </c>
      <c r="T196" s="379">
        <f t="shared" si="95"/>
        <v>0</v>
      </c>
      <c r="U196" s="380">
        <f t="shared" si="95"/>
        <v>0</v>
      </c>
      <c r="V196" s="382" t="str">
        <f t="shared" si="90"/>
        <v/>
      </c>
      <c r="W196" s="383">
        <f t="shared" si="96"/>
        <v>0</v>
      </c>
      <c r="X196" s="379">
        <f t="shared" si="96"/>
        <v>0</v>
      </c>
      <c r="Y196" s="379">
        <f t="shared" si="96"/>
        <v>0</v>
      </c>
      <c r="Z196" s="379">
        <f t="shared" si="96"/>
        <v>0</v>
      </c>
      <c r="AA196" s="384">
        <f t="shared" si="96"/>
        <v>0</v>
      </c>
      <c r="AB196" s="383">
        <f t="shared" si="96"/>
        <v>0</v>
      </c>
      <c r="AC196" s="379">
        <f t="shared" si="96"/>
        <v>0</v>
      </c>
      <c r="AD196" s="379">
        <f t="shared" si="96"/>
        <v>0</v>
      </c>
      <c r="AE196" s="379">
        <f t="shared" si="96"/>
        <v>0</v>
      </c>
      <c r="AF196" s="385">
        <f t="shared" si="96"/>
        <v>0</v>
      </c>
      <c r="AG196" s="386" t="str">
        <f t="shared" si="91"/>
        <v/>
      </c>
      <c r="AH196" s="21"/>
      <c r="AI196" s="402"/>
      <c r="AJ196" s="406">
        <f t="shared" si="97"/>
        <v>0</v>
      </c>
      <c r="AK196" s="406">
        <f t="shared" si="97"/>
        <v>0</v>
      </c>
      <c r="AL196" s="407">
        <f t="shared" si="97"/>
        <v>0</v>
      </c>
      <c r="AM196" s="408" t="str">
        <f t="shared" si="92"/>
        <v/>
      </c>
      <c r="AN196" s="410">
        <f t="shared" si="98"/>
        <v>0</v>
      </c>
      <c r="AO196" s="406">
        <f t="shared" si="98"/>
        <v>0</v>
      </c>
      <c r="AP196" s="406">
        <f t="shared" si="98"/>
        <v>0</v>
      </c>
      <c r="AQ196" s="406">
        <f t="shared" si="98"/>
        <v>0</v>
      </c>
      <c r="AR196" s="411">
        <f t="shared" si="98"/>
        <v>0</v>
      </c>
      <c r="AS196" s="410">
        <f t="shared" si="98"/>
        <v>0</v>
      </c>
      <c r="AT196" s="406">
        <f t="shared" si="98"/>
        <v>0</v>
      </c>
      <c r="AU196" s="406">
        <f t="shared" si="98"/>
        <v>0</v>
      </c>
      <c r="AV196" s="406">
        <f t="shared" si="98"/>
        <v>0</v>
      </c>
      <c r="AW196" s="412">
        <f t="shared" si="98"/>
        <v>0</v>
      </c>
      <c r="AX196" s="413">
        <f t="shared" si="93"/>
        <v>0</v>
      </c>
      <c r="AZ196" s="303"/>
      <c r="CP196" s="3"/>
      <c r="DR196" s="304"/>
    </row>
    <row r="197" spans="1:122" s="5" customFormat="1" ht="18" x14ac:dyDescent="0.25">
      <c r="A197" s="695" t="s">
        <v>395</v>
      </c>
      <c r="B197" s="693"/>
      <c r="C197" s="526"/>
      <c r="D197" s="530"/>
      <c r="E197" s="378" t="s">
        <v>439</v>
      </c>
      <c r="F197" s="530"/>
      <c r="G197" s="530"/>
      <c r="H197" s="530"/>
      <c r="I197" s="530"/>
      <c r="J197" s="531"/>
      <c r="K197" s="379">
        <f t="shared" si="87"/>
        <v>0</v>
      </c>
      <c r="L197" s="379">
        <f t="shared" si="87"/>
        <v>0</v>
      </c>
      <c r="M197" s="380">
        <f t="shared" si="87"/>
        <v>0</v>
      </c>
      <c r="N197" s="381" t="str">
        <f t="shared" si="88"/>
        <v/>
      </c>
      <c r="O197" s="379">
        <f t="shared" si="94"/>
        <v>0</v>
      </c>
      <c r="P197" s="379">
        <f t="shared" si="94"/>
        <v>0</v>
      </c>
      <c r="Q197" s="380">
        <f t="shared" si="94"/>
        <v>0</v>
      </c>
      <c r="R197" s="381" t="str">
        <f t="shared" si="89"/>
        <v/>
      </c>
      <c r="S197" s="379">
        <f t="shared" si="95"/>
        <v>0</v>
      </c>
      <c r="T197" s="379">
        <f t="shared" si="95"/>
        <v>0</v>
      </c>
      <c r="U197" s="380">
        <f t="shared" si="95"/>
        <v>0</v>
      </c>
      <c r="V197" s="382" t="str">
        <f t="shared" si="90"/>
        <v/>
      </c>
      <c r="W197" s="383">
        <f t="shared" si="96"/>
        <v>0</v>
      </c>
      <c r="X197" s="379">
        <f t="shared" si="96"/>
        <v>0</v>
      </c>
      <c r="Y197" s="379">
        <f t="shared" si="96"/>
        <v>0</v>
      </c>
      <c r="Z197" s="379">
        <f t="shared" si="96"/>
        <v>0</v>
      </c>
      <c r="AA197" s="384">
        <f t="shared" si="96"/>
        <v>0</v>
      </c>
      <c r="AB197" s="383">
        <f t="shared" si="96"/>
        <v>0</v>
      </c>
      <c r="AC197" s="379">
        <f t="shared" si="96"/>
        <v>0</v>
      </c>
      <c r="AD197" s="379">
        <f t="shared" si="96"/>
        <v>0</v>
      </c>
      <c r="AE197" s="379">
        <f t="shared" si="96"/>
        <v>0</v>
      </c>
      <c r="AF197" s="385">
        <f t="shared" si="96"/>
        <v>0</v>
      </c>
      <c r="AG197" s="386" t="str">
        <f t="shared" si="91"/>
        <v/>
      </c>
      <c r="AH197" s="21"/>
      <c r="AI197" s="402"/>
      <c r="AJ197" s="406">
        <f t="shared" si="97"/>
        <v>0</v>
      </c>
      <c r="AK197" s="406">
        <f t="shared" si="97"/>
        <v>0</v>
      </c>
      <c r="AL197" s="407">
        <f t="shared" si="97"/>
        <v>0</v>
      </c>
      <c r="AM197" s="408" t="str">
        <f t="shared" si="92"/>
        <v/>
      </c>
      <c r="AN197" s="410">
        <f t="shared" si="98"/>
        <v>0</v>
      </c>
      <c r="AO197" s="406">
        <f t="shared" si="98"/>
        <v>0</v>
      </c>
      <c r="AP197" s="406">
        <f t="shared" si="98"/>
        <v>0</v>
      </c>
      <c r="AQ197" s="406">
        <f t="shared" si="98"/>
        <v>0</v>
      </c>
      <c r="AR197" s="411">
        <f t="shared" si="98"/>
        <v>0</v>
      </c>
      <c r="AS197" s="410">
        <f t="shared" si="98"/>
        <v>0</v>
      </c>
      <c r="AT197" s="406">
        <f t="shared" si="98"/>
        <v>0</v>
      </c>
      <c r="AU197" s="406">
        <f t="shared" si="98"/>
        <v>0</v>
      </c>
      <c r="AV197" s="406">
        <f t="shared" si="98"/>
        <v>0</v>
      </c>
      <c r="AW197" s="412">
        <f t="shared" si="98"/>
        <v>0</v>
      </c>
      <c r="AX197" s="413">
        <f t="shared" si="93"/>
        <v>0</v>
      </c>
      <c r="AZ197" s="303"/>
      <c r="CP197" s="3"/>
      <c r="DR197" s="304"/>
    </row>
    <row r="198" spans="1:122" s="5" customFormat="1" ht="18" x14ac:dyDescent="0.25">
      <c r="A198" s="695" t="s">
        <v>396</v>
      </c>
      <c r="B198" s="693"/>
      <c r="C198" s="526"/>
      <c r="D198" s="530"/>
      <c r="E198" s="378" t="s">
        <v>440</v>
      </c>
      <c r="F198" s="530"/>
      <c r="G198" s="530"/>
      <c r="H198" s="530"/>
      <c r="I198" s="530"/>
      <c r="J198" s="531"/>
      <c r="K198" s="379">
        <f t="shared" si="87"/>
        <v>0</v>
      </c>
      <c r="L198" s="379">
        <f t="shared" si="87"/>
        <v>0</v>
      </c>
      <c r="M198" s="380">
        <f t="shared" si="87"/>
        <v>0</v>
      </c>
      <c r="N198" s="381" t="str">
        <f t="shared" si="88"/>
        <v/>
      </c>
      <c r="O198" s="379">
        <f t="shared" si="94"/>
        <v>0</v>
      </c>
      <c r="P198" s="379">
        <f t="shared" si="94"/>
        <v>0</v>
      </c>
      <c r="Q198" s="380">
        <f t="shared" si="94"/>
        <v>0</v>
      </c>
      <c r="R198" s="381" t="str">
        <f t="shared" si="89"/>
        <v/>
      </c>
      <c r="S198" s="379">
        <f t="shared" si="95"/>
        <v>0</v>
      </c>
      <c r="T198" s="379">
        <f t="shared" si="95"/>
        <v>0</v>
      </c>
      <c r="U198" s="380">
        <f t="shared" si="95"/>
        <v>0</v>
      </c>
      <c r="V198" s="382" t="str">
        <f t="shared" si="90"/>
        <v/>
      </c>
      <c r="W198" s="383">
        <f t="shared" si="96"/>
        <v>0</v>
      </c>
      <c r="X198" s="379">
        <f t="shared" si="96"/>
        <v>0</v>
      </c>
      <c r="Y198" s="379">
        <f t="shared" si="96"/>
        <v>0</v>
      </c>
      <c r="Z198" s="379">
        <f t="shared" si="96"/>
        <v>0</v>
      </c>
      <c r="AA198" s="384">
        <f t="shared" si="96"/>
        <v>0</v>
      </c>
      <c r="AB198" s="383">
        <f t="shared" si="96"/>
        <v>0</v>
      </c>
      <c r="AC198" s="379">
        <f t="shared" si="96"/>
        <v>0</v>
      </c>
      <c r="AD198" s="379">
        <f t="shared" si="96"/>
        <v>0</v>
      </c>
      <c r="AE198" s="379">
        <f t="shared" si="96"/>
        <v>0</v>
      </c>
      <c r="AF198" s="385">
        <f t="shared" si="96"/>
        <v>0</v>
      </c>
      <c r="AG198" s="386" t="str">
        <f t="shared" si="91"/>
        <v/>
      </c>
      <c r="AH198" s="21"/>
      <c r="AI198" s="402"/>
      <c r="AJ198" s="406">
        <f t="shared" si="97"/>
        <v>0</v>
      </c>
      <c r="AK198" s="406">
        <f t="shared" si="97"/>
        <v>0</v>
      </c>
      <c r="AL198" s="407">
        <f t="shared" si="97"/>
        <v>0</v>
      </c>
      <c r="AM198" s="408" t="str">
        <f t="shared" si="92"/>
        <v/>
      </c>
      <c r="AN198" s="410">
        <f t="shared" si="98"/>
        <v>0</v>
      </c>
      <c r="AO198" s="406">
        <f t="shared" si="98"/>
        <v>0</v>
      </c>
      <c r="AP198" s="406">
        <f t="shared" si="98"/>
        <v>0</v>
      </c>
      <c r="AQ198" s="406">
        <f t="shared" si="98"/>
        <v>0</v>
      </c>
      <c r="AR198" s="411">
        <f t="shared" si="98"/>
        <v>0</v>
      </c>
      <c r="AS198" s="410">
        <f t="shared" si="98"/>
        <v>0</v>
      </c>
      <c r="AT198" s="406">
        <f t="shared" si="98"/>
        <v>0</v>
      </c>
      <c r="AU198" s="406">
        <f t="shared" si="98"/>
        <v>0</v>
      </c>
      <c r="AV198" s="406">
        <f t="shared" si="98"/>
        <v>0</v>
      </c>
      <c r="AW198" s="412">
        <f t="shared" si="98"/>
        <v>0</v>
      </c>
      <c r="AX198" s="413">
        <f t="shared" si="93"/>
        <v>0</v>
      </c>
      <c r="AZ198" s="303"/>
      <c r="CP198" s="3"/>
      <c r="DR198" s="304"/>
    </row>
    <row r="199" spans="1:122" s="5" customFormat="1" ht="18" x14ac:dyDescent="0.25">
      <c r="A199" s="695" t="s">
        <v>397</v>
      </c>
      <c r="B199" s="693"/>
      <c r="C199" s="526"/>
      <c r="D199" s="530"/>
      <c r="E199" s="378" t="s">
        <v>441</v>
      </c>
      <c r="F199" s="530"/>
      <c r="G199" s="530"/>
      <c r="H199" s="530"/>
      <c r="I199" s="530"/>
      <c r="J199" s="531"/>
      <c r="K199" s="379">
        <f t="shared" si="87"/>
        <v>0</v>
      </c>
      <c r="L199" s="379">
        <f t="shared" si="87"/>
        <v>0</v>
      </c>
      <c r="M199" s="380">
        <f t="shared" si="87"/>
        <v>0</v>
      </c>
      <c r="N199" s="381" t="str">
        <f t="shared" si="88"/>
        <v/>
      </c>
      <c r="O199" s="379">
        <f t="shared" si="94"/>
        <v>0</v>
      </c>
      <c r="P199" s="379">
        <f t="shared" si="94"/>
        <v>0</v>
      </c>
      <c r="Q199" s="380">
        <f t="shared" si="94"/>
        <v>0</v>
      </c>
      <c r="R199" s="381" t="str">
        <f t="shared" si="89"/>
        <v/>
      </c>
      <c r="S199" s="379">
        <f t="shared" si="95"/>
        <v>0</v>
      </c>
      <c r="T199" s="379">
        <f t="shared" si="95"/>
        <v>0</v>
      </c>
      <c r="U199" s="380">
        <f t="shared" si="95"/>
        <v>0</v>
      </c>
      <c r="V199" s="382" t="str">
        <f t="shared" si="90"/>
        <v/>
      </c>
      <c r="W199" s="383">
        <f t="shared" si="96"/>
        <v>0</v>
      </c>
      <c r="X199" s="379">
        <f t="shared" si="96"/>
        <v>0</v>
      </c>
      <c r="Y199" s="379">
        <f t="shared" si="96"/>
        <v>0</v>
      </c>
      <c r="Z199" s="379">
        <f t="shared" si="96"/>
        <v>0</v>
      </c>
      <c r="AA199" s="384">
        <f t="shared" si="96"/>
        <v>0</v>
      </c>
      <c r="AB199" s="383">
        <f t="shared" si="96"/>
        <v>0</v>
      </c>
      <c r="AC199" s="379">
        <f t="shared" si="96"/>
        <v>0</v>
      </c>
      <c r="AD199" s="379">
        <f t="shared" si="96"/>
        <v>0</v>
      </c>
      <c r="AE199" s="379">
        <f t="shared" si="96"/>
        <v>0</v>
      </c>
      <c r="AF199" s="385">
        <f t="shared" si="96"/>
        <v>0</v>
      </c>
      <c r="AG199" s="386" t="str">
        <f t="shared" si="91"/>
        <v/>
      </c>
      <c r="AH199" s="21"/>
      <c r="AI199" s="402"/>
      <c r="AJ199" s="406">
        <f t="shared" si="97"/>
        <v>0</v>
      </c>
      <c r="AK199" s="406">
        <f t="shared" si="97"/>
        <v>0</v>
      </c>
      <c r="AL199" s="407">
        <f t="shared" si="97"/>
        <v>0</v>
      </c>
      <c r="AM199" s="408" t="str">
        <f t="shared" si="92"/>
        <v/>
      </c>
      <c r="AN199" s="410">
        <f t="shared" si="98"/>
        <v>0</v>
      </c>
      <c r="AO199" s="406">
        <f t="shared" si="98"/>
        <v>0</v>
      </c>
      <c r="AP199" s="406">
        <f t="shared" si="98"/>
        <v>0</v>
      </c>
      <c r="AQ199" s="406">
        <f t="shared" si="98"/>
        <v>0</v>
      </c>
      <c r="AR199" s="411">
        <f t="shared" si="98"/>
        <v>0</v>
      </c>
      <c r="AS199" s="410">
        <f t="shared" si="98"/>
        <v>0</v>
      </c>
      <c r="AT199" s="406">
        <f t="shared" si="98"/>
        <v>0</v>
      </c>
      <c r="AU199" s="406">
        <f t="shared" si="98"/>
        <v>0</v>
      </c>
      <c r="AV199" s="406">
        <f t="shared" si="98"/>
        <v>0</v>
      </c>
      <c r="AW199" s="412">
        <f t="shared" si="98"/>
        <v>0</v>
      </c>
      <c r="AX199" s="413">
        <f t="shared" si="93"/>
        <v>0</v>
      </c>
      <c r="AZ199" s="303"/>
      <c r="CP199" s="3"/>
      <c r="DR199" s="304"/>
    </row>
    <row r="200" spans="1:122" s="5" customFormat="1" ht="18" x14ac:dyDescent="0.25">
      <c r="A200" s="695" t="s">
        <v>400</v>
      </c>
      <c r="B200" s="693"/>
      <c r="C200" s="526"/>
      <c r="D200" s="530"/>
      <c r="E200" s="378" t="s">
        <v>444</v>
      </c>
      <c r="F200" s="530"/>
      <c r="G200" s="530"/>
      <c r="H200" s="530"/>
      <c r="I200" s="530"/>
      <c r="J200" s="531"/>
      <c r="K200" s="379">
        <f t="shared" si="87"/>
        <v>0</v>
      </c>
      <c r="L200" s="379">
        <f t="shared" si="87"/>
        <v>0</v>
      </c>
      <c r="M200" s="380">
        <f t="shared" si="87"/>
        <v>0</v>
      </c>
      <c r="N200" s="381" t="str">
        <f t="shared" si="88"/>
        <v/>
      </c>
      <c r="O200" s="379">
        <f t="shared" si="94"/>
        <v>0</v>
      </c>
      <c r="P200" s="379">
        <f t="shared" si="94"/>
        <v>0</v>
      </c>
      <c r="Q200" s="380">
        <f t="shared" si="94"/>
        <v>0</v>
      </c>
      <c r="R200" s="381" t="str">
        <f t="shared" si="89"/>
        <v/>
      </c>
      <c r="S200" s="379">
        <f t="shared" si="95"/>
        <v>0</v>
      </c>
      <c r="T200" s="379">
        <f t="shared" si="95"/>
        <v>0</v>
      </c>
      <c r="U200" s="380">
        <f t="shared" si="95"/>
        <v>0</v>
      </c>
      <c r="V200" s="382" t="str">
        <f t="shared" si="90"/>
        <v/>
      </c>
      <c r="W200" s="383">
        <f t="shared" si="96"/>
        <v>0</v>
      </c>
      <c r="X200" s="379">
        <f t="shared" si="96"/>
        <v>0</v>
      </c>
      <c r="Y200" s="379">
        <f t="shared" si="96"/>
        <v>0</v>
      </c>
      <c r="Z200" s="379">
        <f t="shared" si="96"/>
        <v>0</v>
      </c>
      <c r="AA200" s="384">
        <f t="shared" si="96"/>
        <v>0</v>
      </c>
      <c r="AB200" s="383">
        <f t="shared" si="96"/>
        <v>0</v>
      </c>
      <c r="AC200" s="379">
        <f t="shared" si="96"/>
        <v>0</v>
      </c>
      <c r="AD200" s="379">
        <f t="shared" si="96"/>
        <v>0</v>
      </c>
      <c r="AE200" s="379">
        <f t="shared" si="96"/>
        <v>0</v>
      </c>
      <c r="AF200" s="385">
        <f t="shared" si="96"/>
        <v>0</v>
      </c>
      <c r="AG200" s="386" t="str">
        <f t="shared" si="91"/>
        <v/>
      </c>
      <c r="AH200" s="21"/>
      <c r="AI200" s="402"/>
      <c r="AJ200" s="406">
        <f t="shared" si="97"/>
        <v>0</v>
      </c>
      <c r="AK200" s="406">
        <f t="shared" si="97"/>
        <v>0</v>
      </c>
      <c r="AL200" s="407">
        <f t="shared" si="97"/>
        <v>0</v>
      </c>
      <c r="AM200" s="408" t="str">
        <f t="shared" si="92"/>
        <v/>
      </c>
      <c r="AN200" s="410">
        <f t="shared" si="98"/>
        <v>0</v>
      </c>
      <c r="AO200" s="406">
        <f t="shared" si="98"/>
        <v>0</v>
      </c>
      <c r="AP200" s="406">
        <f t="shared" si="98"/>
        <v>0</v>
      </c>
      <c r="AQ200" s="406">
        <f t="shared" si="98"/>
        <v>0</v>
      </c>
      <c r="AR200" s="411">
        <f t="shared" si="98"/>
        <v>0</v>
      </c>
      <c r="AS200" s="410">
        <f t="shared" si="98"/>
        <v>0</v>
      </c>
      <c r="AT200" s="406">
        <f t="shared" si="98"/>
        <v>0</v>
      </c>
      <c r="AU200" s="406">
        <f t="shared" si="98"/>
        <v>0</v>
      </c>
      <c r="AV200" s="406">
        <f t="shared" si="98"/>
        <v>0</v>
      </c>
      <c r="AW200" s="412">
        <f t="shared" si="98"/>
        <v>0</v>
      </c>
      <c r="AX200" s="413">
        <f t="shared" si="93"/>
        <v>0</v>
      </c>
      <c r="AZ200" s="303"/>
      <c r="CP200" s="3"/>
      <c r="DR200" s="304"/>
    </row>
    <row r="201" spans="1:122" s="5" customFormat="1" ht="18" x14ac:dyDescent="0.25">
      <c r="A201" s="695" t="s">
        <v>401</v>
      </c>
      <c r="B201" s="693"/>
      <c r="C201" s="526"/>
      <c r="D201" s="530"/>
      <c r="E201" s="378" t="s">
        <v>445</v>
      </c>
      <c r="F201" s="530"/>
      <c r="G201" s="530"/>
      <c r="H201" s="530"/>
      <c r="I201" s="530"/>
      <c r="J201" s="531"/>
      <c r="K201" s="379">
        <f t="shared" si="87"/>
        <v>0</v>
      </c>
      <c r="L201" s="379">
        <f t="shared" si="87"/>
        <v>0</v>
      </c>
      <c r="M201" s="380">
        <f t="shared" si="87"/>
        <v>0</v>
      </c>
      <c r="N201" s="381" t="str">
        <f t="shared" si="88"/>
        <v/>
      </c>
      <c r="O201" s="379">
        <f t="shared" si="94"/>
        <v>0</v>
      </c>
      <c r="P201" s="379">
        <f t="shared" si="94"/>
        <v>0</v>
      </c>
      <c r="Q201" s="380">
        <f t="shared" si="94"/>
        <v>0</v>
      </c>
      <c r="R201" s="381" t="str">
        <f t="shared" si="89"/>
        <v/>
      </c>
      <c r="S201" s="379">
        <f t="shared" si="95"/>
        <v>0</v>
      </c>
      <c r="T201" s="379">
        <f t="shared" si="95"/>
        <v>0</v>
      </c>
      <c r="U201" s="380">
        <f t="shared" si="95"/>
        <v>0</v>
      </c>
      <c r="V201" s="382" t="str">
        <f t="shared" si="90"/>
        <v/>
      </c>
      <c r="W201" s="383">
        <f t="shared" si="96"/>
        <v>0</v>
      </c>
      <c r="X201" s="379">
        <f t="shared" si="96"/>
        <v>0</v>
      </c>
      <c r="Y201" s="379">
        <f t="shared" si="96"/>
        <v>0</v>
      </c>
      <c r="Z201" s="379">
        <f t="shared" si="96"/>
        <v>0</v>
      </c>
      <c r="AA201" s="384">
        <f t="shared" si="96"/>
        <v>0</v>
      </c>
      <c r="AB201" s="383">
        <f t="shared" si="96"/>
        <v>0</v>
      </c>
      <c r="AC201" s="379">
        <f t="shared" si="96"/>
        <v>0</v>
      </c>
      <c r="AD201" s="379">
        <f t="shared" si="96"/>
        <v>0</v>
      </c>
      <c r="AE201" s="379">
        <f t="shared" si="96"/>
        <v>0</v>
      </c>
      <c r="AF201" s="385">
        <f t="shared" si="96"/>
        <v>0</v>
      </c>
      <c r="AG201" s="386" t="str">
        <f t="shared" si="91"/>
        <v/>
      </c>
      <c r="AH201" s="21"/>
      <c r="AI201" s="402"/>
      <c r="AJ201" s="406">
        <f t="shared" si="97"/>
        <v>0</v>
      </c>
      <c r="AK201" s="406">
        <f t="shared" si="97"/>
        <v>0</v>
      </c>
      <c r="AL201" s="407">
        <f t="shared" si="97"/>
        <v>0</v>
      </c>
      <c r="AM201" s="408" t="str">
        <f t="shared" si="92"/>
        <v/>
      </c>
      <c r="AN201" s="410">
        <f t="shared" si="98"/>
        <v>0</v>
      </c>
      <c r="AO201" s="406">
        <f t="shared" si="98"/>
        <v>0</v>
      </c>
      <c r="AP201" s="406">
        <f t="shared" si="98"/>
        <v>0</v>
      </c>
      <c r="AQ201" s="406">
        <f t="shared" si="98"/>
        <v>0</v>
      </c>
      <c r="AR201" s="411">
        <f t="shared" si="98"/>
        <v>0</v>
      </c>
      <c r="AS201" s="410">
        <f t="shared" si="98"/>
        <v>0</v>
      </c>
      <c r="AT201" s="406">
        <f t="shared" si="98"/>
        <v>0</v>
      </c>
      <c r="AU201" s="406">
        <f t="shared" si="98"/>
        <v>0</v>
      </c>
      <c r="AV201" s="406">
        <f t="shared" si="98"/>
        <v>0</v>
      </c>
      <c r="AW201" s="412">
        <f t="shared" si="98"/>
        <v>0</v>
      </c>
      <c r="AX201" s="413">
        <f t="shared" si="93"/>
        <v>0</v>
      </c>
      <c r="AZ201" s="303"/>
      <c r="CP201" s="3"/>
      <c r="DR201" s="304"/>
    </row>
    <row r="202" spans="1:122" s="5" customFormat="1" ht="18" x14ac:dyDescent="0.25">
      <c r="A202" s="695" t="s">
        <v>402</v>
      </c>
      <c r="B202" s="693"/>
      <c r="C202" s="526"/>
      <c r="D202" s="530"/>
      <c r="E202" s="378" t="s">
        <v>446</v>
      </c>
      <c r="F202" s="530"/>
      <c r="G202" s="530"/>
      <c r="H202" s="530"/>
      <c r="I202" s="530"/>
      <c r="J202" s="531"/>
      <c r="K202" s="379">
        <f t="shared" si="87"/>
        <v>0</v>
      </c>
      <c r="L202" s="379">
        <f t="shared" si="87"/>
        <v>0</v>
      </c>
      <c r="M202" s="380">
        <f t="shared" si="87"/>
        <v>0</v>
      </c>
      <c r="N202" s="381" t="str">
        <f t="shared" si="88"/>
        <v/>
      </c>
      <c r="O202" s="379">
        <f t="shared" si="94"/>
        <v>0</v>
      </c>
      <c r="P202" s="379">
        <f t="shared" si="94"/>
        <v>0</v>
      </c>
      <c r="Q202" s="380">
        <f t="shared" si="94"/>
        <v>0</v>
      </c>
      <c r="R202" s="381" t="str">
        <f t="shared" si="89"/>
        <v/>
      </c>
      <c r="S202" s="379">
        <f t="shared" si="95"/>
        <v>0</v>
      </c>
      <c r="T202" s="379">
        <f t="shared" si="95"/>
        <v>0</v>
      </c>
      <c r="U202" s="380">
        <f t="shared" si="95"/>
        <v>0</v>
      </c>
      <c r="V202" s="382" t="str">
        <f t="shared" si="90"/>
        <v/>
      </c>
      <c r="W202" s="383">
        <f t="shared" si="96"/>
        <v>0</v>
      </c>
      <c r="X202" s="379">
        <f t="shared" si="96"/>
        <v>0</v>
      </c>
      <c r="Y202" s="379">
        <f t="shared" si="96"/>
        <v>0</v>
      </c>
      <c r="Z202" s="379">
        <f t="shared" si="96"/>
        <v>0</v>
      </c>
      <c r="AA202" s="384">
        <f t="shared" si="96"/>
        <v>0</v>
      </c>
      <c r="AB202" s="383">
        <f t="shared" si="96"/>
        <v>0</v>
      </c>
      <c r="AC202" s="379">
        <f t="shared" si="96"/>
        <v>0</v>
      </c>
      <c r="AD202" s="379">
        <f t="shared" si="96"/>
        <v>0</v>
      </c>
      <c r="AE202" s="379">
        <f t="shared" si="96"/>
        <v>0</v>
      </c>
      <c r="AF202" s="385">
        <f t="shared" si="96"/>
        <v>0</v>
      </c>
      <c r="AG202" s="386" t="str">
        <f t="shared" si="91"/>
        <v/>
      </c>
      <c r="AH202" s="21"/>
      <c r="AI202" s="402"/>
      <c r="AJ202" s="406">
        <f t="shared" si="97"/>
        <v>0</v>
      </c>
      <c r="AK202" s="406">
        <f t="shared" si="97"/>
        <v>0</v>
      </c>
      <c r="AL202" s="407">
        <f t="shared" si="97"/>
        <v>0</v>
      </c>
      <c r="AM202" s="408" t="str">
        <f t="shared" si="92"/>
        <v/>
      </c>
      <c r="AN202" s="410">
        <f t="shared" si="98"/>
        <v>0</v>
      </c>
      <c r="AO202" s="406">
        <f t="shared" si="98"/>
        <v>0</v>
      </c>
      <c r="AP202" s="406">
        <f t="shared" si="98"/>
        <v>0</v>
      </c>
      <c r="AQ202" s="406">
        <f t="shared" si="98"/>
        <v>0</v>
      </c>
      <c r="AR202" s="411">
        <f t="shared" si="98"/>
        <v>0</v>
      </c>
      <c r="AS202" s="410">
        <f t="shared" si="98"/>
        <v>0</v>
      </c>
      <c r="AT202" s="406">
        <f t="shared" si="98"/>
        <v>0</v>
      </c>
      <c r="AU202" s="406">
        <f t="shared" si="98"/>
        <v>0</v>
      </c>
      <c r="AV202" s="406">
        <f t="shared" si="98"/>
        <v>0</v>
      </c>
      <c r="AW202" s="412">
        <f t="shared" si="98"/>
        <v>0</v>
      </c>
      <c r="AX202" s="413">
        <f t="shared" si="93"/>
        <v>0</v>
      </c>
      <c r="AZ202" s="303"/>
      <c r="CP202" s="3"/>
      <c r="DR202" s="304"/>
    </row>
    <row r="203" spans="1:122" s="5" customFormat="1" ht="18" x14ac:dyDescent="0.25">
      <c r="A203" s="695" t="s">
        <v>403</v>
      </c>
      <c r="B203" s="693"/>
      <c r="C203" s="526"/>
      <c r="D203" s="530"/>
      <c r="E203" s="378" t="s">
        <v>447</v>
      </c>
      <c r="F203" s="530"/>
      <c r="G203" s="530"/>
      <c r="H203" s="530"/>
      <c r="I203" s="530"/>
      <c r="J203" s="531"/>
      <c r="K203" s="379">
        <f t="shared" si="87"/>
        <v>0</v>
      </c>
      <c r="L203" s="379">
        <f t="shared" si="87"/>
        <v>0</v>
      </c>
      <c r="M203" s="380">
        <f t="shared" si="87"/>
        <v>0</v>
      </c>
      <c r="N203" s="381" t="str">
        <f t="shared" si="88"/>
        <v/>
      </c>
      <c r="O203" s="379">
        <f t="shared" si="94"/>
        <v>0</v>
      </c>
      <c r="P203" s="379">
        <f t="shared" si="94"/>
        <v>0</v>
      </c>
      <c r="Q203" s="380">
        <f t="shared" si="94"/>
        <v>0</v>
      </c>
      <c r="R203" s="381" t="str">
        <f t="shared" si="89"/>
        <v/>
      </c>
      <c r="S203" s="379">
        <f t="shared" si="95"/>
        <v>0</v>
      </c>
      <c r="T203" s="379">
        <f t="shared" si="95"/>
        <v>0</v>
      </c>
      <c r="U203" s="380">
        <f t="shared" si="95"/>
        <v>0</v>
      </c>
      <c r="V203" s="382" t="str">
        <f t="shared" si="90"/>
        <v/>
      </c>
      <c r="W203" s="383">
        <f t="shared" si="96"/>
        <v>0</v>
      </c>
      <c r="X203" s="379">
        <f t="shared" si="96"/>
        <v>0</v>
      </c>
      <c r="Y203" s="379">
        <f t="shared" si="96"/>
        <v>0</v>
      </c>
      <c r="Z203" s="379">
        <f t="shared" si="96"/>
        <v>0</v>
      </c>
      <c r="AA203" s="384">
        <f t="shared" si="96"/>
        <v>0</v>
      </c>
      <c r="AB203" s="383">
        <f t="shared" si="96"/>
        <v>0</v>
      </c>
      <c r="AC203" s="379">
        <f t="shared" si="96"/>
        <v>0</v>
      </c>
      <c r="AD203" s="379">
        <f t="shared" si="96"/>
        <v>0</v>
      </c>
      <c r="AE203" s="379">
        <f t="shared" si="96"/>
        <v>0</v>
      </c>
      <c r="AF203" s="385">
        <f t="shared" si="96"/>
        <v>0</v>
      </c>
      <c r="AG203" s="386" t="str">
        <f t="shared" si="91"/>
        <v/>
      </c>
      <c r="AH203" s="21"/>
      <c r="AI203" s="402"/>
      <c r="AJ203" s="406">
        <f t="shared" si="97"/>
        <v>0</v>
      </c>
      <c r="AK203" s="406">
        <f t="shared" si="97"/>
        <v>0</v>
      </c>
      <c r="AL203" s="407">
        <f t="shared" si="97"/>
        <v>0</v>
      </c>
      <c r="AM203" s="408" t="str">
        <f t="shared" si="92"/>
        <v/>
      </c>
      <c r="AN203" s="410">
        <f t="shared" si="98"/>
        <v>0</v>
      </c>
      <c r="AO203" s="406">
        <f t="shared" si="98"/>
        <v>0</v>
      </c>
      <c r="AP203" s="406">
        <f t="shared" si="98"/>
        <v>0</v>
      </c>
      <c r="AQ203" s="406">
        <f t="shared" si="98"/>
        <v>0</v>
      </c>
      <c r="AR203" s="411">
        <f t="shared" si="98"/>
        <v>0</v>
      </c>
      <c r="AS203" s="410">
        <f t="shared" si="98"/>
        <v>0</v>
      </c>
      <c r="AT203" s="406">
        <f t="shared" si="98"/>
        <v>0</v>
      </c>
      <c r="AU203" s="406">
        <f t="shared" si="98"/>
        <v>0</v>
      </c>
      <c r="AV203" s="406">
        <f t="shared" si="98"/>
        <v>0</v>
      </c>
      <c r="AW203" s="412">
        <f t="shared" si="98"/>
        <v>0</v>
      </c>
      <c r="AX203" s="413">
        <f t="shared" si="93"/>
        <v>0</v>
      </c>
      <c r="AZ203" s="303"/>
      <c r="CP203" s="3"/>
      <c r="DR203" s="304"/>
    </row>
    <row r="204" spans="1:122" s="5" customFormat="1" ht="18" x14ac:dyDescent="0.25">
      <c r="A204" s="695" t="s">
        <v>404</v>
      </c>
      <c r="B204" s="693"/>
      <c r="C204" s="526"/>
      <c r="D204" s="530"/>
      <c r="E204" s="378" t="s">
        <v>448</v>
      </c>
      <c r="F204" s="530"/>
      <c r="G204" s="530"/>
      <c r="H204" s="530"/>
      <c r="I204" s="530"/>
      <c r="J204" s="531"/>
      <c r="K204" s="379">
        <f t="shared" si="87"/>
        <v>0</v>
      </c>
      <c r="L204" s="379">
        <f t="shared" si="87"/>
        <v>0</v>
      </c>
      <c r="M204" s="380">
        <f t="shared" si="87"/>
        <v>0</v>
      </c>
      <c r="N204" s="381" t="str">
        <f t="shared" si="88"/>
        <v/>
      </c>
      <c r="O204" s="379">
        <f t="shared" si="94"/>
        <v>0</v>
      </c>
      <c r="P204" s="379">
        <f t="shared" si="94"/>
        <v>0</v>
      </c>
      <c r="Q204" s="380">
        <f t="shared" si="94"/>
        <v>0</v>
      </c>
      <c r="R204" s="381" t="str">
        <f t="shared" si="89"/>
        <v/>
      </c>
      <c r="S204" s="379">
        <f t="shared" si="95"/>
        <v>0</v>
      </c>
      <c r="T204" s="379">
        <f t="shared" si="95"/>
        <v>0</v>
      </c>
      <c r="U204" s="380">
        <f t="shared" si="95"/>
        <v>0</v>
      </c>
      <c r="V204" s="382" t="str">
        <f t="shared" si="90"/>
        <v/>
      </c>
      <c r="W204" s="383">
        <f t="shared" si="96"/>
        <v>0</v>
      </c>
      <c r="X204" s="379">
        <f t="shared" si="96"/>
        <v>0</v>
      </c>
      <c r="Y204" s="379">
        <f t="shared" si="96"/>
        <v>0</v>
      </c>
      <c r="Z204" s="379">
        <f t="shared" si="96"/>
        <v>0</v>
      </c>
      <c r="AA204" s="384">
        <f t="shared" si="96"/>
        <v>0</v>
      </c>
      <c r="AB204" s="383">
        <f t="shared" si="96"/>
        <v>0</v>
      </c>
      <c r="AC204" s="379">
        <f t="shared" si="96"/>
        <v>0</v>
      </c>
      <c r="AD204" s="379">
        <f t="shared" si="96"/>
        <v>0</v>
      </c>
      <c r="AE204" s="379">
        <f t="shared" si="96"/>
        <v>0</v>
      </c>
      <c r="AF204" s="385">
        <f t="shared" si="96"/>
        <v>0</v>
      </c>
      <c r="AG204" s="386" t="str">
        <f t="shared" si="91"/>
        <v/>
      </c>
      <c r="AH204" s="21"/>
      <c r="AI204" s="402"/>
      <c r="AJ204" s="406">
        <f t="shared" si="97"/>
        <v>0</v>
      </c>
      <c r="AK204" s="406">
        <f t="shared" si="97"/>
        <v>0</v>
      </c>
      <c r="AL204" s="407">
        <f t="shared" si="97"/>
        <v>0</v>
      </c>
      <c r="AM204" s="408" t="str">
        <f t="shared" si="92"/>
        <v/>
      </c>
      <c r="AN204" s="410">
        <f t="shared" si="98"/>
        <v>0</v>
      </c>
      <c r="AO204" s="406">
        <f t="shared" si="98"/>
        <v>0</v>
      </c>
      <c r="AP204" s="406">
        <f t="shared" si="98"/>
        <v>0</v>
      </c>
      <c r="AQ204" s="406">
        <f t="shared" si="98"/>
        <v>0</v>
      </c>
      <c r="AR204" s="411">
        <f t="shared" si="98"/>
        <v>0</v>
      </c>
      <c r="AS204" s="410">
        <f t="shared" si="98"/>
        <v>0</v>
      </c>
      <c r="AT204" s="406">
        <f t="shared" si="98"/>
        <v>0</v>
      </c>
      <c r="AU204" s="406">
        <f t="shared" si="98"/>
        <v>0</v>
      </c>
      <c r="AV204" s="406">
        <f t="shared" si="98"/>
        <v>0</v>
      </c>
      <c r="AW204" s="412">
        <f t="shared" si="98"/>
        <v>0</v>
      </c>
      <c r="AX204" s="413">
        <f t="shared" si="93"/>
        <v>0</v>
      </c>
      <c r="AZ204" s="303"/>
      <c r="CP204" s="3"/>
      <c r="DR204" s="304"/>
    </row>
    <row r="205" spans="1:122" s="5" customFormat="1" ht="18" x14ac:dyDescent="0.25">
      <c r="A205" s="695" t="s">
        <v>406</v>
      </c>
      <c r="B205" s="693"/>
      <c r="C205" s="526"/>
      <c r="D205" s="530"/>
      <c r="E205" s="378" t="s">
        <v>450</v>
      </c>
      <c r="F205" s="530"/>
      <c r="G205" s="530"/>
      <c r="H205" s="530"/>
      <c r="I205" s="530"/>
      <c r="J205" s="531"/>
      <c r="K205" s="379">
        <f t="shared" si="87"/>
        <v>0</v>
      </c>
      <c r="L205" s="379">
        <f t="shared" si="87"/>
        <v>0</v>
      </c>
      <c r="M205" s="380">
        <f t="shared" si="87"/>
        <v>0</v>
      </c>
      <c r="N205" s="381" t="str">
        <f t="shared" si="88"/>
        <v/>
      </c>
      <c r="O205" s="379">
        <f t="shared" si="94"/>
        <v>0</v>
      </c>
      <c r="P205" s="379">
        <f t="shared" si="94"/>
        <v>0</v>
      </c>
      <c r="Q205" s="380">
        <f t="shared" si="94"/>
        <v>0</v>
      </c>
      <c r="R205" s="381" t="str">
        <f t="shared" si="89"/>
        <v/>
      </c>
      <c r="S205" s="379">
        <f t="shared" si="95"/>
        <v>0</v>
      </c>
      <c r="T205" s="379">
        <f t="shared" si="95"/>
        <v>0</v>
      </c>
      <c r="U205" s="380">
        <f t="shared" si="95"/>
        <v>0</v>
      </c>
      <c r="V205" s="382" t="str">
        <f t="shared" si="90"/>
        <v/>
      </c>
      <c r="W205" s="383">
        <f t="shared" si="96"/>
        <v>0</v>
      </c>
      <c r="X205" s="379">
        <f t="shared" si="96"/>
        <v>0</v>
      </c>
      <c r="Y205" s="379">
        <f t="shared" si="96"/>
        <v>0</v>
      </c>
      <c r="Z205" s="379">
        <f t="shared" si="96"/>
        <v>0</v>
      </c>
      <c r="AA205" s="384">
        <f t="shared" si="96"/>
        <v>0</v>
      </c>
      <c r="AB205" s="383">
        <f t="shared" si="96"/>
        <v>0</v>
      </c>
      <c r="AC205" s="379">
        <f t="shared" si="96"/>
        <v>0</v>
      </c>
      <c r="AD205" s="379">
        <f t="shared" si="96"/>
        <v>0</v>
      </c>
      <c r="AE205" s="379">
        <f t="shared" si="96"/>
        <v>0</v>
      </c>
      <c r="AF205" s="385">
        <f t="shared" si="96"/>
        <v>0</v>
      </c>
      <c r="AG205" s="386" t="str">
        <f t="shared" si="91"/>
        <v/>
      </c>
      <c r="AH205" s="21"/>
      <c r="AI205" s="402"/>
      <c r="AJ205" s="406">
        <f t="shared" si="97"/>
        <v>0</v>
      </c>
      <c r="AK205" s="406">
        <f t="shared" si="97"/>
        <v>0</v>
      </c>
      <c r="AL205" s="407">
        <f t="shared" si="97"/>
        <v>0</v>
      </c>
      <c r="AM205" s="408" t="str">
        <f t="shared" si="92"/>
        <v/>
      </c>
      <c r="AN205" s="410">
        <f t="shared" si="98"/>
        <v>0</v>
      </c>
      <c r="AO205" s="406">
        <f t="shared" si="98"/>
        <v>0</v>
      </c>
      <c r="AP205" s="406">
        <f t="shared" si="98"/>
        <v>0</v>
      </c>
      <c r="AQ205" s="406">
        <f t="shared" si="98"/>
        <v>0</v>
      </c>
      <c r="AR205" s="411">
        <f t="shared" si="98"/>
        <v>0</v>
      </c>
      <c r="AS205" s="410">
        <f t="shared" si="98"/>
        <v>0</v>
      </c>
      <c r="AT205" s="406">
        <f t="shared" si="98"/>
        <v>0</v>
      </c>
      <c r="AU205" s="406">
        <f t="shared" si="98"/>
        <v>0</v>
      </c>
      <c r="AV205" s="406">
        <f t="shared" si="98"/>
        <v>0</v>
      </c>
      <c r="AW205" s="412">
        <f t="shared" si="98"/>
        <v>0</v>
      </c>
      <c r="AX205" s="413">
        <f t="shared" si="93"/>
        <v>0</v>
      </c>
      <c r="AZ205" s="303"/>
      <c r="CP205" s="3"/>
      <c r="DR205" s="304"/>
    </row>
    <row r="206" spans="1:122" s="5" customFormat="1" ht="18" x14ac:dyDescent="0.25">
      <c r="A206" s="695" t="s">
        <v>405</v>
      </c>
      <c r="B206" s="693"/>
      <c r="C206" s="526"/>
      <c r="D206" s="530"/>
      <c r="E206" s="378" t="s">
        <v>449</v>
      </c>
      <c r="F206" s="530"/>
      <c r="G206" s="530"/>
      <c r="H206" s="530"/>
      <c r="I206" s="530"/>
      <c r="J206" s="531"/>
      <c r="K206" s="379">
        <f t="shared" si="87"/>
        <v>0</v>
      </c>
      <c r="L206" s="379">
        <f t="shared" si="87"/>
        <v>0</v>
      </c>
      <c r="M206" s="380">
        <f t="shared" si="87"/>
        <v>0</v>
      </c>
      <c r="N206" s="381" t="str">
        <f t="shared" si="88"/>
        <v/>
      </c>
      <c r="O206" s="379">
        <f t="shared" si="94"/>
        <v>0</v>
      </c>
      <c r="P206" s="379">
        <f t="shared" si="94"/>
        <v>0</v>
      </c>
      <c r="Q206" s="380">
        <f t="shared" si="94"/>
        <v>0</v>
      </c>
      <c r="R206" s="381" t="str">
        <f t="shared" si="89"/>
        <v/>
      </c>
      <c r="S206" s="379">
        <f t="shared" si="95"/>
        <v>0</v>
      </c>
      <c r="T206" s="379">
        <f t="shared" si="95"/>
        <v>0</v>
      </c>
      <c r="U206" s="380">
        <f t="shared" si="95"/>
        <v>0</v>
      </c>
      <c r="V206" s="382" t="str">
        <f t="shared" si="90"/>
        <v/>
      </c>
      <c r="W206" s="383">
        <f t="shared" si="96"/>
        <v>0</v>
      </c>
      <c r="X206" s="379">
        <f t="shared" si="96"/>
        <v>0</v>
      </c>
      <c r="Y206" s="379">
        <f t="shared" si="96"/>
        <v>0</v>
      </c>
      <c r="Z206" s="379">
        <f t="shared" si="96"/>
        <v>0</v>
      </c>
      <c r="AA206" s="384">
        <f t="shared" si="96"/>
        <v>0</v>
      </c>
      <c r="AB206" s="383">
        <f t="shared" si="96"/>
        <v>0</v>
      </c>
      <c r="AC206" s="379">
        <f t="shared" si="96"/>
        <v>0</v>
      </c>
      <c r="AD206" s="379">
        <f t="shared" si="96"/>
        <v>0</v>
      </c>
      <c r="AE206" s="379">
        <f t="shared" si="96"/>
        <v>0</v>
      </c>
      <c r="AF206" s="385">
        <f t="shared" si="96"/>
        <v>0</v>
      </c>
      <c r="AG206" s="386" t="str">
        <f t="shared" si="91"/>
        <v/>
      </c>
      <c r="AH206" s="21"/>
      <c r="AI206" s="402"/>
      <c r="AJ206" s="406">
        <f t="shared" si="97"/>
        <v>0</v>
      </c>
      <c r="AK206" s="406">
        <f t="shared" si="97"/>
        <v>0</v>
      </c>
      <c r="AL206" s="407">
        <f t="shared" si="97"/>
        <v>0</v>
      </c>
      <c r="AM206" s="408" t="str">
        <f t="shared" si="92"/>
        <v/>
      </c>
      <c r="AN206" s="410">
        <f t="shared" si="98"/>
        <v>0</v>
      </c>
      <c r="AO206" s="406">
        <f t="shared" si="98"/>
        <v>0</v>
      </c>
      <c r="AP206" s="406">
        <f t="shared" si="98"/>
        <v>0</v>
      </c>
      <c r="AQ206" s="406">
        <f t="shared" si="98"/>
        <v>0</v>
      </c>
      <c r="AR206" s="411">
        <f t="shared" si="98"/>
        <v>0</v>
      </c>
      <c r="AS206" s="410">
        <f t="shared" si="98"/>
        <v>0</v>
      </c>
      <c r="AT206" s="406">
        <f t="shared" si="98"/>
        <v>0</v>
      </c>
      <c r="AU206" s="406">
        <f t="shared" si="98"/>
        <v>0</v>
      </c>
      <c r="AV206" s="406">
        <f t="shared" si="98"/>
        <v>0</v>
      </c>
      <c r="AW206" s="412">
        <f t="shared" si="98"/>
        <v>0</v>
      </c>
      <c r="AX206" s="413">
        <f t="shared" si="93"/>
        <v>0</v>
      </c>
      <c r="AZ206" s="303"/>
      <c r="CP206" s="3"/>
      <c r="DR206" s="304"/>
    </row>
    <row r="207" spans="1:122" s="5" customFormat="1" ht="18" x14ac:dyDescent="0.25">
      <c r="A207" s="695" t="s">
        <v>498</v>
      </c>
      <c r="B207" s="693"/>
      <c r="C207" s="526"/>
      <c r="D207" s="530"/>
      <c r="E207" s="378" t="s">
        <v>492</v>
      </c>
      <c r="F207" s="530"/>
      <c r="G207" s="530"/>
      <c r="H207" s="530"/>
      <c r="I207" s="530"/>
      <c r="J207" s="531"/>
      <c r="K207" s="379">
        <f t="shared" si="87"/>
        <v>0</v>
      </c>
      <c r="L207" s="379">
        <f t="shared" si="87"/>
        <v>0</v>
      </c>
      <c r="M207" s="380">
        <f t="shared" si="87"/>
        <v>0</v>
      </c>
      <c r="N207" s="381" t="str">
        <f t="shared" si="88"/>
        <v/>
      </c>
      <c r="O207" s="379">
        <f t="shared" si="94"/>
        <v>0</v>
      </c>
      <c r="P207" s="379">
        <f t="shared" si="94"/>
        <v>0</v>
      </c>
      <c r="Q207" s="380">
        <f t="shared" si="94"/>
        <v>0</v>
      </c>
      <c r="R207" s="381" t="str">
        <f t="shared" si="89"/>
        <v/>
      </c>
      <c r="S207" s="379">
        <f t="shared" si="95"/>
        <v>0</v>
      </c>
      <c r="T207" s="379">
        <f t="shared" si="95"/>
        <v>0</v>
      </c>
      <c r="U207" s="380">
        <f t="shared" si="95"/>
        <v>0</v>
      </c>
      <c r="V207" s="382" t="str">
        <f t="shared" si="90"/>
        <v/>
      </c>
      <c r="W207" s="383">
        <f t="shared" si="96"/>
        <v>0</v>
      </c>
      <c r="X207" s="379">
        <f t="shared" si="96"/>
        <v>0</v>
      </c>
      <c r="Y207" s="379">
        <f t="shared" si="96"/>
        <v>0</v>
      </c>
      <c r="Z207" s="379">
        <f t="shared" si="96"/>
        <v>0</v>
      </c>
      <c r="AA207" s="384">
        <f t="shared" si="96"/>
        <v>0</v>
      </c>
      <c r="AB207" s="383">
        <f t="shared" si="96"/>
        <v>0</v>
      </c>
      <c r="AC207" s="379">
        <f t="shared" si="96"/>
        <v>0</v>
      </c>
      <c r="AD207" s="379">
        <f t="shared" si="96"/>
        <v>0</v>
      </c>
      <c r="AE207" s="379">
        <f t="shared" si="96"/>
        <v>0</v>
      </c>
      <c r="AF207" s="385">
        <f t="shared" si="96"/>
        <v>0</v>
      </c>
      <c r="AG207" s="386" t="str">
        <f t="shared" si="91"/>
        <v/>
      </c>
      <c r="AH207" s="21"/>
      <c r="AI207" s="402"/>
      <c r="AJ207" s="406">
        <f t="shared" si="97"/>
        <v>0</v>
      </c>
      <c r="AK207" s="406">
        <f t="shared" si="97"/>
        <v>0</v>
      </c>
      <c r="AL207" s="407">
        <f t="shared" si="97"/>
        <v>0</v>
      </c>
      <c r="AM207" s="408" t="str">
        <f t="shared" si="92"/>
        <v/>
      </c>
      <c r="AN207" s="410">
        <f t="shared" si="98"/>
        <v>0</v>
      </c>
      <c r="AO207" s="406">
        <f t="shared" si="98"/>
        <v>0</v>
      </c>
      <c r="AP207" s="406">
        <f t="shared" si="98"/>
        <v>0</v>
      </c>
      <c r="AQ207" s="406">
        <f t="shared" si="98"/>
        <v>0</v>
      </c>
      <c r="AR207" s="411">
        <f t="shared" si="98"/>
        <v>0</v>
      </c>
      <c r="AS207" s="410">
        <f t="shared" si="98"/>
        <v>0</v>
      </c>
      <c r="AT207" s="406">
        <f t="shared" si="98"/>
        <v>0</v>
      </c>
      <c r="AU207" s="406">
        <f t="shared" si="98"/>
        <v>0</v>
      </c>
      <c r="AV207" s="406">
        <f t="shared" si="98"/>
        <v>0</v>
      </c>
      <c r="AW207" s="412">
        <f t="shared" si="98"/>
        <v>0</v>
      </c>
      <c r="AX207" s="413">
        <f t="shared" si="93"/>
        <v>0</v>
      </c>
      <c r="AZ207" s="303"/>
      <c r="CP207" s="3"/>
      <c r="DR207" s="304"/>
    </row>
    <row r="208" spans="1:122" s="5" customFormat="1" ht="18" x14ac:dyDescent="0.25">
      <c r="A208" s="695" t="s">
        <v>499</v>
      </c>
      <c r="B208" s="693"/>
      <c r="C208" s="526"/>
      <c r="D208" s="530"/>
      <c r="E208" s="378" t="s">
        <v>493</v>
      </c>
      <c r="F208" s="530"/>
      <c r="G208" s="530"/>
      <c r="H208" s="530"/>
      <c r="I208" s="530"/>
      <c r="J208" s="531"/>
      <c r="K208" s="379">
        <f t="shared" si="87"/>
        <v>0</v>
      </c>
      <c r="L208" s="379">
        <f t="shared" si="87"/>
        <v>0</v>
      </c>
      <c r="M208" s="380">
        <f t="shared" si="87"/>
        <v>0</v>
      </c>
      <c r="N208" s="381" t="str">
        <f t="shared" si="88"/>
        <v/>
      </c>
      <c r="O208" s="379">
        <f t="shared" si="94"/>
        <v>0</v>
      </c>
      <c r="P208" s="379">
        <f t="shared" si="94"/>
        <v>0</v>
      </c>
      <c r="Q208" s="380">
        <f t="shared" si="94"/>
        <v>0</v>
      </c>
      <c r="R208" s="381" t="str">
        <f t="shared" si="89"/>
        <v/>
      </c>
      <c r="S208" s="379">
        <f t="shared" si="95"/>
        <v>0</v>
      </c>
      <c r="T208" s="379">
        <f t="shared" si="95"/>
        <v>0</v>
      </c>
      <c r="U208" s="380">
        <f t="shared" si="95"/>
        <v>0</v>
      </c>
      <c r="V208" s="382" t="str">
        <f t="shared" si="90"/>
        <v/>
      </c>
      <c r="W208" s="383">
        <f t="shared" si="96"/>
        <v>0</v>
      </c>
      <c r="X208" s="379">
        <f t="shared" si="96"/>
        <v>0</v>
      </c>
      <c r="Y208" s="379">
        <f t="shared" si="96"/>
        <v>0</v>
      </c>
      <c r="Z208" s="379">
        <f t="shared" si="96"/>
        <v>0</v>
      </c>
      <c r="AA208" s="384">
        <f t="shared" si="96"/>
        <v>0</v>
      </c>
      <c r="AB208" s="383">
        <f t="shared" si="96"/>
        <v>0</v>
      </c>
      <c r="AC208" s="379">
        <f t="shared" si="96"/>
        <v>0</v>
      </c>
      <c r="AD208" s="379">
        <f t="shared" si="96"/>
        <v>0</v>
      </c>
      <c r="AE208" s="379">
        <f t="shared" si="96"/>
        <v>0</v>
      </c>
      <c r="AF208" s="385">
        <f t="shared" si="96"/>
        <v>0</v>
      </c>
      <c r="AG208" s="386" t="str">
        <f t="shared" si="91"/>
        <v/>
      </c>
      <c r="AH208" s="21"/>
      <c r="AI208" s="402"/>
      <c r="AJ208" s="406">
        <f t="shared" si="97"/>
        <v>0</v>
      </c>
      <c r="AK208" s="406">
        <f t="shared" si="97"/>
        <v>0</v>
      </c>
      <c r="AL208" s="407">
        <f t="shared" si="97"/>
        <v>0</v>
      </c>
      <c r="AM208" s="408" t="str">
        <f t="shared" si="92"/>
        <v/>
      </c>
      <c r="AN208" s="410">
        <f t="shared" si="98"/>
        <v>0</v>
      </c>
      <c r="AO208" s="406">
        <f t="shared" si="98"/>
        <v>0</v>
      </c>
      <c r="AP208" s="406">
        <f t="shared" si="98"/>
        <v>0</v>
      </c>
      <c r="AQ208" s="406">
        <f t="shared" si="98"/>
        <v>0</v>
      </c>
      <c r="AR208" s="411">
        <f t="shared" si="98"/>
        <v>0</v>
      </c>
      <c r="AS208" s="410">
        <f t="shared" si="98"/>
        <v>0</v>
      </c>
      <c r="AT208" s="406">
        <f t="shared" si="98"/>
        <v>0</v>
      </c>
      <c r="AU208" s="406">
        <f t="shared" si="98"/>
        <v>0</v>
      </c>
      <c r="AV208" s="406">
        <f t="shared" si="98"/>
        <v>0</v>
      </c>
      <c r="AW208" s="412">
        <f t="shared" si="98"/>
        <v>0</v>
      </c>
      <c r="AX208" s="413">
        <f t="shared" si="93"/>
        <v>0</v>
      </c>
      <c r="AZ208" s="303"/>
      <c r="CP208" s="3"/>
      <c r="DR208" s="304"/>
    </row>
    <row r="209" spans="1:122" s="5" customFormat="1" ht="18" x14ac:dyDescent="0.25">
      <c r="A209" s="695" t="s">
        <v>500</v>
      </c>
      <c r="B209" s="693"/>
      <c r="C209" s="526"/>
      <c r="D209" s="530"/>
      <c r="E209" s="378" t="s">
        <v>494</v>
      </c>
      <c r="F209" s="530"/>
      <c r="G209" s="530"/>
      <c r="H209" s="530"/>
      <c r="I209" s="530"/>
      <c r="J209" s="531"/>
      <c r="K209" s="379">
        <f t="shared" si="87"/>
        <v>0</v>
      </c>
      <c r="L209" s="379">
        <f t="shared" si="87"/>
        <v>0</v>
      </c>
      <c r="M209" s="380">
        <f t="shared" si="87"/>
        <v>0</v>
      </c>
      <c r="N209" s="381" t="str">
        <f t="shared" si="88"/>
        <v/>
      </c>
      <c r="O209" s="379">
        <f t="shared" si="94"/>
        <v>0</v>
      </c>
      <c r="P209" s="379">
        <f t="shared" si="94"/>
        <v>0</v>
      </c>
      <c r="Q209" s="380">
        <f t="shared" si="94"/>
        <v>0</v>
      </c>
      <c r="R209" s="381" t="str">
        <f t="shared" si="89"/>
        <v/>
      </c>
      <c r="S209" s="379">
        <f t="shared" si="95"/>
        <v>0</v>
      </c>
      <c r="T209" s="379">
        <f t="shared" si="95"/>
        <v>0</v>
      </c>
      <c r="U209" s="380">
        <f t="shared" si="95"/>
        <v>0</v>
      </c>
      <c r="V209" s="382" t="str">
        <f t="shared" si="90"/>
        <v/>
      </c>
      <c r="W209" s="383">
        <f t="shared" si="96"/>
        <v>0</v>
      </c>
      <c r="X209" s="379">
        <f t="shared" si="96"/>
        <v>0</v>
      </c>
      <c r="Y209" s="379">
        <f t="shared" si="96"/>
        <v>0</v>
      </c>
      <c r="Z209" s="379">
        <f t="shared" si="96"/>
        <v>0</v>
      </c>
      <c r="AA209" s="384">
        <f t="shared" si="96"/>
        <v>0</v>
      </c>
      <c r="AB209" s="383">
        <f t="shared" ref="AB209:AF221" si="99">SUMIF($E$13:$E$59,$E209,AB$13:AB$59)</f>
        <v>0</v>
      </c>
      <c r="AC209" s="379">
        <f t="shared" si="99"/>
        <v>0</v>
      </c>
      <c r="AD209" s="379">
        <f t="shared" si="99"/>
        <v>0</v>
      </c>
      <c r="AE209" s="379">
        <f t="shared" si="99"/>
        <v>0</v>
      </c>
      <c r="AF209" s="385">
        <f t="shared" si="99"/>
        <v>0</v>
      </c>
      <c r="AG209" s="386" t="str">
        <f t="shared" si="91"/>
        <v/>
      </c>
      <c r="AH209" s="21"/>
      <c r="AI209" s="402"/>
      <c r="AJ209" s="406">
        <f t="shared" si="97"/>
        <v>0</v>
      </c>
      <c r="AK209" s="406">
        <f t="shared" si="97"/>
        <v>0</v>
      </c>
      <c r="AL209" s="407">
        <f t="shared" si="97"/>
        <v>0</v>
      </c>
      <c r="AM209" s="408" t="str">
        <f t="shared" si="92"/>
        <v/>
      </c>
      <c r="AN209" s="410">
        <f t="shared" si="98"/>
        <v>0</v>
      </c>
      <c r="AO209" s="406">
        <f t="shared" si="98"/>
        <v>0</v>
      </c>
      <c r="AP209" s="406">
        <f t="shared" si="98"/>
        <v>0</v>
      </c>
      <c r="AQ209" s="406">
        <f t="shared" si="98"/>
        <v>0</v>
      </c>
      <c r="AR209" s="411">
        <f t="shared" si="98"/>
        <v>0</v>
      </c>
      <c r="AS209" s="410">
        <f t="shared" ref="AN209:AW221" si="100">SUMIF($E$13:$E$59,$E209,AS$13:AS$59)</f>
        <v>0</v>
      </c>
      <c r="AT209" s="406">
        <f t="shared" si="100"/>
        <v>0</v>
      </c>
      <c r="AU209" s="406">
        <f t="shared" si="100"/>
        <v>0</v>
      </c>
      <c r="AV209" s="406">
        <f t="shared" si="100"/>
        <v>0</v>
      </c>
      <c r="AW209" s="412">
        <f t="shared" si="100"/>
        <v>0</v>
      </c>
      <c r="AX209" s="413">
        <f t="shared" si="93"/>
        <v>0</v>
      </c>
      <c r="AZ209" s="303"/>
      <c r="CP209" s="3"/>
      <c r="DR209" s="304"/>
    </row>
    <row r="210" spans="1:122" s="5" customFormat="1" ht="18" x14ac:dyDescent="0.25">
      <c r="A210" s="695" t="s">
        <v>501</v>
      </c>
      <c r="B210" s="693"/>
      <c r="C210" s="526"/>
      <c r="D210" s="530"/>
      <c r="E210" s="378" t="s">
        <v>495</v>
      </c>
      <c r="F210" s="530"/>
      <c r="G210" s="530"/>
      <c r="H210" s="530"/>
      <c r="I210" s="530"/>
      <c r="J210" s="531"/>
      <c r="K210" s="379">
        <f t="shared" si="87"/>
        <v>0</v>
      </c>
      <c r="L210" s="379">
        <f t="shared" si="87"/>
        <v>0</v>
      </c>
      <c r="M210" s="380">
        <f t="shared" si="87"/>
        <v>0</v>
      </c>
      <c r="N210" s="381" t="str">
        <f t="shared" si="88"/>
        <v/>
      </c>
      <c r="O210" s="379">
        <f t="shared" si="94"/>
        <v>0</v>
      </c>
      <c r="P210" s="379">
        <f t="shared" si="94"/>
        <v>0</v>
      </c>
      <c r="Q210" s="380">
        <f t="shared" si="94"/>
        <v>0</v>
      </c>
      <c r="R210" s="381" t="str">
        <f t="shared" si="89"/>
        <v/>
      </c>
      <c r="S210" s="379">
        <f t="shared" si="95"/>
        <v>0</v>
      </c>
      <c r="T210" s="379">
        <f t="shared" si="95"/>
        <v>0</v>
      </c>
      <c r="U210" s="380">
        <f t="shared" si="95"/>
        <v>0</v>
      </c>
      <c r="V210" s="382" t="str">
        <f t="shared" si="90"/>
        <v/>
      </c>
      <c r="W210" s="383">
        <f t="shared" ref="W210:AA221" si="101">SUMIF($E$13:$E$59,$E210,W$13:W$59)</f>
        <v>0</v>
      </c>
      <c r="X210" s="379">
        <f t="shared" si="101"/>
        <v>0</v>
      </c>
      <c r="Y210" s="379">
        <f t="shared" si="101"/>
        <v>0</v>
      </c>
      <c r="Z210" s="379">
        <f t="shared" si="101"/>
        <v>0</v>
      </c>
      <c r="AA210" s="384">
        <f t="shared" si="101"/>
        <v>0</v>
      </c>
      <c r="AB210" s="383">
        <f t="shared" si="99"/>
        <v>0</v>
      </c>
      <c r="AC210" s="379">
        <f t="shared" si="99"/>
        <v>0</v>
      </c>
      <c r="AD210" s="379">
        <f t="shared" si="99"/>
        <v>0</v>
      </c>
      <c r="AE210" s="379">
        <f t="shared" si="99"/>
        <v>0</v>
      </c>
      <c r="AF210" s="385">
        <f t="shared" si="99"/>
        <v>0</v>
      </c>
      <c r="AG210" s="386" t="str">
        <f t="shared" si="91"/>
        <v/>
      </c>
      <c r="AH210" s="21"/>
      <c r="AI210" s="402"/>
      <c r="AJ210" s="406">
        <f t="shared" si="97"/>
        <v>0</v>
      </c>
      <c r="AK210" s="406">
        <f t="shared" si="97"/>
        <v>0</v>
      </c>
      <c r="AL210" s="407">
        <f t="shared" si="97"/>
        <v>0</v>
      </c>
      <c r="AM210" s="408" t="str">
        <f t="shared" si="92"/>
        <v/>
      </c>
      <c r="AN210" s="410">
        <f t="shared" si="100"/>
        <v>0</v>
      </c>
      <c r="AO210" s="406">
        <f t="shared" si="100"/>
        <v>0</v>
      </c>
      <c r="AP210" s="406">
        <f t="shared" si="100"/>
        <v>0</v>
      </c>
      <c r="AQ210" s="406">
        <f t="shared" si="100"/>
        <v>0</v>
      </c>
      <c r="AR210" s="411">
        <f t="shared" si="100"/>
        <v>0</v>
      </c>
      <c r="AS210" s="410">
        <f t="shared" si="100"/>
        <v>0</v>
      </c>
      <c r="AT210" s="406">
        <f t="shared" si="100"/>
        <v>0</v>
      </c>
      <c r="AU210" s="406">
        <f t="shared" si="100"/>
        <v>0</v>
      </c>
      <c r="AV210" s="406">
        <f t="shared" si="100"/>
        <v>0</v>
      </c>
      <c r="AW210" s="412">
        <f t="shared" si="100"/>
        <v>0</v>
      </c>
      <c r="AX210" s="413">
        <f t="shared" si="93"/>
        <v>0</v>
      </c>
      <c r="AZ210" s="303"/>
      <c r="CP210" s="3"/>
      <c r="DR210" s="304"/>
    </row>
    <row r="211" spans="1:122" s="5" customFormat="1" ht="18" x14ac:dyDescent="0.25">
      <c r="A211" s="695" t="s">
        <v>497</v>
      </c>
      <c r="B211" s="693"/>
      <c r="C211" s="526"/>
      <c r="D211" s="530"/>
      <c r="E211" s="378" t="s">
        <v>491</v>
      </c>
      <c r="F211" s="530"/>
      <c r="G211" s="530"/>
      <c r="H211" s="530"/>
      <c r="I211" s="530"/>
      <c r="J211" s="531"/>
      <c r="K211" s="379">
        <f t="shared" si="87"/>
        <v>0</v>
      </c>
      <c r="L211" s="379">
        <f t="shared" si="87"/>
        <v>0</v>
      </c>
      <c r="M211" s="380">
        <f t="shared" si="87"/>
        <v>0</v>
      </c>
      <c r="N211" s="381" t="str">
        <f t="shared" si="88"/>
        <v/>
      </c>
      <c r="O211" s="379">
        <f t="shared" si="94"/>
        <v>0</v>
      </c>
      <c r="P211" s="379">
        <f t="shared" si="94"/>
        <v>0</v>
      </c>
      <c r="Q211" s="380">
        <f t="shared" si="94"/>
        <v>0</v>
      </c>
      <c r="R211" s="381" t="str">
        <f t="shared" si="89"/>
        <v/>
      </c>
      <c r="S211" s="379">
        <f t="shared" si="95"/>
        <v>0</v>
      </c>
      <c r="T211" s="379">
        <f t="shared" si="95"/>
        <v>0</v>
      </c>
      <c r="U211" s="380">
        <f t="shared" si="95"/>
        <v>0</v>
      </c>
      <c r="V211" s="382" t="str">
        <f t="shared" si="90"/>
        <v/>
      </c>
      <c r="W211" s="383">
        <f t="shared" si="101"/>
        <v>0</v>
      </c>
      <c r="X211" s="379">
        <f t="shared" si="101"/>
        <v>0</v>
      </c>
      <c r="Y211" s="379">
        <f t="shared" si="101"/>
        <v>0</v>
      </c>
      <c r="Z211" s="379">
        <f t="shared" si="101"/>
        <v>0</v>
      </c>
      <c r="AA211" s="384">
        <f t="shared" si="101"/>
        <v>0</v>
      </c>
      <c r="AB211" s="383">
        <f t="shared" si="99"/>
        <v>0</v>
      </c>
      <c r="AC211" s="379">
        <f t="shared" si="99"/>
        <v>0</v>
      </c>
      <c r="AD211" s="379">
        <f t="shared" si="99"/>
        <v>0</v>
      </c>
      <c r="AE211" s="379">
        <f t="shared" si="99"/>
        <v>0</v>
      </c>
      <c r="AF211" s="385">
        <f t="shared" si="99"/>
        <v>0</v>
      </c>
      <c r="AG211" s="386" t="str">
        <f t="shared" si="91"/>
        <v/>
      </c>
      <c r="AH211" s="21"/>
      <c r="AI211" s="402"/>
      <c r="AJ211" s="406">
        <f t="shared" si="97"/>
        <v>0</v>
      </c>
      <c r="AK211" s="406">
        <f t="shared" si="97"/>
        <v>0</v>
      </c>
      <c r="AL211" s="407">
        <f t="shared" si="97"/>
        <v>0</v>
      </c>
      <c r="AM211" s="408" t="str">
        <f t="shared" si="92"/>
        <v/>
      </c>
      <c r="AN211" s="410">
        <f t="shared" si="100"/>
        <v>0</v>
      </c>
      <c r="AO211" s="406">
        <f t="shared" si="100"/>
        <v>0</v>
      </c>
      <c r="AP211" s="406">
        <f t="shared" si="100"/>
        <v>0</v>
      </c>
      <c r="AQ211" s="406">
        <f t="shared" si="100"/>
        <v>0</v>
      </c>
      <c r="AR211" s="411">
        <f t="shared" si="100"/>
        <v>0</v>
      </c>
      <c r="AS211" s="410">
        <f t="shared" si="100"/>
        <v>0</v>
      </c>
      <c r="AT211" s="406">
        <f t="shared" si="100"/>
        <v>0</v>
      </c>
      <c r="AU211" s="406">
        <f t="shared" si="100"/>
        <v>0</v>
      </c>
      <c r="AV211" s="406">
        <f t="shared" si="100"/>
        <v>0</v>
      </c>
      <c r="AW211" s="412">
        <f t="shared" si="100"/>
        <v>0</v>
      </c>
      <c r="AX211" s="413">
        <f t="shared" si="93"/>
        <v>0</v>
      </c>
      <c r="AZ211" s="303"/>
      <c r="CP211" s="3"/>
      <c r="DR211" s="304"/>
    </row>
    <row r="212" spans="1:122" s="5" customFormat="1" ht="18" x14ac:dyDescent="0.25">
      <c r="A212" s="695" t="s">
        <v>408</v>
      </c>
      <c r="B212" s="693"/>
      <c r="C212" s="526"/>
      <c r="D212" s="530"/>
      <c r="E212" s="378" t="s">
        <v>164</v>
      </c>
      <c r="F212" s="530"/>
      <c r="G212" s="530"/>
      <c r="H212" s="530"/>
      <c r="I212" s="530"/>
      <c r="J212" s="531"/>
      <c r="K212" s="379">
        <f t="shared" si="87"/>
        <v>0</v>
      </c>
      <c r="L212" s="379">
        <f t="shared" si="87"/>
        <v>0</v>
      </c>
      <c r="M212" s="380">
        <f t="shared" si="87"/>
        <v>0</v>
      </c>
      <c r="N212" s="381" t="str">
        <f t="shared" ref="N212:N217" si="102">IF(K212=0,"",M212/K212)</f>
        <v/>
      </c>
      <c r="O212" s="379">
        <f t="shared" si="94"/>
        <v>0</v>
      </c>
      <c r="P212" s="379">
        <f t="shared" si="94"/>
        <v>0</v>
      </c>
      <c r="Q212" s="380">
        <f t="shared" si="94"/>
        <v>0</v>
      </c>
      <c r="R212" s="381" t="str">
        <f t="shared" ref="R212:R217" si="103">IF(O212=0,"",Q212/O212)</f>
        <v/>
      </c>
      <c r="S212" s="379">
        <f t="shared" si="95"/>
        <v>0</v>
      </c>
      <c r="T212" s="379">
        <f t="shared" si="95"/>
        <v>0</v>
      </c>
      <c r="U212" s="380">
        <f t="shared" si="95"/>
        <v>0</v>
      </c>
      <c r="V212" s="382" t="str">
        <f t="shared" ref="V212:V217" si="104">IF(S212=0,"",U212/S212)</f>
        <v/>
      </c>
      <c r="W212" s="383">
        <f t="shared" si="101"/>
        <v>0</v>
      </c>
      <c r="X212" s="379">
        <f t="shared" si="101"/>
        <v>0</v>
      </c>
      <c r="Y212" s="379">
        <f t="shared" si="101"/>
        <v>0</v>
      </c>
      <c r="Z212" s="379">
        <f t="shared" si="101"/>
        <v>0</v>
      </c>
      <c r="AA212" s="384">
        <f t="shared" si="101"/>
        <v>0</v>
      </c>
      <c r="AB212" s="383">
        <f t="shared" si="99"/>
        <v>0</v>
      </c>
      <c r="AC212" s="379">
        <f t="shared" si="99"/>
        <v>0</v>
      </c>
      <c r="AD212" s="379">
        <f t="shared" si="99"/>
        <v>0</v>
      </c>
      <c r="AE212" s="379">
        <f t="shared" si="99"/>
        <v>0</v>
      </c>
      <c r="AF212" s="385">
        <f t="shared" si="99"/>
        <v>0</v>
      </c>
      <c r="AG212" s="386" t="str">
        <f t="shared" ref="AG212:AG217" si="105">IF(AF212=0,"",+AF212/AA212)</f>
        <v/>
      </c>
      <c r="AH212" s="21"/>
      <c r="AI212" s="402"/>
      <c r="AJ212" s="406">
        <f t="shared" si="97"/>
        <v>0</v>
      </c>
      <c r="AK212" s="406">
        <f t="shared" si="97"/>
        <v>0</v>
      </c>
      <c r="AL212" s="407">
        <f t="shared" si="97"/>
        <v>0</v>
      </c>
      <c r="AM212" s="408" t="str">
        <f t="shared" ref="AM212:AM217" si="106">IF(AJ212=0,"",AL212/AJ212)</f>
        <v/>
      </c>
      <c r="AN212" s="410">
        <f t="shared" si="100"/>
        <v>0</v>
      </c>
      <c r="AO212" s="406">
        <f t="shared" si="100"/>
        <v>0</v>
      </c>
      <c r="AP212" s="406">
        <f t="shared" si="100"/>
        <v>0</v>
      </c>
      <c r="AQ212" s="406">
        <f t="shared" si="100"/>
        <v>0</v>
      </c>
      <c r="AR212" s="411">
        <f t="shared" si="100"/>
        <v>0</v>
      </c>
      <c r="AS212" s="410">
        <f t="shared" si="100"/>
        <v>0</v>
      </c>
      <c r="AT212" s="406">
        <f t="shared" si="100"/>
        <v>0</v>
      </c>
      <c r="AU212" s="406">
        <f t="shared" si="100"/>
        <v>0</v>
      </c>
      <c r="AV212" s="406">
        <f t="shared" si="100"/>
        <v>0</v>
      </c>
      <c r="AW212" s="412">
        <f t="shared" si="100"/>
        <v>0</v>
      </c>
      <c r="AX212" s="413">
        <f t="shared" ref="AX212:AX217" si="107">IF(AR212=0,0,+AW212/AR212)</f>
        <v>0</v>
      </c>
      <c r="AZ212" s="303"/>
      <c r="CP212" s="3"/>
      <c r="DR212" s="304"/>
    </row>
    <row r="213" spans="1:122" s="5" customFormat="1" ht="18" x14ac:dyDescent="0.25">
      <c r="A213" s="695" t="s">
        <v>409</v>
      </c>
      <c r="B213" s="693"/>
      <c r="C213" s="526"/>
      <c r="D213" s="530"/>
      <c r="E213" s="378" t="s">
        <v>451</v>
      </c>
      <c r="F213" s="530"/>
      <c r="G213" s="530"/>
      <c r="H213" s="530"/>
      <c r="I213" s="530"/>
      <c r="J213" s="531"/>
      <c r="K213" s="379">
        <f t="shared" si="87"/>
        <v>0</v>
      </c>
      <c r="L213" s="379">
        <f t="shared" si="87"/>
        <v>0</v>
      </c>
      <c r="M213" s="380">
        <f t="shared" si="87"/>
        <v>0</v>
      </c>
      <c r="N213" s="381" t="str">
        <f t="shared" si="102"/>
        <v/>
      </c>
      <c r="O213" s="379">
        <f t="shared" si="94"/>
        <v>0</v>
      </c>
      <c r="P213" s="379">
        <f t="shared" si="94"/>
        <v>0</v>
      </c>
      <c r="Q213" s="380">
        <f t="shared" si="94"/>
        <v>0</v>
      </c>
      <c r="R213" s="381" t="str">
        <f t="shared" si="103"/>
        <v/>
      </c>
      <c r="S213" s="379">
        <f t="shared" si="95"/>
        <v>0</v>
      </c>
      <c r="T213" s="379">
        <f t="shared" si="95"/>
        <v>0</v>
      </c>
      <c r="U213" s="380">
        <f t="shared" si="95"/>
        <v>0</v>
      </c>
      <c r="V213" s="382" t="str">
        <f t="shared" si="104"/>
        <v/>
      </c>
      <c r="W213" s="383">
        <f t="shared" si="101"/>
        <v>0</v>
      </c>
      <c r="X213" s="379">
        <f t="shared" si="101"/>
        <v>0</v>
      </c>
      <c r="Y213" s="379">
        <f t="shared" si="101"/>
        <v>0</v>
      </c>
      <c r="Z213" s="379">
        <f t="shared" si="101"/>
        <v>0</v>
      </c>
      <c r="AA213" s="384">
        <f t="shared" si="101"/>
        <v>0</v>
      </c>
      <c r="AB213" s="383">
        <f t="shared" si="99"/>
        <v>0</v>
      </c>
      <c r="AC213" s="379">
        <f t="shared" si="99"/>
        <v>0</v>
      </c>
      <c r="AD213" s="379">
        <f t="shared" si="99"/>
        <v>0</v>
      </c>
      <c r="AE213" s="379">
        <f t="shared" si="99"/>
        <v>0</v>
      </c>
      <c r="AF213" s="385">
        <f t="shared" si="99"/>
        <v>0</v>
      </c>
      <c r="AG213" s="386" t="str">
        <f t="shared" si="105"/>
        <v/>
      </c>
      <c r="AH213" s="21"/>
      <c r="AI213" s="402"/>
      <c r="AJ213" s="406">
        <f t="shared" si="97"/>
        <v>0</v>
      </c>
      <c r="AK213" s="406">
        <f t="shared" si="97"/>
        <v>0</v>
      </c>
      <c r="AL213" s="407">
        <f t="shared" si="97"/>
        <v>0</v>
      </c>
      <c r="AM213" s="408" t="str">
        <f t="shared" si="106"/>
        <v/>
      </c>
      <c r="AN213" s="410">
        <f t="shared" si="100"/>
        <v>0</v>
      </c>
      <c r="AO213" s="406">
        <f t="shared" si="100"/>
        <v>0</v>
      </c>
      <c r="AP213" s="406">
        <f t="shared" si="100"/>
        <v>0</v>
      </c>
      <c r="AQ213" s="406">
        <f t="shared" si="100"/>
        <v>0</v>
      </c>
      <c r="AR213" s="411">
        <f t="shared" si="100"/>
        <v>0</v>
      </c>
      <c r="AS213" s="410">
        <f t="shared" si="100"/>
        <v>0</v>
      </c>
      <c r="AT213" s="406">
        <f t="shared" si="100"/>
        <v>0</v>
      </c>
      <c r="AU213" s="406">
        <f t="shared" si="100"/>
        <v>0</v>
      </c>
      <c r="AV213" s="406">
        <f t="shared" si="100"/>
        <v>0</v>
      </c>
      <c r="AW213" s="412">
        <f t="shared" si="100"/>
        <v>0</v>
      </c>
      <c r="AX213" s="413">
        <f t="shared" si="107"/>
        <v>0</v>
      </c>
      <c r="AZ213" s="303"/>
      <c r="CP213" s="3"/>
      <c r="DR213" s="304"/>
    </row>
    <row r="214" spans="1:122" s="5" customFormat="1" ht="18" x14ac:dyDescent="0.25">
      <c r="A214" s="695" t="s">
        <v>410</v>
      </c>
      <c r="B214" s="693"/>
      <c r="C214" s="526"/>
      <c r="D214" s="530"/>
      <c r="E214" s="378" t="s">
        <v>452</v>
      </c>
      <c r="F214" s="530"/>
      <c r="G214" s="530"/>
      <c r="H214" s="530"/>
      <c r="I214" s="530"/>
      <c r="J214" s="531"/>
      <c r="K214" s="379">
        <f t="shared" si="87"/>
        <v>0</v>
      </c>
      <c r="L214" s="379">
        <f t="shared" si="87"/>
        <v>0</v>
      </c>
      <c r="M214" s="380">
        <f t="shared" si="87"/>
        <v>0</v>
      </c>
      <c r="N214" s="381" t="str">
        <f t="shared" si="102"/>
        <v/>
      </c>
      <c r="O214" s="379">
        <f t="shared" si="94"/>
        <v>0</v>
      </c>
      <c r="P214" s="379">
        <f t="shared" si="94"/>
        <v>0</v>
      </c>
      <c r="Q214" s="380">
        <f t="shared" si="94"/>
        <v>0</v>
      </c>
      <c r="R214" s="381" t="str">
        <f t="shared" si="103"/>
        <v/>
      </c>
      <c r="S214" s="379">
        <f t="shared" si="95"/>
        <v>0</v>
      </c>
      <c r="T214" s="379">
        <f t="shared" si="95"/>
        <v>0</v>
      </c>
      <c r="U214" s="380">
        <f t="shared" si="95"/>
        <v>0</v>
      </c>
      <c r="V214" s="382" t="str">
        <f t="shared" si="104"/>
        <v/>
      </c>
      <c r="W214" s="383">
        <f t="shared" si="101"/>
        <v>0</v>
      </c>
      <c r="X214" s="379">
        <f t="shared" si="101"/>
        <v>0</v>
      </c>
      <c r="Y214" s="379">
        <f t="shared" si="101"/>
        <v>0</v>
      </c>
      <c r="Z214" s="379">
        <f t="shared" si="101"/>
        <v>0</v>
      </c>
      <c r="AA214" s="384">
        <f t="shared" si="101"/>
        <v>0</v>
      </c>
      <c r="AB214" s="383">
        <f t="shared" si="99"/>
        <v>0</v>
      </c>
      <c r="AC214" s="379">
        <f t="shared" si="99"/>
        <v>0</v>
      </c>
      <c r="AD214" s="379">
        <f t="shared" si="99"/>
        <v>0</v>
      </c>
      <c r="AE214" s="379">
        <f t="shared" si="99"/>
        <v>0</v>
      </c>
      <c r="AF214" s="385">
        <f t="shared" si="99"/>
        <v>0</v>
      </c>
      <c r="AG214" s="386" t="str">
        <f t="shared" si="105"/>
        <v/>
      </c>
      <c r="AH214" s="21"/>
      <c r="AI214" s="402"/>
      <c r="AJ214" s="406">
        <f t="shared" si="97"/>
        <v>0</v>
      </c>
      <c r="AK214" s="406">
        <f t="shared" si="97"/>
        <v>0</v>
      </c>
      <c r="AL214" s="407">
        <f t="shared" si="97"/>
        <v>0</v>
      </c>
      <c r="AM214" s="408" t="str">
        <f t="shared" si="106"/>
        <v/>
      </c>
      <c r="AN214" s="410">
        <f t="shared" si="100"/>
        <v>0</v>
      </c>
      <c r="AO214" s="406">
        <f t="shared" si="100"/>
        <v>0</v>
      </c>
      <c r="AP214" s="406">
        <f t="shared" si="100"/>
        <v>0</v>
      </c>
      <c r="AQ214" s="406">
        <f t="shared" si="100"/>
        <v>0</v>
      </c>
      <c r="AR214" s="411">
        <f t="shared" si="100"/>
        <v>0</v>
      </c>
      <c r="AS214" s="410">
        <f t="shared" si="100"/>
        <v>0</v>
      </c>
      <c r="AT214" s="406">
        <f t="shared" si="100"/>
        <v>0</v>
      </c>
      <c r="AU214" s="406">
        <f t="shared" si="100"/>
        <v>0</v>
      </c>
      <c r="AV214" s="406">
        <f t="shared" si="100"/>
        <v>0</v>
      </c>
      <c r="AW214" s="412">
        <f t="shared" si="100"/>
        <v>0</v>
      </c>
      <c r="AX214" s="413">
        <f t="shared" si="107"/>
        <v>0</v>
      </c>
      <c r="AZ214" s="303"/>
      <c r="CP214" s="3"/>
      <c r="DR214" s="304"/>
    </row>
    <row r="215" spans="1:122" s="5" customFormat="1" ht="18" x14ac:dyDescent="0.25">
      <c r="A215" s="695" t="s">
        <v>411</v>
      </c>
      <c r="B215" s="693"/>
      <c r="C215" s="526"/>
      <c r="D215" s="530"/>
      <c r="E215" s="378" t="s">
        <v>453</v>
      </c>
      <c r="F215" s="530"/>
      <c r="G215" s="530"/>
      <c r="H215" s="530"/>
      <c r="I215" s="530"/>
      <c r="J215" s="531"/>
      <c r="K215" s="379">
        <f t="shared" si="87"/>
        <v>0</v>
      </c>
      <c r="L215" s="379">
        <f t="shared" si="87"/>
        <v>0</v>
      </c>
      <c r="M215" s="380">
        <f t="shared" si="87"/>
        <v>0</v>
      </c>
      <c r="N215" s="381" t="str">
        <f t="shared" si="102"/>
        <v/>
      </c>
      <c r="O215" s="379">
        <f t="shared" si="94"/>
        <v>0</v>
      </c>
      <c r="P215" s="379">
        <f t="shared" si="94"/>
        <v>0</v>
      </c>
      <c r="Q215" s="380">
        <f t="shared" si="94"/>
        <v>0</v>
      </c>
      <c r="R215" s="381" t="str">
        <f t="shared" si="103"/>
        <v/>
      </c>
      <c r="S215" s="379">
        <f t="shared" si="95"/>
        <v>0</v>
      </c>
      <c r="T215" s="379">
        <f t="shared" si="95"/>
        <v>0</v>
      </c>
      <c r="U215" s="380">
        <f t="shared" si="95"/>
        <v>0</v>
      </c>
      <c r="V215" s="382" t="str">
        <f t="shared" si="104"/>
        <v/>
      </c>
      <c r="W215" s="383">
        <f t="shared" si="101"/>
        <v>0</v>
      </c>
      <c r="X215" s="379">
        <f t="shared" si="101"/>
        <v>0</v>
      </c>
      <c r="Y215" s="379">
        <f t="shared" si="101"/>
        <v>0</v>
      </c>
      <c r="Z215" s="379">
        <f t="shared" si="101"/>
        <v>0</v>
      </c>
      <c r="AA215" s="384">
        <f t="shared" si="101"/>
        <v>0</v>
      </c>
      <c r="AB215" s="383">
        <f t="shared" si="99"/>
        <v>0</v>
      </c>
      <c r="AC215" s="379">
        <f t="shared" si="99"/>
        <v>0</v>
      </c>
      <c r="AD215" s="379">
        <f t="shared" si="99"/>
        <v>0</v>
      </c>
      <c r="AE215" s="379">
        <f t="shared" si="99"/>
        <v>0</v>
      </c>
      <c r="AF215" s="385">
        <f t="shared" si="99"/>
        <v>0</v>
      </c>
      <c r="AG215" s="386" t="str">
        <f t="shared" si="105"/>
        <v/>
      </c>
      <c r="AH215" s="21"/>
      <c r="AI215" s="402"/>
      <c r="AJ215" s="406">
        <f t="shared" si="97"/>
        <v>0</v>
      </c>
      <c r="AK215" s="406">
        <f t="shared" si="97"/>
        <v>0</v>
      </c>
      <c r="AL215" s="407">
        <f t="shared" si="97"/>
        <v>0</v>
      </c>
      <c r="AM215" s="408" t="str">
        <f t="shared" si="106"/>
        <v/>
      </c>
      <c r="AN215" s="410">
        <f t="shared" si="100"/>
        <v>0</v>
      </c>
      <c r="AO215" s="406">
        <f t="shared" si="100"/>
        <v>0</v>
      </c>
      <c r="AP215" s="406">
        <f t="shared" si="100"/>
        <v>0</v>
      </c>
      <c r="AQ215" s="406">
        <f t="shared" si="100"/>
        <v>0</v>
      </c>
      <c r="AR215" s="411">
        <f t="shared" si="100"/>
        <v>0</v>
      </c>
      <c r="AS215" s="410">
        <f t="shared" si="100"/>
        <v>0</v>
      </c>
      <c r="AT215" s="406">
        <f t="shared" si="100"/>
        <v>0</v>
      </c>
      <c r="AU215" s="406">
        <f t="shared" si="100"/>
        <v>0</v>
      </c>
      <c r="AV215" s="406">
        <f t="shared" si="100"/>
        <v>0</v>
      </c>
      <c r="AW215" s="412">
        <f t="shared" si="100"/>
        <v>0</v>
      </c>
      <c r="AX215" s="413">
        <f t="shared" si="107"/>
        <v>0</v>
      </c>
      <c r="AZ215" s="303"/>
      <c r="CP215" s="3"/>
      <c r="DR215" s="304"/>
    </row>
    <row r="216" spans="1:122" s="5" customFormat="1" ht="18" x14ac:dyDescent="0.25">
      <c r="A216" s="695" t="s">
        <v>412</v>
      </c>
      <c r="B216" s="693"/>
      <c r="C216" s="526"/>
      <c r="D216" s="530"/>
      <c r="E216" s="378" t="s">
        <v>454</v>
      </c>
      <c r="F216" s="530"/>
      <c r="G216" s="530"/>
      <c r="H216" s="530"/>
      <c r="I216" s="530"/>
      <c r="J216" s="531"/>
      <c r="K216" s="379">
        <f t="shared" si="87"/>
        <v>0</v>
      </c>
      <c r="L216" s="379">
        <f t="shared" si="87"/>
        <v>0</v>
      </c>
      <c r="M216" s="380">
        <f t="shared" si="87"/>
        <v>0</v>
      </c>
      <c r="N216" s="381" t="str">
        <f t="shared" si="102"/>
        <v/>
      </c>
      <c r="O216" s="379">
        <f t="shared" si="94"/>
        <v>0</v>
      </c>
      <c r="P216" s="379">
        <f t="shared" si="94"/>
        <v>0</v>
      </c>
      <c r="Q216" s="380">
        <f t="shared" si="94"/>
        <v>0</v>
      </c>
      <c r="R216" s="381" t="str">
        <f t="shared" si="103"/>
        <v/>
      </c>
      <c r="S216" s="379">
        <f t="shared" si="95"/>
        <v>0</v>
      </c>
      <c r="T216" s="379">
        <f t="shared" si="95"/>
        <v>0</v>
      </c>
      <c r="U216" s="380">
        <f t="shared" si="95"/>
        <v>0</v>
      </c>
      <c r="V216" s="382" t="str">
        <f t="shared" si="104"/>
        <v/>
      </c>
      <c r="W216" s="383">
        <f t="shared" si="101"/>
        <v>0</v>
      </c>
      <c r="X216" s="379">
        <f t="shared" si="101"/>
        <v>0</v>
      </c>
      <c r="Y216" s="379">
        <f t="shared" si="101"/>
        <v>0</v>
      </c>
      <c r="Z216" s="379">
        <f t="shared" si="101"/>
        <v>0</v>
      </c>
      <c r="AA216" s="384">
        <f t="shared" si="101"/>
        <v>0</v>
      </c>
      <c r="AB216" s="383">
        <f t="shared" si="99"/>
        <v>0</v>
      </c>
      <c r="AC216" s="379">
        <f t="shared" si="99"/>
        <v>0</v>
      </c>
      <c r="AD216" s="379">
        <f t="shared" si="99"/>
        <v>0</v>
      </c>
      <c r="AE216" s="379">
        <f t="shared" si="99"/>
        <v>0</v>
      </c>
      <c r="AF216" s="385">
        <f t="shared" si="99"/>
        <v>0</v>
      </c>
      <c r="AG216" s="386" t="str">
        <f t="shared" si="105"/>
        <v/>
      </c>
      <c r="AH216" s="21"/>
      <c r="AI216" s="402"/>
      <c r="AJ216" s="406">
        <f t="shared" si="97"/>
        <v>0</v>
      </c>
      <c r="AK216" s="406">
        <f t="shared" si="97"/>
        <v>0</v>
      </c>
      <c r="AL216" s="407">
        <f t="shared" si="97"/>
        <v>0</v>
      </c>
      <c r="AM216" s="408" t="str">
        <f t="shared" si="106"/>
        <v/>
      </c>
      <c r="AN216" s="410">
        <f t="shared" si="100"/>
        <v>0</v>
      </c>
      <c r="AO216" s="406">
        <f t="shared" si="100"/>
        <v>0</v>
      </c>
      <c r="AP216" s="406">
        <f t="shared" si="100"/>
        <v>0</v>
      </c>
      <c r="AQ216" s="406">
        <f t="shared" si="100"/>
        <v>0</v>
      </c>
      <c r="AR216" s="411">
        <f t="shared" si="100"/>
        <v>0</v>
      </c>
      <c r="AS216" s="410">
        <f t="shared" si="100"/>
        <v>0</v>
      </c>
      <c r="AT216" s="406">
        <f t="shared" si="100"/>
        <v>0</v>
      </c>
      <c r="AU216" s="406">
        <f t="shared" si="100"/>
        <v>0</v>
      </c>
      <c r="AV216" s="406">
        <f t="shared" si="100"/>
        <v>0</v>
      </c>
      <c r="AW216" s="412">
        <f t="shared" si="100"/>
        <v>0</v>
      </c>
      <c r="AX216" s="413">
        <f t="shared" si="107"/>
        <v>0</v>
      </c>
      <c r="AZ216" s="303"/>
      <c r="CP216" s="3"/>
      <c r="DR216" s="304"/>
    </row>
    <row r="217" spans="1:122" s="5" customFormat="1" ht="18" x14ac:dyDescent="0.25">
      <c r="A217" s="695" t="s">
        <v>407</v>
      </c>
      <c r="B217" s="693"/>
      <c r="C217" s="526"/>
      <c r="D217" s="530"/>
      <c r="E217" s="378" t="s">
        <v>165</v>
      </c>
      <c r="F217" s="530"/>
      <c r="G217" s="530"/>
      <c r="H217" s="530"/>
      <c r="I217" s="530"/>
      <c r="J217" s="531"/>
      <c r="K217" s="379">
        <f t="shared" si="87"/>
        <v>0</v>
      </c>
      <c r="L217" s="379">
        <f t="shared" si="87"/>
        <v>0</v>
      </c>
      <c r="M217" s="380">
        <f t="shared" si="87"/>
        <v>0</v>
      </c>
      <c r="N217" s="381" t="str">
        <f t="shared" si="102"/>
        <v/>
      </c>
      <c r="O217" s="379">
        <f t="shared" si="94"/>
        <v>0</v>
      </c>
      <c r="P217" s="379">
        <f t="shared" si="94"/>
        <v>0</v>
      </c>
      <c r="Q217" s="380">
        <f t="shared" si="94"/>
        <v>0</v>
      </c>
      <c r="R217" s="381" t="str">
        <f t="shared" si="103"/>
        <v/>
      </c>
      <c r="S217" s="379">
        <f t="shared" si="95"/>
        <v>0</v>
      </c>
      <c r="T217" s="379">
        <f t="shared" si="95"/>
        <v>0</v>
      </c>
      <c r="U217" s="380">
        <f t="shared" si="95"/>
        <v>0</v>
      </c>
      <c r="V217" s="382" t="str">
        <f t="shared" si="104"/>
        <v/>
      </c>
      <c r="W217" s="383">
        <f t="shared" si="101"/>
        <v>0</v>
      </c>
      <c r="X217" s="379">
        <f t="shared" si="101"/>
        <v>0</v>
      </c>
      <c r="Y217" s="379">
        <f t="shared" si="101"/>
        <v>0</v>
      </c>
      <c r="Z217" s="379">
        <f t="shared" si="101"/>
        <v>0</v>
      </c>
      <c r="AA217" s="384">
        <f t="shared" si="101"/>
        <v>0</v>
      </c>
      <c r="AB217" s="383">
        <f t="shared" si="99"/>
        <v>0</v>
      </c>
      <c r="AC217" s="379">
        <f t="shared" si="99"/>
        <v>0</v>
      </c>
      <c r="AD217" s="379">
        <f t="shared" si="99"/>
        <v>0</v>
      </c>
      <c r="AE217" s="379">
        <f t="shared" si="99"/>
        <v>0</v>
      </c>
      <c r="AF217" s="385">
        <f t="shared" si="99"/>
        <v>0</v>
      </c>
      <c r="AG217" s="386" t="str">
        <f t="shared" si="105"/>
        <v/>
      </c>
      <c r="AH217" s="21"/>
      <c r="AI217" s="402"/>
      <c r="AJ217" s="406">
        <f t="shared" si="97"/>
        <v>0</v>
      </c>
      <c r="AK217" s="406">
        <f t="shared" si="97"/>
        <v>0</v>
      </c>
      <c r="AL217" s="407">
        <f t="shared" si="97"/>
        <v>0</v>
      </c>
      <c r="AM217" s="408" t="str">
        <f t="shared" si="106"/>
        <v/>
      </c>
      <c r="AN217" s="410">
        <f t="shared" si="100"/>
        <v>0</v>
      </c>
      <c r="AO217" s="406">
        <f t="shared" si="100"/>
        <v>0</v>
      </c>
      <c r="AP217" s="406">
        <f t="shared" si="100"/>
        <v>0</v>
      </c>
      <c r="AQ217" s="406">
        <f t="shared" si="100"/>
        <v>0</v>
      </c>
      <c r="AR217" s="411">
        <f t="shared" si="100"/>
        <v>0</v>
      </c>
      <c r="AS217" s="410">
        <f t="shared" si="100"/>
        <v>0</v>
      </c>
      <c r="AT217" s="406">
        <f t="shared" si="100"/>
        <v>0</v>
      </c>
      <c r="AU217" s="406">
        <f t="shared" si="100"/>
        <v>0</v>
      </c>
      <c r="AV217" s="406">
        <f t="shared" si="100"/>
        <v>0</v>
      </c>
      <c r="AW217" s="412">
        <f t="shared" si="100"/>
        <v>0</v>
      </c>
      <c r="AX217" s="413">
        <f t="shared" si="107"/>
        <v>0</v>
      </c>
      <c r="AZ217" s="303"/>
      <c r="CP217" s="3"/>
      <c r="DR217" s="304"/>
    </row>
    <row r="218" spans="1:122" s="5" customFormat="1" ht="18" x14ac:dyDescent="0.25">
      <c r="A218" s="695" t="s">
        <v>414</v>
      </c>
      <c r="B218" s="693"/>
      <c r="C218" s="526"/>
      <c r="D218" s="530"/>
      <c r="E218" s="378" t="s">
        <v>456</v>
      </c>
      <c r="F218" s="530"/>
      <c r="G218" s="530"/>
      <c r="H218" s="530"/>
      <c r="I218" s="530"/>
      <c r="J218" s="531"/>
      <c r="K218" s="379">
        <f t="shared" si="87"/>
        <v>0</v>
      </c>
      <c r="L218" s="379">
        <f t="shared" si="87"/>
        <v>0</v>
      </c>
      <c r="M218" s="380">
        <f t="shared" si="87"/>
        <v>0</v>
      </c>
      <c r="N218" s="381" t="str">
        <f t="shared" si="88"/>
        <v/>
      </c>
      <c r="O218" s="379">
        <f t="shared" si="94"/>
        <v>0</v>
      </c>
      <c r="P218" s="379">
        <f t="shared" si="94"/>
        <v>0</v>
      </c>
      <c r="Q218" s="380">
        <f t="shared" si="94"/>
        <v>0</v>
      </c>
      <c r="R218" s="381" t="str">
        <f t="shared" si="89"/>
        <v/>
      </c>
      <c r="S218" s="379">
        <f t="shared" si="95"/>
        <v>0</v>
      </c>
      <c r="T218" s="379">
        <f t="shared" si="95"/>
        <v>0</v>
      </c>
      <c r="U218" s="380">
        <f t="shared" si="95"/>
        <v>0</v>
      </c>
      <c r="V218" s="382" t="str">
        <f t="shared" si="90"/>
        <v/>
      </c>
      <c r="W218" s="383">
        <f t="shared" si="101"/>
        <v>0</v>
      </c>
      <c r="X218" s="379">
        <f t="shared" si="101"/>
        <v>0</v>
      </c>
      <c r="Y218" s="379">
        <f t="shared" si="101"/>
        <v>0</v>
      </c>
      <c r="Z218" s="379">
        <f t="shared" si="101"/>
        <v>0</v>
      </c>
      <c r="AA218" s="384">
        <f t="shared" si="101"/>
        <v>0</v>
      </c>
      <c r="AB218" s="383">
        <f t="shared" si="99"/>
        <v>0</v>
      </c>
      <c r="AC218" s="379">
        <f t="shared" si="99"/>
        <v>0</v>
      </c>
      <c r="AD218" s="379">
        <f t="shared" si="99"/>
        <v>0</v>
      </c>
      <c r="AE218" s="379">
        <f t="shared" si="99"/>
        <v>0</v>
      </c>
      <c r="AF218" s="385">
        <f t="shared" si="99"/>
        <v>0</v>
      </c>
      <c r="AG218" s="386" t="str">
        <f t="shared" si="91"/>
        <v/>
      </c>
      <c r="AH218" s="21"/>
      <c r="AI218" s="402"/>
      <c r="AJ218" s="406">
        <f t="shared" si="97"/>
        <v>0</v>
      </c>
      <c r="AK218" s="406">
        <f t="shared" si="97"/>
        <v>0</v>
      </c>
      <c r="AL218" s="407">
        <f t="shared" si="97"/>
        <v>0</v>
      </c>
      <c r="AM218" s="408" t="str">
        <f t="shared" si="92"/>
        <v/>
      </c>
      <c r="AN218" s="410">
        <f t="shared" si="100"/>
        <v>0</v>
      </c>
      <c r="AO218" s="406">
        <f t="shared" si="100"/>
        <v>0</v>
      </c>
      <c r="AP218" s="406">
        <f t="shared" si="100"/>
        <v>0</v>
      </c>
      <c r="AQ218" s="406">
        <f t="shared" si="100"/>
        <v>0</v>
      </c>
      <c r="AR218" s="411">
        <f t="shared" si="100"/>
        <v>0</v>
      </c>
      <c r="AS218" s="410">
        <f t="shared" si="100"/>
        <v>0</v>
      </c>
      <c r="AT218" s="406">
        <f t="shared" si="100"/>
        <v>0</v>
      </c>
      <c r="AU218" s="406">
        <f t="shared" si="100"/>
        <v>0</v>
      </c>
      <c r="AV218" s="406">
        <f t="shared" si="100"/>
        <v>0</v>
      </c>
      <c r="AW218" s="412">
        <f t="shared" si="100"/>
        <v>0</v>
      </c>
      <c r="AX218" s="413">
        <f t="shared" si="93"/>
        <v>0</v>
      </c>
      <c r="AZ218" s="303"/>
      <c r="CP218" s="3"/>
      <c r="DR218" s="304"/>
    </row>
    <row r="219" spans="1:122" s="5" customFormat="1" ht="18" x14ac:dyDescent="0.25">
      <c r="A219" s="695" t="s">
        <v>413</v>
      </c>
      <c r="B219" s="693"/>
      <c r="C219" s="526"/>
      <c r="D219" s="530"/>
      <c r="E219" s="378" t="s">
        <v>455</v>
      </c>
      <c r="F219" s="530"/>
      <c r="G219" s="530"/>
      <c r="H219" s="530"/>
      <c r="I219" s="530"/>
      <c r="J219" s="531"/>
      <c r="K219" s="379">
        <f t="shared" si="87"/>
        <v>0</v>
      </c>
      <c r="L219" s="379">
        <f t="shared" si="87"/>
        <v>0</v>
      </c>
      <c r="M219" s="380">
        <f t="shared" si="87"/>
        <v>0</v>
      </c>
      <c r="N219" s="381" t="str">
        <f t="shared" si="88"/>
        <v/>
      </c>
      <c r="O219" s="379">
        <f t="shared" si="94"/>
        <v>0</v>
      </c>
      <c r="P219" s="379">
        <f t="shared" si="94"/>
        <v>0</v>
      </c>
      <c r="Q219" s="380">
        <f t="shared" si="94"/>
        <v>0</v>
      </c>
      <c r="R219" s="381" t="str">
        <f t="shared" si="89"/>
        <v/>
      </c>
      <c r="S219" s="379">
        <f t="shared" si="95"/>
        <v>0</v>
      </c>
      <c r="T219" s="379">
        <f t="shared" si="95"/>
        <v>0</v>
      </c>
      <c r="U219" s="380">
        <f t="shared" si="95"/>
        <v>0</v>
      </c>
      <c r="V219" s="382" t="str">
        <f t="shared" si="90"/>
        <v/>
      </c>
      <c r="W219" s="383">
        <f t="shared" si="101"/>
        <v>0</v>
      </c>
      <c r="X219" s="379">
        <f t="shared" si="101"/>
        <v>0</v>
      </c>
      <c r="Y219" s="379">
        <f t="shared" si="101"/>
        <v>0</v>
      </c>
      <c r="Z219" s="379">
        <f t="shared" si="101"/>
        <v>0</v>
      </c>
      <c r="AA219" s="384">
        <f t="shared" si="101"/>
        <v>0</v>
      </c>
      <c r="AB219" s="383">
        <f t="shared" si="99"/>
        <v>0</v>
      </c>
      <c r="AC219" s="379">
        <f t="shared" si="99"/>
        <v>0</v>
      </c>
      <c r="AD219" s="379">
        <f t="shared" si="99"/>
        <v>0</v>
      </c>
      <c r="AE219" s="379">
        <f t="shared" si="99"/>
        <v>0</v>
      </c>
      <c r="AF219" s="385">
        <f t="shared" si="99"/>
        <v>0</v>
      </c>
      <c r="AG219" s="386" t="str">
        <f t="shared" si="91"/>
        <v/>
      </c>
      <c r="AH219" s="21"/>
      <c r="AI219" s="402"/>
      <c r="AJ219" s="406">
        <f t="shared" si="97"/>
        <v>0</v>
      </c>
      <c r="AK219" s="406">
        <f t="shared" si="97"/>
        <v>0</v>
      </c>
      <c r="AL219" s="407">
        <f t="shared" si="97"/>
        <v>0</v>
      </c>
      <c r="AM219" s="408" t="str">
        <f t="shared" si="92"/>
        <v/>
      </c>
      <c r="AN219" s="410">
        <f t="shared" si="100"/>
        <v>0</v>
      </c>
      <c r="AO219" s="406">
        <f t="shared" si="100"/>
        <v>0</v>
      </c>
      <c r="AP219" s="406">
        <f t="shared" si="100"/>
        <v>0</v>
      </c>
      <c r="AQ219" s="406">
        <f t="shared" si="100"/>
        <v>0</v>
      </c>
      <c r="AR219" s="411">
        <f t="shared" si="100"/>
        <v>0</v>
      </c>
      <c r="AS219" s="410">
        <f t="shared" si="100"/>
        <v>0</v>
      </c>
      <c r="AT219" s="406">
        <f t="shared" si="100"/>
        <v>0</v>
      </c>
      <c r="AU219" s="406">
        <f t="shared" si="100"/>
        <v>0</v>
      </c>
      <c r="AV219" s="406">
        <f t="shared" si="100"/>
        <v>0</v>
      </c>
      <c r="AW219" s="412">
        <f t="shared" si="100"/>
        <v>0</v>
      </c>
      <c r="AX219" s="413">
        <f t="shared" si="93"/>
        <v>0</v>
      </c>
      <c r="AZ219" s="303"/>
      <c r="CP219" s="3"/>
      <c r="DR219" s="304"/>
    </row>
    <row r="220" spans="1:122" s="5" customFormat="1" ht="18" x14ac:dyDescent="0.25">
      <c r="A220" s="695" t="s">
        <v>335</v>
      </c>
      <c r="B220" s="693"/>
      <c r="C220" s="526"/>
      <c r="D220" s="530"/>
      <c r="E220" s="378" t="s">
        <v>490</v>
      </c>
      <c r="F220" s="530"/>
      <c r="G220" s="530"/>
      <c r="H220" s="530"/>
      <c r="I220" s="530"/>
      <c r="J220" s="531"/>
      <c r="K220" s="379">
        <f t="shared" si="87"/>
        <v>0</v>
      </c>
      <c r="L220" s="379">
        <f t="shared" si="87"/>
        <v>0</v>
      </c>
      <c r="M220" s="380">
        <f t="shared" si="87"/>
        <v>0</v>
      </c>
      <c r="N220" s="381" t="str">
        <f t="shared" ref="N220" si="108">IF(K220=0,"",M220/K220)</f>
        <v/>
      </c>
      <c r="O220" s="379">
        <f t="shared" si="94"/>
        <v>0</v>
      </c>
      <c r="P220" s="379">
        <f t="shared" si="94"/>
        <v>0</v>
      </c>
      <c r="Q220" s="380">
        <f t="shared" si="94"/>
        <v>0</v>
      </c>
      <c r="R220" s="381" t="str">
        <f t="shared" ref="R220" si="109">IF(O220=0,"",Q220/O220)</f>
        <v/>
      </c>
      <c r="S220" s="379">
        <f t="shared" si="95"/>
        <v>0</v>
      </c>
      <c r="T220" s="379">
        <f t="shared" si="95"/>
        <v>0</v>
      </c>
      <c r="U220" s="380">
        <f t="shared" si="95"/>
        <v>0</v>
      </c>
      <c r="V220" s="382" t="str">
        <f t="shared" ref="V220" si="110">IF(S220=0,"",U220/S220)</f>
        <v/>
      </c>
      <c r="W220" s="383">
        <f t="shared" si="101"/>
        <v>0</v>
      </c>
      <c r="X220" s="379">
        <f t="shared" si="101"/>
        <v>0</v>
      </c>
      <c r="Y220" s="379">
        <f t="shared" si="101"/>
        <v>0</v>
      </c>
      <c r="Z220" s="379">
        <f t="shared" si="101"/>
        <v>0</v>
      </c>
      <c r="AA220" s="384">
        <f t="shared" si="101"/>
        <v>0</v>
      </c>
      <c r="AB220" s="383">
        <f t="shared" si="99"/>
        <v>0</v>
      </c>
      <c r="AC220" s="379">
        <f t="shared" si="99"/>
        <v>0</v>
      </c>
      <c r="AD220" s="379">
        <f t="shared" si="99"/>
        <v>0</v>
      </c>
      <c r="AE220" s="379">
        <f t="shared" si="99"/>
        <v>0</v>
      </c>
      <c r="AF220" s="385">
        <f t="shared" si="99"/>
        <v>0</v>
      </c>
      <c r="AG220" s="386" t="str">
        <f t="shared" ref="AG220" si="111">IF(AF220=0,"",+AF220/AA220)</f>
        <v/>
      </c>
      <c r="AH220" s="21"/>
      <c r="AI220" s="402"/>
      <c r="AJ220" s="406">
        <f t="shared" si="97"/>
        <v>0</v>
      </c>
      <c r="AK220" s="406">
        <f t="shared" si="97"/>
        <v>0</v>
      </c>
      <c r="AL220" s="407">
        <f t="shared" si="97"/>
        <v>0</v>
      </c>
      <c r="AM220" s="408" t="str">
        <f t="shared" ref="AM220" si="112">IF(AJ220=0,"",AL220/AJ220)</f>
        <v/>
      </c>
      <c r="AN220" s="410">
        <f t="shared" si="100"/>
        <v>0</v>
      </c>
      <c r="AO220" s="406">
        <f t="shared" si="100"/>
        <v>0</v>
      </c>
      <c r="AP220" s="406">
        <f t="shared" si="100"/>
        <v>0</v>
      </c>
      <c r="AQ220" s="406">
        <f t="shared" si="100"/>
        <v>0</v>
      </c>
      <c r="AR220" s="411">
        <f t="shared" si="100"/>
        <v>0</v>
      </c>
      <c r="AS220" s="410">
        <f t="shared" si="100"/>
        <v>0</v>
      </c>
      <c r="AT220" s="406">
        <f t="shared" si="100"/>
        <v>0</v>
      </c>
      <c r="AU220" s="406">
        <f t="shared" si="100"/>
        <v>0</v>
      </c>
      <c r="AV220" s="406">
        <f t="shared" si="100"/>
        <v>0</v>
      </c>
      <c r="AW220" s="412">
        <f t="shared" si="100"/>
        <v>0</v>
      </c>
      <c r="AX220" s="413">
        <f t="shared" ref="AX220" si="113">IF(AR220=0,0,+AW220/AR220)</f>
        <v>0</v>
      </c>
      <c r="AZ220" s="303"/>
      <c r="CP220" s="3"/>
      <c r="DR220" s="304"/>
    </row>
    <row r="221" spans="1:122" s="5" customFormat="1" ht="18" x14ac:dyDescent="0.25">
      <c r="A221" s="695" t="s">
        <v>369</v>
      </c>
      <c r="B221" s="693"/>
      <c r="C221" s="526"/>
      <c r="D221" s="530"/>
      <c r="E221" s="378" t="s">
        <v>162</v>
      </c>
      <c r="F221" s="530"/>
      <c r="G221" s="530"/>
      <c r="H221" s="530"/>
      <c r="I221" s="530"/>
      <c r="J221" s="531"/>
      <c r="K221" s="379">
        <f t="shared" si="87"/>
        <v>0</v>
      </c>
      <c r="L221" s="379">
        <f t="shared" si="87"/>
        <v>0</v>
      </c>
      <c r="M221" s="380">
        <f t="shared" si="87"/>
        <v>0</v>
      </c>
      <c r="N221" s="381" t="str">
        <f t="shared" si="88"/>
        <v/>
      </c>
      <c r="O221" s="379">
        <f t="shared" si="94"/>
        <v>0</v>
      </c>
      <c r="P221" s="379">
        <f t="shared" si="94"/>
        <v>0</v>
      </c>
      <c r="Q221" s="380">
        <f t="shared" si="94"/>
        <v>0</v>
      </c>
      <c r="R221" s="381" t="str">
        <f t="shared" si="89"/>
        <v/>
      </c>
      <c r="S221" s="379">
        <f t="shared" si="95"/>
        <v>0</v>
      </c>
      <c r="T221" s="379">
        <f t="shared" si="95"/>
        <v>0</v>
      </c>
      <c r="U221" s="380">
        <f t="shared" si="95"/>
        <v>0</v>
      </c>
      <c r="V221" s="382" t="str">
        <f t="shared" si="90"/>
        <v/>
      </c>
      <c r="W221" s="383">
        <f t="shared" si="101"/>
        <v>0</v>
      </c>
      <c r="X221" s="379">
        <f t="shared" si="101"/>
        <v>0</v>
      </c>
      <c r="Y221" s="379">
        <f t="shared" si="101"/>
        <v>0</v>
      </c>
      <c r="Z221" s="379">
        <f t="shared" si="101"/>
        <v>0</v>
      </c>
      <c r="AA221" s="384">
        <f t="shared" si="101"/>
        <v>0</v>
      </c>
      <c r="AB221" s="383">
        <f t="shared" si="99"/>
        <v>0</v>
      </c>
      <c r="AC221" s="379">
        <f t="shared" si="99"/>
        <v>0</v>
      </c>
      <c r="AD221" s="379">
        <f t="shared" si="99"/>
        <v>0</v>
      </c>
      <c r="AE221" s="379">
        <f t="shared" si="99"/>
        <v>0</v>
      </c>
      <c r="AF221" s="385">
        <f t="shared" si="99"/>
        <v>0</v>
      </c>
      <c r="AG221" s="386" t="str">
        <f t="shared" si="91"/>
        <v/>
      </c>
      <c r="AH221" s="21"/>
      <c r="AI221" s="402"/>
      <c r="AJ221" s="406">
        <f t="shared" si="97"/>
        <v>0</v>
      </c>
      <c r="AK221" s="406">
        <f t="shared" si="97"/>
        <v>0</v>
      </c>
      <c r="AL221" s="407">
        <f t="shared" si="97"/>
        <v>0</v>
      </c>
      <c r="AM221" s="408" t="str">
        <f t="shared" si="92"/>
        <v/>
      </c>
      <c r="AN221" s="410">
        <f t="shared" si="100"/>
        <v>0</v>
      </c>
      <c r="AO221" s="406">
        <f t="shared" si="100"/>
        <v>0</v>
      </c>
      <c r="AP221" s="406">
        <f t="shared" si="100"/>
        <v>0</v>
      </c>
      <c r="AQ221" s="406">
        <f t="shared" si="100"/>
        <v>0</v>
      </c>
      <c r="AR221" s="411">
        <f t="shared" si="100"/>
        <v>0</v>
      </c>
      <c r="AS221" s="410">
        <f t="shared" si="100"/>
        <v>0</v>
      </c>
      <c r="AT221" s="406">
        <f t="shared" si="100"/>
        <v>0</v>
      </c>
      <c r="AU221" s="406">
        <f t="shared" si="100"/>
        <v>0</v>
      </c>
      <c r="AV221" s="406">
        <f t="shared" si="100"/>
        <v>0</v>
      </c>
      <c r="AW221" s="412">
        <f t="shared" si="100"/>
        <v>0</v>
      </c>
      <c r="AX221" s="413">
        <f t="shared" si="93"/>
        <v>0</v>
      </c>
      <c r="AZ221" s="303"/>
      <c r="CP221" s="3"/>
      <c r="DR221" s="304"/>
    </row>
    <row r="222" spans="1:122" s="273" customFormat="1" ht="18.75" thickBot="1" x14ac:dyDescent="0.3">
      <c r="A222" s="697" t="s">
        <v>82</v>
      </c>
      <c r="B222" s="698"/>
      <c r="C222" s="342"/>
      <c r="D222" s="344"/>
      <c r="E222" s="343"/>
      <c r="F222" s="344"/>
      <c r="G222" s="344"/>
      <c r="H222" s="344"/>
      <c r="I222" s="344"/>
      <c r="J222" s="345"/>
      <c r="K222" s="346">
        <f>SUM(K169:K221)</f>
        <v>0</v>
      </c>
      <c r="L222" s="347">
        <f>SUM(L169:L221)</f>
        <v>0</v>
      </c>
      <c r="M222" s="347">
        <f>SUM(M169:M221)</f>
        <v>0</v>
      </c>
      <c r="N222" s="348" t="str">
        <f>IF(K222=0,"",M222/K222)</f>
        <v/>
      </c>
      <c r="O222" s="346">
        <f>SUM(O169:O221)</f>
        <v>0</v>
      </c>
      <c r="P222" s="347">
        <f>SUM(P169:P221)</f>
        <v>0</v>
      </c>
      <c r="Q222" s="347">
        <f>SUM(Q169:Q221)</f>
        <v>0</v>
      </c>
      <c r="R222" s="348" t="str">
        <f>IF(O222=0,"",Q222/O222)</f>
        <v/>
      </c>
      <c r="S222" s="346">
        <f>SUM(S169:S221)</f>
        <v>0</v>
      </c>
      <c r="T222" s="347">
        <f>SUM(T169:T221)</f>
        <v>0</v>
      </c>
      <c r="U222" s="347">
        <f>SUM(U169:U221)</f>
        <v>0</v>
      </c>
      <c r="V222" s="349" t="str">
        <f>IF(S222=0,"",U222/S222)</f>
        <v/>
      </c>
      <c r="W222" s="350">
        <f t="shared" ref="W222:AF222" si="114">SUM(W169:W221)</f>
        <v>0</v>
      </c>
      <c r="X222" s="351">
        <f t="shared" si="114"/>
        <v>0</v>
      </c>
      <c r="Y222" s="351">
        <f t="shared" si="114"/>
        <v>0</v>
      </c>
      <c r="Z222" s="351">
        <f t="shared" si="114"/>
        <v>0</v>
      </c>
      <c r="AA222" s="352">
        <f t="shared" si="114"/>
        <v>0</v>
      </c>
      <c r="AB222" s="350">
        <f t="shared" si="114"/>
        <v>0</v>
      </c>
      <c r="AC222" s="351">
        <f t="shared" si="114"/>
        <v>0</v>
      </c>
      <c r="AD222" s="351">
        <f t="shared" si="114"/>
        <v>0</v>
      </c>
      <c r="AE222" s="351">
        <f t="shared" si="114"/>
        <v>0</v>
      </c>
      <c r="AF222" s="347">
        <f t="shared" si="114"/>
        <v>0</v>
      </c>
      <c r="AG222" s="353" t="str">
        <f>IF(AF222=0,"",+AF222/AA222)</f>
        <v/>
      </c>
      <c r="AH222" s="46"/>
      <c r="AI222" s="360"/>
      <c r="AJ222" s="350">
        <f>SUM(AJ169:AJ221)</f>
        <v>0</v>
      </c>
      <c r="AK222" s="354">
        <f>SUM(AK169:AK221)</f>
        <v>0</v>
      </c>
      <c r="AL222" s="355">
        <f>SUM(AL169:AL221)</f>
        <v>0</v>
      </c>
      <c r="AM222" s="356" t="str">
        <f>IF(AJ222=0,"",AL222/AJ222)</f>
        <v/>
      </c>
      <c r="AN222" s="350">
        <f t="shared" ref="AN222:AW222" si="115">SUM(AN169:AN221)</f>
        <v>0</v>
      </c>
      <c r="AO222" s="351">
        <f t="shared" si="115"/>
        <v>0</v>
      </c>
      <c r="AP222" s="351">
        <f t="shared" si="115"/>
        <v>0</v>
      </c>
      <c r="AQ222" s="351">
        <f t="shared" si="115"/>
        <v>0</v>
      </c>
      <c r="AR222" s="352">
        <f t="shared" si="115"/>
        <v>0</v>
      </c>
      <c r="AS222" s="350">
        <f t="shared" si="115"/>
        <v>0</v>
      </c>
      <c r="AT222" s="351">
        <f t="shared" si="115"/>
        <v>0</v>
      </c>
      <c r="AU222" s="351">
        <f t="shared" si="115"/>
        <v>0</v>
      </c>
      <c r="AV222" s="351">
        <f t="shared" si="115"/>
        <v>0</v>
      </c>
      <c r="AW222" s="347">
        <f t="shared" si="115"/>
        <v>0</v>
      </c>
      <c r="AX222" s="353">
        <f>IF(AR222=0,0,+AW222/AR222)</f>
        <v>0</v>
      </c>
      <c r="BD222" s="357"/>
      <c r="CP222" s="358"/>
      <c r="DR222" s="359"/>
    </row>
  </sheetData>
  <sortState ref="A169:E220">
    <sortCondition ref="E169:E220"/>
  </sortState>
  <mergeCells count="117">
    <mergeCell ref="BC4:BW4"/>
    <mergeCell ref="BZ10:CA10"/>
    <mergeCell ref="BZ5:CA9"/>
    <mergeCell ref="CB8:CB9"/>
    <mergeCell ref="BZ4:CO4"/>
    <mergeCell ref="CR5:CR11"/>
    <mergeCell ref="BV10:BV11"/>
    <mergeCell ref="BW10:BW11"/>
    <mergeCell ref="BC5:BD9"/>
    <mergeCell ref="BE8:BE9"/>
    <mergeCell ref="CL5:CO9"/>
    <mergeCell ref="BY8:BY9"/>
    <mergeCell ref="CL10:CL11"/>
    <mergeCell ref="BT5:BW9"/>
    <mergeCell ref="BK10:BL10"/>
    <mergeCell ref="BM10:BN10"/>
    <mergeCell ref="CN10:CN11"/>
    <mergeCell ref="CO10:CO11"/>
    <mergeCell ref="BX8:BX9"/>
    <mergeCell ref="BQ10:BR10"/>
    <mergeCell ref="CC10:CD10"/>
    <mergeCell ref="CE10:CF10"/>
    <mergeCell ref="CG10:CH10"/>
    <mergeCell ref="H83:J83"/>
    <mergeCell ref="H84:J84"/>
    <mergeCell ref="Y10:Y11"/>
    <mergeCell ref="AA10:AA11"/>
    <mergeCell ref="AW10:AW11"/>
    <mergeCell ref="AL10:AM10"/>
    <mergeCell ref="CQ5:CQ11"/>
    <mergeCell ref="BK5:BR9"/>
    <mergeCell ref="AN5:AR9"/>
    <mergeCell ref="AS5:AX9"/>
    <mergeCell ref="BJ8:BJ9"/>
    <mergeCell ref="AO79:AS79"/>
    <mergeCell ref="AI79:AI80"/>
    <mergeCell ref="H79:J80"/>
    <mergeCell ref="BT10:BT11"/>
    <mergeCell ref="BU10:BU11"/>
    <mergeCell ref="BD10:BD11"/>
    <mergeCell ref="BO10:BP10"/>
    <mergeCell ref="BF5:BI9"/>
    <mergeCell ref="BF10:BG10"/>
    <mergeCell ref="BH10:BI10"/>
    <mergeCell ref="CC5:CJ9"/>
    <mergeCell ref="CI10:CJ10"/>
    <mergeCell ref="CM10:CM11"/>
    <mergeCell ref="H85:J85"/>
    <mergeCell ref="AU79:AX79"/>
    <mergeCell ref="AF10:AF11"/>
    <mergeCell ref="AG10:AG11"/>
    <mergeCell ref="X10:X11"/>
    <mergeCell ref="AS10:AS11"/>
    <mergeCell ref="D5:D11"/>
    <mergeCell ref="F5:F11"/>
    <mergeCell ref="G5:G11"/>
    <mergeCell ref="H5:H11"/>
    <mergeCell ref="I5:I11"/>
    <mergeCell ref="T10:T11"/>
    <mergeCell ref="O5:R9"/>
    <mergeCell ref="J5:J11"/>
    <mergeCell ref="AB5:AG9"/>
    <mergeCell ref="P10:P11"/>
    <mergeCell ref="O10:O11"/>
    <mergeCell ref="K5:N9"/>
    <mergeCell ref="W10:W11"/>
    <mergeCell ref="W5:AA9"/>
    <mergeCell ref="Z10:Z11"/>
    <mergeCell ref="K79:O79"/>
    <mergeCell ref="P79:T79"/>
    <mergeCell ref="AJ79:AN79"/>
    <mergeCell ref="C4:AG4"/>
    <mergeCell ref="AI4:AX4"/>
    <mergeCell ref="K10:K11"/>
    <mergeCell ref="L10:L11"/>
    <mergeCell ref="S10:S11"/>
    <mergeCell ref="AT10:AT11"/>
    <mergeCell ref="S5:V9"/>
    <mergeCell ref="AD10:AD11"/>
    <mergeCell ref="AN10:AN11"/>
    <mergeCell ref="AO10:AO11"/>
    <mergeCell ref="M10:N10"/>
    <mergeCell ref="Q10:R10"/>
    <mergeCell ref="AU10:AU11"/>
    <mergeCell ref="AQ10:AQ11"/>
    <mergeCell ref="AR10:AR11"/>
    <mergeCell ref="AB10:AB11"/>
    <mergeCell ref="AC10:AC11"/>
    <mergeCell ref="AJ5:AM9"/>
    <mergeCell ref="AJ10:AJ11"/>
    <mergeCell ref="E5:E11"/>
    <mergeCell ref="A68:B68"/>
    <mergeCell ref="A66:B66"/>
    <mergeCell ref="A69:B69"/>
    <mergeCell ref="AX10:AX11"/>
    <mergeCell ref="W79:AA79"/>
    <mergeCell ref="BC10:BC11"/>
    <mergeCell ref="AZ5:AZ11"/>
    <mergeCell ref="AK10:AK11"/>
    <mergeCell ref="AE10:AE11"/>
    <mergeCell ref="AP10:AP11"/>
    <mergeCell ref="A60:B60"/>
    <mergeCell ref="U10:V10"/>
    <mergeCell ref="AV10:AV11"/>
    <mergeCell ref="AI72:AM72"/>
    <mergeCell ref="CZ5:DD9"/>
    <mergeCell ref="CZ10:CZ11"/>
    <mergeCell ref="CR4:CW4"/>
    <mergeCell ref="CY5:CY11"/>
    <mergeCell ref="DA10:DA11"/>
    <mergeCell ref="DB10:DB11"/>
    <mergeCell ref="DC10:DC11"/>
    <mergeCell ref="DD10:DD11"/>
    <mergeCell ref="CW5:CW11"/>
    <mergeCell ref="CT5:CV11"/>
    <mergeCell ref="CS5:CS11"/>
    <mergeCell ref="CX5:CX11"/>
  </mergeCells>
  <phoneticPr fontId="12" type="noConversion"/>
  <conditionalFormatting sqref="AZ60:AZ68">
    <cfRule type="cellIs" dxfId="182" priority="230" stopIfTrue="1" operator="notEqual">
      <formula>0</formula>
    </cfRule>
  </conditionalFormatting>
  <conditionalFormatting sqref="K13:K59">
    <cfRule type="expression" dxfId="181" priority="62" stopIfTrue="1">
      <formula>AND("c11=""C"";h11&lt;1")</formula>
    </cfRule>
  </conditionalFormatting>
  <conditionalFormatting sqref="A13:A59">
    <cfRule type="expression" dxfId="180" priority="63" stopIfTrue="1">
      <formula>+AZ13&gt;1</formula>
    </cfRule>
    <cfRule type="expression" dxfId="179" priority="64" stopIfTrue="1">
      <formula>+AZ13&lt;-1</formula>
    </cfRule>
  </conditionalFormatting>
  <conditionalFormatting sqref="B13:B59">
    <cfRule type="expression" dxfId="178" priority="65" stopIfTrue="1">
      <formula>+AZ13&gt;1</formula>
    </cfRule>
    <cfRule type="expression" dxfId="177" priority="66" stopIfTrue="1">
      <formula>+AZ13&lt;-1</formula>
    </cfRule>
  </conditionalFormatting>
  <conditionalFormatting sqref="AZ13:AZ59">
    <cfRule type="cellIs" dxfId="176" priority="61" stopIfTrue="1" operator="notEqual">
      <formula>0</formula>
    </cfRule>
  </conditionalFormatting>
  <conditionalFormatting sqref="J13:J59">
    <cfRule type="expression" dxfId="175" priority="60" stopIfTrue="1">
      <formula>CR13&lt;&gt;0</formula>
    </cfRule>
  </conditionalFormatting>
  <conditionalFormatting sqref="BK13:BK59 BM13:BM58 BO13:BO59 BQ13:BQ59">
    <cfRule type="cellIs" dxfId="174" priority="59" stopIfTrue="1" operator="lessThan">
      <formula>0.2</formula>
    </cfRule>
  </conditionalFormatting>
  <conditionalFormatting sqref="BL13:BL59">
    <cfRule type="expression" dxfId="173" priority="58" stopIfTrue="1">
      <formula>BK13&lt;20%</formula>
    </cfRule>
  </conditionalFormatting>
  <conditionalFormatting sqref="BN13:BN58">
    <cfRule type="expression" dxfId="172" priority="57" stopIfTrue="1">
      <formula>BM13&lt;20%</formula>
    </cfRule>
  </conditionalFormatting>
  <conditionalFormatting sqref="CJ13:CJ59">
    <cfRule type="expression" dxfId="171" priority="50" stopIfTrue="1">
      <formula>CI13&lt;20%</formula>
    </cfRule>
  </conditionalFormatting>
  <conditionalFormatting sqref="BP13:BP59">
    <cfRule type="expression" dxfId="170" priority="56" stopIfTrue="1">
      <formula>BO13&lt;20%</formula>
    </cfRule>
  </conditionalFormatting>
  <conditionalFormatting sqref="BR13:BR59">
    <cfRule type="expression" dxfId="169" priority="55" stopIfTrue="1">
      <formula>BQ13&lt;20%</formula>
    </cfRule>
  </conditionalFormatting>
  <conditionalFormatting sqref="CC13:CC59 CE13:CE59 CG13:CG59 CI13:CI59">
    <cfRule type="cellIs" dxfId="168" priority="54" stopIfTrue="1" operator="lessThan">
      <formula>0.2</formula>
    </cfRule>
  </conditionalFormatting>
  <conditionalFormatting sqref="CD13:CD59">
    <cfRule type="expression" dxfId="167" priority="53" stopIfTrue="1">
      <formula>CC13&lt;20%</formula>
    </cfRule>
  </conditionalFormatting>
  <conditionalFormatting sqref="CF13:CF59">
    <cfRule type="expression" dxfId="166" priority="52" stopIfTrue="1">
      <formula>CE13&lt;20%</formula>
    </cfRule>
  </conditionalFormatting>
  <conditionalFormatting sqref="CH13:CH59">
    <cfRule type="expression" dxfId="165" priority="51" stopIfTrue="1">
      <formula>CG13&lt;20%</formula>
    </cfRule>
  </conditionalFormatting>
  <conditionalFormatting sqref="A56:A59">
    <cfRule type="expression" dxfId="164" priority="46" stopIfTrue="1">
      <formula>+AZ56&gt;1</formula>
    </cfRule>
    <cfRule type="expression" dxfId="163" priority="47" stopIfTrue="1">
      <formula>+AZ56&lt;-1</formula>
    </cfRule>
  </conditionalFormatting>
  <conditionalFormatting sqref="B56:B59">
    <cfRule type="expression" dxfId="162" priority="48" stopIfTrue="1">
      <formula>+AZ56&gt;1</formula>
    </cfRule>
    <cfRule type="expression" dxfId="161" priority="49" stopIfTrue="1">
      <formula>+AZ56&lt;-1</formula>
    </cfRule>
  </conditionalFormatting>
  <conditionalFormatting sqref="AZ56:AZ59">
    <cfRule type="cellIs" dxfId="160" priority="45" stopIfTrue="1" operator="notEqual">
      <formula>0</formula>
    </cfRule>
  </conditionalFormatting>
  <conditionalFormatting sqref="BK56:BK59 BM56:BM58 BO56:BO59 BQ56:BQ59">
    <cfRule type="cellIs" dxfId="159" priority="44" stopIfTrue="1" operator="lessThan">
      <formula>0.2</formula>
    </cfRule>
  </conditionalFormatting>
  <conditionalFormatting sqref="BL56:BL59">
    <cfRule type="expression" dxfId="158" priority="43" stopIfTrue="1">
      <formula>BK56&lt;20%</formula>
    </cfRule>
  </conditionalFormatting>
  <conditionalFormatting sqref="BN56:BN58">
    <cfRule type="expression" dxfId="157" priority="42" stopIfTrue="1">
      <formula>BM56&lt;20%</formula>
    </cfRule>
  </conditionalFormatting>
  <conditionalFormatting sqref="CJ56:CJ59">
    <cfRule type="expression" dxfId="156" priority="35" stopIfTrue="1">
      <formula>CI56&lt;20%</formula>
    </cfRule>
  </conditionalFormatting>
  <conditionalFormatting sqref="BP56:BP59">
    <cfRule type="expression" dxfId="155" priority="41" stopIfTrue="1">
      <formula>BO56&lt;20%</formula>
    </cfRule>
  </conditionalFormatting>
  <conditionalFormatting sqref="BR56:BR59">
    <cfRule type="expression" dxfId="154" priority="40" stopIfTrue="1">
      <formula>BQ56&lt;20%</formula>
    </cfRule>
  </conditionalFormatting>
  <conditionalFormatting sqref="CC56:CC59 CE56:CE59 CG56:CG59 CI56:CI59">
    <cfRule type="cellIs" dxfId="153" priority="39" stopIfTrue="1" operator="lessThan">
      <formula>0.2</formula>
    </cfRule>
  </conditionalFormatting>
  <conditionalFormatting sqref="CD56:CD59">
    <cfRule type="expression" dxfId="152" priority="38" stopIfTrue="1">
      <formula>CC56&lt;20%</formula>
    </cfRule>
  </conditionalFormatting>
  <conditionalFormatting sqref="CF56:CF59">
    <cfRule type="expression" dxfId="151" priority="37" stopIfTrue="1">
      <formula>CE56&lt;20%</formula>
    </cfRule>
  </conditionalFormatting>
  <conditionalFormatting sqref="CH56:CH59">
    <cfRule type="expression" dxfId="150" priority="36" stopIfTrue="1">
      <formula>CG56&lt;20%</formula>
    </cfRule>
  </conditionalFormatting>
  <conditionalFormatting sqref="BM59">
    <cfRule type="cellIs" dxfId="149" priority="34" stopIfTrue="1" operator="lessThan">
      <formula>0.2</formula>
    </cfRule>
  </conditionalFormatting>
  <conditionalFormatting sqref="BN59">
    <cfRule type="expression" dxfId="148" priority="33" stopIfTrue="1">
      <formula>BM59&lt;20%</formula>
    </cfRule>
  </conditionalFormatting>
  <conditionalFormatting sqref="BM59">
    <cfRule type="cellIs" dxfId="147" priority="32" stopIfTrue="1" operator="lessThan">
      <formula>0.2</formula>
    </cfRule>
  </conditionalFormatting>
  <conditionalFormatting sqref="BN59">
    <cfRule type="expression" dxfId="146" priority="31" stopIfTrue="1">
      <formula>BM59&lt;20%</formula>
    </cfRule>
  </conditionalFormatting>
  <conditionalFormatting sqref="BU13:BU58">
    <cfRule type="expression" dxfId="145" priority="30" stopIfTrue="1">
      <formula>BT13&lt;20%</formula>
    </cfRule>
  </conditionalFormatting>
  <conditionalFormatting sqref="BU56:BU58">
    <cfRule type="expression" dxfId="144" priority="29" stopIfTrue="1">
      <formula>BT56&lt;20%</formula>
    </cfRule>
  </conditionalFormatting>
  <conditionalFormatting sqref="BU59">
    <cfRule type="expression" dxfId="143" priority="28" stopIfTrue="1">
      <formula>BT59&lt;20%</formula>
    </cfRule>
  </conditionalFormatting>
  <conditionalFormatting sqref="BU59">
    <cfRule type="expression" dxfId="142" priority="27" stopIfTrue="1">
      <formula>BT59&lt;20%</formula>
    </cfRule>
  </conditionalFormatting>
  <conditionalFormatting sqref="BV13:BV59">
    <cfRule type="expression" dxfId="141" priority="26" stopIfTrue="1">
      <formula>BU13&lt;20%</formula>
    </cfRule>
  </conditionalFormatting>
  <conditionalFormatting sqref="BV56:BV59">
    <cfRule type="expression" dxfId="140" priority="25" stopIfTrue="1">
      <formula>BU56&lt;20%</formula>
    </cfRule>
  </conditionalFormatting>
  <conditionalFormatting sqref="D13:D59">
    <cfRule type="expression" dxfId="139" priority="24" stopIfTrue="1">
      <formula>$CW13&lt;&gt;0</formula>
    </cfRule>
  </conditionalFormatting>
  <conditionalFormatting sqref="BM13:BP59 BU13:BV59">
    <cfRule type="expression" dxfId="138" priority="23" stopIfTrue="1">
      <formula>$CV$13=2</formula>
    </cfRule>
  </conditionalFormatting>
  <conditionalFormatting sqref="BM13:BN59 BU13:BU59">
    <cfRule type="expression" dxfId="137" priority="22" stopIfTrue="1">
      <formula>$CV$13=1</formula>
    </cfRule>
  </conditionalFormatting>
  <conditionalFormatting sqref="C13:C58">
    <cfRule type="expression" dxfId="136" priority="21" stopIfTrue="1">
      <formula>CY13=1</formula>
    </cfRule>
  </conditionalFormatting>
  <conditionalFormatting sqref="K13:N58">
    <cfRule type="expression" dxfId="135" priority="20" stopIfTrue="1">
      <formula>$CZ13&lt;&gt;0</formula>
    </cfRule>
  </conditionalFormatting>
  <conditionalFormatting sqref="AI13:AI59">
    <cfRule type="expression" dxfId="134" priority="67" stopIfTrue="1">
      <formula>AND(+AJ13&gt;0,+CT13=1)</formula>
    </cfRule>
    <cfRule type="expression" dxfId="133" priority="68" stopIfTrue="1">
      <formula>AND(+C13="",+CU13=1)</formula>
    </cfRule>
  </conditionalFormatting>
  <conditionalFormatting sqref="AN13:AN58">
    <cfRule type="expression" dxfId="132" priority="8">
      <formula>AND($AN13&lt;&gt;0,$AI13&lt;&gt;"A",OR($CS13=11,$CS13=22,$CS13=33,$CS13=44))</formula>
    </cfRule>
    <cfRule type="expression" dxfId="131" priority="19" stopIfTrue="1">
      <formula>AND($AN13&lt;&gt;0,$DA13=11)</formula>
    </cfRule>
  </conditionalFormatting>
  <conditionalFormatting sqref="AO13:AO58">
    <cfRule type="expression" dxfId="130" priority="7">
      <formula>AND($AT13&lt;&gt;0,$AI13&lt;&gt;"A",OR($CS13=11,$CS13=33,$CS13=44))</formula>
    </cfRule>
    <cfRule type="expression" dxfId="129" priority="18" stopIfTrue="1">
      <formula>AND($AO13&lt;&gt;0,$DB13=22)</formula>
    </cfRule>
  </conditionalFormatting>
  <conditionalFormatting sqref="AP13:AP58">
    <cfRule type="expression" dxfId="128" priority="6">
      <formula>AND($AU13&lt;&gt;0,$AI13&lt;&gt;"A",OR($CS13=11,$CS13=44))</formula>
    </cfRule>
    <cfRule type="expression" dxfId="127" priority="17" stopIfTrue="1">
      <formula>AND($AP13&lt;&gt;0,$DC13=33)</formula>
    </cfRule>
  </conditionalFormatting>
  <conditionalFormatting sqref="AQ13:AQ58">
    <cfRule type="expression" dxfId="126" priority="16" stopIfTrue="1">
      <formula>AND($AQ13&lt;&gt;0,$DD13=44)</formula>
    </cfRule>
  </conditionalFormatting>
  <conditionalFormatting sqref="W13:W58">
    <cfRule type="expression" dxfId="125" priority="12" stopIfTrue="1">
      <formula>AND($W13&lt;&gt;0,OR($CS13=1,$CS13=2,$CS13=3,$CS13=4))</formula>
    </cfRule>
  </conditionalFormatting>
  <conditionalFormatting sqref="X13:X58">
    <cfRule type="expression" dxfId="124" priority="11" stopIfTrue="1">
      <formula>AND($X13&lt;&gt;0,$DB13=2)</formula>
    </cfRule>
    <cfRule type="expression" dxfId="123" priority="13" stopIfTrue="1">
      <formula>AND($X13&lt;&gt;0,OR($CS13=1,$CS13=3,$CS13=4))</formula>
    </cfRule>
  </conditionalFormatting>
  <conditionalFormatting sqref="Y13:Y58">
    <cfRule type="expression" dxfId="122" priority="10" stopIfTrue="1">
      <formula>AND($Y13&lt;&gt;0,$DC13=3)</formula>
    </cfRule>
    <cfRule type="expression" dxfId="121" priority="14" stopIfTrue="1">
      <formula>AND($Y13&lt;&gt;0,OR($CS13=1,$CS13=4))</formula>
    </cfRule>
  </conditionalFormatting>
  <conditionalFormatting sqref="Z13:Z58">
    <cfRule type="expression" dxfId="120" priority="9" stopIfTrue="1">
      <formula>AND($Z13&lt;&gt;0,$DD13=4)</formula>
    </cfRule>
    <cfRule type="expression" dxfId="119" priority="15" stopIfTrue="1">
      <formula>AND($Z13&lt;&gt;0,$CS13=1)</formula>
    </cfRule>
  </conditionalFormatting>
  <conditionalFormatting sqref="Q13:Q59">
    <cfRule type="expression" dxfId="118" priority="1934" stopIfTrue="1">
      <formula>+C13&lt;&gt;"A"</formula>
    </cfRule>
    <cfRule type="cellIs" dxfId="117" priority="1935" stopIfTrue="1" operator="notEqual">
      <formula>+EG13/1000</formula>
    </cfRule>
  </conditionalFormatting>
  <conditionalFormatting sqref="O13:O59">
    <cfRule type="expression" dxfId="116" priority="1936" stopIfTrue="1">
      <formula>+C13&lt;&gt;"A"</formula>
    </cfRule>
    <cfRule type="cellIs" dxfId="115" priority="1937" stopIfTrue="1" operator="notEqual">
      <formula>+EE13/1000</formula>
    </cfRule>
  </conditionalFormatting>
  <conditionalFormatting sqref="E13:E59">
    <cfRule type="expression" dxfId="114" priority="1">
      <formula>AND(E13&lt;&gt;DU13,C13="A")</formula>
    </cfRule>
    <cfRule type="expression" dxfId="113" priority="2" stopIfTrue="1">
      <formula>$CX13&lt;&gt;0</formula>
    </cfRule>
  </conditionalFormatting>
  <hyperlinks>
    <hyperlink ref="A1" location="SETUP!A1" display="SETUP!A1"/>
  </hyperlinks>
  <printOptions horizontalCentered="1" verticalCentered="1"/>
  <pageMargins left="0" right="0" top="0" bottom="0" header="0" footer="0"/>
  <pageSetup paperSize="8" scale="53" orientation="landscape" r:id="rId1"/>
  <headerFooter alignWithMargins="0">
    <oddFooter xml:space="preserve">&amp;L&amp;D  &amp;T&amp;C&amp;P  &amp;R&amp;F
Onglet "&amp;A"
</oddFooter>
  </headerFooter>
  <customProperties>
    <customPr name="_pios_id" r:id="rId2"/>
  </customProperties>
  <cellWatches>
    <cellWatch r="AG76"/>
  </cellWatches>
  <ignoredErrors>
    <ignoredError sqref="K13" unlockedFormula="1"/>
  </ignoredError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pageSetUpPr fitToPage="1"/>
  </sheetPr>
  <dimension ref="A1:GB58"/>
  <sheetViews>
    <sheetView showGridLines="0" showZeros="0" zoomScale="80" zoomScaleNormal="80" workbookViewId="0">
      <pane xSplit="10" ySplit="11" topLeftCell="K12" activePane="bottomRight" state="frozen"/>
      <selection activeCell="B86" sqref="B86"/>
      <selection pane="topRight" activeCell="B86" sqref="B86"/>
      <selection pane="bottomLeft" activeCell="B86" sqref="B86"/>
      <selection pane="bottomRight" activeCell="Q19" sqref="Q19"/>
    </sheetView>
  </sheetViews>
  <sheetFormatPr baseColWidth="10" defaultRowHeight="15" outlineLevelCol="1" x14ac:dyDescent="0.2"/>
  <cols>
    <col min="1" max="1" width="22.7109375" style="4" customWidth="1"/>
    <col min="2" max="2" width="32.7109375" style="4" customWidth="1"/>
    <col min="3" max="6" width="8.7109375" style="4" customWidth="1"/>
    <col min="7" max="8" width="12.7109375" style="4" customWidth="1"/>
    <col min="9" max="10" width="8.7109375" style="4" customWidth="1"/>
    <col min="11" max="14" width="12.7109375" style="4" hidden="1" customWidth="1" outlineLevel="1"/>
    <col min="15" max="15" width="12.7109375" style="4" customWidth="1" collapsed="1"/>
    <col min="16" max="18" width="12.7109375" style="4" customWidth="1"/>
    <col min="19" max="33" width="12.7109375" style="4" hidden="1" customWidth="1" outlineLevel="1"/>
    <col min="34" max="34" width="2.7109375" style="18" hidden="1" customWidth="1" collapsed="1"/>
    <col min="35" max="35" width="8.7109375" style="4" customWidth="1" outlineLevel="1"/>
    <col min="36" max="50" width="12.7109375" style="4" customWidth="1" outlineLevel="1"/>
    <col min="51" max="51" width="1.7109375" style="5" customWidth="1"/>
    <col min="52" max="52" width="13.7109375" style="20" customWidth="1"/>
    <col min="53" max="53" width="8.7109375" style="4" customWidth="1"/>
    <col min="54" max="54" width="8.7109375" style="14" customWidth="1"/>
    <col min="55" max="55" width="12.7109375" style="20" customWidth="1"/>
    <col min="56" max="56" width="12.7109375" style="19" customWidth="1"/>
    <col min="57" max="57" width="1.7109375" style="20" customWidth="1"/>
    <col min="58" max="61" width="12.7109375" style="4" customWidth="1"/>
    <col min="62" max="62" width="5.7109375" style="20" customWidth="1"/>
    <col min="63" max="70" width="12.7109375" style="4" customWidth="1"/>
    <col min="71" max="71" width="1.7109375" style="4" customWidth="1"/>
    <col min="72" max="75" width="12.7109375" style="4" customWidth="1"/>
    <col min="76" max="76" width="2.7109375" style="20" customWidth="1"/>
    <col min="77" max="77" width="2.7109375" style="20" hidden="1" customWidth="1" outlineLevel="1"/>
    <col min="78" max="79" width="12.7109375" style="4" hidden="1" customWidth="1" outlineLevel="1"/>
    <col min="80" max="80" width="5.7109375" style="20" hidden="1" customWidth="1" outlineLevel="1"/>
    <col min="81" max="88" width="12.7109375" style="4" hidden="1" customWidth="1" outlineLevel="1"/>
    <col min="89" max="89" width="1.7109375" style="4" hidden="1" customWidth="1" outlineLevel="1"/>
    <col min="90" max="93" width="12.7109375" style="4" hidden="1" customWidth="1" outlineLevel="1"/>
    <col min="94" max="94" width="5.7109375" customWidth="1" collapsed="1"/>
    <col min="95" max="109" width="12.7109375" style="4" customWidth="1"/>
    <col min="110" max="121" width="2.7109375" style="4" customWidth="1"/>
    <col min="122" max="184" width="12.7109375" style="4" customWidth="1"/>
    <col min="185" max="16384" width="11.42578125" style="4"/>
  </cols>
  <sheetData>
    <row r="1" spans="1:184" ht="15.75" x14ac:dyDescent="0.25">
      <c r="A1" s="745" t="s">
        <v>502</v>
      </c>
      <c r="C1" s="638" t="s">
        <v>315</v>
      </c>
      <c r="D1" s="657" t="s">
        <v>316</v>
      </c>
      <c r="E1" s="657"/>
      <c r="F1" s="657"/>
      <c r="G1" s="657"/>
      <c r="H1" s="657" t="s">
        <v>318</v>
      </c>
      <c r="I1" s="659" t="s">
        <v>320</v>
      </c>
      <c r="J1" s="677" t="s">
        <v>327</v>
      </c>
    </row>
    <row r="2" spans="1:184" x14ac:dyDescent="0.2">
      <c r="D2" s="657" t="s">
        <v>332</v>
      </c>
      <c r="E2" s="657"/>
      <c r="F2" s="657"/>
      <c r="G2" s="657"/>
      <c r="H2" s="657" t="s">
        <v>319</v>
      </c>
      <c r="I2" s="657"/>
      <c r="J2" s="658" t="s">
        <v>286</v>
      </c>
      <c r="K2" s="657" t="s">
        <v>287</v>
      </c>
      <c r="L2" s="658" t="s">
        <v>290</v>
      </c>
      <c r="M2" s="657" t="s">
        <v>292</v>
      </c>
      <c r="N2" s="658" t="s">
        <v>294</v>
      </c>
      <c r="O2" s="657" t="s">
        <v>325</v>
      </c>
    </row>
    <row r="3" spans="1:184" ht="15.75" x14ac:dyDescent="0.25">
      <c r="D3" s="657" t="s">
        <v>317</v>
      </c>
      <c r="E3" s="657"/>
      <c r="F3" s="657"/>
      <c r="G3" s="657"/>
      <c r="H3" s="657"/>
      <c r="I3" s="657"/>
      <c r="J3" s="658" t="s">
        <v>288</v>
      </c>
      <c r="K3" s="657" t="s">
        <v>289</v>
      </c>
      <c r="L3" s="658" t="s">
        <v>291</v>
      </c>
      <c r="M3" s="657" t="s">
        <v>293</v>
      </c>
      <c r="N3" s="658" t="s">
        <v>323</v>
      </c>
      <c r="O3" s="657" t="s">
        <v>326</v>
      </c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31"/>
      <c r="AI3" s="13"/>
      <c r="BA3" s="232"/>
      <c r="BB3" s="251"/>
      <c r="BX3" s="232"/>
      <c r="BY3" s="233"/>
      <c r="BZ3" s="225" t="s">
        <v>280</v>
      </c>
    </row>
    <row r="4" spans="1:184" ht="45.75" customHeight="1" thickBot="1" x14ac:dyDescent="0.3">
      <c r="A4" s="494"/>
      <c r="B4" s="495"/>
      <c r="C4" s="786" t="str">
        <f>"Budget d'activité par Responsables d'Affaires 
"&amp;SETUP!$G$3&amp;" "&amp;SETUP!$H$3</f>
        <v>Budget d'activité par Responsables d'Affaires 
0 0</v>
      </c>
      <c r="D4" s="786"/>
      <c r="E4" s="786"/>
      <c r="F4" s="786"/>
      <c r="G4" s="786"/>
      <c r="H4" s="786"/>
      <c r="I4" s="786"/>
      <c r="J4" s="786"/>
      <c r="K4" s="786"/>
      <c r="L4" s="786"/>
      <c r="M4" s="786"/>
      <c r="N4" s="786"/>
      <c r="O4" s="786"/>
      <c r="P4" s="786"/>
      <c r="Q4" s="786"/>
      <c r="R4" s="786"/>
      <c r="S4" s="786"/>
      <c r="T4" s="786"/>
      <c r="U4" s="786"/>
      <c r="V4" s="786"/>
      <c r="W4" s="786"/>
      <c r="X4" s="786"/>
      <c r="Y4" s="786"/>
      <c r="Z4" s="786"/>
      <c r="AA4" s="786"/>
      <c r="AB4" s="786"/>
      <c r="AC4" s="786"/>
      <c r="AD4" s="786"/>
      <c r="AE4" s="786"/>
      <c r="AF4" s="786"/>
      <c r="AG4" s="786"/>
      <c r="AH4" s="32"/>
      <c r="AI4" s="787" t="str">
        <f>"Budget d'activité par Responsables d'Affaires 
Année "&amp;SETUP!$H$3+1</f>
        <v>Budget d'activité par Responsables d'Affaires 
Année 1</v>
      </c>
      <c r="AJ4" s="787"/>
      <c r="AK4" s="787"/>
      <c r="AL4" s="787"/>
      <c r="AM4" s="787"/>
      <c r="AN4" s="787"/>
      <c r="AO4" s="787"/>
      <c r="AP4" s="787"/>
      <c r="AQ4" s="787"/>
      <c r="AR4" s="787"/>
      <c r="AS4" s="787"/>
      <c r="AT4" s="787"/>
      <c r="AU4" s="787"/>
      <c r="AV4" s="787"/>
      <c r="AW4" s="787"/>
      <c r="AX4" s="787"/>
      <c r="AY4" s="618"/>
      <c r="AZ4" s="18"/>
      <c r="BA4" s="239"/>
      <c r="BB4" s="252"/>
      <c r="BC4" s="18"/>
      <c r="BD4" s="87"/>
      <c r="BE4" s="18"/>
      <c r="BF4" s="18"/>
      <c r="BG4" s="18"/>
      <c r="BJ4" s="18"/>
      <c r="BK4" s="897" t="str">
        <f>SETUP!$G$3&amp;" "&amp;SETUP!$H$3</f>
        <v>0 0</v>
      </c>
      <c r="BL4" s="897"/>
      <c r="BM4" s="897"/>
      <c r="BN4" s="897"/>
      <c r="BO4" s="897"/>
      <c r="BP4" s="897"/>
      <c r="BQ4" s="897"/>
      <c r="BR4" s="897"/>
      <c r="BS4" s="897"/>
      <c r="BT4" s="897"/>
      <c r="BU4" s="897"/>
      <c r="BV4" s="897"/>
      <c r="BW4" s="897"/>
      <c r="BX4" s="249"/>
      <c r="BY4" s="250"/>
      <c r="BZ4" s="902" t="str">
        <f>SETUP!$G$4&amp;" "&amp;SETUP!$H$4</f>
        <v xml:space="preserve"> </v>
      </c>
      <c r="CA4" s="902"/>
      <c r="CB4" s="902"/>
      <c r="CC4" s="902"/>
      <c r="CD4" s="902"/>
      <c r="CE4" s="902"/>
      <c r="CF4" s="902"/>
      <c r="CG4" s="902"/>
      <c r="CH4" s="902"/>
      <c r="CI4" s="902"/>
      <c r="CJ4" s="902"/>
      <c r="CK4" s="902"/>
      <c r="CL4" s="902"/>
      <c r="CM4" s="902"/>
      <c r="CN4" s="902"/>
      <c r="CO4" s="902"/>
      <c r="CQ4" s="17"/>
      <c r="CR4" s="940" t="s">
        <v>339</v>
      </c>
      <c r="CS4" s="941"/>
      <c r="CT4" s="941"/>
      <c r="CU4" s="941"/>
      <c r="CV4" s="941"/>
      <c r="CW4" s="941"/>
      <c r="CX4" s="735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 s="16"/>
    </row>
    <row r="5" spans="1:184" s="18" customFormat="1" ht="18" customHeight="1" x14ac:dyDescent="0.25">
      <c r="A5" s="81" t="s">
        <v>175</v>
      </c>
      <c r="B5" s="616" t="e">
        <f>#REF!</f>
        <v>#REF!</v>
      </c>
      <c r="C5" s="128">
        <f>SETUP!$H$3</f>
        <v>0</v>
      </c>
      <c r="D5" s="816" t="s">
        <v>362</v>
      </c>
      <c r="E5" s="816" t="s">
        <v>363</v>
      </c>
      <c r="F5" s="816" t="s">
        <v>285</v>
      </c>
      <c r="G5" s="827" t="s">
        <v>40</v>
      </c>
      <c r="H5" s="827" t="s">
        <v>41</v>
      </c>
      <c r="I5" s="827" t="s">
        <v>39</v>
      </c>
      <c r="J5" s="839" t="s">
        <v>324</v>
      </c>
      <c r="K5" s="950" t="str">
        <f>"Commandes
 Année "&amp;SETUP!$H$3</f>
        <v>Commandes
 Année 0</v>
      </c>
      <c r="L5" s="951"/>
      <c r="M5" s="951"/>
      <c r="N5" s="952"/>
      <c r="O5" s="961" t="s">
        <v>113</v>
      </c>
      <c r="P5" s="962"/>
      <c r="Q5" s="962"/>
      <c r="R5" s="963"/>
      <c r="S5" s="950" t="str">
        <f>"Réalisé
 à fin "&amp;SETUP!$H$2</f>
        <v>Réalisé
 à fin -1</v>
      </c>
      <c r="T5" s="951"/>
      <c r="U5" s="951"/>
      <c r="V5" s="952"/>
      <c r="W5" s="950" t="str">
        <f>"Chiffre d'Affaires
Année "&amp;SETUP!$H$3</f>
        <v>Chiffre d'Affaires
Année 0</v>
      </c>
      <c r="X5" s="951"/>
      <c r="Y5" s="951"/>
      <c r="Z5" s="951"/>
      <c r="AA5" s="952"/>
      <c r="AB5" s="950" t="str">
        <f>"Marge Brute 
Année "&amp;SETUP!$H$3</f>
        <v>Marge Brute 
Année 0</v>
      </c>
      <c r="AC5" s="951"/>
      <c r="AD5" s="951"/>
      <c r="AE5" s="951"/>
      <c r="AF5" s="951"/>
      <c r="AG5" s="952"/>
      <c r="AH5" s="1"/>
      <c r="AI5" s="156">
        <f>+SETUP!$H$3+1</f>
        <v>1</v>
      </c>
      <c r="AJ5" s="930" t="str">
        <f>"Commandes
 Année "&amp;SETUP!$H$3+1</f>
        <v>Commandes
 Année 1</v>
      </c>
      <c r="AK5" s="930"/>
      <c r="AL5" s="930"/>
      <c r="AM5" s="930"/>
      <c r="AN5" s="929" t="str">
        <f>"Chiffre d'Affaires
Année "&amp;SETUP!$H$3+1</f>
        <v>Chiffre d'Affaires
Année 1</v>
      </c>
      <c r="AO5" s="930"/>
      <c r="AP5" s="930"/>
      <c r="AQ5" s="930"/>
      <c r="AR5" s="931"/>
      <c r="AS5" s="930" t="str">
        <f>"Marge Brute 
Année "&amp;SETUP!$H$3+1</f>
        <v>Marge Brute 
Année 1</v>
      </c>
      <c r="AT5" s="930"/>
      <c r="AU5" s="930"/>
      <c r="AV5" s="930"/>
      <c r="AW5" s="930"/>
      <c r="AX5" s="931"/>
      <c r="AY5" s="86"/>
      <c r="AZ5" s="937" t="s">
        <v>336</v>
      </c>
      <c r="BA5" s="240"/>
      <c r="BB5" s="252"/>
      <c r="BC5" s="905" t="s">
        <v>203</v>
      </c>
      <c r="BD5" s="906"/>
      <c r="BF5" s="884" t="s">
        <v>204</v>
      </c>
      <c r="BG5" s="885"/>
      <c r="BH5" s="885"/>
      <c r="BI5" s="886"/>
      <c r="BK5" s="859" t="s">
        <v>333</v>
      </c>
      <c r="BL5" s="860"/>
      <c r="BM5" s="860"/>
      <c r="BN5" s="860"/>
      <c r="BO5" s="860"/>
      <c r="BP5" s="860"/>
      <c r="BQ5" s="860"/>
      <c r="BR5" s="861"/>
      <c r="BS5" s="227"/>
      <c r="BT5" s="909" t="s">
        <v>282</v>
      </c>
      <c r="BU5" s="910"/>
      <c r="BV5" s="910"/>
      <c r="BW5" s="911"/>
      <c r="BX5" s="249"/>
      <c r="BY5" s="250"/>
      <c r="BZ5" s="898" t="s">
        <v>204</v>
      </c>
      <c r="CA5" s="755"/>
      <c r="CC5" s="859" t="s">
        <v>333</v>
      </c>
      <c r="CD5" s="860"/>
      <c r="CE5" s="860"/>
      <c r="CF5" s="860"/>
      <c r="CG5" s="860"/>
      <c r="CH5" s="860"/>
      <c r="CI5" s="860"/>
      <c r="CJ5" s="861"/>
      <c r="CK5" s="227"/>
      <c r="CL5" s="909" t="s">
        <v>282</v>
      </c>
      <c r="CM5" s="910"/>
      <c r="CN5" s="910"/>
      <c r="CO5" s="911"/>
      <c r="CQ5" s="857" t="s">
        <v>207</v>
      </c>
      <c r="CR5" s="903" t="s">
        <v>281</v>
      </c>
      <c r="CS5" s="903" t="s">
        <v>329</v>
      </c>
      <c r="CT5" s="753" t="s">
        <v>340</v>
      </c>
      <c r="CU5" s="754"/>
      <c r="CV5" s="767"/>
      <c r="CW5" s="765" t="s">
        <v>366</v>
      </c>
      <c r="CX5" s="765" t="s">
        <v>367</v>
      </c>
      <c r="CY5" s="762" t="s">
        <v>341</v>
      </c>
      <c r="CZ5" s="753" t="s">
        <v>342</v>
      </c>
      <c r="DA5" s="754"/>
      <c r="DB5" s="754"/>
      <c r="DC5" s="754"/>
      <c r="DD5" s="755"/>
      <c r="DE5" s="708"/>
      <c r="DF5" s="708"/>
      <c r="DG5" s="708"/>
      <c r="DH5" s="708"/>
      <c r="DI5" s="708"/>
      <c r="DJ5" s="708"/>
      <c r="DK5" s="708"/>
      <c r="DL5" s="708"/>
      <c r="DM5" s="708"/>
      <c r="DN5" s="708"/>
      <c r="DO5" s="708"/>
      <c r="DP5" s="708"/>
      <c r="DQ5" s="708"/>
    </row>
    <row r="6" spans="1:184" ht="18" customHeight="1" x14ac:dyDescent="0.2">
      <c r="A6" s="81" t="s">
        <v>176</v>
      </c>
      <c r="B6" s="617" t="str">
        <f>IFERROR(VLOOKUP(#REF!,TABLE,3,0),"")</f>
        <v/>
      </c>
      <c r="C6" s="678" t="s">
        <v>315</v>
      </c>
      <c r="D6" s="817"/>
      <c r="E6" s="817"/>
      <c r="F6" s="817"/>
      <c r="G6" s="828"/>
      <c r="H6" s="828"/>
      <c r="I6" s="828"/>
      <c r="J6" s="840"/>
      <c r="K6" s="953"/>
      <c r="L6" s="933"/>
      <c r="M6" s="933"/>
      <c r="N6" s="954"/>
      <c r="O6" s="964"/>
      <c r="P6" s="965"/>
      <c r="Q6" s="965"/>
      <c r="R6" s="966"/>
      <c r="S6" s="953"/>
      <c r="T6" s="933"/>
      <c r="U6" s="933"/>
      <c r="V6" s="954"/>
      <c r="W6" s="953"/>
      <c r="X6" s="933"/>
      <c r="Y6" s="933"/>
      <c r="Z6" s="933"/>
      <c r="AA6" s="954"/>
      <c r="AB6" s="953"/>
      <c r="AC6" s="933"/>
      <c r="AD6" s="933"/>
      <c r="AE6" s="933"/>
      <c r="AF6" s="933"/>
      <c r="AG6" s="954"/>
      <c r="AH6" s="1"/>
      <c r="AI6" s="157"/>
      <c r="AJ6" s="933"/>
      <c r="AK6" s="933"/>
      <c r="AL6" s="933"/>
      <c r="AM6" s="933"/>
      <c r="AN6" s="932"/>
      <c r="AO6" s="933"/>
      <c r="AP6" s="933"/>
      <c r="AQ6" s="933"/>
      <c r="AR6" s="770"/>
      <c r="AS6" s="933"/>
      <c r="AT6" s="933"/>
      <c r="AU6" s="933"/>
      <c r="AV6" s="933"/>
      <c r="AW6" s="933"/>
      <c r="AX6" s="770"/>
      <c r="AY6" s="86"/>
      <c r="AZ6" s="938"/>
      <c r="BA6" s="239"/>
      <c r="BB6" s="252"/>
      <c r="BC6" s="773"/>
      <c r="BD6" s="881"/>
      <c r="BE6" s="18"/>
      <c r="BF6" s="887"/>
      <c r="BG6" s="888"/>
      <c r="BH6" s="888"/>
      <c r="BI6" s="889"/>
      <c r="BJ6" s="18"/>
      <c r="BK6" s="862"/>
      <c r="BL6" s="863"/>
      <c r="BM6" s="863"/>
      <c r="BN6" s="863"/>
      <c r="BO6" s="863"/>
      <c r="BP6" s="863"/>
      <c r="BQ6" s="863"/>
      <c r="BR6" s="864"/>
      <c r="BS6" s="227"/>
      <c r="BT6" s="912"/>
      <c r="BU6" s="913"/>
      <c r="BV6" s="913"/>
      <c r="BW6" s="914"/>
      <c r="BX6" s="249"/>
      <c r="BY6" s="250"/>
      <c r="BZ6" s="899"/>
      <c r="CA6" s="758"/>
      <c r="CB6" s="18"/>
      <c r="CC6" s="862"/>
      <c r="CD6" s="863"/>
      <c r="CE6" s="863"/>
      <c r="CF6" s="863"/>
      <c r="CG6" s="863"/>
      <c r="CH6" s="863"/>
      <c r="CI6" s="863"/>
      <c r="CJ6" s="864"/>
      <c r="CK6" s="227"/>
      <c r="CL6" s="912"/>
      <c r="CM6" s="913"/>
      <c r="CN6" s="913"/>
      <c r="CO6" s="914"/>
      <c r="CQ6" s="858"/>
      <c r="CR6" s="904"/>
      <c r="CS6" s="904"/>
      <c r="CT6" s="756"/>
      <c r="CU6" s="757"/>
      <c r="CV6" s="768"/>
      <c r="CW6" s="766"/>
      <c r="CX6" s="766"/>
      <c r="CY6" s="759"/>
      <c r="CZ6" s="756"/>
      <c r="DA6" s="757"/>
      <c r="DB6" s="757"/>
      <c r="DC6" s="757"/>
      <c r="DD6" s="758"/>
      <c r="DE6" s="708"/>
      <c r="DF6" s="708"/>
      <c r="DG6" s="708"/>
      <c r="DH6" s="708"/>
      <c r="DI6" s="708"/>
      <c r="DJ6" s="708"/>
      <c r="DK6" s="708"/>
      <c r="DL6" s="708"/>
      <c r="DM6" s="708"/>
      <c r="DN6" s="708"/>
      <c r="DO6" s="708"/>
      <c r="DP6" s="708"/>
      <c r="DQ6" s="708"/>
    </row>
    <row r="7" spans="1:184" ht="18" customHeight="1" x14ac:dyDescent="0.25">
      <c r="A7" s="82" t="s">
        <v>197</v>
      </c>
      <c r="B7" s="712" t="str">
        <f>LEFT(B6,8)</f>
        <v/>
      </c>
      <c r="C7" s="129" t="s">
        <v>106</v>
      </c>
      <c r="D7" s="817"/>
      <c r="E7" s="817"/>
      <c r="F7" s="817"/>
      <c r="G7" s="828"/>
      <c r="H7" s="828"/>
      <c r="I7" s="828"/>
      <c r="J7" s="840"/>
      <c r="K7" s="953"/>
      <c r="L7" s="933"/>
      <c r="M7" s="933"/>
      <c r="N7" s="954"/>
      <c r="O7" s="964"/>
      <c r="P7" s="965"/>
      <c r="Q7" s="965"/>
      <c r="R7" s="966"/>
      <c r="S7" s="953"/>
      <c r="T7" s="933"/>
      <c r="U7" s="933"/>
      <c r="V7" s="954"/>
      <c r="W7" s="953"/>
      <c r="X7" s="933"/>
      <c r="Y7" s="933"/>
      <c r="Z7" s="933"/>
      <c r="AA7" s="954"/>
      <c r="AB7" s="953"/>
      <c r="AC7" s="933"/>
      <c r="AD7" s="933"/>
      <c r="AE7" s="933"/>
      <c r="AF7" s="933"/>
      <c r="AG7" s="954"/>
      <c r="AH7" s="89"/>
      <c r="AI7" s="158" t="s">
        <v>106</v>
      </c>
      <c r="AJ7" s="933"/>
      <c r="AK7" s="933"/>
      <c r="AL7" s="933"/>
      <c r="AM7" s="933"/>
      <c r="AN7" s="932"/>
      <c r="AO7" s="933"/>
      <c r="AP7" s="933"/>
      <c r="AQ7" s="933"/>
      <c r="AR7" s="770"/>
      <c r="AS7" s="933"/>
      <c r="AT7" s="933"/>
      <c r="AU7" s="933"/>
      <c r="AV7" s="933"/>
      <c r="AW7" s="933"/>
      <c r="AX7" s="770"/>
      <c r="AY7" s="86"/>
      <c r="AZ7" s="938"/>
      <c r="BA7" s="239"/>
      <c r="BB7" s="251"/>
      <c r="BC7" s="773"/>
      <c r="BD7" s="881"/>
      <c r="BF7" s="887"/>
      <c r="BG7" s="888"/>
      <c r="BH7" s="888"/>
      <c r="BI7" s="889"/>
      <c r="BK7" s="862"/>
      <c r="BL7" s="863"/>
      <c r="BM7" s="863"/>
      <c r="BN7" s="863"/>
      <c r="BO7" s="863"/>
      <c r="BP7" s="863"/>
      <c r="BQ7" s="863"/>
      <c r="BR7" s="864"/>
      <c r="BS7" s="227"/>
      <c r="BT7" s="912"/>
      <c r="BU7" s="913"/>
      <c r="BV7" s="913"/>
      <c r="BW7" s="914"/>
      <c r="BX7" s="232"/>
      <c r="BY7" s="233"/>
      <c r="BZ7" s="899"/>
      <c r="CA7" s="758"/>
      <c r="CC7" s="862"/>
      <c r="CD7" s="863"/>
      <c r="CE7" s="863"/>
      <c r="CF7" s="863"/>
      <c r="CG7" s="863"/>
      <c r="CH7" s="863"/>
      <c r="CI7" s="863"/>
      <c r="CJ7" s="864"/>
      <c r="CK7" s="227"/>
      <c r="CL7" s="912"/>
      <c r="CM7" s="913"/>
      <c r="CN7" s="913"/>
      <c r="CO7" s="914"/>
      <c r="CQ7" s="858"/>
      <c r="CR7" s="904"/>
      <c r="CS7" s="904"/>
      <c r="CT7" s="756"/>
      <c r="CU7" s="757"/>
      <c r="CV7" s="768"/>
      <c r="CW7" s="766"/>
      <c r="CX7" s="766"/>
      <c r="CY7" s="759"/>
      <c r="CZ7" s="756"/>
      <c r="DA7" s="757"/>
      <c r="DB7" s="757"/>
      <c r="DC7" s="757"/>
      <c r="DD7" s="758"/>
      <c r="DE7" s="708"/>
      <c r="DF7" s="708"/>
      <c r="DG7" s="708"/>
      <c r="DH7" s="708"/>
      <c r="DI7" s="708"/>
      <c r="DJ7" s="708"/>
      <c r="DK7" s="708"/>
      <c r="DL7" s="708"/>
      <c r="DM7" s="708"/>
      <c r="DN7" s="708"/>
      <c r="DO7" s="708"/>
      <c r="DP7" s="708"/>
      <c r="DQ7" s="708"/>
    </row>
    <row r="8" spans="1:184" ht="18" customHeight="1" x14ac:dyDescent="0.25">
      <c r="A8" s="83" t="s">
        <v>192</v>
      </c>
      <c r="B8" s="713"/>
      <c r="C8" s="130" t="s">
        <v>107</v>
      </c>
      <c r="D8" s="817"/>
      <c r="E8" s="817"/>
      <c r="F8" s="817"/>
      <c r="G8" s="828"/>
      <c r="H8" s="828"/>
      <c r="I8" s="828"/>
      <c r="J8" s="840"/>
      <c r="K8" s="953"/>
      <c r="L8" s="933"/>
      <c r="M8" s="933"/>
      <c r="N8" s="954"/>
      <c r="O8" s="964"/>
      <c r="P8" s="965"/>
      <c r="Q8" s="965"/>
      <c r="R8" s="966"/>
      <c r="S8" s="953"/>
      <c r="T8" s="933"/>
      <c r="U8" s="933"/>
      <c r="V8" s="954"/>
      <c r="W8" s="953"/>
      <c r="X8" s="933"/>
      <c r="Y8" s="933"/>
      <c r="Z8" s="933"/>
      <c r="AA8" s="954"/>
      <c r="AB8" s="953"/>
      <c r="AC8" s="933"/>
      <c r="AD8" s="933"/>
      <c r="AE8" s="933"/>
      <c r="AF8" s="933"/>
      <c r="AG8" s="954"/>
      <c r="AH8" s="24"/>
      <c r="AI8" s="159" t="s">
        <v>107</v>
      </c>
      <c r="AJ8" s="933"/>
      <c r="AK8" s="933"/>
      <c r="AL8" s="933"/>
      <c r="AM8" s="933"/>
      <c r="AN8" s="932"/>
      <c r="AO8" s="933"/>
      <c r="AP8" s="933"/>
      <c r="AQ8" s="933"/>
      <c r="AR8" s="770"/>
      <c r="AS8" s="933"/>
      <c r="AT8" s="933"/>
      <c r="AU8" s="933"/>
      <c r="AV8" s="933"/>
      <c r="AW8" s="933"/>
      <c r="AX8" s="770"/>
      <c r="AY8" s="86"/>
      <c r="AZ8" s="938"/>
      <c r="BA8" s="239"/>
      <c r="BB8" s="233"/>
      <c r="BC8" s="773"/>
      <c r="BD8" s="881"/>
      <c r="BE8" s="874"/>
      <c r="BF8" s="887"/>
      <c r="BG8" s="888"/>
      <c r="BH8" s="888"/>
      <c r="BI8" s="889"/>
      <c r="BJ8" s="874"/>
      <c r="BK8" s="862"/>
      <c r="BL8" s="863"/>
      <c r="BM8" s="863"/>
      <c r="BN8" s="863"/>
      <c r="BO8" s="863"/>
      <c r="BP8" s="863"/>
      <c r="BQ8" s="863"/>
      <c r="BR8" s="864"/>
      <c r="BS8" s="227"/>
      <c r="BT8" s="912"/>
      <c r="BU8" s="913"/>
      <c r="BV8" s="913"/>
      <c r="BW8" s="914"/>
      <c r="BX8" s="922"/>
      <c r="BY8" s="918"/>
      <c r="BZ8" s="899"/>
      <c r="CA8" s="758"/>
      <c r="CB8" s="874"/>
      <c r="CC8" s="862"/>
      <c r="CD8" s="863"/>
      <c r="CE8" s="863"/>
      <c r="CF8" s="863"/>
      <c r="CG8" s="863"/>
      <c r="CH8" s="863"/>
      <c r="CI8" s="863"/>
      <c r="CJ8" s="864"/>
      <c r="CK8" s="227"/>
      <c r="CL8" s="912"/>
      <c r="CM8" s="913"/>
      <c r="CN8" s="913"/>
      <c r="CO8" s="914"/>
      <c r="CQ8" s="858"/>
      <c r="CR8" s="904"/>
      <c r="CS8" s="904"/>
      <c r="CT8" s="756"/>
      <c r="CU8" s="757"/>
      <c r="CV8" s="768"/>
      <c r="CW8" s="766"/>
      <c r="CX8" s="766"/>
      <c r="CY8" s="759"/>
      <c r="CZ8" s="756"/>
      <c r="DA8" s="757"/>
      <c r="DB8" s="757"/>
      <c r="DC8" s="757"/>
      <c r="DD8" s="758"/>
      <c r="DE8" s="708"/>
      <c r="DF8" s="708"/>
      <c r="DG8" s="708"/>
      <c r="DH8" s="708"/>
      <c r="DI8" s="708"/>
      <c r="DJ8" s="708"/>
      <c r="DK8" s="708"/>
      <c r="DL8" s="708"/>
      <c r="DM8" s="708"/>
      <c r="DN8" s="708"/>
      <c r="DO8" s="708"/>
      <c r="DP8" s="708"/>
      <c r="DQ8" s="708"/>
    </row>
    <row r="9" spans="1:184" ht="18" customHeight="1" x14ac:dyDescent="0.2">
      <c r="A9" s="81" t="s">
        <v>193</v>
      </c>
      <c r="B9" s="691">
        <f>DY13</f>
        <v>0</v>
      </c>
      <c r="C9" s="130" t="s">
        <v>89</v>
      </c>
      <c r="D9" s="817"/>
      <c r="E9" s="817"/>
      <c r="F9" s="817"/>
      <c r="G9" s="828"/>
      <c r="H9" s="828"/>
      <c r="I9" s="828"/>
      <c r="J9" s="840"/>
      <c r="K9" s="955"/>
      <c r="L9" s="956"/>
      <c r="M9" s="956"/>
      <c r="N9" s="957"/>
      <c r="O9" s="967"/>
      <c r="P9" s="968"/>
      <c r="Q9" s="968"/>
      <c r="R9" s="969"/>
      <c r="S9" s="955"/>
      <c r="T9" s="956"/>
      <c r="U9" s="956"/>
      <c r="V9" s="957"/>
      <c r="W9" s="955"/>
      <c r="X9" s="956"/>
      <c r="Y9" s="956"/>
      <c r="Z9" s="956"/>
      <c r="AA9" s="957"/>
      <c r="AB9" s="955"/>
      <c r="AC9" s="956"/>
      <c r="AD9" s="956"/>
      <c r="AE9" s="956"/>
      <c r="AF9" s="956"/>
      <c r="AG9" s="957"/>
      <c r="AH9" s="24"/>
      <c r="AI9" s="159" t="s">
        <v>89</v>
      </c>
      <c r="AJ9" s="935"/>
      <c r="AK9" s="935"/>
      <c r="AL9" s="935"/>
      <c r="AM9" s="935"/>
      <c r="AN9" s="934"/>
      <c r="AO9" s="935"/>
      <c r="AP9" s="935"/>
      <c r="AQ9" s="935"/>
      <c r="AR9" s="936"/>
      <c r="AS9" s="935"/>
      <c r="AT9" s="935"/>
      <c r="AU9" s="935"/>
      <c r="AV9" s="935"/>
      <c r="AW9" s="935"/>
      <c r="AX9" s="936"/>
      <c r="AY9" s="86"/>
      <c r="AZ9" s="938"/>
      <c r="BA9" s="239"/>
      <c r="BB9" s="253"/>
      <c r="BC9" s="907"/>
      <c r="BD9" s="908"/>
      <c r="BE9" s="875"/>
      <c r="BF9" s="890"/>
      <c r="BG9" s="891"/>
      <c r="BH9" s="891"/>
      <c r="BI9" s="892"/>
      <c r="BJ9" s="875"/>
      <c r="BK9" s="865"/>
      <c r="BL9" s="866"/>
      <c r="BM9" s="866"/>
      <c r="BN9" s="866"/>
      <c r="BO9" s="866"/>
      <c r="BP9" s="866"/>
      <c r="BQ9" s="866"/>
      <c r="BR9" s="867"/>
      <c r="BS9" s="227"/>
      <c r="BT9" s="915"/>
      <c r="BU9" s="916"/>
      <c r="BV9" s="916"/>
      <c r="BW9" s="917"/>
      <c r="BX9" s="923"/>
      <c r="BY9" s="919"/>
      <c r="BZ9" s="900"/>
      <c r="CA9" s="901"/>
      <c r="CB9" s="875"/>
      <c r="CC9" s="865"/>
      <c r="CD9" s="866"/>
      <c r="CE9" s="866"/>
      <c r="CF9" s="866"/>
      <c r="CG9" s="866"/>
      <c r="CH9" s="866"/>
      <c r="CI9" s="866"/>
      <c r="CJ9" s="867"/>
      <c r="CK9" s="227"/>
      <c r="CL9" s="915"/>
      <c r="CM9" s="916"/>
      <c r="CN9" s="916"/>
      <c r="CO9" s="917"/>
      <c r="CQ9" s="858"/>
      <c r="CR9" s="904"/>
      <c r="CS9" s="904"/>
      <c r="CT9" s="756"/>
      <c r="CU9" s="757"/>
      <c r="CV9" s="768"/>
      <c r="CW9" s="766"/>
      <c r="CX9" s="766"/>
      <c r="CY9" s="759"/>
      <c r="CZ9" s="756"/>
      <c r="DA9" s="757"/>
      <c r="DB9" s="757"/>
      <c r="DC9" s="757"/>
      <c r="DD9" s="758"/>
      <c r="DE9" s="708"/>
      <c r="DF9" s="708"/>
      <c r="DG9" s="708"/>
      <c r="DH9" s="708"/>
      <c r="DI9" s="708"/>
      <c r="DJ9" s="708"/>
      <c r="DK9" s="708"/>
      <c r="DL9" s="708"/>
      <c r="DM9" s="708"/>
      <c r="DN9" s="708"/>
      <c r="DO9" s="708"/>
      <c r="DP9" s="708"/>
      <c r="DQ9" s="708"/>
    </row>
    <row r="10" spans="1:184" ht="18" customHeight="1" thickBot="1" x14ac:dyDescent="0.3">
      <c r="A10" s="84" t="s">
        <v>194</v>
      </c>
      <c r="B10" s="676" t="str">
        <f>IF(DS13="","RA 30",VLOOKUP(DY13,NOMAXE6,2,0))</f>
        <v>RA 30</v>
      </c>
      <c r="C10" s="130" t="s">
        <v>108</v>
      </c>
      <c r="D10" s="817"/>
      <c r="E10" s="817"/>
      <c r="F10" s="817"/>
      <c r="G10" s="828"/>
      <c r="H10" s="828"/>
      <c r="I10" s="828"/>
      <c r="J10" s="840"/>
      <c r="K10" s="805" t="s">
        <v>80</v>
      </c>
      <c r="L10" s="946" t="s">
        <v>195</v>
      </c>
      <c r="M10" s="948" t="s">
        <v>114</v>
      </c>
      <c r="N10" s="949"/>
      <c r="O10" s="805" t="s">
        <v>110</v>
      </c>
      <c r="P10" s="946" t="s">
        <v>195</v>
      </c>
      <c r="Q10" s="948" t="s">
        <v>114</v>
      </c>
      <c r="R10" s="949"/>
      <c r="S10" s="805" t="s">
        <v>110</v>
      </c>
      <c r="T10" s="946" t="s">
        <v>195</v>
      </c>
      <c r="U10" s="948" t="s">
        <v>114</v>
      </c>
      <c r="V10" s="949"/>
      <c r="W10" s="805" t="s">
        <v>117</v>
      </c>
      <c r="X10" s="778" t="s">
        <v>118</v>
      </c>
      <c r="Y10" s="778" t="s">
        <v>119</v>
      </c>
      <c r="Z10" s="943" t="s">
        <v>120</v>
      </c>
      <c r="AA10" s="852" t="s">
        <v>121</v>
      </c>
      <c r="AB10" s="805" t="s">
        <v>117</v>
      </c>
      <c r="AC10" s="778" t="s">
        <v>118</v>
      </c>
      <c r="AD10" s="778" t="s">
        <v>119</v>
      </c>
      <c r="AE10" s="943" t="s">
        <v>120</v>
      </c>
      <c r="AF10" s="823" t="s">
        <v>121</v>
      </c>
      <c r="AG10" s="825" t="s">
        <v>196</v>
      </c>
      <c r="AH10" s="24"/>
      <c r="AI10" s="159" t="s">
        <v>108</v>
      </c>
      <c r="AJ10" s="815" t="s">
        <v>80</v>
      </c>
      <c r="AK10" s="776" t="s">
        <v>195</v>
      </c>
      <c r="AL10" s="958" t="s">
        <v>114</v>
      </c>
      <c r="AM10" s="924"/>
      <c r="AN10" s="815" t="s">
        <v>117</v>
      </c>
      <c r="AO10" s="924" t="s">
        <v>118</v>
      </c>
      <c r="AP10" s="924" t="s">
        <v>119</v>
      </c>
      <c r="AQ10" s="925" t="s">
        <v>120</v>
      </c>
      <c r="AR10" s="803" t="s">
        <v>121</v>
      </c>
      <c r="AS10" s="924" t="s">
        <v>117</v>
      </c>
      <c r="AT10" s="924" t="s">
        <v>118</v>
      </c>
      <c r="AU10" s="924" t="s">
        <v>119</v>
      </c>
      <c r="AV10" s="925" t="s">
        <v>120</v>
      </c>
      <c r="AW10" s="853" t="s">
        <v>121</v>
      </c>
      <c r="AX10" s="928" t="s">
        <v>196</v>
      </c>
      <c r="AY10" s="86"/>
      <c r="AZ10" s="938"/>
      <c r="BA10" s="239"/>
      <c r="BB10" s="254"/>
      <c r="BC10" s="773" t="s">
        <v>110</v>
      </c>
      <c r="BD10" s="881" t="s">
        <v>111</v>
      </c>
      <c r="BF10" s="893" t="str">
        <f>"Carnet 
31.12."&amp;SETUP!$H$3</f>
        <v>Carnet 
31.12.0</v>
      </c>
      <c r="BG10" s="894"/>
      <c r="BH10" s="893" t="str">
        <f>"Carnet 
31.12."&amp;SETUP!$H$3+1</f>
        <v>Carnet 
31.12.1</v>
      </c>
      <c r="BI10" s="895"/>
      <c r="BK10" s="920" t="s">
        <v>117</v>
      </c>
      <c r="BL10" s="921"/>
      <c r="BM10" s="882" t="s">
        <v>118</v>
      </c>
      <c r="BN10" s="883"/>
      <c r="BO10" s="882" t="s">
        <v>119</v>
      </c>
      <c r="BP10" s="883"/>
      <c r="BQ10" s="882" t="s">
        <v>120</v>
      </c>
      <c r="BR10" s="896"/>
      <c r="BS10" s="7"/>
      <c r="BT10" s="880" t="s">
        <v>117</v>
      </c>
      <c r="BU10" s="763" t="s">
        <v>118</v>
      </c>
      <c r="BV10" s="763" t="s">
        <v>119</v>
      </c>
      <c r="BW10" s="764" t="s">
        <v>120</v>
      </c>
      <c r="BX10" s="232"/>
      <c r="BY10" s="233"/>
      <c r="BZ10" s="893" t="str">
        <f>"Carnet 
31.12."&amp;SETUP!$H$3+1</f>
        <v>Carnet 
31.12.1</v>
      </c>
      <c r="CA10" s="895"/>
      <c r="CC10" s="920" t="s">
        <v>117</v>
      </c>
      <c r="CD10" s="921"/>
      <c r="CE10" s="882" t="s">
        <v>118</v>
      </c>
      <c r="CF10" s="883"/>
      <c r="CG10" s="882" t="s">
        <v>119</v>
      </c>
      <c r="CH10" s="883"/>
      <c r="CI10" s="882" t="s">
        <v>120</v>
      </c>
      <c r="CJ10" s="896"/>
      <c r="CK10" s="7"/>
      <c r="CL10" s="880" t="s">
        <v>117</v>
      </c>
      <c r="CM10" s="763" t="s">
        <v>118</v>
      </c>
      <c r="CN10" s="763" t="s">
        <v>119</v>
      </c>
      <c r="CO10" s="764" t="s">
        <v>120</v>
      </c>
      <c r="CQ10" s="858"/>
      <c r="CR10" s="904"/>
      <c r="CS10" s="904"/>
      <c r="CT10" s="756"/>
      <c r="CU10" s="757"/>
      <c r="CV10" s="768"/>
      <c r="CW10" s="766"/>
      <c r="CX10" s="766"/>
      <c r="CY10" s="759"/>
      <c r="CZ10" s="759" t="s">
        <v>343</v>
      </c>
      <c r="DA10" s="763" t="s">
        <v>117</v>
      </c>
      <c r="DB10" s="763" t="s">
        <v>118</v>
      </c>
      <c r="DC10" s="763" t="s">
        <v>119</v>
      </c>
      <c r="DD10" s="764" t="s">
        <v>120</v>
      </c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225" t="s">
        <v>202</v>
      </c>
    </row>
    <row r="11" spans="1:184" ht="18" customHeight="1" thickBot="1" x14ac:dyDescent="0.3">
      <c r="A11" s="134" t="s">
        <v>190</v>
      </c>
      <c r="B11" s="135" t="s">
        <v>191</v>
      </c>
      <c r="C11" s="131" t="s">
        <v>109</v>
      </c>
      <c r="D11" s="959"/>
      <c r="E11" s="959"/>
      <c r="F11" s="959"/>
      <c r="G11" s="960"/>
      <c r="H11" s="960"/>
      <c r="I11" s="960"/>
      <c r="J11" s="841"/>
      <c r="K11" s="945"/>
      <c r="L11" s="947"/>
      <c r="M11" s="183" t="e">
        <f>"K"&amp;SETUP!$G$25</f>
        <v>#N/A</v>
      </c>
      <c r="N11" s="126" t="s">
        <v>112</v>
      </c>
      <c r="O11" s="945"/>
      <c r="P11" s="947"/>
      <c r="Q11" s="183" t="e">
        <f>"K"&amp;SETUP!$G$25</f>
        <v>#N/A</v>
      </c>
      <c r="R11" s="126" t="s">
        <v>116</v>
      </c>
      <c r="S11" s="945"/>
      <c r="T11" s="947"/>
      <c r="U11" s="183" t="e">
        <f>"K"&amp;SETUP!$G$25</f>
        <v>#N/A</v>
      </c>
      <c r="V11" s="126" t="s">
        <v>116</v>
      </c>
      <c r="W11" s="945"/>
      <c r="X11" s="942"/>
      <c r="Y11" s="942"/>
      <c r="Z11" s="944"/>
      <c r="AA11" s="838"/>
      <c r="AB11" s="945"/>
      <c r="AC11" s="942"/>
      <c r="AD11" s="942"/>
      <c r="AE11" s="944"/>
      <c r="AF11" s="837"/>
      <c r="AG11" s="800"/>
      <c r="AH11" s="90"/>
      <c r="AI11" s="160" t="s">
        <v>109</v>
      </c>
      <c r="AJ11" s="801"/>
      <c r="AK11" s="872"/>
      <c r="AL11" s="183" t="e">
        <f>"K"&amp;SETUP!$G$25</f>
        <v>#N/A</v>
      </c>
      <c r="AM11" s="95" t="s">
        <v>112</v>
      </c>
      <c r="AN11" s="801"/>
      <c r="AO11" s="780"/>
      <c r="AP11" s="780"/>
      <c r="AQ11" s="926"/>
      <c r="AR11" s="939"/>
      <c r="AS11" s="780"/>
      <c r="AT11" s="780"/>
      <c r="AU11" s="780"/>
      <c r="AV11" s="926"/>
      <c r="AW11" s="927"/>
      <c r="AX11" s="869"/>
      <c r="AY11" s="86"/>
      <c r="AZ11" s="938"/>
      <c r="BA11" s="239"/>
      <c r="BB11" s="233"/>
      <c r="BC11" s="773"/>
      <c r="BD11" s="881"/>
      <c r="BF11" s="619" t="s">
        <v>110</v>
      </c>
      <c r="BG11" s="293" t="s">
        <v>111</v>
      </c>
      <c r="BH11" s="619" t="s">
        <v>110</v>
      </c>
      <c r="BI11" s="620" t="s">
        <v>111</v>
      </c>
      <c r="BK11" s="228" t="s">
        <v>328</v>
      </c>
      <c r="BL11" s="229" t="s">
        <v>130</v>
      </c>
      <c r="BM11" s="230" t="s">
        <v>328</v>
      </c>
      <c r="BN11" s="229" t="s">
        <v>130</v>
      </c>
      <c r="BO11" s="230" t="s">
        <v>328</v>
      </c>
      <c r="BP11" s="229" t="s">
        <v>130</v>
      </c>
      <c r="BQ11" s="230" t="s">
        <v>328</v>
      </c>
      <c r="BR11" s="231" t="s">
        <v>130</v>
      </c>
      <c r="BS11" s="7"/>
      <c r="BT11" s="880"/>
      <c r="BU11" s="763"/>
      <c r="BV11" s="763"/>
      <c r="BW11" s="764"/>
      <c r="BX11" s="232"/>
      <c r="BY11" s="233"/>
      <c r="BZ11" s="654" t="s">
        <v>110</v>
      </c>
      <c r="CA11" s="655" t="s">
        <v>111</v>
      </c>
      <c r="CC11" s="228" t="s">
        <v>328</v>
      </c>
      <c r="CD11" s="229" t="s">
        <v>130</v>
      </c>
      <c r="CE11" s="230" t="s">
        <v>328</v>
      </c>
      <c r="CF11" s="229" t="s">
        <v>130</v>
      </c>
      <c r="CG11" s="230" t="s">
        <v>328</v>
      </c>
      <c r="CH11" s="229" t="s">
        <v>130</v>
      </c>
      <c r="CI11" s="230" t="s">
        <v>328</v>
      </c>
      <c r="CJ11" s="231" t="s">
        <v>130</v>
      </c>
      <c r="CK11" s="7"/>
      <c r="CL11" s="880"/>
      <c r="CM11" s="763"/>
      <c r="CN11" s="763"/>
      <c r="CO11" s="764"/>
      <c r="CQ11" s="858"/>
      <c r="CR11" s="904"/>
      <c r="CS11" s="904"/>
      <c r="CT11" s="756"/>
      <c r="CU11" s="757"/>
      <c r="CV11" s="768"/>
      <c r="CW11" s="766"/>
      <c r="CX11" s="766"/>
      <c r="CY11" s="759"/>
      <c r="CZ11" s="759"/>
      <c r="DA11" s="763"/>
      <c r="DB11" s="763"/>
      <c r="DC11" s="763"/>
      <c r="DD11" s="764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221" t="s">
        <v>78</v>
      </c>
      <c r="DS11" s="221" t="s">
        <v>189</v>
      </c>
      <c r="DT11" s="221" t="s">
        <v>198</v>
      </c>
      <c r="DU11" s="221"/>
      <c r="DV11" s="221" t="s">
        <v>78</v>
      </c>
      <c r="DW11" s="221" t="s">
        <v>188</v>
      </c>
      <c r="DX11" s="221" t="s">
        <v>199</v>
      </c>
      <c r="DY11" s="221" t="s">
        <v>186</v>
      </c>
      <c r="DZ11" s="221" t="s">
        <v>200</v>
      </c>
      <c r="EA11" s="221" t="s">
        <v>201</v>
      </c>
      <c r="EB11" s="221" t="s">
        <v>190</v>
      </c>
      <c r="EC11" s="221"/>
      <c r="ED11" s="222" t="s">
        <v>106</v>
      </c>
      <c r="EE11" s="223" t="s">
        <v>125</v>
      </c>
      <c r="EF11" s="223" t="s">
        <v>126</v>
      </c>
      <c r="EG11" s="223" t="s">
        <v>111</v>
      </c>
      <c r="EH11" s="223" t="s">
        <v>127</v>
      </c>
      <c r="EI11" s="223" t="s">
        <v>128</v>
      </c>
      <c r="EJ11" s="223" t="s">
        <v>129</v>
      </c>
      <c r="EK11" s="223" t="s">
        <v>56</v>
      </c>
      <c r="EL11" s="223" t="s">
        <v>57</v>
      </c>
      <c r="EM11" s="223" t="s">
        <v>58</v>
      </c>
      <c r="EN11" s="223" t="s">
        <v>59</v>
      </c>
      <c r="EO11" s="223" t="s">
        <v>60</v>
      </c>
      <c r="EP11" s="223" t="s">
        <v>61</v>
      </c>
      <c r="EQ11" s="223" t="s">
        <v>62</v>
      </c>
      <c r="ER11" s="223" t="s">
        <v>63</v>
      </c>
      <c r="ES11" s="223" t="s">
        <v>64</v>
      </c>
      <c r="ET11" s="223" t="s">
        <v>65</v>
      </c>
      <c r="EU11" s="223" t="s">
        <v>66</v>
      </c>
      <c r="EV11" s="223" t="s">
        <v>67</v>
      </c>
      <c r="EW11" s="223" t="s">
        <v>68</v>
      </c>
      <c r="EX11" s="223" t="s">
        <v>69</v>
      </c>
      <c r="EY11" s="223" t="s">
        <v>70</v>
      </c>
      <c r="EZ11" s="223" t="s">
        <v>71</v>
      </c>
      <c r="FA11" s="223" t="s">
        <v>72</v>
      </c>
      <c r="FB11" s="223" t="s">
        <v>73</v>
      </c>
      <c r="FC11" s="223" t="s">
        <v>28</v>
      </c>
      <c r="FD11" s="223" t="s">
        <v>29</v>
      </c>
      <c r="FE11" s="223" t="s">
        <v>30</v>
      </c>
      <c r="FF11" s="223" t="s">
        <v>31</v>
      </c>
      <c r="FG11" s="223" t="s">
        <v>32</v>
      </c>
      <c r="FH11" s="223" t="s">
        <v>33</v>
      </c>
      <c r="FI11" s="223" t="s">
        <v>34</v>
      </c>
      <c r="FJ11" s="223" t="s">
        <v>35</v>
      </c>
      <c r="FK11" s="223" t="s">
        <v>31</v>
      </c>
      <c r="FL11" s="223" t="s">
        <v>36</v>
      </c>
      <c r="FM11" s="223" t="s">
        <v>37</v>
      </c>
      <c r="FN11" s="223" t="s">
        <v>38</v>
      </c>
      <c r="FO11" s="223" t="s">
        <v>42</v>
      </c>
      <c r="FP11" s="223" t="s">
        <v>43</v>
      </c>
      <c r="FQ11" s="223" t="s">
        <v>44</v>
      </c>
      <c r="FR11" s="223" t="s">
        <v>45</v>
      </c>
      <c r="FS11" s="223" t="s">
        <v>46</v>
      </c>
      <c r="FT11" s="223" t="s">
        <v>47</v>
      </c>
      <c r="FU11" s="223" t="s">
        <v>48</v>
      </c>
      <c r="FV11" s="223" t="s">
        <v>49</v>
      </c>
      <c r="FW11" s="223" t="s">
        <v>50</v>
      </c>
      <c r="FX11" s="223" t="s">
        <v>51</v>
      </c>
      <c r="FY11" s="223" t="s">
        <v>131</v>
      </c>
      <c r="FZ11" s="223" t="s">
        <v>132</v>
      </c>
      <c r="GA11" s="223" t="s">
        <v>133</v>
      </c>
      <c r="GB11" s="223" t="s">
        <v>134</v>
      </c>
    </row>
    <row r="12" spans="1:184" ht="18" customHeight="1" x14ac:dyDescent="0.25">
      <c r="A12" s="136"/>
      <c r="B12" s="320"/>
      <c r="C12" s="324"/>
      <c r="D12" s="325"/>
      <c r="E12" s="325"/>
      <c r="F12" s="325"/>
      <c r="G12" s="325"/>
      <c r="H12" s="325"/>
      <c r="I12" s="325"/>
      <c r="J12" s="323"/>
      <c r="K12" s="313"/>
      <c r="L12" s="317"/>
      <c r="M12" s="318"/>
      <c r="N12" s="314"/>
      <c r="O12" s="313"/>
      <c r="P12" s="317"/>
      <c r="Q12" s="318"/>
      <c r="R12" s="314"/>
      <c r="S12" s="313"/>
      <c r="T12" s="317"/>
      <c r="U12" s="318"/>
      <c r="V12" s="327"/>
      <c r="W12" s="311"/>
      <c r="X12" s="177"/>
      <c r="Y12" s="177"/>
      <c r="Z12" s="177"/>
      <c r="AA12" s="328"/>
      <c r="AB12" s="313"/>
      <c r="AC12" s="85"/>
      <c r="AD12" s="85"/>
      <c r="AE12" s="85"/>
      <c r="AF12" s="331"/>
      <c r="AG12" s="332"/>
      <c r="AH12" s="22"/>
      <c r="AI12" s="333"/>
      <c r="AJ12" s="96"/>
      <c r="AK12" s="334"/>
      <c r="AL12" s="335"/>
      <c r="AM12" s="336"/>
      <c r="AN12" s="337"/>
      <c r="AO12" s="96"/>
      <c r="AP12" s="96"/>
      <c r="AQ12" s="96"/>
      <c r="AR12" s="338"/>
      <c r="AS12" s="96"/>
      <c r="AT12" s="96"/>
      <c r="AU12" s="96"/>
      <c r="AV12" s="96"/>
      <c r="AW12" s="339"/>
      <c r="AX12" s="151"/>
      <c r="AY12" s="22"/>
      <c r="AZ12" s="19"/>
      <c r="BA12" s="239"/>
      <c r="BB12" s="233"/>
      <c r="BC12" s="280"/>
      <c r="BD12" s="281"/>
      <c r="BF12" s="282"/>
      <c r="BG12" s="544"/>
      <c r="BH12" s="545"/>
      <c r="BI12" s="284"/>
      <c r="BK12" s="681"/>
      <c r="BL12" s="682"/>
      <c r="BM12" s="683"/>
      <c r="BN12" s="684"/>
      <c r="BO12" s="683"/>
      <c r="BP12" s="684"/>
      <c r="BQ12" s="552"/>
      <c r="BR12" s="551"/>
      <c r="BS12" s="226"/>
      <c r="BT12" s="686"/>
      <c r="BU12" s="687"/>
      <c r="BV12" s="687"/>
      <c r="BW12" s="688"/>
      <c r="BX12" s="232"/>
      <c r="BY12" s="233"/>
      <c r="BZ12" s="282"/>
      <c r="CA12" s="660"/>
      <c r="CC12" s="550"/>
      <c r="CD12" s="552"/>
      <c r="CE12" s="553"/>
      <c r="CF12" s="554"/>
      <c r="CG12" s="553"/>
      <c r="CH12" s="554"/>
      <c r="CI12" s="552"/>
      <c r="CJ12" s="551"/>
      <c r="CK12" s="226"/>
      <c r="CL12" s="282"/>
      <c r="CM12" s="283"/>
      <c r="CN12" s="283"/>
      <c r="CO12" s="284"/>
      <c r="CQ12" s="296"/>
      <c r="CR12" s="282"/>
      <c r="CS12" s="689"/>
      <c r="CT12" s="283"/>
      <c r="CU12" s="283"/>
      <c r="CV12" s="706"/>
      <c r="CW12" s="709"/>
      <c r="CX12" s="709"/>
      <c r="CY12" s="709"/>
      <c r="CZ12" s="709"/>
      <c r="DA12" s="709"/>
      <c r="DB12" s="709"/>
      <c r="DC12" s="709"/>
      <c r="DD12" s="703"/>
      <c r="DE12" s="714"/>
      <c r="DF12" s="714"/>
      <c r="DG12" s="714"/>
      <c r="DH12" s="714"/>
      <c r="DI12" s="714"/>
      <c r="DJ12" s="714"/>
      <c r="DK12" s="714"/>
      <c r="DL12" s="714"/>
      <c r="DM12" s="714"/>
      <c r="DN12" s="714"/>
      <c r="DO12" s="714"/>
      <c r="DP12" s="714"/>
      <c r="DQ12" s="714"/>
      <c r="DR12" s="216"/>
      <c r="DS12" s="216"/>
      <c r="DT12" s="216"/>
      <c r="DU12" s="216"/>
      <c r="DV12" s="216"/>
      <c r="DW12" s="216"/>
      <c r="DX12" s="216"/>
      <c r="DY12" s="216"/>
      <c r="DZ12" s="216"/>
      <c r="EA12" s="216"/>
      <c r="EB12" s="216"/>
      <c r="EC12" s="216"/>
      <c r="ED12" s="216"/>
      <c r="EE12" s="216"/>
      <c r="EF12" s="216"/>
      <c r="EG12" s="216"/>
      <c r="EH12" s="216"/>
      <c r="EI12" s="216"/>
      <c r="EJ12" s="216"/>
      <c r="EK12" s="216"/>
      <c r="EL12" s="216"/>
      <c r="EM12" s="216"/>
      <c r="EN12" s="216"/>
      <c r="EO12" s="216"/>
      <c r="EP12" s="216"/>
      <c r="EQ12" s="216"/>
      <c r="ER12" s="216"/>
      <c r="ES12" s="216"/>
      <c r="ET12" s="216"/>
      <c r="EU12" s="216"/>
      <c r="EV12" s="216"/>
      <c r="EW12" s="216"/>
      <c r="EX12" s="216"/>
      <c r="EY12" s="216"/>
      <c r="EZ12" s="216"/>
      <c r="FA12" s="216"/>
      <c r="FB12" s="216"/>
      <c r="FC12" s="216"/>
      <c r="FD12" s="216"/>
      <c r="FE12" s="216"/>
      <c r="FF12" s="216"/>
      <c r="FG12" s="216"/>
      <c r="FH12" s="216"/>
      <c r="FI12" s="216"/>
      <c r="FJ12" s="216"/>
      <c r="FK12" s="216"/>
      <c r="FL12" s="216"/>
      <c r="FM12" s="216"/>
      <c r="FN12" s="216"/>
      <c r="FO12" s="216"/>
      <c r="FP12" s="216"/>
      <c r="FQ12" s="216"/>
      <c r="FR12" s="216"/>
      <c r="FS12" s="216"/>
      <c r="FT12" s="216"/>
      <c r="FU12" s="216"/>
      <c r="FV12" s="216"/>
      <c r="FW12" s="216"/>
      <c r="FX12" s="216"/>
      <c r="FY12" s="216"/>
      <c r="FZ12" s="216"/>
      <c r="GA12" s="216"/>
      <c r="GB12" s="216"/>
    </row>
    <row r="13" spans="1:184" ht="18" customHeight="1" x14ac:dyDescent="0.25">
      <c r="A13" s="137">
        <f>+EA13</f>
        <v>0</v>
      </c>
      <c r="B13" s="138">
        <f>+EB13</f>
        <v>0</v>
      </c>
      <c r="C13" s="132"/>
      <c r="D13" s="72">
        <f t="shared" ref="D13:D58" si="0">+DT13</f>
        <v>0</v>
      </c>
      <c r="E13" s="72">
        <f>DU13</f>
        <v>0</v>
      </c>
      <c r="F13" s="72" t="str">
        <f>IF(C13="A",IF(O13-S13-W13-X13&lt;1,"T","E"),"")</f>
        <v/>
      </c>
      <c r="G13" s="582"/>
      <c r="H13" s="582"/>
      <c r="I13" s="73">
        <v>1</v>
      </c>
      <c r="J13" s="133"/>
      <c r="K13" s="635">
        <f>IF(C13="",0,IF(C13="A",IF(DT13="AP",0,SUMIF(#REF!,A13,#REF!)/1000+SUMIF(#REF!,A13,#REF!)/1000+0.00001),+O13))</f>
        <v>0</v>
      </c>
      <c r="L13" s="77"/>
      <c r="M13" s="636">
        <f>IF(C13="",0,IF(C13="A",IF(DT13="AP",0,SUMIF(#REF!,A13,#REF!)/1000+SUMIF(#REF!,A13,#REF!)/1000),+Q13))</f>
        <v>0</v>
      </c>
      <c r="N13" s="637" t="str">
        <f>IFERROR(IF(ABS(M13/K13)&gt;2,"",M13/K13),"")</f>
        <v/>
      </c>
      <c r="O13" s="113"/>
      <c r="P13" s="75"/>
      <c r="Q13" s="74"/>
      <c r="R13" s="127"/>
      <c r="S13" s="113"/>
      <c r="T13" s="76"/>
      <c r="U13" s="75"/>
      <c r="V13" s="127"/>
      <c r="W13" s="113"/>
      <c r="X13" s="75"/>
      <c r="Y13" s="75"/>
      <c r="Z13" s="77"/>
      <c r="AA13" s="115"/>
      <c r="AB13" s="113"/>
      <c r="AC13" s="75"/>
      <c r="AD13" s="75"/>
      <c r="AE13" s="75"/>
      <c r="AF13" s="78"/>
      <c r="AG13" s="114"/>
      <c r="AH13" s="21"/>
      <c r="AI13" s="161"/>
      <c r="AJ13" s="154"/>
      <c r="AK13" s="211"/>
      <c r="AL13" s="98"/>
      <c r="AM13" s="153"/>
      <c r="AN13" s="154"/>
      <c r="AO13" s="99"/>
      <c r="AP13" s="99"/>
      <c r="AQ13" s="99"/>
      <c r="AR13" s="155"/>
      <c r="AS13" s="99"/>
      <c r="AT13" s="99"/>
      <c r="AU13" s="99"/>
      <c r="AV13" s="99"/>
      <c r="AW13" s="97"/>
      <c r="AX13" s="152"/>
      <c r="AY13" s="21"/>
      <c r="AZ13" s="15"/>
      <c r="BA13" s="239"/>
      <c r="BB13" s="235"/>
      <c r="BC13" s="271"/>
      <c r="BD13" s="272"/>
      <c r="BE13" s="15"/>
      <c r="BF13" s="274"/>
      <c r="BG13" s="292"/>
      <c r="BH13" s="274"/>
      <c r="BI13" s="275"/>
      <c r="BJ13" s="15"/>
      <c r="BK13" s="679"/>
      <c r="BL13" s="680"/>
      <c r="BM13" s="548"/>
      <c r="BN13" s="547"/>
      <c r="BO13" s="548"/>
      <c r="BP13" s="547"/>
      <c r="BQ13" s="548"/>
      <c r="BR13" s="549"/>
      <c r="BS13" s="17"/>
      <c r="BT13" s="685"/>
      <c r="BU13" s="547"/>
      <c r="BV13" s="547"/>
      <c r="BW13" s="267"/>
      <c r="BX13" s="535"/>
      <c r="BY13" s="536"/>
      <c r="BZ13" s="274"/>
      <c r="CA13" s="275"/>
      <c r="CB13" s="15"/>
      <c r="CC13" s="546"/>
      <c r="CD13" s="547"/>
      <c r="CE13" s="548"/>
      <c r="CF13" s="547"/>
      <c r="CG13" s="548"/>
      <c r="CH13" s="547"/>
      <c r="CI13" s="548"/>
      <c r="CJ13" s="549"/>
      <c r="CK13" s="17"/>
      <c r="CL13" s="265"/>
      <c r="CM13" s="266"/>
      <c r="CN13" s="266"/>
      <c r="CO13" s="267"/>
      <c r="CQ13" s="297"/>
      <c r="CR13" s="589"/>
      <c r="CS13" s="690"/>
      <c r="CT13" s="590"/>
      <c r="CU13" s="702"/>
      <c r="CV13" s="702"/>
      <c r="CW13" s="710"/>
      <c r="CX13" s="710"/>
      <c r="CY13" s="590"/>
      <c r="CZ13" s="590"/>
      <c r="DA13" s="590"/>
      <c r="DB13" s="590"/>
      <c r="DC13" s="590"/>
      <c r="DD13" s="711"/>
      <c r="DE13" s="715"/>
      <c r="DF13" s="715"/>
      <c r="DG13" s="715"/>
      <c r="DH13" s="715"/>
      <c r="DI13" s="715"/>
      <c r="DJ13" s="715"/>
      <c r="DK13" s="715"/>
      <c r="DL13" s="715"/>
      <c r="DM13" s="715"/>
      <c r="DN13" s="715"/>
      <c r="DO13" s="715"/>
      <c r="DP13" s="715"/>
      <c r="DQ13" s="715"/>
      <c r="DR13" s="217"/>
      <c r="DS13" s="217"/>
      <c r="DT13" s="217"/>
      <c r="DU13" s="217"/>
      <c r="DV13" s="217"/>
      <c r="DW13" s="217"/>
      <c r="DX13" s="217"/>
      <c r="DY13" s="216"/>
      <c r="DZ13" s="217"/>
      <c r="EA13" s="217"/>
      <c r="EB13" s="217"/>
      <c r="EC13" s="217"/>
      <c r="ED13" s="217"/>
      <c r="EE13" s="217"/>
      <c r="EF13" s="217"/>
      <c r="EG13" s="217"/>
      <c r="EH13" s="217"/>
      <c r="EI13" s="217"/>
      <c r="EJ13" s="217"/>
      <c r="EK13" s="217"/>
      <c r="EL13" s="217"/>
      <c r="EM13" s="217"/>
      <c r="EN13" s="217"/>
      <c r="EO13" s="217"/>
      <c r="EP13" s="217"/>
      <c r="EQ13" s="217"/>
      <c r="ER13" s="217"/>
      <c r="ES13" s="217"/>
      <c r="ET13" s="217"/>
      <c r="EU13" s="217"/>
      <c r="EV13" s="217"/>
      <c r="EW13" s="217"/>
      <c r="EX13" s="217"/>
      <c r="EY13" s="217"/>
      <c r="EZ13" s="217"/>
      <c r="FA13" s="217"/>
      <c r="FB13" s="217"/>
      <c r="FC13" s="217"/>
      <c r="FD13" s="217"/>
      <c r="FE13" s="217"/>
      <c r="FF13" s="217"/>
      <c r="FG13" s="217"/>
      <c r="FH13" s="217"/>
      <c r="FI13" s="217"/>
      <c r="FJ13" s="217"/>
      <c r="FK13" s="217"/>
      <c r="FL13" s="217"/>
      <c r="FM13" s="217"/>
      <c r="FN13" s="217"/>
      <c r="FO13" s="217"/>
      <c r="FP13" s="217"/>
      <c r="FQ13" s="216"/>
      <c r="FR13" s="216"/>
      <c r="FS13" s="216"/>
      <c r="FT13" s="216"/>
      <c r="FU13" s="216"/>
      <c r="FV13" s="216"/>
      <c r="FW13" s="216"/>
      <c r="FX13" s="216"/>
      <c r="FY13" s="216"/>
      <c r="FZ13" s="216"/>
      <c r="GA13" s="216"/>
      <c r="GB13" s="216"/>
    </row>
    <row r="14" spans="1:184" ht="18" customHeight="1" x14ac:dyDescent="0.25">
      <c r="A14" s="137">
        <f t="shared" ref="A14:A58" si="1">+EA14</f>
        <v>0</v>
      </c>
      <c r="B14" s="138">
        <f t="shared" ref="B14:B58" si="2">+EB14</f>
        <v>0</v>
      </c>
      <c r="C14" s="132"/>
      <c r="D14" s="72">
        <f t="shared" si="0"/>
        <v>0</v>
      </c>
      <c r="E14" s="72">
        <f t="shared" ref="E14:E58" si="3">DU14</f>
        <v>0</v>
      </c>
      <c r="F14" s="72" t="str">
        <f>IF(C14="A",IF(O14-S14-W14-X14&lt;1,"T","E"),"")</f>
        <v/>
      </c>
      <c r="G14" s="582"/>
      <c r="H14" s="582"/>
      <c r="I14" s="73">
        <v>1</v>
      </c>
      <c r="J14" s="133"/>
      <c r="K14" s="635">
        <f>IF(C14="",0,IF(C14="A",IF(DT14="AP",0,SUMIF(#REF!,A14,#REF!)/1000+SUMIF(#REF!,A14,#REF!)/1000+0.00001),+O14))</f>
        <v>0</v>
      </c>
      <c r="L14" s="77"/>
      <c r="M14" s="636">
        <f>IF(C14="",0,IF(C14="A",IF(DT14="AP",0,SUMIF(#REF!,A14,#REF!)/1000+SUMIF(#REF!,A14,#REF!)/1000),+Q14))</f>
        <v>0</v>
      </c>
      <c r="N14" s="637" t="str">
        <f t="shared" ref="N14:N58" si="4">IFERROR(IF(ABS(M14/K14)&gt;2,"",M14/K14),"")</f>
        <v/>
      </c>
      <c r="O14" s="113"/>
      <c r="P14" s="75"/>
      <c r="Q14" s="74"/>
      <c r="R14" s="127"/>
      <c r="S14" s="113"/>
      <c r="T14" s="76"/>
      <c r="U14" s="75"/>
      <c r="V14" s="127"/>
      <c r="W14" s="113"/>
      <c r="X14" s="75"/>
      <c r="Y14" s="75"/>
      <c r="Z14" s="77"/>
      <c r="AA14" s="115"/>
      <c r="AB14" s="113"/>
      <c r="AC14" s="75"/>
      <c r="AD14" s="75"/>
      <c r="AE14" s="75"/>
      <c r="AF14" s="78"/>
      <c r="AG14" s="114"/>
      <c r="AH14" s="21"/>
      <c r="AI14" s="161"/>
      <c r="AJ14" s="154"/>
      <c r="AK14" s="211"/>
      <c r="AL14" s="98"/>
      <c r="AM14" s="153"/>
      <c r="AN14" s="154"/>
      <c r="AO14" s="99"/>
      <c r="AP14" s="99"/>
      <c r="AQ14" s="99"/>
      <c r="AR14" s="155"/>
      <c r="AS14" s="99"/>
      <c r="AT14" s="99"/>
      <c r="AU14" s="99"/>
      <c r="AV14" s="99"/>
      <c r="AW14" s="97"/>
      <c r="AX14" s="152"/>
      <c r="AY14" s="21"/>
      <c r="AZ14" s="15"/>
      <c r="BA14" s="239"/>
      <c r="BB14" s="235"/>
      <c r="BC14" s="271"/>
      <c r="BD14" s="272"/>
      <c r="BE14" s="15"/>
      <c r="BF14" s="274"/>
      <c r="BG14" s="292"/>
      <c r="BH14" s="274"/>
      <c r="BI14" s="275"/>
      <c r="BJ14" s="15"/>
      <c r="BK14" s="679"/>
      <c r="BL14" s="680"/>
      <c r="BM14" s="548"/>
      <c r="BN14" s="547"/>
      <c r="BO14" s="548"/>
      <c r="BP14" s="547"/>
      <c r="BQ14" s="548"/>
      <c r="BR14" s="549"/>
      <c r="BS14" s="17"/>
      <c r="BT14" s="685"/>
      <c r="BU14" s="547"/>
      <c r="BV14" s="547"/>
      <c r="BW14" s="267"/>
      <c r="BX14" s="535"/>
      <c r="BY14" s="536"/>
      <c r="BZ14" s="274"/>
      <c r="CA14" s="275"/>
      <c r="CB14" s="15"/>
      <c r="CC14" s="546"/>
      <c r="CD14" s="547"/>
      <c r="CE14" s="548"/>
      <c r="CF14" s="547"/>
      <c r="CG14" s="548"/>
      <c r="CH14" s="547"/>
      <c r="CI14" s="548"/>
      <c r="CJ14" s="549"/>
      <c r="CK14" s="17"/>
      <c r="CL14" s="265"/>
      <c r="CM14" s="266"/>
      <c r="CN14" s="266"/>
      <c r="CO14" s="267"/>
      <c r="CQ14" s="297"/>
      <c r="CR14" s="589"/>
      <c r="CS14" s="690"/>
      <c r="CT14" s="590"/>
      <c r="CU14" s="702"/>
      <c r="CV14" s="702"/>
      <c r="CW14" s="710"/>
      <c r="CX14" s="710"/>
      <c r="CY14" s="590"/>
      <c r="CZ14" s="590"/>
      <c r="DA14" s="590"/>
      <c r="DB14" s="590"/>
      <c r="DC14" s="590"/>
      <c r="DD14" s="711"/>
      <c r="DE14" s="715"/>
      <c r="DF14" s="715"/>
      <c r="DG14" s="715"/>
      <c r="DH14" s="715"/>
      <c r="DI14" s="715"/>
      <c r="DJ14" s="715"/>
      <c r="DK14" s="715"/>
      <c r="DL14" s="715"/>
      <c r="DM14" s="715"/>
      <c r="DN14" s="715"/>
      <c r="DO14" s="715"/>
      <c r="DP14" s="715"/>
      <c r="DQ14" s="715"/>
      <c r="DR14" s="217"/>
      <c r="DS14" s="217"/>
      <c r="DT14" s="217"/>
      <c r="DU14" s="217"/>
      <c r="DV14" s="217"/>
      <c r="DW14" s="217"/>
      <c r="DX14" s="217"/>
      <c r="DY14" s="217"/>
      <c r="DZ14" s="217"/>
      <c r="EA14" s="217"/>
      <c r="EB14" s="217"/>
      <c r="EC14" s="217"/>
      <c r="ED14" s="217"/>
      <c r="EE14" s="217"/>
      <c r="EF14" s="217"/>
      <c r="EG14" s="217"/>
      <c r="EH14" s="217"/>
      <c r="EI14" s="217"/>
      <c r="EJ14" s="217"/>
      <c r="EK14" s="217"/>
      <c r="EL14" s="217"/>
      <c r="EM14" s="217"/>
      <c r="EN14" s="217"/>
      <c r="EO14" s="217"/>
      <c r="EP14" s="217"/>
      <c r="EQ14" s="217"/>
      <c r="ER14" s="217"/>
      <c r="ES14" s="217"/>
      <c r="ET14" s="217"/>
      <c r="EU14" s="217"/>
      <c r="EV14" s="217"/>
      <c r="EW14" s="217"/>
      <c r="EX14" s="217"/>
      <c r="EY14" s="217"/>
      <c r="EZ14" s="217"/>
      <c r="FA14" s="217"/>
      <c r="FB14" s="217"/>
      <c r="FC14" s="217"/>
      <c r="FD14" s="217"/>
      <c r="FE14" s="217"/>
      <c r="FF14" s="217"/>
      <c r="FG14" s="217"/>
      <c r="FH14" s="217"/>
      <c r="FI14" s="217"/>
      <c r="FJ14" s="217"/>
      <c r="FK14" s="217"/>
      <c r="FL14" s="217"/>
      <c r="FM14" s="217"/>
      <c r="FN14" s="217"/>
      <c r="FO14" s="217"/>
      <c r="FP14" s="217"/>
      <c r="FQ14" s="216"/>
      <c r="FR14" s="216"/>
      <c r="FS14" s="216"/>
      <c r="FT14" s="216"/>
      <c r="FU14" s="216"/>
      <c r="FV14" s="216"/>
      <c r="FW14" s="216"/>
      <c r="FX14" s="216"/>
      <c r="FY14" s="216"/>
      <c r="FZ14" s="216"/>
      <c r="GA14" s="216"/>
      <c r="GB14" s="216"/>
    </row>
    <row r="15" spans="1:184" ht="18" customHeight="1" x14ac:dyDescent="0.25">
      <c r="A15" s="137">
        <f t="shared" si="1"/>
        <v>0</v>
      </c>
      <c r="B15" s="138">
        <f t="shared" si="2"/>
        <v>0</v>
      </c>
      <c r="C15" s="132"/>
      <c r="D15" s="72">
        <f t="shared" si="0"/>
        <v>0</v>
      </c>
      <c r="E15" s="72">
        <f t="shared" si="3"/>
        <v>0</v>
      </c>
      <c r="F15" s="72" t="str">
        <f>IF(C15="A",IF(O15-S15-W15-X15&lt;1,"T","E"),"")</f>
        <v/>
      </c>
      <c r="G15" s="582"/>
      <c r="H15" s="582"/>
      <c r="I15" s="73">
        <v>1</v>
      </c>
      <c r="J15" s="133"/>
      <c r="K15" s="635">
        <f>IF(C15="",0,IF(C15="A",IF(DT15="AP",0,SUMIF(#REF!,A15,#REF!)/1000+SUMIF(#REF!,A15,#REF!)/1000+0.00001),+O15))</f>
        <v>0</v>
      </c>
      <c r="L15" s="77"/>
      <c r="M15" s="636">
        <f>IF(C15="",0,IF(C15="A",IF(DT15="AP",0,SUMIF(#REF!,A15,#REF!)/1000+SUMIF(#REF!,A15,#REF!)/1000),+Q15))</f>
        <v>0</v>
      </c>
      <c r="N15" s="637" t="str">
        <f t="shared" si="4"/>
        <v/>
      </c>
      <c r="O15" s="113"/>
      <c r="P15" s="75"/>
      <c r="Q15" s="74"/>
      <c r="R15" s="127"/>
      <c r="S15" s="113"/>
      <c r="T15" s="76"/>
      <c r="U15" s="75"/>
      <c r="V15" s="127"/>
      <c r="W15" s="113"/>
      <c r="X15" s="75"/>
      <c r="Y15" s="75"/>
      <c r="Z15" s="77"/>
      <c r="AA15" s="115"/>
      <c r="AB15" s="113"/>
      <c r="AC15" s="75"/>
      <c r="AD15" s="75"/>
      <c r="AE15" s="75"/>
      <c r="AF15" s="78"/>
      <c r="AG15" s="114"/>
      <c r="AH15" s="21"/>
      <c r="AI15" s="161"/>
      <c r="AJ15" s="154"/>
      <c r="AK15" s="211"/>
      <c r="AL15" s="98"/>
      <c r="AM15" s="153"/>
      <c r="AN15" s="154"/>
      <c r="AO15" s="99"/>
      <c r="AP15" s="99"/>
      <c r="AQ15" s="99"/>
      <c r="AR15" s="155"/>
      <c r="AS15" s="99"/>
      <c r="AT15" s="99"/>
      <c r="AU15" s="99"/>
      <c r="AV15" s="99"/>
      <c r="AW15" s="97"/>
      <c r="AX15" s="152"/>
      <c r="AY15" s="21"/>
      <c r="AZ15" s="15"/>
      <c r="BA15" s="239"/>
      <c r="BB15" s="235"/>
      <c r="BC15" s="271"/>
      <c r="BD15" s="272"/>
      <c r="BE15" s="15"/>
      <c r="BF15" s="274"/>
      <c r="BG15" s="292"/>
      <c r="BH15" s="274"/>
      <c r="BI15" s="275"/>
      <c r="BJ15" s="15"/>
      <c r="BK15" s="679"/>
      <c r="BL15" s="680"/>
      <c r="BM15" s="548"/>
      <c r="BN15" s="547"/>
      <c r="BO15" s="548"/>
      <c r="BP15" s="547"/>
      <c r="BQ15" s="548"/>
      <c r="BR15" s="549"/>
      <c r="BS15" s="17"/>
      <c r="BT15" s="685"/>
      <c r="BU15" s="547"/>
      <c r="BV15" s="547"/>
      <c r="BW15" s="267"/>
      <c r="BX15" s="535"/>
      <c r="BY15" s="536"/>
      <c r="BZ15" s="274"/>
      <c r="CA15" s="275"/>
      <c r="CB15" s="15"/>
      <c r="CC15" s="546"/>
      <c r="CD15" s="547"/>
      <c r="CE15" s="548"/>
      <c r="CF15" s="547"/>
      <c r="CG15" s="548"/>
      <c r="CH15" s="547"/>
      <c r="CI15" s="548"/>
      <c r="CJ15" s="549"/>
      <c r="CK15" s="17"/>
      <c r="CL15" s="265"/>
      <c r="CM15" s="266"/>
      <c r="CN15" s="266"/>
      <c r="CO15" s="267"/>
      <c r="CQ15" s="297"/>
      <c r="CR15" s="589"/>
      <c r="CS15" s="690"/>
      <c r="CT15" s="590"/>
      <c r="CU15" s="702"/>
      <c r="CV15" s="702"/>
      <c r="CW15" s="710"/>
      <c r="CX15" s="710"/>
      <c r="CY15" s="590"/>
      <c r="CZ15" s="590"/>
      <c r="DA15" s="590"/>
      <c r="DB15" s="590"/>
      <c r="DC15" s="590"/>
      <c r="DD15" s="711"/>
      <c r="DE15" s="715"/>
      <c r="DF15" s="715"/>
      <c r="DG15" s="715"/>
      <c r="DH15" s="715"/>
      <c r="DI15" s="715"/>
      <c r="DJ15" s="715"/>
      <c r="DK15" s="715"/>
      <c r="DL15" s="715"/>
      <c r="DM15" s="715"/>
      <c r="DN15" s="715"/>
      <c r="DO15" s="715"/>
      <c r="DP15" s="715"/>
      <c r="DQ15" s="715"/>
      <c r="DR15" s="217"/>
      <c r="DS15" s="217"/>
      <c r="DT15" s="217"/>
      <c r="DU15" s="217"/>
      <c r="DV15" s="217"/>
      <c r="DW15" s="217"/>
      <c r="DX15" s="217"/>
      <c r="DY15" s="217"/>
      <c r="DZ15" s="217"/>
      <c r="EA15" s="217"/>
      <c r="EB15" s="217"/>
      <c r="EC15" s="217"/>
      <c r="ED15" s="217"/>
      <c r="EE15" s="217"/>
      <c r="EF15" s="217"/>
      <c r="EG15" s="217"/>
      <c r="EH15" s="217"/>
      <c r="EI15" s="217"/>
      <c r="EJ15" s="217"/>
      <c r="EK15" s="217"/>
      <c r="EL15" s="217"/>
      <c r="EM15" s="217"/>
      <c r="EN15" s="217"/>
      <c r="EO15" s="217"/>
      <c r="EP15" s="217"/>
      <c r="EQ15" s="217"/>
      <c r="ER15" s="217"/>
      <c r="ES15" s="217"/>
      <c r="ET15" s="217"/>
      <c r="EU15" s="217"/>
      <c r="EV15" s="217"/>
      <c r="EW15" s="217"/>
      <c r="EX15" s="217"/>
      <c r="EY15" s="217"/>
      <c r="EZ15" s="217"/>
      <c r="FA15" s="217"/>
      <c r="FB15" s="217"/>
      <c r="FC15" s="217"/>
      <c r="FD15" s="217"/>
      <c r="FE15" s="217"/>
      <c r="FF15" s="217"/>
      <c r="FG15" s="217"/>
      <c r="FH15" s="217"/>
      <c r="FI15" s="217"/>
      <c r="FJ15" s="217"/>
      <c r="FK15" s="217"/>
      <c r="FL15" s="217"/>
      <c r="FM15" s="217"/>
      <c r="FN15" s="217"/>
      <c r="FO15" s="217"/>
      <c r="FP15" s="217"/>
      <c r="FQ15" s="216"/>
      <c r="FR15" s="216"/>
      <c r="FS15" s="216"/>
      <c r="FT15" s="216"/>
      <c r="FU15" s="216"/>
      <c r="FV15" s="216"/>
      <c r="FW15" s="216"/>
      <c r="FX15" s="216"/>
      <c r="FY15" s="216"/>
      <c r="FZ15" s="216"/>
      <c r="GA15" s="216"/>
      <c r="GB15" s="216"/>
    </row>
    <row r="16" spans="1:184" ht="18" customHeight="1" x14ac:dyDescent="0.25">
      <c r="A16" s="137">
        <f t="shared" si="1"/>
        <v>0</v>
      </c>
      <c r="B16" s="138">
        <f t="shared" si="2"/>
        <v>0</v>
      </c>
      <c r="C16" s="132"/>
      <c r="D16" s="72">
        <f t="shared" si="0"/>
        <v>0</v>
      </c>
      <c r="E16" s="72">
        <f t="shared" si="3"/>
        <v>0</v>
      </c>
      <c r="F16" s="72" t="str">
        <f>IF(C16="A",IF(O16-S16-W16-X16&lt;1,"T","E"),"")</f>
        <v/>
      </c>
      <c r="G16" s="582"/>
      <c r="H16" s="582"/>
      <c r="I16" s="73">
        <v>1</v>
      </c>
      <c r="J16" s="133"/>
      <c r="K16" s="635">
        <f>IF(C16="",0,IF(C16="A",IF(DT16="AP",0,SUMIF(#REF!,A16,#REF!)/1000+SUMIF(#REF!,A16,#REF!)/1000+0.00001),+O16))</f>
        <v>0</v>
      </c>
      <c r="L16" s="77"/>
      <c r="M16" s="636">
        <f>IF(C16="",0,IF(C16="A",IF(DT16="AP",0,SUMIF(#REF!,A16,#REF!)/1000+SUMIF(#REF!,A16,#REF!)/1000),+Q16))</f>
        <v>0</v>
      </c>
      <c r="N16" s="637" t="str">
        <f t="shared" si="4"/>
        <v/>
      </c>
      <c r="O16" s="113"/>
      <c r="P16" s="75"/>
      <c r="Q16" s="74"/>
      <c r="R16" s="127"/>
      <c r="S16" s="113"/>
      <c r="T16" s="76"/>
      <c r="U16" s="75"/>
      <c r="V16" s="127"/>
      <c r="W16" s="113"/>
      <c r="X16" s="75"/>
      <c r="Y16" s="75"/>
      <c r="Z16" s="77"/>
      <c r="AA16" s="115"/>
      <c r="AB16" s="113"/>
      <c r="AC16" s="75"/>
      <c r="AD16" s="75"/>
      <c r="AE16" s="75"/>
      <c r="AF16" s="78"/>
      <c r="AG16" s="114"/>
      <c r="AH16" s="21"/>
      <c r="AI16" s="161"/>
      <c r="AJ16" s="154"/>
      <c r="AK16" s="211"/>
      <c r="AL16" s="98"/>
      <c r="AM16" s="153"/>
      <c r="AN16" s="154"/>
      <c r="AO16" s="99"/>
      <c r="AP16" s="99"/>
      <c r="AQ16" s="99"/>
      <c r="AR16" s="155"/>
      <c r="AS16" s="99"/>
      <c r="AT16" s="99"/>
      <c r="AU16" s="99"/>
      <c r="AV16" s="99"/>
      <c r="AW16" s="97"/>
      <c r="AX16" s="152"/>
      <c r="AY16" s="21"/>
      <c r="AZ16" s="15"/>
      <c r="BA16" s="239"/>
      <c r="BB16" s="235"/>
      <c r="BC16" s="271"/>
      <c r="BD16" s="272"/>
      <c r="BE16" s="15"/>
      <c r="BF16" s="274"/>
      <c r="BG16" s="292"/>
      <c r="BH16" s="274"/>
      <c r="BI16" s="275"/>
      <c r="BJ16" s="15"/>
      <c r="BK16" s="679"/>
      <c r="BL16" s="680"/>
      <c r="BM16" s="548"/>
      <c r="BN16" s="547"/>
      <c r="BO16" s="548"/>
      <c r="BP16" s="547"/>
      <c r="BQ16" s="548"/>
      <c r="BR16" s="549"/>
      <c r="BS16" s="17"/>
      <c r="BT16" s="685"/>
      <c r="BU16" s="547"/>
      <c r="BV16" s="547"/>
      <c r="BW16" s="267"/>
      <c r="BX16" s="535"/>
      <c r="BY16" s="536"/>
      <c r="BZ16" s="274"/>
      <c r="CA16" s="275"/>
      <c r="CB16" s="15"/>
      <c r="CC16" s="546"/>
      <c r="CD16" s="547"/>
      <c r="CE16" s="548"/>
      <c r="CF16" s="547"/>
      <c r="CG16" s="548"/>
      <c r="CH16" s="547"/>
      <c r="CI16" s="548"/>
      <c r="CJ16" s="549"/>
      <c r="CK16" s="17"/>
      <c r="CL16" s="265"/>
      <c r="CM16" s="266"/>
      <c r="CN16" s="266"/>
      <c r="CO16" s="267"/>
      <c r="CQ16" s="297"/>
      <c r="CR16" s="589"/>
      <c r="CS16" s="690"/>
      <c r="CT16" s="590"/>
      <c r="CU16" s="702"/>
      <c r="CV16" s="702"/>
      <c r="CW16" s="710"/>
      <c r="CX16" s="710"/>
      <c r="CY16" s="590"/>
      <c r="CZ16" s="590"/>
      <c r="DA16" s="590"/>
      <c r="DB16" s="590"/>
      <c r="DC16" s="590"/>
      <c r="DD16" s="711"/>
      <c r="DE16" s="715"/>
      <c r="DF16" s="715"/>
      <c r="DG16" s="715"/>
      <c r="DH16" s="715"/>
      <c r="DI16" s="715"/>
      <c r="DJ16" s="715"/>
      <c r="DK16" s="715"/>
      <c r="DL16" s="715"/>
      <c r="DM16" s="715"/>
      <c r="DN16" s="715"/>
      <c r="DO16" s="715"/>
      <c r="DP16" s="715"/>
      <c r="DQ16" s="715"/>
      <c r="DR16" s="217"/>
      <c r="DS16" s="217"/>
      <c r="DT16" s="217"/>
      <c r="DU16" s="217"/>
      <c r="DV16" s="217"/>
      <c r="DW16" s="217"/>
      <c r="DX16" s="217"/>
      <c r="DY16" s="217"/>
      <c r="DZ16" s="217"/>
      <c r="EA16" s="217"/>
      <c r="EB16" s="217"/>
      <c r="EC16" s="217"/>
      <c r="ED16" s="217"/>
      <c r="EE16" s="217"/>
      <c r="EF16" s="217"/>
      <c r="EG16" s="217"/>
      <c r="EH16" s="217"/>
      <c r="EI16" s="217"/>
      <c r="EJ16" s="217"/>
      <c r="EK16" s="217"/>
      <c r="EL16" s="217"/>
      <c r="EM16" s="217"/>
      <c r="EN16" s="217"/>
      <c r="EO16" s="217"/>
      <c r="EP16" s="217"/>
      <c r="EQ16" s="217"/>
      <c r="ER16" s="217"/>
      <c r="ES16" s="217"/>
      <c r="ET16" s="217"/>
      <c r="EU16" s="217"/>
      <c r="EV16" s="217"/>
      <c r="EW16" s="217"/>
      <c r="EX16" s="217"/>
      <c r="EY16" s="217"/>
      <c r="EZ16" s="217"/>
      <c r="FA16" s="217"/>
      <c r="FB16" s="217"/>
      <c r="FC16" s="217"/>
      <c r="FD16" s="217"/>
      <c r="FE16" s="217"/>
      <c r="FF16" s="217"/>
      <c r="FG16" s="217"/>
      <c r="FH16" s="217"/>
      <c r="FI16" s="217"/>
      <c r="FJ16" s="217"/>
      <c r="FK16" s="217"/>
      <c r="FL16" s="217"/>
      <c r="FM16" s="217"/>
      <c r="FN16" s="217"/>
      <c r="FO16" s="217"/>
      <c r="FP16" s="217"/>
      <c r="FQ16" s="216"/>
      <c r="FR16" s="216"/>
      <c r="FS16" s="216"/>
      <c r="FT16" s="216"/>
      <c r="FU16" s="216"/>
      <c r="FV16" s="216"/>
      <c r="FW16" s="216"/>
      <c r="FX16" s="216"/>
      <c r="FY16" s="216"/>
      <c r="FZ16" s="216"/>
      <c r="GA16" s="216"/>
      <c r="GB16" s="216"/>
    </row>
    <row r="17" spans="1:184" ht="18" customHeight="1" x14ac:dyDescent="0.25">
      <c r="A17" s="137">
        <f t="shared" si="1"/>
        <v>0</v>
      </c>
      <c r="B17" s="138">
        <f t="shared" si="2"/>
        <v>0</v>
      </c>
      <c r="C17" s="132"/>
      <c r="D17" s="72">
        <f t="shared" si="0"/>
        <v>0</v>
      </c>
      <c r="E17" s="72">
        <f t="shared" si="3"/>
        <v>0</v>
      </c>
      <c r="F17" s="72" t="str">
        <f>IF(C17="A",IF(O17-S17-W17-X17-Y17&lt;1,"T","E"),"")</f>
        <v/>
      </c>
      <c r="G17" s="582"/>
      <c r="H17" s="582"/>
      <c r="I17" s="73">
        <v>1</v>
      </c>
      <c r="J17" s="133"/>
      <c r="K17" s="635">
        <f>IF(C17="",0,IF(C17="A",IF(DT17="AP",0,SUMIF(#REF!,A17,#REF!)/1000+SUMIF(#REF!,A17,#REF!)/1000+0.00001),+O17))</f>
        <v>0</v>
      </c>
      <c r="L17" s="77"/>
      <c r="M17" s="636">
        <f>IF(C17="",0,IF(C17="A",IF(DT17="AP",0,SUMIF(#REF!,A17,#REF!)/1000+SUMIF(#REF!,A17,#REF!)/1000),+Q17))</f>
        <v>0</v>
      </c>
      <c r="N17" s="637" t="str">
        <f t="shared" si="4"/>
        <v/>
      </c>
      <c r="O17" s="113"/>
      <c r="P17" s="75"/>
      <c r="Q17" s="74"/>
      <c r="R17" s="127"/>
      <c r="S17" s="113"/>
      <c r="T17" s="76"/>
      <c r="U17" s="75"/>
      <c r="V17" s="127"/>
      <c r="W17" s="113"/>
      <c r="X17" s="75"/>
      <c r="Y17" s="75"/>
      <c r="Z17" s="77"/>
      <c r="AA17" s="115"/>
      <c r="AB17" s="113"/>
      <c r="AC17" s="75"/>
      <c r="AD17" s="75"/>
      <c r="AE17" s="75"/>
      <c r="AF17" s="78"/>
      <c r="AG17" s="114"/>
      <c r="AH17" s="21"/>
      <c r="AI17" s="161"/>
      <c r="AJ17" s="154"/>
      <c r="AK17" s="211"/>
      <c r="AL17" s="98"/>
      <c r="AM17" s="153"/>
      <c r="AN17" s="154"/>
      <c r="AO17" s="99"/>
      <c r="AP17" s="99"/>
      <c r="AQ17" s="99"/>
      <c r="AR17" s="155"/>
      <c r="AS17" s="99"/>
      <c r="AT17" s="99"/>
      <c r="AU17" s="99"/>
      <c r="AV17" s="99"/>
      <c r="AW17" s="97"/>
      <c r="AX17" s="152"/>
      <c r="AY17" s="21"/>
      <c r="AZ17" s="15"/>
      <c r="BA17" s="239"/>
      <c r="BB17" s="235"/>
      <c r="BC17" s="271"/>
      <c r="BD17" s="272"/>
      <c r="BE17" s="15"/>
      <c r="BF17" s="274"/>
      <c r="BG17" s="292"/>
      <c r="BH17" s="274"/>
      <c r="BI17" s="275"/>
      <c r="BJ17" s="15"/>
      <c r="BK17" s="679"/>
      <c r="BL17" s="680"/>
      <c r="BM17" s="548"/>
      <c r="BN17" s="547"/>
      <c r="BO17" s="548"/>
      <c r="BP17" s="547"/>
      <c r="BQ17" s="548"/>
      <c r="BR17" s="549"/>
      <c r="BS17" s="17"/>
      <c r="BT17" s="685"/>
      <c r="BU17" s="547"/>
      <c r="BV17" s="547"/>
      <c r="BW17" s="267"/>
      <c r="BX17" s="535"/>
      <c r="BY17" s="536"/>
      <c r="BZ17" s="274"/>
      <c r="CA17" s="275"/>
      <c r="CB17" s="15"/>
      <c r="CC17" s="546"/>
      <c r="CD17" s="547"/>
      <c r="CE17" s="548"/>
      <c r="CF17" s="547"/>
      <c r="CG17" s="548"/>
      <c r="CH17" s="547"/>
      <c r="CI17" s="548"/>
      <c r="CJ17" s="549"/>
      <c r="CK17" s="17"/>
      <c r="CL17" s="265"/>
      <c r="CM17" s="266"/>
      <c r="CN17" s="266"/>
      <c r="CO17" s="267"/>
      <c r="CQ17" s="297"/>
      <c r="CR17" s="589"/>
      <c r="CS17" s="690"/>
      <c r="CT17" s="590"/>
      <c r="CU17" s="702"/>
      <c r="CV17" s="702"/>
      <c r="CW17" s="710"/>
      <c r="CX17" s="710"/>
      <c r="CY17" s="590"/>
      <c r="CZ17" s="590"/>
      <c r="DA17" s="590"/>
      <c r="DB17" s="590"/>
      <c r="DC17" s="590"/>
      <c r="DD17" s="711"/>
      <c r="DE17" s="715"/>
      <c r="DF17" s="715"/>
      <c r="DG17" s="715"/>
      <c r="DH17" s="715"/>
      <c r="DI17" s="715"/>
      <c r="DJ17" s="715"/>
      <c r="DK17" s="715"/>
      <c r="DL17" s="715"/>
      <c r="DM17" s="715"/>
      <c r="DN17" s="715"/>
      <c r="DO17" s="715"/>
      <c r="DP17" s="715"/>
      <c r="DQ17" s="715"/>
      <c r="DR17" s="217"/>
      <c r="DS17" s="217"/>
      <c r="DT17" s="217"/>
      <c r="DU17" s="217"/>
      <c r="DV17" s="217"/>
      <c r="DW17" s="217"/>
      <c r="DX17" s="217"/>
      <c r="DY17" s="217"/>
      <c r="DZ17" s="217"/>
      <c r="EA17" s="217"/>
      <c r="EB17" s="217"/>
      <c r="EC17" s="217"/>
      <c r="ED17" s="217"/>
      <c r="EE17" s="217"/>
      <c r="EF17" s="217"/>
      <c r="EG17" s="217"/>
      <c r="EH17" s="217"/>
      <c r="EI17" s="217"/>
      <c r="EJ17" s="217"/>
      <c r="EK17" s="217"/>
      <c r="EL17" s="217"/>
      <c r="EM17" s="217"/>
      <c r="EN17" s="217"/>
      <c r="EO17" s="217"/>
      <c r="EP17" s="217"/>
      <c r="EQ17" s="217"/>
      <c r="ER17" s="217"/>
      <c r="ES17" s="217"/>
      <c r="ET17" s="217"/>
      <c r="EU17" s="217"/>
      <c r="EV17" s="217"/>
      <c r="EW17" s="217"/>
      <c r="EX17" s="217"/>
      <c r="EY17" s="217"/>
      <c r="EZ17" s="217"/>
      <c r="FA17" s="217"/>
      <c r="FB17" s="217"/>
      <c r="FC17" s="217"/>
      <c r="FD17" s="217"/>
      <c r="FE17" s="217"/>
      <c r="FF17" s="217"/>
      <c r="FG17" s="217"/>
      <c r="FH17" s="217"/>
      <c r="FI17" s="217"/>
      <c r="FJ17" s="217"/>
      <c r="FK17" s="217"/>
      <c r="FL17" s="217"/>
      <c r="FM17" s="217"/>
      <c r="FN17" s="217"/>
      <c r="FO17" s="217"/>
      <c r="FP17" s="217"/>
      <c r="FQ17" s="216"/>
      <c r="FR17" s="216"/>
      <c r="FS17" s="216"/>
      <c r="FT17" s="216"/>
      <c r="FU17" s="216"/>
      <c r="FV17" s="216"/>
      <c r="FW17" s="216"/>
      <c r="FX17" s="216"/>
      <c r="FY17" s="216"/>
      <c r="FZ17" s="216"/>
      <c r="GA17" s="216"/>
      <c r="GB17" s="216"/>
    </row>
    <row r="18" spans="1:184" ht="18" customHeight="1" x14ac:dyDescent="0.25">
      <c r="A18" s="137">
        <f t="shared" si="1"/>
        <v>0</v>
      </c>
      <c r="B18" s="138">
        <f t="shared" si="2"/>
        <v>0</v>
      </c>
      <c r="C18" s="132"/>
      <c r="D18" s="72">
        <f t="shared" si="0"/>
        <v>0</v>
      </c>
      <c r="E18" s="72">
        <f t="shared" si="3"/>
        <v>0</v>
      </c>
      <c r="F18" s="72" t="str">
        <f>IF(C18="A",IF(O18-S18-W18-X18-Y18&lt;1,"T","E"),"")</f>
        <v/>
      </c>
      <c r="G18" s="582"/>
      <c r="H18" s="582"/>
      <c r="I18" s="73">
        <v>1</v>
      </c>
      <c r="J18" s="133"/>
      <c r="K18" s="635">
        <f>IF(C18="",0,IF(C18="A",IF(DT18="AP",0,SUMIF(#REF!,A18,#REF!)/1000+SUMIF(#REF!,A18,#REF!)/1000+0.00001),+O18))</f>
        <v>0</v>
      </c>
      <c r="L18" s="77"/>
      <c r="M18" s="636">
        <f>IF(C18="",0,IF(C18="A",IF(DT18="AP",0,SUMIF(#REF!,A18,#REF!)/1000+SUMIF(#REF!,A18,#REF!)/1000),+Q18))</f>
        <v>0</v>
      </c>
      <c r="N18" s="637" t="str">
        <f t="shared" si="4"/>
        <v/>
      </c>
      <c r="O18" s="113"/>
      <c r="P18" s="75"/>
      <c r="Q18" s="74"/>
      <c r="R18" s="127"/>
      <c r="S18" s="113"/>
      <c r="T18" s="76"/>
      <c r="U18" s="75"/>
      <c r="V18" s="127"/>
      <c r="W18" s="113"/>
      <c r="X18" s="75"/>
      <c r="Y18" s="75"/>
      <c r="Z18" s="77"/>
      <c r="AA18" s="115"/>
      <c r="AB18" s="113"/>
      <c r="AC18" s="75"/>
      <c r="AD18" s="75"/>
      <c r="AE18" s="75"/>
      <c r="AF18" s="78"/>
      <c r="AG18" s="114"/>
      <c r="AH18" s="21"/>
      <c r="AI18" s="161"/>
      <c r="AJ18" s="154"/>
      <c r="AK18" s="211"/>
      <c r="AL18" s="98"/>
      <c r="AM18" s="153"/>
      <c r="AN18" s="154"/>
      <c r="AO18" s="99"/>
      <c r="AP18" s="99"/>
      <c r="AQ18" s="99"/>
      <c r="AR18" s="155"/>
      <c r="AS18" s="99"/>
      <c r="AT18" s="99"/>
      <c r="AU18" s="99"/>
      <c r="AV18" s="99"/>
      <c r="AW18" s="97"/>
      <c r="AX18" s="152"/>
      <c r="AY18" s="21"/>
      <c r="AZ18" s="15"/>
      <c r="BA18" s="239"/>
      <c r="BB18" s="235"/>
      <c r="BC18" s="271"/>
      <c r="BD18" s="272"/>
      <c r="BE18" s="15"/>
      <c r="BF18" s="274"/>
      <c r="BG18" s="292"/>
      <c r="BH18" s="274"/>
      <c r="BI18" s="275"/>
      <c r="BJ18" s="15"/>
      <c r="BK18" s="679"/>
      <c r="BL18" s="680"/>
      <c r="BM18" s="548"/>
      <c r="BN18" s="547"/>
      <c r="BO18" s="548"/>
      <c r="BP18" s="547"/>
      <c r="BQ18" s="548"/>
      <c r="BR18" s="549"/>
      <c r="BS18" s="17"/>
      <c r="BT18" s="685"/>
      <c r="BU18" s="547"/>
      <c r="BV18" s="547"/>
      <c r="BW18" s="267"/>
      <c r="BX18" s="535"/>
      <c r="BY18" s="536"/>
      <c r="BZ18" s="274"/>
      <c r="CA18" s="275"/>
      <c r="CB18" s="15"/>
      <c r="CC18" s="546"/>
      <c r="CD18" s="547"/>
      <c r="CE18" s="548"/>
      <c r="CF18" s="547"/>
      <c r="CG18" s="548"/>
      <c r="CH18" s="547"/>
      <c r="CI18" s="548"/>
      <c r="CJ18" s="549"/>
      <c r="CK18" s="17"/>
      <c r="CL18" s="265"/>
      <c r="CM18" s="266"/>
      <c r="CN18" s="266"/>
      <c r="CO18" s="267"/>
      <c r="CQ18" s="297"/>
      <c r="CR18" s="589"/>
      <c r="CS18" s="690"/>
      <c r="CT18" s="590"/>
      <c r="CU18" s="702"/>
      <c r="CV18" s="702"/>
      <c r="CW18" s="710"/>
      <c r="CX18" s="710"/>
      <c r="CY18" s="590"/>
      <c r="CZ18" s="590"/>
      <c r="DA18" s="590"/>
      <c r="DB18" s="590"/>
      <c r="DC18" s="590"/>
      <c r="DD18" s="711"/>
      <c r="DE18" s="715"/>
      <c r="DF18" s="715"/>
      <c r="DG18" s="715"/>
      <c r="DH18" s="715"/>
      <c r="DI18" s="715"/>
      <c r="DJ18" s="715"/>
      <c r="DK18" s="715"/>
      <c r="DL18" s="715"/>
      <c r="DM18" s="715"/>
      <c r="DN18" s="715"/>
      <c r="DO18" s="715"/>
      <c r="DP18" s="715"/>
      <c r="DQ18" s="715"/>
      <c r="DR18" s="217"/>
      <c r="DS18" s="217"/>
      <c r="DT18" s="217"/>
      <c r="DU18" s="217"/>
      <c r="DV18" s="217"/>
      <c r="DW18" s="217"/>
      <c r="DX18" s="217"/>
      <c r="DY18" s="217"/>
      <c r="DZ18" s="217"/>
      <c r="EA18" s="217"/>
      <c r="EB18" s="217"/>
      <c r="EC18" s="217"/>
      <c r="ED18" s="217"/>
      <c r="EE18" s="217"/>
      <c r="EF18" s="217"/>
      <c r="EG18" s="217"/>
      <c r="EH18" s="217"/>
      <c r="EI18" s="217"/>
      <c r="EJ18" s="217"/>
      <c r="EK18" s="217"/>
      <c r="EL18" s="217"/>
      <c r="EM18" s="217"/>
      <c r="EN18" s="217"/>
      <c r="EO18" s="217"/>
      <c r="EP18" s="217"/>
      <c r="EQ18" s="217"/>
      <c r="ER18" s="217"/>
      <c r="ES18" s="217"/>
      <c r="ET18" s="217"/>
      <c r="EU18" s="217"/>
      <c r="EV18" s="217"/>
      <c r="EW18" s="217"/>
      <c r="EX18" s="217"/>
      <c r="EY18" s="217"/>
      <c r="EZ18" s="217"/>
      <c r="FA18" s="217"/>
      <c r="FB18" s="217"/>
      <c r="FC18" s="217"/>
      <c r="FD18" s="217"/>
      <c r="FE18" s="217"/>
      <c r="FF18" s="217"/>
      <c r="FG18" s="217"/>
      <c r="FH18" s="217"/>
      <c r="FI18" s="217"/>
      <c r="FJ18" s="217"/>
      <c r="FK18" s="217"/>
      <c r="FL18" s="217"/>
      <c r="FM18" s="217"/>
      <c r="FN18" s="217"/>
      <c r="FO18" s="217"/>
      <c r="FP18" s="217"/>
      <c r="FQ18" s="216"/>
      <c r="FR18" s="216"/>
      <c r="FS18" s="216"/>
      <c r="FT18" s="216"/>
      <c r="FU18" s="216"/>
      <c r="FV18" s="216"/>
      <c r="FW18" s="216"/>
      <c r="FX18" s="216"/>
      <c r="FY18" s="216"/>
      <c r="FZ18" s="216"/>
      <c r="GA18" s="216"/>
      <c r="GB18" s="216"/>
    </row>
    <row r="19" spans="1:184" ht="18" customHeight="1" x14ac:dyDescent="0.25">
      <c r="A19" s="137">
        <f t="shared" si="1"/>
        <v>0</v>
      </c>
      <c r="B19" s="138">
        <f t="shared" si="2"/>
        <v>0</v>
      </c>
      <c r="C19" s="132"/>
      <c r="D19" s="72">
        <f t="shared" si="0"/>
        <v>0</v>
      </c>
      <c r="E19" s="72">
        <f t="shared" si="3"/>
        <v>0</v>
      </c>
      <c r="F19" s="72" t="str">
        <f t="shared" ref="F19:F58" si="5">IF(C19="A",IF(O19-S19-W19-X19-Y19&lt;1,"T","E"),"")</f>
        <v/>
      </c>
      <c r="G19" s="582"/>
      <c r="H19" s="582"/>
      <c r="I19" s="73">
        <v>1</v>
      </c>
      <c r="J19" s="133"/>
      <c r="K19" s="635">
        <f>IF(C19="",0,IF(C19="A",IF(DT19="AP",0,SUMIF(#REF!,A19,#REF!)/1000+SUMIF(#REF!,A19,#REF!)/1000+0.00001),+O19))</f>
        <v>0</v>
      </c>
      <c r="L19" s="77"/>
      <c r="M19" s="636">
        <f>IF(C19="",0,IF(C19="A",IF(DT19="AP",0,SUMIF(#REF!,A19,#REF!)/1000+SUMIF(#REF!,A19,#REF!)/1000),+Q19))</f>
        <v>0</v>
      </c>
      <c r="N19" s="637" t="str">
        <f t="shared" si="4"/>
        <v/>
      </c>
      <c r="O19" s="113"/>
      <c r="P19" s="75"/>
      <c r="Q19" s="74"/>
      <c r="R19" s="127"/>
      <c r="S19" s="113"/>
      <c r="T19" s="76"/>
      <c r="U19" s="75"/>
      <c r="V19" s="127"/>
      <c r="W19" s="113"/>
      <c r="X19" s="75"/>
      <c r="Y19" s="75"/>
      <c r="Z19" s="77"/>
      <c r="AA19" s="115"/>
      <c r="AB19" s="113"/>
      <c r="AC19" s="75"/>
      <c r="AD19" s="75"/>
      <c r="AE19" s="75"/>
      <c r="AF19" s="78"/>
      <c r="AG19" s="114"/>
      <c r="AH19" s="21"/>
      <c r="AI19" s="161"/>
      <c r="AJ19" s="154"/>
      <c r="AK19" s="211"/>
      <c r="AL19" s="98"/>
      <c r="AM19" s="153"/>
      <c r="AN19" s="154"/>
      <c r="AO19" s="99"/>
      <c r="AP19" s="99"/>
      <c r="AQ19" s="99"/>
      <c r="AR19" s="155"/>
      <c r="AS19" s="99"/>
      <c r="AT19" s="99"/>
      <c r="AU19" s="99"/>
      <c r="AV19" s="99"/>
      <c r="AW19" s="97"/>
      <c r="AX19" s="152"/>
      <c r="AY19" s="21"/>
      <c r="AZ19" s="15"/>
      <c r="BA19" s="239"/>
      <c r="BB19" s="235"/>
      <c r="BC19" s="271"/>
      <c r="BD19" s="272"/>
      <c r="BE19" s="15"/>
      <c r="BF19" s="274"/>
      <c r="BG19" s="292"/>
      <c r="BH19" s="274"/>
      <c r="BI19" s="275"/>
      <c r="BJ19" s="15"/>
      <c r="BK19" s="679"/>
      <c r="BL19" s="680"/>
      <c r="BM19" s="548"/>
      <c r="BN19" s="547"/>
      <c r="BO19" s="548"/>
      <c r="BP19" s="547"/>
      <c r="BQ19" s="548"/>
      <c r="BR19" s="549"/>
      <c r="BS19" s="17"/>
      <c r="BT19" s="685"/>
      <c r="BU19" s="547"/>
      <c r="BV19" s="547"/>
      <c r="BW19" s="267"/>
      <c r="BX19" s="535"/>
      <c r="BY19" s="536"/>
      <c r="BZ19" s="274"/>
      <c r="CA19" s="275"/>
      <c r="CB19" s="15"/>
      <c r="CC19" s="546"/>
      <c r="CD19" s="547"/>
      <c r="CE19" s="548"/>
      <c r="CF19" s="547"/>
      <c r="CG19" s="548"/>
      <c r="CH19" s="547"/>
      <c r="CI19" s="548"/>
      <c r="CJ19" s="549"/>
      <c r="CK19" s="17"/>
      <c r="CL19" s="265"/>
      <c r="CM19" s="266"/>
      <c r="CN19" s="266"/>
      <c r="CO19" s="267"/>
      <c r="CQ19" s="297"/>
      <c r="CR19" s="589"/>
      <c r="CS19" s="690"/>
      <c r="CT19" s="590"/>
      <c r="CU19" s="702"/>
      <c r="CV19" s="702"/>
      <c r="CW19" s="710"/>
      <c r="CX19" s="710"/>
      <c r="CY19" s="590"/>
      <c r="CZ19" s="590"/>
      <c r="DA19" s="590"/>
      <c r="DB19" s="590"/>
      <c r="DC19" s="590"/>
      <c r="DD19" s="711"/>
      <c r="DE19" s="715"/>
      <c r="DF19" s="715"/>
      <c r="DG19" s="715"/>
      <c r="DH19" s="715"/>
      <c r="DI19" s="715"/>
      <c r="DJ19" s="715"/>
      <c r="DK19" s="715"/>
      <c r="DL19" s="715"/>
      <c r="DM19" s="715"/>
      <c r="DN19" s="715"/>
      <c r="DO19" s="715"/>
      <c r="DP19" s="715"/>
      <c r="DQ19" s="715"/>
      <c r="DR19" s="217"/>
      <c r="DS19" s="217"/>
      <c r="DT19" s="217"/>
      <c r="DU19" s="217"/>
      <c r="DV19" s="217"/>
      <c r="DW19" s="217"/>
      <c r="DX19" s="217"/>
      <c r="DY19" s="217"/>
      <c r="DZ19" s="217"/>
      <c r="EA19" s="217"/>
      <c r="EB19" s="217"/>
      <c r="EC19" s="217"/>
      <c r="ED19" s="217"/>
      <c r="EE19" s="217"/>
      <c r="EF19" s="217"/>
      <c r="EG19" s="217"/>
      <c r="EH19" s="217"/>
      <c r="EI19" s="217"/>
      <c r="EJ19" s="217"/>
      <c r="EK19" s="217"/>
      <c r="EL19" s="217"/>
      <c r="EM19" s="217"/>
      <c r="EN19" s="217"/>
      <c r="EO19" s="217"/>
      <c r="EP19" s="217"/>
      <c r="EQ19" s="217"/>
      <c r="ER19" s="217"/>
      <c r="ES19" s="217"/>
      <c r="ET19" s="217"/>
      <c r="EU19" s="217"/>
      <c r="EV19" s="217"/>
      <c r="EW19" s="217"/>
      <c r="EX19" s="217"/>
      <c r="EY19" s="217"/>
      <c r="EZ19" s="217"/>
      <c r="FA19" s="217"/>
      <c r="FB19" s="217"/>
      <c r="FC19" s="217"/>
      <c r="FD19" s="217"/>
      <c r="FE19" s="217"/>
      <c r="FF19" s="217"/>
      <c r="FG19" s="217"/>
      <c r="FH19" s="217"/>
      <c r="FI19" s="217"/>
      <c r="FJ19" s="217"/>
      <c r="FK19" s="217"/>
      <c r="FL19" s="217"/>
      <c r="FM19" s="217"/>
      <c r="FN19" s="217"/>
      <c r="FO19" s="217"/>
      <c r="FP19" s="217"/>
      <c r="FQ19" s="216"/>
      <c r="FR19" s="216"/>
      <c r="FS19" s="216"/>
      <c r="FT19" s="216"/>
      <c r="FU19" s="216"/>
      <c r="FV19" s="216"/>
      <c r="FW19" s="216"/>
      <c r="FX19" s="216"/>
      <c r="FY19" s="216"/>
      <c r="FZ19" s="216"/>
      <c r="GA19" s="216"/>
      <c r="GB19" s="216"/>
    </row>
    <row r="20" spans="1:184" ht="18" customHeight="1" x14ac:dyDescent="0.25">
      <c r="A20" s="137">
        <f t="shared" si="1"/>
        <v>0</v>
      </c>
      <c r="B20" s="138">
        <f t="shared" si="2"/>
        <v>0</v>
      </c>
      <c r="C20" s="132"/>
      <c r="D20" s="72">
        <f t="shared" si="0"/>
        <v>0</v>
      </c>
      <c r="E20" s="72">
        <f t="shared" si="3"/>
        <v>0</v>
      </c>
      <c r="F20" s="72" t="str">
        <f t="shared" si="5"/>
        <v/>
      </c>
      <c r="G20" s="582"/>
      <c r="H20" s="582"/>
      <c r="I20" s="73">
        <v>1</v>
      </c>
      <c r="J20" s="133"/>
      <c r="K20" s="635">
        <f>IF(C20="",0,IF(C20="A",IF(DT20="AP",0,SUMIF(#REF!,A20,#REF!)/1000+SUMIF(#REF!,A20,#REF!)/1000+0.00001),+O20))</f>
        <v>0</v>
      </c>
      <c r="L20" s="77"/>
      <c r="M20" s="636">
        <f>IF(C20="",0,IF(C20="A",IF(DT20="AP",0,SUMIF(#REF!,A20,#REF!)/1000+SUMIF(#REF!,A20,#REF!)/1000),+Q20))</f>
        <v>0</v>
      </c>
      <c r="N20" s="637" t="str">
        <f t="shared" si="4"/>
        <v/>
      </c>
      <c r="O20" s="113"/>
      <c r="P20" s="75"/>
      <c r="Q20" s="74"/>
      <c r="R20" s="127"/>
      <c r="S20" s="113"/>
      <c r="T20" s="76"/>
      <c r="U20" s="75"/>
      <c r="V20" s="127"/>
      <c r="W20" s="113"/>
      <c r="X20" s="75"/>
      <c r="Y20" s="75"/>
      <c r="Z20" s="77"/>
      <c r="AA20" s="115"/>
      <c r="AB20" s="113"/>
      <c r="AC20" s="75"/>
      <c r="AD20" s="75"/>
      <c r="AE20" s="75"/>
      <c r="AF20" s="78"/>
      <c r="AG20" s="114"/>
      <c r="AH20" s="21"/>
      <c r="AI20" s="161"/>
      <c r="AJ20" s="154"/>
      <c r="AK20" s="211"/>
      <c r="AL20" s="98"/>
      <c r="AM20" s="153"/>
      <c r="AN20" s="154"/>
      <c r="AO20" s="99"/>
      <c r="AP20" s="99"/>
      <c r="AQ20" s="99"/>
      <c r="AR20" s="155"/>
      <c r="AS20" s="99"/>
      <c r="AT20" s="99"/>
      <c r="AU20" s="99"/>
      <c r="AV20" s="99"/>
      <c r="AW20" s="97"/>
      <c r="AX20" s="152"/>
      <c r="AY20" s="21"/>
      <c r="AZ20" s="15"/>
      <c r="BA20" s="239"/>
      <c r="BB20" s="235"/>
      <c r="BC20" s="271"/>
      <c r="BD20" s="272"/>
      <c r="BE20" s="15"/>
      <c r="BF20" s="274"/>
      <c r="BG20" s="292"/>
      <c r="BH20" s="274"/>
      <c r="BI20" s="275"/>
      <c r="BJ20" s="15"/>
      <c r="BK20" s="679"/>
      <c r="BL20" s="680"/>
      <c r="BM20" s="548"/>
      <c r="BN20" s="547"/>
      <c r="BO20" s="548"/>
      <c r="BP20" s="547"/>
      <c r="BQ20" s="548"/>
      <c r="BR20" s="549"/>
      <c r="BS20" s="17"/>
      <c r="BT20" s="685"/>
      <c r="BU20" s="547"/>
      <c r="BV20" s="547"/>
      <c r="BW20" s="267"/>
      <c r="BX20" s="535"/>
      <c r="BY20" s="536"/>
      <c r="BZ20" s="274"/>
      <c r="CA20" s="275"/>
      <c r="CB20" s="15"/>
      <c r="CC20" s="546"/>
      <c r="CD20" s="547"/>
      <c r="CE20" s="548"/>
      <c r="CF20" s="547"/>
      <c r="CG20" s="548"/>
      <c r="CH20" s="547"/>
      <c r="CI20" s="548"/>
      <c r="CJ20" s="549"/>
      <c r="CK20" s="17"/>
      <c r="CL20" s="265"/>
      <c r="CM20" s="266"/>
      <c r="CN20" s="266"/>
      <c r="CO20" s="267"/>
      <c r="CQ20" s="297"/>
      <c r="CR20" s="589"/>
      <c r="CS20" s="690"/>
      <c r="CT20" s="590"/>
      <c r="CU20" s="702"/>
      <c r="CV20" s="702"/>
      <c r="CW20" s="710"/>
      <c r="CX20" s="710"/>
      <c r="CY20" s="590"/>
      <c r="CZ20" s="590"/>
      <c r="DA20" s="590"/>
      <c r="DB20" s="590"/>
      <c r="DC20" s="590"/>
      <c r="DD20" s="711"/>
      <c r="DE20" s="715"/>
      <c r="DF20" s="715"/>
      <c r="DG20" s="715"/>
      <c r="DH20" s="715"/>
      <c r="DI20" s="715"/>
      <c r="DJ20" s="715"/>
      <c r="DK20" s="715"/>
      <c r="DL20" s="715"/>
      <c r="DM20" s="715"/>
      <c r="DN20" s="715"/>
      <c r="DO20" s="715"/>
      <c r="DP20" s="715"/>
      <c r="DQ20" s="715"/>
      <c r="DR20" s="217"/>
      <c r="DS20" s="217"/>
      <c r="DT20" s="217"/>
      <c r="DU20" s="217"/>
      <c r="DV20" s="217"/>
      <c r="DW20" s="217"/>
      <c r="DX20" s="217"/>
      <c r="DY20" s="217"/>
      <c r="DZ20" s="217"/>
      <c r="EA20" s="217"/>
      <c r="EB20" s="217"/>
      <c r="EC20" s="217"/>
      <c r="ED20" s="217"/>
      <c r="EE20" s="217"/>
      <c r="EF20" s="217"/>
      <c r="EG20" s="217"/>
      <c r="EH20" s="217"/>
      <c r="EI20" s="217"/>
      <c r="EJ20" s="217"/>
      <c r="EK20" s="217"/>
      <c r="EL20" s="217"/>
      <c r="EM20" s="217"/>
      <c r="EN20" s="217"/>
      <c r="EO20" s="217"/>
      <c r="EP20" s="217"/>
      <c r="EQ20" s="217"/>
      <c r="ER20" s="217"/>
      <c r="ES20" s="217"/>
      <c r="ET20" s="217"/>
      <c r="EU20" s="217"/>
      <c r="EV20" s="217"/>
      <c r="EW20" s="217"/>
      <c r="EX20" s="217"/>
      <c r="EY20" s="217"/>
      <c r="EZ20" s="217"/>
      <c r="FA20" s="217"/>
      <c r="FB20" s="217"/>
      <c r="FC20" s="217"/>
      <c r="FD20" s="217"/>
      <c r="FE20" s="217"/>
      <c r="FF20" s="217"/>
      <c r="FG20" s="217"/>
      <c r="FH20" s="217"/>
      <c r="FI20" s="217"/>
      <c r="FJ20" s="217"/>
      <c r="FK20" s="217"/>
      <c r="FL20" s="217"/>
      <c r="FM20" s="217"/>
      <c r="FN20" s="217"/>
      <c r="FO20" s="217"/>
      <c r="FP20" s="217"/>
      <c r="FQ20" s="216"/>
      <c r="FR20" s="216"/>
      <c r="FS20" s="216"/>
      <c r="FT20" s="216"/>
      <c r="FU20" s="216"/>
      <c r="FV20" s="216"/>
      <c r="FW20" s="216"/>
      <c r="FX20" s="216"/>
      <c r="FY20" s="216"/>
      <c r="FZ20" s="216"/>
      <c r="GA20" s="216"/>
      <c r="GB20" s="216"/>
    </row>
    <row r="21" spans="1:184" ht="18" customHeight="1" x14ac:dyDescent="0.25">
      <c r="A21" s="137">
        <f t="shared" si="1"/>
        <v>0</v>
      </c>
      <c r="B21" s="138">
        <f t="shared" si="2"/>
        <v>0</v>
      </c>
      <c r="C21" s="132"/>
      <c r="D21" s="72">
        <f t="shared" si="0"/>
        <v>0</v>
      </c>
      <c r="E21" s="72">
        <f t="shared" si="3"/>
        <v>0</v>
      </c>
      <c r="F21" s="72" t="str">
        <f t="shared" si="5"/>
        <v/>
      </c>
      <c r="G21" s="582"/>
      <c r="H21" s="582"/>
      <c r="I21" s="73">
        <v>1</v>
      </c>
      <c r="J21" s="133"/>
      <c r="K21" s="635">
        <f>IF(C21="",0,IF(C21="A",IF(DT21="AP",0,SUMIF(#REF!,A21,#REF!)/1000+SUMIF(#REF!,A21,#REF!)/1000+0.00001),+O21))</f>
        <v>0</v>
      </c>
      <c r="L21" s="77"/>
      <c r="M21" s="636">
        <f>IF(C21="",0,IF(C21="A",IF(DT21="AP",0,SUMIF(#REF!,A21,#REF!)/1000+SUMIF(#REF!,A21,#REF!)/1000),+Q21))</f>
        <v>0</v>
      </c>
      <c r="N21" s="637" t="str">
        <f t="shared" si="4"/>
        <v/>
      </c>
      <c r="O21" s="113"/>
      <c r="P21" s="75"/>
      <c r="Q21" s="74"/>
      <c r="R21" s="127"/>
      <c r="S21" s="113"/>
      <c r="T21" s="76"/>
      <c r="U21" s="75"/>
      <c r="V21" s="127"/>
      <c r="W21" s="113"/>
      <c r="X21" s="75"/>
      <c r="Y21" s="75"/>
      <c r="Z21" s="77"/>
      <c r="AA21" s="115"/>
      <c r="AB21" s="113"/>
      <c r="AC21" s="75"/>
      <c r="AD21" s="75"/>
      <c r="AE21" s="75"/>
      <c r="AF21" s="78"/>
      <c r="AG21" s="114"/>
      <c r="AH21" s="21"/>
      <c r="AI21" s="161"/>
      <c r="AJ21" s="154"/>
      <c r="AK21" s="211"/>
      <c r="AL21" s="98"/>
      <c r="AM21" s="153"/>
      <c r="AN21" s="154"/>
      <c r="AO21" s="99"/>
      <c r="AP21" s="99"/>
      <c r="AQ21" s="99"/>
      <c r="AR21" s="155"/>
      <c r="AS21" s="99"/>
      <c r="AT21" s="99"/>
      <c r="AU21" s="99"/>
      <c r="AV21" s="99"/>
      <c r="AW21" s="97"/>
      <c r="AX21" s="152"/>
      <c r="AY21" s="21"/>
      <c r="AZ21" s="15"/>
      <c r="BA21" s="239"/>
      <c r="BB21" s="235"/>
      <c r="BC21" s="271"/>
      <c r="BD21" s="272"/>
      <c r="BE21" s="15"/>
      <c r="BF21" s="274"/>
      <c r="BG21" s="292"/>
      <c r="BH21" s="274"/>
      <c r="BI21" s="275"/>
      <c r="BJ21" s="15"/>
      <c r="BK21" s="679"/>
      <c r="BL21" s="680"/>
      <c r="BM21" s="548"/>
      <c r="BN21" s="547"/>
      <c r="BO21" s="548"/>
      <c r="BP21" s="547"/>
      <c r="BQ21" s="548"/>
      <c r="BR21" s="549"/>
      <c r="BS21" s="17"/>
      <c r="BT21" s="685"/>
      <c r="BU21" s="547"/>
      <c r="BV21" s="547"/>
      <c r="BW21" s="267"/>
      <c r="BX21" s="535"/>
      <c r="BY21" s="536"/>
      <c r="BZ21" s="274"/>
      <c r="CA21" s="275"/>
      <c r="CB21" s="15"/>
      <c r="CC21" s="546"/>
      <c r="CD21" s="547"/>
      <c r="CE21" s="548"/>
      <c r="CF21" s="547"/>
      <c r="CG21" s="548"/>
      <c r="CH21" s="547"/>
      <c r="CI21" s="548"/>
      <c r="CJ21" s="549"/>
      <c r="CK21" s="17"/>
      <c r="CL21" s="265"/>
      <c r="CM21" s="266"/>
      <c r="CN21" s="266"/>
      <c r="CO21" s="267"/>
      <c r="CQ21" s="297"/>
      <c r="CR21" s="589"/>
      <c r="CS21" s="690"/>
      <c r="CT21" s="590"/>
      <c r="CU21" s="702"/>
      <c r="CV21" s="702"/>
      <c r="CW21" s="710"/>
      <c r="CX21" s="710"/>
      <c r="CY21" s="590"/>
      <c r="CZ21" s="590"/>
      <c r="DA21" s="590"/>
      <c r="DB21" s="590"/>
      <c r="DC21" s="590"/>
      <c r="DD21" s="711"/>
      <c r="DE21" s="715"/>
      <c r="DF21" s="715"/>
      <c r="DG21" s="715"/>
      <c r="DH21" s="715"/>
      <c r="DI21" s="715"/>
      <c r="DJ21" s="715"/>
      <c r="DK21" s="715"/>
      <c r="DL21" s="715"/>
      <c r="DM21" s="715"/>
      <c r="DN21" s="715"/>
      <c r="DO21" s="715"/>
      <c r="DP21" s="715"/>
      <c r="DQ21" s="715"/>
      <c r="DR21" s="217"/>
      <c r="DS21" s="217"/>
      <c r="DT21" s="217"/>
      <c r="DU21" s="217"/>
      <c r="DV21" s="217"/>
      <c r="DW21" s="217"/>
      <c r="DX21" s="217"/>
      <c r="DY21" s="217"/>
      <c r="DZ21" s="217"/>
      <c r="EA21" s="217"/>
      <c r="EB21" s="217"/>
      <c r="EC21" s="217"/>
      <c r="ED21" s="217"/>
      <c r="EE21" s="217"/>
      <c r="EF21" s="217"/>
      <c r="EG21" s="217"/>
      <c r="EH21" s="217"/>
      <c r="EI21" s="217"/>
      <c r="EJ21" s="217"/>
      <c r="EK21" s="217"/>
      <c r="EL21" s="217"/>
      <c r="EM21" s="217"/>
      <c r="EN21" s="217"/>
      <c r="EO21" s="217"/>
      <c r="EP21" s="217"/>
      <c r="EQ21" s="217"/>
      <c r="ER21" s="217"/>
      <c r="ES21" s="217"/>
      <c r="ET21" s="217"/>
      <c r="EU21" s="217"/>
      <c r="EV21" s="217"/>
      <c r="EW21" s="217"/>
      <c r="EX21" s="217"/>
      <c r="EY21" s="217"/>
      <c r="EZ21" s="217"/>
      <c r="FA21" s="217"/>
      <c r="FB21" s="217"/>
      <c r="FC21" s="217"/>
      <c r="FD21" s="217"/>
      <c r="FE21" s="217"/>
      <c r="FF21" s="217"/>
      <c r="FG21" s="217"/>
      <c r="FH21" s="217"/>
      <c r="FI21" s="217"/>
      <c r="FJ21" s="217"/>
      <c r="FK21" s="217"/>
      <c r="FL21" s="217"/>
      <c r="FM21" s="217"/>
      <c r="FN21" s="217"/>
      <c r="FO21" s="217"/>
      <c r="FP21" s="217"/>
      <c r="FQ21" s="216"/>
      <c r="FR21" s="216"/>
      <c r="FS21" s="216"/>
      <c r="FT21" s="216"/>
      <c r="FU21" s="216"/>
      <c r="FV21" s="216"/>
      <c r="FW21" s="216"/>
      <c r="FX21" s="216"/>
      <c r="FY21" s="216"/>
      <c r="FZ21" s="216"/>
      <c r="GA21" s="216"/>
      <c r="GB21" s="216"/>
    </row>
    <row r="22" spans="1:184" ht="18" customHeight="1" x14ac:dyDescent="0.25">
      <c r="A22" s="137">
        <f t="shared" si="1"/>
        <v>0</v>
      </c>
      <c r="B22" s="138">
        <f t="shared" si="2"/>
        <v>0</v>
      </c>
      <c r="C22" s="132"/>
      <c r="D22" s="72">
        <f t="shared" si="0"/>
        <v>0</v>
      </c>
      <c r="E22" s="72">
        <f t="shared" si="3"/>
        <v>0</v>
      </c>
      <c r="F22" s="72" t="str">
        <f t="shared" si="5"/>
        <v/>
      </c>
      <c r="G22" s="582"/>
      <c r="H22" s="582"/>
      <c r="I22" s="73">
        <v>1</v>
      </c>
      <c r="J22" s="133"/>
      <c r="K22" s="635">
        <f>IF(C22="",0,IF(C22="A",IF(DT22="AP",0,SUMIF(#REF!,A22,#REF!)/1000+SUMIF(#REF!,A22,#REF!)/1000+0.00001),+O22))</f>
        <v>0</v>
      </c>
      <c r="L22" s="77"/>
      <c r="M22" s="636">
        <f>IF(C22="",0,IF(C22="A",IF(DT22="AP",0,SUMIF(#REF!,A22,#REF!)/1000+SUMIF(#REF!,A22,#REF!)/1000),+Q22))</f>
        <v>0</v>
      </c>
      <c r="N22" s="637" t="str">
        <f t="shared" si="4"/>
        <v/>
      </c>
      <c r="O22" s="113"/>
      <c r="P22" s="75"/>
      <c r="Q22" s="74"/>
      <c r="R22" s="127"/>
      <c r="S22" s="113"/>
      <c r="T22" s="76"/>
      <c r="U22" s="75"/>
      <c r="V22" s="127"/>
      <c r="W22" s="113"/>
      <c r="X22" s="75"/>
      <c r="Y22" s="75"/>
      <c r="Z22" s="77"/>
      <c r="AA22" s="115"/>
      <c r="AB22" s="113"/>
      <c r="AC22" s="75"/>
      <c r="AD22" s="75"/>
      <c r="AE22" s="75"/>
      <c r="AF22" s="78"/>
      <c r="AG22" s="114"/>
      <c r="AH22" s="21"/>
      <c r="AI22" s="161"/>
      <c r="AJ22" s="154"/>
      <c r="AK22" s="211"/>
      <c r="AL22" s="98"/>
      <c r="AM22" s="153"/>
      <c r="AN22" s="154"/>
      <c r="AO22" s="99"/>
      <c r="AP22" s="99"/>
      <c r="AQ22" s="99"/>
      <c r="AR22" s="155"/>
      <c r="AS22" s="99"/>
      <c r="AT22" s="99"/>
      <c r="AU22" s="99"/>
      <c r="AV22" s="99"/>
      <c r="AW22" s="97"/>
      <c r="AX22" s="152"/>
      <c r="AY22" s="21"/>
      <c r="AZ22" s="15"/>
      <c r="BA22" s="239"/>
      <c r="BB22" s="235"/>
      <c r="BC22" s="271"/>
      <c r="BD22" s="272"/>
      <c r="BE22" s="15"/>
      <c r="BF22" s="274"/>
      <c r="BG22" s="292"/>
      <c r="BH22" s="274"/>
      <c r="BI22" s="275"/>
      <c r="BJ22" s="15"/>
      <c r="BK22" s="679"/>
      <c r="BL22" s="680"/>
      <c r="BM22" s="548"/>
      <c r="BN22" s="547"/>
      <c r="BO22" s="548"/>
      <c r="BP22" s="547"/>
      <c r="BQ22" s="548"/>
      <c r="BR22" s="549"/>
      <c r="BS22" s="17"/>
      <c r="BT22" s="685"/>
      <c r="BU22" s="547"/>
      <c r="BV22" s="547"/>
      <c r="BW22" s="267"/>
      <c r="BX22" s="535"/>
      <c r="BY22" s="536"/>
      <c r="BZ22" s="274"/>
      <c r="CA22" s="275"/>
      <c r="CB22" s="15"/>
      <c r="CC22" s="546"/>
      <c r="CD22" s="547"/>
      <c r="CE22" s="548"/>
      <c r="CF22" s="547"/>
      <c r="CG22" s="548"/>
      <c r="CH22" s="547"/>
      <c r="CI22" s="548"/>
      <c r="CJ22" s="549"/>
      <c r="CK22" s="17"/>
      <c r="CL22" s="265"/>
      <c r="CM22" s="266"/>
      <c r="CN22" s="266"/>
      <c r="CO22" s="267"/>
      <c r="CQ22" s="297"/>
      <c r="CR22" s="589"/>
      <c r="CS22" s="690"/>
      <c r="CT22" s="590"/>
      <c r="CU22" s="702"/>
      <c r="CV22" s="702"/>
      <c r="CW22" s="710"/>
      <c r="CX22" s="710"/>
      <c r="CY22" s="590"/>
      <c r="CZ22" s="590"/>
      <c r="DA22" s="590"/>
      <c r="DB22" s="590"/>
      <c r="DC22" s="590"/>
      <c r="DD22" s="711"/>
      <c r="DE22" s="715"/>
      <c r="DF22" s="715"/>
      <c r="DG22" s="715"/>
      <c r="DH22" s="715"/>
      <c r="DI22" s="715"/>
      <c r="DJ22" s="715"/>
      <c r="DK22" s="715"/>
      <c r="DL22" s="715"/>
      <c r="DM22" s="715"/>
      <c r="DN22" s="715"/>
      <c r="DO22" s="715"/>
      <c r="DP22" s="715"/>
      <c r="DQ22" s="715"/>
      <c r="DR22" s="217"/>
      <c r="DS22" s="217"/>
      <c r="DT22" s="217"/>
      <c r="DU22" s="217"/>
      <c r="DV22" s="217"/>
      <c r="DW22" s="217"/>
      <c r="DX22" s="217"/>
      <c r="DY22" s="217"/>
      <c r="DZ22" s="217"/>
      <c r="EA22" s="217"/>
      <c r="EB22" s="217"/>
      <c r="EC22" s="217"/>
      <c r="ED22" s="217"/>
      <c r="EE22" s="217"/>
      <c r="EF22" s="217"/>
      <c r="EG22" s="217"/>
      <c r="EH22" s="217"/>
      <c r="EI22" s="217"/>
      <c r="EJ22" s="217"/>
      <c r="EK22" s="217"/>
      <c r="EL22" s="217"/>
      <c r="EM22" s="217"/>
      <c r="EN22" s="217"/>
      <c r="EO22" s="217"/>
      <c r="EP22" s="217"/>
      <c r="EQ22" s="217"/>
      <c r="ER22" s="217"/>
      <c r="ES22" s="217"/>
      <c r="ET22" s="217"/>
      <c r="EU22" s="217"/>
      <c r="EV22" s="217"/>
      <c r="EW22" s="217"/>
      <c r="EX22" s="217"/>
      <c r="EY22" s="217"/>
      <c r="EZ22" s="217"/>
      <c r="FA22" s="217"/>
      <c r="FB22" s="217"/>
      <c r="FC22" s="217"/>
      <c r="FD22" s="217"/>
      <c r="FE22" s="217"/>
      <c r="FF22" s="217"/>
      <c r="FG22" s="217"/>
      <c r="FH22" s="217"/>
      <c r="FI22" s="217"/>
      <c r="FJ22" s="217"/>
      <c r="FK22" s="217"/>
      <c r="FL22" s="217"/>
      <c r="FM22" s="217"/>
      <c r="FN22" s="217"/>
      <c r="FO22" s="217"/>
      <c r="FP22" s="217"/>
      <c r="FQ22" s="216"/>
      <c r="FR22" s="216"/>
      <c r="FS22" s="216"/>
      <c r="FT22" s="216"/>
      <c r="FU22" s="216"/>
      <c r="FV22" s="216"/>
      <c r="FW22" s="216"/>
      <c r="FX22" s="216"/>
      <c r="FY22" s="216"/>
      <c r="FZ22" s="216"/>
      <c r="GA22" s="216"/>
      <c r="GB22" s="216"/>
    </row>
    <row r="23" spans="1:184" ht="18" customHeight="1" x14ac:dyDescent="0.25">
      <c r="A23" s="137">
        <f t="shared" si="1"/>
        <v>0</v>
      </c>
      <c r="B23" s="138">
        <f t="shared" si="2"/>
        <v>0</v>
      </c>
      <c r="C23" s="132"/>
      <c r="D23" s="72">
        <f t="shared" si="0"/>
        <v>0</v>
      </c>
      <c r="E23" s="72">
        <f t="shared" si="3"/>
        <v>0</v>
      </c>
      <c r="F23" s="72" t="str">
        <f t="shared" si="5"/>
        <v/>
      </c>
      <c r="G23" s="582"/>
      <c r="H23" s="582"/>
      <c r="I23" s="73">
        <v>1</v>
      </c>
      <c r="J23" s="133"/>
      <c r="K23" s="635">
        <f>IF(C23="",0,IF(C23="A",IF(DT23="AP",0,SUMIF(#REF!,A23,#REF!)/1000+SUMIF(#REF!,A23,#REF!)/1000+0.00001),+O23))</f>
        <v>0</v>
      </c>
      <c r="L23" s="77"/>
      <c r="M23" s="636">
        <f>IF(C23="",0,IF(C23="A",IF(DT23="AP",0,SUMIF(#REF!,A23,#REF!)/1000+SUMIF(#REF!,A23,#REF!)/1000),+Q23))</f>
        <v>0</v>
      </c>
      <c r="N23" s="637" t="str">
        <f t="shared" si="4"/>
        <v/>
      </c>
      <c r="O23" s="113"/>
      <c r="P23" s="75"/>
      <c r="Q23" s="74"/>
      <c r="R23" s="127"/>
      <c r="S23" s="113"/>
      <c r="T23" s="76"/>
      <c r="U23" s="75"/>
      <c r="V23" s="127"/>
      <c r="W23" s="113"/>
      <c r="X23" s="75"/>
      <c r="Y23" s="75"/>
      <c r="Z23" s="77"/>
      <c r="AA23" s="115"/>
      <c r="AB23" s="113"/>
      <c r="AC23" s="75"/>
      <c r="AD23" s="75"/>
      <c r="AE23" s="75"/>
      <c r="AF23" s="78"/>
      <c r="AG23" s="114"/>
      <c r="AH23" s="21"/>
      <c r="AI23" s="161"/>
      <c r="AJ23" s="154"/>
      <c r="AK23" s="211"/>
      <c r="AL23" s="98"/>
      <c r="AM23" s="153"/>
      <c r="AN23" s="154"/>
      <c r="AO23" s="99"/>
      <c r="AP23" s="99"/>
      <c r="AQ23" s="99"/>
      <c r="AR23" s="155"/>
      <c r="AS23" s="99"/>
      <c r="AT23" s="99"/>
      <c r="AU23" s="99"/>
      <c r="AV23" s="99"/>
      <c r="AW23" s="97"/>
      <c r="AX23" s="152"/>
      <c r="AY23" s="21"/>
      <c r="AZ23" s="15"/>
      <c r="BA23" s="239"/>
      <c r="BB23" s="235"/>
      <c r="BC23" s="271"/>
      <c r="BD23" s="272"/>
      <c r="BE23" s="15"/>
      <c r="BF23" s="274"/>
      <c r="BG23" s="292"/>
      <c r="BH23" s="274"/>
      <c r="BI23" s="275"/>
      <c r="BJ23" s="15"/>
      <c r="BK23" s="679"/>
      <c r="BL23" s="680"/>
      <c r="BM23" s="548"/>
      <c r="BN23" s="547"/>
      <c r="BO23" s="548"/>
      <c r="BP23" s="547"/>
      <c r="BQ23" s="548"/>
      <c r="BR23" s="549"/>
      <c r="BS23" s="17"/>
      <c r="BT23" s="685"/>
      <c r="BU23" s="547"/>
      <c r="BV23" s="547"/>
      <c r="BW23" s="267"/>
      <c r="BX23" s="535"/>
      <c r="BY23" s="536"/>
      <c r="BZ23" s="274"/>
      <c r="CA23" s="275"/>
      <c r="CB23" s="15"/>
      <c r="CC23" s="546"/>
      <c r="CD23" s="547"/>
      <c r="CE23" s="548"/>
      <c r="CF23" s="547"/>
      <c r="CG23" s="548"/>
      <c r="CH23" s="547"/>
      <c r="CI23" s="548"/>
      <c r="CJ23" s="549"/>
      <c r="CK23" s="17"/>
      <c r="CL23" s="265"/>
      <c r="CM23" s="266"/>
      <c r="CN23" s="266"/>
      <c r="CO23" s="267"/>
      <c r="CQ23" s="297"/>
      <c r="CR23" s="589"/>
      <c r="CS23" s="690"/>
      <c r="CT23" s="590"/>
      <c r="CU23" s="702"/>
      <c r="CV23" s="702"/>
      <c r="CW23" s="710"/>
      <c r="CX23" s="710"/>
      <c r="CY23" s="590"/>
      <c r="CZ23" s="590"/>
      <c r="DA23" s="590"/>
      <c r="DB23" s="590"/>
      <c r="DC23" s="590"/>
      <c r="DD23" s="711"/>
      <c r="DE23" s="715"/>
      <c r="DF23" s="715"/>
      <c r="DG23" s="715"/>
      <c r="DH23" s="715"/>
      <c r="DI23" s="715"/>
      <c r="DJ23" s="715"/>
      <c r="DK23" s="715"/>
      <c r="DL23" s="715"/>
      <c r="DM23" s="715"/>
      <c r="DN23" s="715"/>
      <c r="DO23" s="715"/>
      <c r="DP23" s="715"/>
      <c r="DQ23" s="715"/>
      <c r="DR23" s="217"/>
      <c r="DS23" s="217"/>
      <c r="DT23" s="217"/>
      <c r="DU23" s="217"/>
      <c r="DV23" s="217"/>
      <c r="DW23" s="217"/>
      <c r="DX23" s="217"/>
      <c r="DY23" s="217"/>
      <c r="DZ23" s="217"/>
      <c r="EA23" s="217"/>
      <c r="EB23" s="217"/>
      <c r="EC23" s="217"/>
      <c r="ED23" s="217"/>
      <c r="EE23" s="217"/>
      <c r="EF23" s="217"/>
      <c r="EG23" s="217"/>
      <c r="EH23" s="217"/>
      <c r="EI23" s="217"/>
      <c r="EJ23" s="217"/>
      <c r="EK23" s="217"/>
      <c r="EL23" s="217"/>
      <c r="EM23" s="217"/>
      <c r="EN23" s="217"/>
      <c r="EO23" s="217"/>
      <c r="EP23" s="217"/>
      <c r="EQ23" s="217"/>
      <c r="ER23" s="217"/>
      <c r="ES23" s="217"/>
      <c r="ET23" s="217"/>
      <c r="EU23" s="217"/>
      <c r="EV23" s="217"/>
      <c r="EW23" s="217"/>
      <c r="EX23" s="217"/>
      <c r="EY23" s="217"/>
      <c r="EZ23" s="217"/>
      <c r="FA23" s="217"/>
      <c r="FB23" s="217"/>
      <c r="FC23" s="217"/>
      <c r="FD23" s="217"/>
      <c r="FE23" s="217"/>
      <c r="FF23" s="217"/>
      <c r="FG23" s="217"/>
      <c r="FH23" s="217"/>
      <c r="FI23" s="217"/>
      <c r="FJ23" s="217"/>
      <c r="FK23" s="217"/>
      <c r="FL23" s="217"/>
      <c r="FM23" s="217"/>
      <c r="FN23" s="217"/>
      <c r="FO23" s="217"/>
      <c r="FP23" s="217"/>
      <c r="FQ23" s="216"/>
      <c r="FR23" s="216"/>
      <c r="FS23" s="216"/>
      <c r="FT23" s="216"/>
      <c r="FU23" s="216"/>
      <c r="FV23" s="216"/>
      <c r="FW23" s="216"/>
      <c r="FX23" s="216"/>
      <c r="FY23" s="216"/>
      <c r="FZ23" s="216"/>
      <c r="GA23" s="216"/>
      <c r="GB23" s="216"/>
    </row>
    <row r="24" spans="1:184" ht="18" customHeight="1" x14ac:dyDescent="0.25">
      <c r="A24" s="137">
        <f t="shared" si="1"/>
        <v>0</v>
      </c>
      <c r="B24" s="138">
        <f t="shared" si="2"/>
        <v>0</v>
      </c>
      <c r="C24" s="132"/>
      <c r="D24" s="72">
        <f t="shared" si="0"/>
        <v>0</v>
      </c>
      <c r="E24" s="72">
        <f t="shared" si="3"/>
        <v>0</v>
      </c>
      <c r="F24" s="72" t="str">
        <f t="shared" si="5"/>
        <v/>
      </c>
      <c r="G24" s="582"/>
      <c r="H24" s="582"/>
      <c r="I24" s="73">
        <v>1</v>
      </c>
      <c r="J24" s="133"/>
      <c r="K24" s="635">
        <f>IF(C24="",0,IF(C24="A",IF(DT24="AP",0,SUMIF(#REF!,A24,#REF!)/1000+SUMIF(#REF!,A24,#REF!)/1000+0.00001),+O24))</f>
        <v>0</v>
      </c>
      <c r="L24" s="77"/>
      <c r="M24" s="636">
        <f>IF(C24="",0,IF(C24="A",IF(DT24="AP",0,SUMIF(#REF!,A24,#REF!)/1000+SUMIF(#REF!,A24,#REF!)/1000),+Q24))</f>
        <v>0</v>
      </c>
      <c r="N24" s="637" t="str">
        <f t="shared" si="4"/>
        <v/>
      </c>
      <c r="O24" s="113"/>
      <c r="P24" s="75"/>
      <c r="Q24" s="74"/>
      <c r="R24" s="127"/>
      <c r="S24" s="113"/>
      <c r="T24" s="76"/>
      <c r="U24" s="75"/>
      <c r="V24" s="127"/>
      <c r="W24" s="113"/>
      <c r="X24" s="75"/>
      <c r="Y24" s="75"/>
      <c r="Z24" s="77"/>
      <c r="AA24" s="115"/>
      <c r="AB24" s="113"/>
      <c r="AC24" s="75"/>
      <c r="AD24" s="75"/>
      <c r="AE24" s="75"/>
      <c r="AF24" s="78"/>
      <c r="AG24" s="114"/>
      <c r="AH24" s="21"/>
      <c r="AI24" s="161"/>
      <c r="AJ24" s="154"/>
      <c r="AK24" s="211"/>
      <c r="AL24" s="98"/>
      <c r="AM24" s="153"/>
      <c r="AN24" s="154"/>
      <c r="AO24" s="99"/>
      <c r="AP24" s="99"/>
      <c r="AQ24" s="99"/>
      <c r="AR24" s="155"/>
      <c r="AS24" s="99"/>
      <c r="AT24" s="99"/>
      <c r="AU24" s="99"/>
      <c r="AV24" s="99"/>
      <c r="AW24" s="97"/>
      <c r="AX24" s="152"/>
      <c r="AY24" s="21"/>
      <c r="AZ24" s="15"/>
      <c r="BA24" s="239"/>
      <c r="BB24" s="235"/>
      <c r="BC24" s="271"/>
      <c r="BD24" s="272"/>
      <c r="BE24" s="15"/>
      <c r="BF24" s="274"/>
      <c r="BG24" s="292"/>
      <c r="BH24" s="274"/>
      <c r="BI24" s="275"/>
      <c r="BJ24" s="15"/>
      <c r="BK24" s="679"/>
      <c r="BL24" s="680"/>
      <c r="BM24" s="548"/>
      <c r="BN24" s="547"/>
      <c r="BO24" s="548"/>
      <c r="BP24" s="547"/>
      <c r="BQ24" s="548"/>
      <c r="BR24" s="549"/>
      <c r="BS24" s="17"/>
      <c r="BT24" s="685"/>
      <c r="BU24" s="547"/>
      <c r="BV24" s="547"/>
      <c r="BW24" s="267"/>
      <c r="BX24" s="535"/>
      <c r="BY24" s="536"/>
      <c r="BZ24" s="274"/>
      <c r="CA24" s="275"/>
      <c r="CB24" s="15"/>
      <c r="CC24" s="546"/>
      <c r="CD24" s="547"/>
      <c r="CE24" s="548"/>
      <c r="CF24" s="547"/>
      <c r="CG24" s="548"/>
      <c r="CH24" s="547"/>
      <c r="CI24" s="548"/>
      <c r="CJ24" s="549"/>
      <c r="CK24" s="17"/>
      <c r="CL24" s="265"/>
      <c r="CM24" s="266"/>
      <c r="CN24" s="266"/>
      <c r="CO24" s="267"/>
      <c r="CQ24" s="297"/>
      <c r="CR24" s="589"/>
      <c r="CS24" s="690"/>
      <c r="CT24" s="590"/>
      <c r="CU24" s="702"/>
      <c r="CV24" s="702"/>
      <c r="CW24" s="710"/>
      <c r="CX24" s="710"/>
      <c r="CY24" s="590"/>
      <c r="CZ24" s="590"/>
      <c r="DA24" s="590"/>
      <c r="DB24" s="590"/>
      <c r="DC24" s="590"/>
      <c r="DD24" s="711"/>
      <c r="DE24" s="715"/>
      <c r="DF24" s="715"/>
      <c r="DG24" s="715"/>
      <c r="DH24" s="715"/>
      <c r="DI24" s="715"/>
      <c r="DJ24" s="715"/>
      <c r="DK24" s="715"/>
      <c r="DL24" s="715"/>
      <c r="DM24" s="715"/>
      <c r="DN24" s="715"/>
      <c r="DO24" s="715"/>
      <c r="DP24" s="715"/>
      <c r="DQ24" s="715"/>
      <c r="DR24" s="217"/>
      <c r="DS24" s="217"/>
      <c r="DT24" s="217"/>
      <c r="DU24" s="217"/>
      <c r="DV24" s="217"/>
      <c r="DW24" s="217"/>
      <c r="DX24" s="217"/>
      <c r="DY24" s="217"/>
      <c r="DZ24" s="217"/>
      <c r="EA24" s="217"/>
      <c r="EB24" s="217"/>
      <c r="EC24" s="217"/>
      <c r="ED24" s="217"/>
      <c r="EE24" s="217"/>
      <c r="EF24" s="217"/>
      <c r="EG24" s="217"/>
      <c r="EH24" s="217"/>
      <c r="EI24" s="217"/>
      <c r="EJ24" s="217"/>
      <c r="EK24" s="217"/>
      <c r="EL24" s="217"/>
      <c r="EM24" s="217"/>
      <c r="EN24" s="217"/>
      <c r="EO24" s="217"/>
      <c r="EP24" s="217"/>
      <c r="EQ24" s="217"/>
      <c r="ER24" s="217"/>
      <c r="ES24" s="217"/>
      <c r="ET24" s="217"/>
      <c r="EU24" s="217"/>
      <c r="EV24" s="217"/>
      <c r="EW24" s="217"/>
      <c r="EX24" s="217"/>
      <c r="EY24" s="217"/>
      <c r="EZ24" s="217"/>
      <c r="FA24" s="217"/>
      <c r="FB24" s="217"/>
      <c r="FC24" s="217"/>
      <c r="FD24" s="217"/>
      <c r="FE24" s="217"/>
      <c r="FF24" s="217"/>
      <c r="FG24" s="217"/>
      <c r="FH24" s="217"/>
      <c r="FI24" s="217"/>
      <c r="FJ24" s="217"/>
      <c r="FK24" s="217"/>
      <c r="FL24" s="217"/>
      <c r="FM24" s="217"/>
      <c r="FN24" s="217"/>
      <c r="FO24" s="217"/>
      <c r="FP24" s="217"/>
      <c r="FQ24" s="216"/>
      <c r="FR24" s="216"/>
      <c r="FS24" s="216"/>
      <c r="FT24" s="216"/>
      <c r="FU24" s="216"/>
      <c r="FV24" s="216"/>
      <c r="FW24" s="216"/>
      <c r="FX24" s="216"/>
      <c r="FY24" s="216"/>
      <c r="FZ24" s="216"/>
      <c r="GA24" s="216"/>
      <c r="GB24" s="216"/>
    </row>
    <row r="25" spans="1:184" ht="18" customHeight="1" x14ac:dyDescent="0.25">
      <c r="A25" s="137">
        <f t="shared" si="1"/>
        <v>0</v>
      </c>
      <c r="B25" s="138">
        <f t="shared" si="2"/>
        <v>0</v>
      </c>
      <c r="C25" s="132"/>
      <c r="D25" s="72">
        <f t="shared" si="0"/>
        <v>0</v>
      </c>
      <c r="E25" s="72">
        <f t="shared" si="3"/>
        <v>0</v>
      </c>
      <c r="F25" s="72" t="str">
        <f t="shared" si="5"/>
        <v/>
      </c>
      <c r="G25" s="582"/>
      <c r="H25" s="582"/>
      <c r="I25" s="73">
        <v>1</v>
      </c>
      <c r="J25" s="133"/>
      <c r="K25" s="635">
        <f>IF(C25="",0,IF(C25="A",IF(DT25="AP",0,SUMIF(#REF!,A25,#REF!)/1000+SUMIF(#REF!,A25,#REF!)/1000+0.00001),+O25))</f>
        <v>0</v>
      </c>
      <c r="L25" s="77"/>
      <c r="M25" s="636">
        <f>IF(C25="",0,IF(C25="A",IF(DT25="AP",0,SUMIF(#REF!,A25,#REF!)/1000+SUMIF(#REF!,A25,#REF!)/1000),+Q25))</f>
        <v>0</v>
      </c>
      <c r="N25" s="637" t="str">
        <f t="shared" si="4"/>
        <v/>
      </c>
      <c r="O25" s="113"/>
      <c r="P25" s="75"/>
      <c r="Q25" s="74"/>
      <c r="R25" s="127"/>
      <c r="S25" s="113"/>
      <c r="T25" s="76"/>
      <c r="U25" s="75"/>
      <c r="V25" s="127"/>
      <c r="W25" s="113"/>
      <c r="X25" s="75"/>
      <c r="Y25" s="75"/>
      <c r="Z25" s="77"/>
      <c r="AA25" s="115"/>
      <c r="AB25" s="113"/>
      <c r="AC25" s="75"/>
      <c r="AD25" s="75"/>
      <c r="AE25" s="75"/>
      <c r="AF25" s="78"/>
      <c r="AG25" s="114"/>
      <c r="AH25" s="21"/>
      <c r="AI25" s="161"/>
      <c r="AJ25" s="154"/>
      <c r="AK25" s="211"/>
      <c r="AL25" s="98"/>
      <c r="AM25" s="153"/>
      <c r="AN25" s="154"/>
      <c r="AO25" s="99"/>
      <c r="AP25" s="99"/>
      <c r="AQ25" s="99"/>
      <c r="AR25" s="155"/>
      <c r="AS25" s="99"/>
      <c r="AT25" s="99"/>
      <c r="AU25" s="99"/>
      <c r="AV25" s="99"/>
      <c r="AW25" s="97"/>
      <c r="AX25" s="152"/>
      <c r="AY25" s="21"/>
      <c r="AZ25" s="15"/>
      <c r="BA25" s="239"/>
      <c r="BB25" s="235"/>
      <c r="BC25" s="271"/>
      <c r="BD25" s="272"/>
      <c r="BE25" s="15"/>
      <c r="BF25" s="274"/>
      <c r="BG25" s="292"/>
      <c r="BH25" s="274"/>
      <c r="BI25" s="275"/>
      <c r="BJ25" s="15"/>
      <c r="BK25" s="679"/>
      <c r="BL25" s="680"/>
      <c r="BM25" s="548"/>
      <c r="BN25" s="547"/>
      <c r="BO25" s="548"/>
      <c r="BP25" s="547"/>
      <c r="BQ25" s="548"/>
      <c r="BR25" s="549"/>
      <c r="BS25" s="17"/>
      <c r="BT25" s="685"/>
      <c r="BU25" s="547"/>
      <c r="BV25" s="547"/>
      <c r="BW25" s="267"/>
      <c r="BX25" s="535"/>
      <c r="BY25" s="536"/>
      <c r="BZ25" s="274"/>
      <c r="CA25" s="275"/>
      <c r="CB25" s="15"/>
      <c r="CC25" s="546"/>
      <c r="CD25" s="547"/>
      <c r="CE25" s="548"/>
      <c r="CF25" s="547"/>
      <c r="CG25" s="548"/>
      <c r="CH25" s="547"/>
      <c r="CI25" s="548"/>
      <c r="CJ25" s="549"/>
      <c r="CK25" s="17"/>
      <c r="CL25" s="265"/>
      <c r="CM25" s="266"/>
      <c r="CN25" s="266"/>
      <c r="CO25" s="267"/>
      <c r="CQ25" s="297"/>
      <c r="CR25" s="589"/>
      <c r="CS25" s="690"/>
      <c r="CT25" s="590"/>
      <c r="CU25" s="702"/>
      <c r="CV25" s="702"/>
      <c r="CW25" s="710"/>
      <c r="CX25" s="710"/>
      <c r="CY25" s="590"/>
      <c r="CZ25" s="590"/>
      <c r="DA25" s="590"/>
      <c r="DB25" s="590"/>
      <c r="DC25" s="590"/>
      <c r="DD25" s="711"/>
      <c r="DE25" s="715"/>
      <c r="DF25" s="715"/>
      <c r="DG25" s="715"/>
      <c r="DH25" s="715"/>
      <c r="DI25" s="715"/>
      <c r="DJ25" s="715"/>
      <c r="DK25" s="715"/>
      <c r="DL25" s="715"/>
      <c r="DM25" s="715"/>
      <c r="DN25" s="715"/>
      <c r="DO25" s="715"/>
      <c r="DP25" s="715"/>
      <c r="DQ25" s="715"/>
      <c r="DR25" s="217"/>
      <c r="DS25" s="217"/>
      <c r="DT25" s="217"/>
      <c r="DU25" s="217"/>
      <c r="DV25" s="217"/>
      <c r="DW25" s="217"/>
      <c r="DX25" s="217"/>
      <c r="DY25" s="217"/>
      <c r="DZ25" s="217"/>
      <c r="EA25" s="217"/>
      <c r="EB25" s="217"/>
      <c r="EC25" s="217"/>
      <c r="ED25" s="217"/>
      <c r="EE25" s="217"/>
      <c r="EF25" s="217"/>
      <c r="EG25" s="217"/>
      <c r="EH25" s="217"/>
      <c r="EI25" s="217"/>
      <c r="EJ25" s="217"/>
      <c r="EK25" s="217"/>
      <c r="EL25" s="217"/>
      <c r="EM25" s="217"/>
      <c r="EN25" s="217"/>
      <c r="EO25" s="217"/>
      <c r="EP25" s="217"/>
      <c r="EQ25" s="217"/>
      <c r="ER25" s="217"/>
      <c r="ES25" s="217"/>
      <c r="ET25" s="217"/>
      <c r="EU25" s="217"/>
      <c r="EV25" s="217"/>
      <c r="EW25" s="217"/>
      <c r="EX25" s="217"/>
      <c r="EY25" s="217"/>
      <c r="EZ25" s="217"/>
      <c r="FA25" s="217"/>
      <c r="FB25" s="217"/>
      <c r="FC25" s="217"/>
      <c r="FD25" s="217"/>
      <c r="FE25" s="217"/>
      <c r="FF25" s="217"/>
      <c r="FG25" s="217"/>
      <c r="FH25" s="217"/>
      <c r="FI25" s="217"/>
      <c r="FJ25" s="217"/>
      <c r="FK25" s="217"/>
      <c r="FL25" s="217"/>
      <c r="FM25" s="217"/>
      <c r="FN25" s="217"/>
      <c r="FO25" s="217"/>
      <c r="FP25" s="217"/>
      <c r="FQ25" s="216"/>
      <c r="FR25" s="216"/>
      <c r="FS25" s="216"/>
      <c r="FT25" s="216"/>
      <c r="FU25" s="216"/>
      <c r="FV25" s="216"/>
      <c r="FW25" s="216"/>
      <c r="FX25" s="216"/>
      <c r="FY25" s="216"/>
      <c r="FZ25" s="216"/>
      <c r="GA25" s="216"/>
      <c r="GB25" s="216"/>
    </row>
    <row r="26" spans="1:184" ht="18" customHeight="1" x14ac:dyDescent="0.25">
      <c r="A26" s="137">
        <f t="shared" si="1"/>
        <v>0</v>
      </c>
      <c r="B26" s="138">
        <f t="shared" si="2"/>
        <v>0</v>
      </c>
      <c r="C26" s="132"/>
      <c r="D26" s="72">
        <f t="shared" si="0"/>
        <v>0</v>
      </c>
      <c r="E26" s="72">
        <f t="shared" si="3"/>
        <v>0</v>
      </c>
      <c r="F26" s="72" t="str">
        <f t="shared" si="5"/>
        <v/>
      </c>
      <c r="G26" s="582"/>
      <c r="H26" s="582"/>
      <c r="I26" s="73">
        <v>1</v>
      </c>
      <c r="J26" s="133"/>
      <c r="K26" s="635">
        <f>IF(C26="",0,IF(C26="A",IF(DT26="AP",0,SUMIF(#REF!,A26,#REF!)/1000+SUMIF(#REF!,A26,#REF!)/1000+0.00001),+O26))</f>
        <v>0</v>
      </c>
      <c r="L26" s="77"/>
      <c r="M26" s="636">
        <f>IF(C26="",0,IF(C26="A",IF(DT26="AP",0,SUMIF(#REF!,A26,#REF!)/1000+SUMIF(#REF!,A26,#REF!)/1000),+Q26))</f>
        <v>0</v>
      </c>
      <c r="N26" s="637" t="str">
        <f t="shared" si="4"/>
        <v/>
      </c>
      <c r="O26" s="113"/>
      <c r="P26" s="75"/>
      <c r="Q26" s="74"/>
      <c r="R26" s="127"/>
      <c r="S26" s="113"/>
      <c r="T26" s="76"/>
      <c r="U26" s="75"/>
      <c r="V26" s="127"/>
      <c r="W26" s="113"/>
      <c r="X26" s="75"/>
      <c r="Y26" s="75"/>
      <c r="Z26" s="77"/>
      <c r="AA26" s="115"/>
      <c r="AB26" s="113"/>
      <c r="AC26" s="75"/>
      <c r="AD26" s="75"/>
      <c r="AE26" s="75"/>
      <c r="AF26" s="78"/>
      <c r="AG26" s="114"/>
      <c r="AH26" s="21"/>
      <c r="AI26" s="161"/>
      <c r="AJ26" s="154"/>
      <c r="AK26" s="211"/>
      <c r="AL26" s="98"/>
      <c r="AM26" s="153"/>
      <c r="AN26" s="154"/>
      <c r="AO26" s="99"/>
      <c r="AP26" s="99"/>
      <c r="AQ26" s="99"/>
      <c r="AR26" s="155"/>
      <c r="AS26" s="99"/>
      <c r="AT26" s="99"/>
      <c r="AU26" s="99"/>
      <c r="AV26" s="99"/>
      <c r="AW26" s="97"/>
      <c r="AX26" s="152"/>
      <c r="AY26" s="21"/>
      <c r="AZ26" s="15"/>
      <c r="BA26" s="239"/>
      <c r="BB26" s="235"/>
      <c r="BC26" s="271"/>
      <c r="BD26" s="272"/>
      <c r="BE26" s="15"/>
      <c r="BF26" s="274"/>
      <c r="BG26" s="292"/>
      <c r="BH26" s="274"/>
      <c r="BI26" s="275"/>
      <c r="BJ26" s="15"/>
      <c r="BK26" s="679"/>
      <c r="BL26" s="680"/>
      <c r="BM26" s="548"/>
      <c r="BN26" s="547"/>
      <c r="BO26" s="548"/>
      <c r="BP26" s="547"/>
      <c r="BQ26" s="548"/>
      <c r="BR26" s="549"/>
      <c r="BS26" s="17"/>
      <c r="BT26" s="685"/>
      <c r="BU26" s="547"/>
      <c r="BV26" s="547"/>
      <c r="BW26" s="267"/>
      <c r="BX26" s="535"/>
      <c r="BY26" s="536"/>
      <c r="BZ26" s="274"/>
      <c r="CA26" s="275"/>
      <c r="CB26" s="15"/>
      <c r="CC26" s="546"/>
      <c r="CD26" s="547"/>
      <c r="CE26" s="548"/>
      <c r="CF26" s="547"/>
      <c r="CG26" s="548"/>
      <c r="CH26" s="547"/>
      <c r="CI26" s="548"/>
      <c r="CJ26" s="549"/>
      <c r="CK26" s="17"/>
      <c r="CL26" s="265"/>
      <c r="CM26" s="266"/>
      <c r="CN26" s="266"/>
      <c r="CO26" s="267"/>
      <c r="CQ26" s="297"/>
      <c r="CR26" s="589"/>
      <c r="CS26" s="690"/>
      <c r="CT26" s="590"/>
      <c r="CU26" s="702"/>
      <c r="CV26" s="702"/>
      <c r="CW26" s="710"/>
      <c r="CX26" s="710"/>
      <c r="CY26" s="590"/>
      <c r="CZ26" s="590"/>
      <c r="DA26" s="590"/>
      <c r="DB26" s="590"/>
      <c r="DC26" s="590"/>
      <c r="DD26" s="711"/>
      <c r="DE26" s="715"/>
      <c r="DF26" s="715"/>
      <c r="DG26" s="715"/>
      <c r="DH26" s="715"/>
      <c r="DI26" s="715"/>
      <c r="DJ26" s="715"/>
      <c r="DK26" s="715"/>
      <c r="DL26" s="715"/>
      <c r="DM26" s="715"/>
      <c r="DN26" s="715"/>
      <c r="DO26" s="715"/>
      <c r="DP26" s="715"/>
      <c r="DQ26" s="715"/>
      <c r="DR26" s="217"/>
      <c r="DS26" s="217"/>
      <c r="DT26" s="217"/>
      <c r="DU26" s="217"/>
      <c r="DV26" s="217"/>
      <c r="DW26" s="217"/>
      <c r="DX26" s="217"/>
      <c r="DY26" s="217"/>
      <c r="DZ26" s="217"/>
      <c r="EA26" s="217"/>
      <c r="EB26" s="217"/>
      <c r="EC26" s="217"/>
      <c r="ED26" s="217"/>
      <c r="EE26" s="217"/>
      <c r="EF26" s="217"/>
      <c r="EG26" s="217"/>
      <c r="EH26" s="217"/>
      <c r="EI26" s="217"/>
      <c r="EJ26" s="217"/>
      <c r="EK26" s="217"/>
      <c r="EL26" s="217"/>
      <c r="EM26" s="217"/>
      <c r="EN26" s="217"/>
      <c r="EO26" s="217"/>
      <c r="EP26" s="217"/>
      <c r="EQ26" s="217"/>
      <c r="ER26" s="217"/>
      <c r="ES26" s="217"/>
      <c r="ET26" s="217"/>
      <c r="EU26" s="217"/>
      <c r="EV26" s="217"/>
      <c r="EW26" s="217"/>
      <c r="EX26" s="217"/>
      <c r="EY26" s="217"/>
      <c r="EZ26" s="217"/>
      <c r="FA26" s="217"/>
      <c r="FB26" s="217"/>
      <c r="FC26" s="217"/>
      <c r="FD26" s="217"/>
      <c r="FE26" s="217"/>
      <c r="FF26" s="217"/>
      <c r="FG26" s="217"/>
      <c r="FH26" s="217"/>
      <c r="FI26" s="217"/>
      <c r="FJ26" s="217"/>
      <c r="FK26" s="217"/>
      <c r="FL26" s="217"/>
      <c r="FM26" s="217"/>
      <c r="FN26" s="217"/>
      <c r="FO26" s="217"/>
      <c r="FP26" s="217"/>
      <c r="FQ26" s="216"/>
      <c r="FR26" s="216"/>
      <c r="FS26" s="216"/>
      <c r="FT26" s="216"/>
      <c r="FU26" s="216"/>
      <c r="FV26" s="216"/>
      <c r="FW26" s="216"/>
      <c r="FX26" s="216"/>
      <c r="FY26" s="216"/>
      <c r="FZ26" s="216"/>
      <c r="GA26" s="216"/>
      <c r="GB26" s="216"/>
    </row>
    <row r="27" spans="1:184" ht="18" customHeight="1" x14ac:dyDescent="0.25">
      <c r="A27" s="137">
        <f t="shared" si="1"/>
        <v>0</v>
      </c>
      <c r="B27" s="138">
        <f t="shared" si="2"/>
        <v>0</v>
      </c>
      <c r="C27" s="132"/>
      <c r="D27" s="72">
        <f t="shared" si="0"/>
        <v>0</v>
      </c>
      <c r="E27" s="72">
        <f t="shared" si="3"/>
        <v>0</v>
      </c>
      <c r="F27" s="72" t="str">
        <f t="shared" si="5"/>
        <v/>
      </c>
      <c r="G27" s="582"/>
      <c r="H27" s="582"/>
      <c r="I27" s="73">
        <v>1</v>
      </c>
      <c r="J27" s="133"/>
      <c r="K27" s="635">
        <f>IF(C27="",0,IF(C27="A",IF(DT27="AP",0,SUMIF(#REF!,A27,#REF!)/1000+SUMIF(#REF!,A27,#REF!)/1000+0.00001),+O27))</f>
        <v>0</v>
      </c>
      <c r="L27" s="77"/>
      <c r="M27" s="636">
        <f>IF(C27="",0,IF(C27="A",IF(DT27="AP",0,SUMIF(#REF!,A27,#REF!)/1000+SUMIF(#REF!,A27,#REF!)/1000),+Q27))</f>
        <v>0</v>
      </c>
      <c r="N27" s="637" t="str">
        <f t="shared" si="4"/>
        <v/>
      </c>
      <c r="O27" s="113"/>
      <c r="P27" s="75"/>
      <c r="Q27" s="74"/>
      <c r="R27" s="127"/>
      <c r="S27" s="113"/>
      <c r="T27" s="76"/>
      <c r="U27" s="75"/>
      <c r="V27" s="127"/>
      <c r="W27" s="113"/>
      <c r="X27" s="75"/>
      <c r="Y27" s="75"/>
      <c r="Z27" s="77"/>
      <c r="AA27" s="115"/>
      <c r="AB27" s="113"/>
      <c r="AC27" s="75"/>
      <c r="AD27" s="75"/>
      <c r="AE27" s="75"/>
      <c r="AF27" s="78"/>
      <c r="AG27" s="114"/>
      <c r="AH27" s="21"/>
      <c r="AI27" s="161"/>
      <c r="AJ27" s="154"/>
      <c r="AK27" s="211"/>
      <c r="AL27" s="98"/>
      <c r="AM27" s="153"/>
      <c r="AN27" s="154"/>
      <c r="AO27" s="99"/>
      <c r="AP27" s="99"/>
      <c r="AQ27" s="99"/>
      <c r="AR27" s="155"/>
      <c r="AS27" s="99"/>
      <c r="AT27" s="99"/>
      <c r="AU27" s="99"/>
      <c r="AV27" s="99"/>
      <c r="AW27" s="97"/>
      <c r="AX27" s="152"/>
      <c r="AY27" s="21"/>
      <c r="AZ27" s="15"/>
      <c r="BA27" s="239"/>
      <c r="BB27" s="235"/>
      <c r="BC27" s="271"/>
      <c r="BD27" s="272"/>
      <c r="BE27" s="15"/>
      <c r="BF27" s="274"/>
      <c r="BG27" s="292"/>
      <c r="BH27" s="274"/>
      <c r="BI27" s="275"/>
      <c r="BJ27" s="15"/>
      <c r="BK27" s="679"/>
      <c r="BL27" s="680"/>
      <c r="BM27" s="548"/>
      <c r="BN27" s="547"/>
      <c r="BO27" s="548"/>
      <c r="BP27" s="547"/>
      <c r="BQ27" s="548"/>
      <c r="BR27" s="549"/>
      <c r="BS27" s="17"/>
      <c r="BT27" s="685"/>
      <c r="BU27" s="547"/>
      <c r="BV27" s="547"/>
      <c r="BW27" s="267"/>
      <c r="BX27" s="535"/>
      <c r="BY27" s="536"/>
      <c r="BZ27" s="274"/>
      <c r="CA27" s="275"/>
      <c r="CB27" s="15"/>
      <c r="CC27" s="546"/>
      <c r="CD27" s="547"/>
      <c r="CE27" s="548"/>
      <c r="CF27" s="547"/>
      <c r="CG27" s="548"/>
      <c r="CH27" s="547"/>
      <c r="CI27" s="548"/>
      <c r="CJ27" s="549"/>
      <c r="CK27" s="17"/>
      <c r="CL27" s="265"/>
      <c r="CM27" s="266"/>
      <c r="CN27" s="266"/>
      <c r="CO27" s="267"/>
      <c r="CQ27" s="297"/>
      <c r="CR27" s="589"/>
      <c r="CS27" s="690"/>
      <c r="CT27" s="590"/>
      <c r="CU27" s="702"/>
      <c r="CV27" s="702"/>
      <c r="CW27" s="710"/>
      <c r="CX27" s="710"/>
      <c r="CY27" s="590"/>
      <c r="CZ27" s="590"/>
      <c r="DA27" s="590"/>
      <c r="DB27" s="590"/>
      <c r="DC27" s="590"/>
      <c r="DD27" s="711"/>
      <c r="DE27" s="715"/>
      <c r="DF27" s="715"/>
      <c r="DG27" s="715"/>
      <c r="DH27" s="715"/>
      <c r="DI27" s="715"/>
      <c r="DJ27" s="715"/>
      <c r="DK27" s="715"/>
      <c r="DL27" s="715"/>
      <c r="DM27" s="715"/>
      <c r="DN27" s="715"/>
      <c r="DO27" s="715"/>
      <c r="DP27" s="715"/>
      <c r="DQ27" s="715"/>
      <c r="DR27" s="217"/>
      <c r="DS27" s="217"/>
      <c r="DT27" s="217"/>
      <c r="DU27" s="217"/>
      <c r="DV27" s="217"/>
      <c r="DW27" s="217"/>
      <c r="DX27" s="217"/>
      <c r="DY27" s="217"/>
      <c r="DZ27" s="217"/>
      <c r="EA27" s="217"/>
      <c r="EB27" s="217"/>
      <c r="EC27" s="217"/>
      <c r="ED27" s="217"/>
      <c r="EE27" s="217"/>
      <c r="EF27" s="217"/>
      <c r="EG27" s="217"/>
      <c r="EH27" s="217"/>
      <c r="EI27" s="217"/>
      <c r="EJ27" s="217"/>
      <c r="EK27" s="217"/>
      <c r="EL27" s="217"/>
      <c r="EM27" s="217"/>
      <c r="EN27" s="217"/>
      <c r="EO27" s="217"/>
      <c r="EP27" s="217"/>
      <c r="EQ27" s="217"/>
      <c r="ER27" s="217"/>
      <c r="ES27" s="217"/>
      <c r="ET27" s="217"/>
      <c r="EU27" s="217"/>
      <c r="EV27" s="217"/>
      <c r="EW27" s="217"/>
      <c r="EX27" s="217"/>
      <c r="EY27" s="217"/>
      <c r="EZ27" s="217"/>
      <c r="FA27" s="217"/>
      <c r="FB27" s="217"/>
      <c r="FC27" s="217"/>
      <c r="FD27" s="217"/>
      <c r="FE27" s="217"/>
      <c r="FF27" s="217"/>
      <c r="FG27" s="217"/>
      <c r="FH27" s="217"/>
      <c r="FI27" s="217"/>
      <c r="FJ27" s="217"/>
      <c r="FK27" s="217"/>
      <c r="FL27" s="217"/>
      <c r="FM27" s="217"/>
      <c r="FN27" s="217"/>
      <c r="FO27" s="217"/>
      <c r="FP27" s="217"/>
      <c r="FQ27" s="216"/>
      <c r="FR27" s="216"/>
      <c r="FS27" s="216"/>
      <c r="FT27" s="216"/>
      <c r="FU27" s="216"/>
      <c r="FV27" s="216"/>
      <c r="FW27" s="216"/>
      <c r="FX27" s="216"/>
      <c r="FY27" s="216"/>
      <c r="FZ27" s="216"/>
      <c r="GA27" s="216"/>
      <c r="GB27" s="216"/>
    </row>
    <row r="28" spans="1:184" ht="18" customHeight="1" x14ac:dyDescent="0.25">
      <c r="A28" s="137">
        <f t="shared" si="1"/>
        <v>0</v>
      </c>
      <c r="B28" s="138">
        <f t="shared" si="2"/>
        <v>0</v>
      </c>
      <c r="C28" s="132"/>
      <c r="D28" s="72">
        <f t="shared" si="0"/>
        <v>0</v>
      </c>
      <c r="E28" s="72">
        <f t="shared" si="3"/>
        <v>0</v>
      </c>
      <c r="F28" s="72" t="str">
        <f t="shared" si="5"/>
        <v/>
      </c>
      <c r="G28" s="582"/>
      <c r="H28" s="582"/>
      <c r="I28" s="73">
        <v>1</v>
      </c>
      <c r="J28" s="133"/>
      <c r="K28" s="635">
        <f>IF(C28="",0,IF(C28="A",IF(DT28="AP",0,SUMIF(#REF!,A28,#REF!)/1000+SUMIF(#REF!,A28,#REF!)/1000+0.00001),+O28))</f>
        <v>0</v>
      </c>
      <c r="L28" s="77"/>
      <c r="M28" s="636">
        <f>IF(C28="",0,IF(C28="A",IF(DT28="AP",0,SUMIF(#REF!,A28,#REF!)/1000+SUMIF(#REF!,A28,#REF!)/1000),+Q28))</f>
        <v>0</v>
      </c>
      <c r="N28" s="637" t="str">
        <f t="shared" si="4"/>
        <v/>
      </c>
      <c r="O28" s="113"/>
      <c r="P28" s="75"/>
      <c r="Q28" s="74"/>
      <c r="R28" s="127"/>
      <c r="S28" s="113"/>
      <c r="T28" s="76"/>
      <c r="U28" s="75"/>
      <c r="V28" s="127"/>
      <c r="W28" s="113"/>
      <c r="X28" s="75"/>
      <c r="Y28" s="75"/>
      <c r="Z28" s="77"/>
      <c r="AA28" s="115"/>
      <c r="AB28" s="113"/>
      <c r="AC28" s="75"/>
      <c r="AD28" s="75"/>
      <c r="AE28" s="75"/>
      <c r="AF28" s="78"/>
      <c r="AG28" s="114"/>
      <c r="AH28" s="21"/>
      <c r="AI28" s="161"/>
      <c r="AJ28" s="154"/>
      <c r="AK28" s="211"/>
      <c r="AL28" s="98"/>
      <c r="AM28" s="153"/>
      <c r="AN28" s="154"/>
      <c r="AO28" s="99"/>
      <c r="AP28" s="99"/>
      <c r="AQ28" s="99"/>
      <c r="AR28" s="155"/>
      <c r="AS28" s="99"/>
      <c r="AT28" s="99"/>
      <c r="AU28" s="99"/>
      <c r="AV28" s="99"/>
      <c r="AW28" s="97"/>
      <c r="AX28" s="152"/>
      <c r="AY28" s="21"/>
      <c r="AZ28" s="15"/>
      <c r="BA28" s="239"/>
      <c r="BB28" s="235"/>
      <c r="BC28" s="271"/>
      <c r="BD28" s="272"/>
      <c r="BE28" s="15"/>
      <c r="BF28" s="274"/>
      <c r="BG28" s="292"/>
      <c r="BH28" s="274"/>
      <c r="BI28" s="275"/>
      <c r="BJ28" s="15"/>
      <c r="BK28" s="679"/>
      <c r="BL28" s="680"/>
      <c r="BM28" s="548"/>
      <c r="BN28" s="547"/>
      <c r="BO28" s="548"/>
      <c r="BP28" s="547"/>
      <c r="BQ28" s="548"/>
      <c r="BR28" s="549"/>
      <c r="BS28" s="17"/>
      <c r="BT28" s="685"/>
      <c r="BU28" s="547"/>
      <c r="BV28" s="547"/>
      <c r="BW28" s="267"/>
      <c r="BX28" s="535"/>
      <c r="BY28" s="536"/>
      <c r="BZ28" s="274"/>
      <c r="CA28" s="275"/>
      <c r="CB28" s="15"/>
      <c r="CC28" s="546"/>
      <c r="CD28" s="547"/>
      <c r="CE28" s="548"/>
      <c r="CF28" s="547"/>
      <c r="CG28" s="548"/>
      <c r="CH28" s="547"/>
      <c r="CI28" s="548"/>
      <c r="CJ28" s="549"/>
      <c r="CK28" s="17"/>
      <c r="CL28" s="265"/>
      <c r="CM28" s="266"/>
      <c r="CN28" s="266"/>
      <c r="CO28" s="267"/>
      <c r="CQ28" s="297"/>
      <c r="CR28" s="589"/>
      <c r="CS28" s="690"/>
      <c r="CT28" s="590"/>
      <c r="CU28" s="702"/>
      <c r="CV28" s="702"/>
      <c r="CW28" s="710"/>
      <c r="CX28" s="710"/>
      <c r="CY28" s="590"/>
      <c r="CZ28" s="590"/>
      <c r="DA28" s="590"/>
      <c r="DB28" s="590"/>
      <c r="DC28" s="590"/>
      <c r="DD28" s="711"/>
      <c r="DE28" s="715"/>
      <c r="DF28" s="715"/>
      <c r="DG28" s="715"/>
      <c r="DH28" s="715"/>
      <c r="DI28" s="715"/>
      <c r="DJ28" s="715"/>
      <c r="DK28" s="715"/>
      <c r="DL28" s="715"/>
      <c r="DM28" s="715"/>
      <c r="DN28" s="715"/>
      <c r="DO28" s="715"/>
      <c r="DP28" s="715"/>
      <c r="DQ28" s="715"/>
      <c r="DR28" s="217"/>
      <c r="DS28" s="217"/>
      <c r="DT28" s="217"/>
      <c r="DU28" s="217"/>
      <c r="DV28" s="217"/>
      <c r="DW28" s="217"/>
      <c r="DX28" s="217"/>
      <c r="DY28" s="217"/>
      <c r="DZ28" s="217"/>
      <c r="EA28" s="217"/>
      <c r="EB28" s="217"/>
      <c r="EC28" s="217"/>
      <c r="ED28" s="217"/>
      <c r="EE28" s="217"/>
      <c r="EF28" s="217"/>
      <c r="EG28" s="217"/>
      <c r="EH28" s="217"/>
      <c r="EI28" s="217"/>
      <c r="EJ28" s="217"/>
      <c r="EK28" s="217"/>
      <c r="EL28" s="217"/>
      <c r="EM28" s="217"/>
      <c r="EN28" s="217"/>
      <c r="EO28" s="217"/>
      <c r="EP28" s="217"/>
      <c r="EQ28" s="217"/>
      <c r="ER28" s="217"/>
      <c r="ES28" s="217"/>
      <c r="ET28" s="217"/>
      <c r="EU28" s="217"/>
      <c r="EV28" s="217"/>
      <c r="EW28" s="217"/>
      <c r="EX28" s="217"/>
      <c r="EY28" s="217"/>
      <c r="EZ28" s="217"/>
      <c r="FA28" s="217"/>
      <c r="FB28" s="217"/>
      <c r="FC28" s="217"/>
      <c r="FD28" s="217"/>
      <c r="FE28" s="217"/>
      <c r="FF28" s="217"/>
      <c r="FG28" s="217"/>
      <c r="FH28" s="217"/>
      <c r="FI28" s="217"/>
      <c r="FJ28" s="217"/>
      <c r="FK28" s="217"/>
      <c r="FL28" s="217"/>
      <c r="FM28" s="217"/>
      <c r="FN28" s="217"/>
      <c r="FO28" s="217"/>
      <c r="FP28" s="217"/>
      <c r="FQ28" s="216"/>
      <c r="FR28" s="216"/>
      <c r="FS28" s="216"/>
      <c r="FT28" s="216"/>
      <c r="FU28" s="216"/>
      <c r="FV28" s="216"/>
      <c r="FW28" s="216"/>
      <c r="FX28" s="216"/>
      <c r="FY28" s="216"/>
      <c r="FZ28" s="216"/>
      <c r="GA28" s="216"/>
      <c r="GB28" s="216"/>
    </row>
    <row r="29" spans="1:184" ht="18" customHeight="1" x14ac:dyDescent="0.25">
      <c r="A29" s="137">
        <f t="shared" si="1"/>
        <v>0</v>
      </c>
      <c r="B29" s="138">
        <f t="shared" si="2"/>
        <v>0</v>
      </c>
      <c r="C29" s="132"/>
      <c r="D29" s="72">
        <f t="shared" si="0"/>
        <v>0</v>
      </c>
      <c r="E29" s="72">
        <f t="shared" si="3"/>
        <v>0</v>
      </c>
      <c r="F29" s="72" t="str">
        <f t="shared" si="5"/>
        <v/>
      </c>
      <c r="G29" s="582"/>
      <c r="H29" s="582"/>
      <c r="I29" s="73">
        <v>1</v>
      </c>
      <c r="J29" s="133"/>
      <c r="K29" s="635">
        <f>IF(C29="",0,IF(C29="A",IF(DT29="AP",0,SUMIF(#REF!,A29,#REF!)/1000+SUMIF(#REF!,A29,#REF!)/1000+0.00001),+O29))</f>
        <v>0</v>
      </c>
      <c r="L29" s="77"/>
      <c r="M29" s="636">
        <f>IF(C29="",0,IF(C29="A",IF(DT29="AP",0,SUMIF(#REF!,A29,#REF!)/1000+SUMIF(#REF!,A29,#REF!)/1000),+Q29))</f>
        <v>0</v>
      </c>
      <c r="N29" s="637" t="str">
        <f t="shared" si="4"/>
        <v/>
      </c>
      <c r="O29" s="113"/>
      <c r="P29" s="75"/>
      <c r="Q29" s="74"/>
      <c r="R29" s="127"/>
      <c r="S29" s="113"/>
      <c r="T29" s="76"/>
      <c r="U29" s="75"/>
      <c r="V29" s="127"/>
      <c r="W29" s="113"/>
      <c r="X29" s="75"/>
      <c r="Y29" s="75"/>
      <c r="Z29" s="77"/>
      <c r="AA29" s="115"/>
      <c r="AB29" s="113"/>
      <c r="AC29" s="75"/>
      <c r="AD29" s="75"/>
      <c r="AE29" s="75"/>
      <c r="AF29" s="78"/>
      <c r="AG29" s="114"/>
      <c r="AH29" s="21"/>
      <c r="AI29" s="161"/>
      <c r="AJ29" s="154"/>
      <c r="AK29" s="211"/>
      <c r="AL29" s="98"/>
      <c r="AM29" s="153"/>
      <c r="AN29" s="154"/>
      <c r="AO29" s="99"/>
      <c r="AP29" s="99"/>
      <c r="AQ29" s="99"/>
      <c r="AR29" s="155"/>
      <c r="AS29" s="99"/>
      <c r="AT29" s="99"/>
      <c r="AU29" s="99"/>
      <c r="AV29" s="99"/>
      <c r="AW29" s="97"/>
      <c r="AX29" s="152"/>
      <c r="AY29" s="21"/>
      <c r="AZ29" s="15"/>
      <c r="BA29" s="239"/>
      <c r="BB29" s="235"/>
      <c r="BC29" s="271"/>
      <c r="BD29" s="272"/>
      <c r="BE29" s="15"/>
      <c r="BF29" s="274"/>
      <c r="BG29" s="292"/>
      <c r="BH29" s="274"/>
      <c r="BI29" s="275"/>
      <c r="BJ29" s="15"/>
      <c r="BK29" s="679"/>
      <c r="BL29" s="680"/>
      <c r="BM29" s="548"/>
      <c r="BN29" s="547"/>
      <c r="BO29" s="548"/>
      <c r="BP29" s="547"/>
      <c r="BQ29" s="548"/>
      <c r="BR29" s="549"/>
      <c r="BS29" s="17"/>
      <c r="BT29" s="685"/>
      <c r="BU29" s="547"/>
      <c r="BV29" s="547"/>
      <c r="BW29" s="267"/>
      <c r="BX29" s="535"/>
      <c r="BY29" s="536"/>
      <c r="BZ29" s="274"/>
      <c r="CA29" s="275"/>
      <c r="CB29" s="15"/>
      <c r="CC29" s="546"/>
      <c r="CD29" s="547"/>
      <c r="CE29" s="548"/>
      <c r="CF29" s="547"/>
      <c r="CG29" s="548"/>
      <c r="CH29" s="547"/>
      <c r="CI29" s="548"/>
      <c r="CJ29" s="549"/>
      <c r="CK29" s="17"/>
      <c r="CL29" s="265"/>
      <c r="CM29" s="266"/>
      <c r="CN29" s="266"/>
      <c r="CO29" s="267"/>
      <c r="CQ29" s="297"/>
      <c r="CR29" s="589"/>
      <c r="CS29" s="690"/>
      <c r="CT29" s="590"/>
      <c r="CU29" s="702"/>
      <c r="CV29" s="702"/>
      <c r="CW29" s="710"/>
      <c r="CX29" s="710"/>
      <c r="CY29" s="590"/>
      <c r="CZ29" s="590"/>
      <c r="DA29" s="590"/>
      <c r="DB29" s="590"/>
      <c r="DC29" s="590"/>
      <c r="DD29" s="711"/>
      <c r="DE29" s="715"/>
      <c r="DF29" s="715"/>
      <c r="DG29" s="715"/>
      <c r="DH29" s="715"/>
      <c r="DI29" s="715"/>
      <c r="DJ29" s="715"/>
      <c r="DK29" s="715"/>
      <c r="DL29" s="715"/>
      <c r="DM29" s="715"/>
      <c r="DN29" s="715"/>
      <c r="DO29" s="715"/>
      <c r="DP29" s="715"/>
      <c r="DQ29" s="715"/>
      <c r="DR29" s="217"/>
      <c r="DS29" s="217"/>
      <c r="DT29" s="217"/>
      <c r="DU29" s="217"/>
      <c r="DV29" s="217"/>
      <c r="DW29" s="217"/>
      <c r="DX29" s="217"/>
      <c r="DY29" s="217"/>
      <c r="DZ29" s="217"/>
      <c r="EA29" s="217"/>
      <c r="EB29" s="217"/>
      <c r="EC29" s="217"/>
      <c r="ED29" s="217"/>
      <c r="EE29" s="217"/>
      <c r="EF29" s="217"/>
      <c r="EG29" s="217"/>
      <c r="EH29" s="217"/>
      <c r="EI29" s="217"/>
      <c r="EJ29" s="217"/>
      <c r="EK29" s="217"/>
      <c r="EL29" s="217"/>
      <c r="EM29" s="217"/>
      <c r="EN29" s="217"/>
      <c r="EO29" s="217"/>
      <c r="EP29" s="217"/>
      <c r="EQ29" s="217"/>
      <c r="ER29" s="217"/>
      <c r="ES29" s="217"/>
      <c r="ET29" s="217"/>
      <c r="EU29" s="217"/>
      <c r="EV29" s="217"/>
      <c r="EW29" s="217"/>
      <c r="EX29" s="217"/>
      <c r="EY29" s="217"/>
      <c r="EZ29" s="217"/>
      <c r="FA29" s="217"/>
      <c r="FB29" s="217"/>
      <c r="FC29" s="217"/>
      <c r="FD29" s="217"/>
      <c r="FE29" s="217"/>
      <c r="FF29" s="217"/>
      <c r="FG29" s="217"/>
      <c r="FH29" s="217"/>
      <c r="FI29" s="217"/>
      <c r="FJ29" s="217"/>
      <c r="FK29" s="217"/>
      <c r="FL29" s="217"/>
      <c r="FM29" s="217"/>
      <c r="FN29" s="217"/>
      <c r="FO29" s="217"/>
      <c r="FP29" s="217"/>
      <c r="FQ29" s="216"/>
      <c r="FR29" s="216"/>
      <c r="FS29" s="216"/>
      <c r="FT29" s="216"/>
      <c r="FU29" s="216"/>
      <c r="FV29" s="216"/>
      <c r="FW29" s="216"/>
      <c r="FX29" s="216"/>
      <c r="FY29" s="216"/>
      <c r="FZ29" s="216"/>
      <c r="GA29" s="216"/>
      <c r="GB29" s="216"/>
    </row>
    <row r="30" spans="1:184" ht="18" customHeight="1" x14ac:dyDescent="0.25">
      <c r="A30" s="137">
        <f t="shared" si="1"/>
        <v>0</v>
      </c>
      <c r="B30" s="138">
        <f t="shared" si="2"/>
        <v>0</v>
      </c>
      <c r="C30" s="132"/>
      <c r="D30" s="72">
        <f t="shared" si="0"/>
        <v>0</v>
      </c>
      <c r="E30" s="72">
        <f t="shared" si="3"/>
        <v>0</v>
      </c>
      <c r="F30" s="72" t="str">
        <f t="shared" si="5"/>
        <v/>
      </c>
      <c r="G30" s="582"/>
      <c r="H30" s="582"/>
      <c r="I30" s="73">
        <v>1</v>
      </c>
      <c r="J30" s="133"/>
      <c r="K30" s="635">
        <f>IF(C30="",0,IF(C30="A",IF(DT30="AP",0,SUMIF(#REF!,A30,#REF!)/1000+SUMIF(#REF!,A30,#REF!)/1000+0.00001),+O30))</f>
        <v>0</v>
      </c>
      <c r="L30" s="77"/>
      <c r="M30" s="636">
        <f>IF(C30="",0,IF(C30="A",IF(DT30="AP",0,SUMIF(#REF!,A30,#REF!)/1000+SUMIF(#REF!,A30,#REF!)/1000),+Q30))</f>
        <v>0</v>
      </c>
      <c r="N30" s="637" t="str">
        <f t="shared" si="4"/>
        <v/>
      </c>
      <c r="O30" s="113"/>
      <c r="P30" s="75"/>
      <c r="Q30" s="74"/>
      <c r="R30" s="127"/>
      <c r="S30" s="113"/>
      <c r="T30" s="76"/>
      <c r="U30" s="75"/>
      <c r="V30" s="127"/>
      <c r="W30" s="113"/>
      <c r="X30" s="75"/>
      <c r="Y30" s="75"/>
      <c r="Z30" s="77"/>
      <c r="AA30" s="115"/>
      <c r="AB30" s="113"/>
      <c r="AC30" s="75"/>
      <c r="AD30" s="75"/>
      <c r="AE30" s="75"/>
      <c r="AF30" s="78"/>
      <c r="AG30" s="114"/>
      <c r="AH30" s="21"/>
      <c r="AI30" s="161"/>
      <c r="AJ30" s="154"/>
      <c r="AK30" s="211"/>
      <c r="AL30" s="98"/>
      <c r="AM30" s="153"/>
      <c r="AN30" s="154"/>
      <c r="AO30" s="99"/>
      <c r="AP30" s="99"/>
      <c r="AQ30" s="99"/>
      <c r="AR30" s="155"/>
      <c r="AS30" s="99"/>
      <c r="AT30" s="99"/>
      <c r="AU30" s="99"/>
      <c r="AV30" s="99"/>
      <c r="AW30" s="97"/>
      <c r="AX30" s="152"/>
      <c r="AY30" s="21"/>
      <c r="AZ30" s="15"/>
      <c r="BA30" s="239"/>
      <c r="BB30" s="235"/>
      <c r="BC30" s="271"/>
      <c r="BD30" s="272"/>
      <c r="BE30" s="15"/>
      <c r="BF30" s="274"/>
      <c r="BG30" s="292"/>
      <c r="BH30" s="274"/>
      <c r="BI30" s="275"/>
      <c r="BJ30" s="15"/>
      <c r="BK30" s="679"/>
      <c r="BL30" s="680"/>
      <c r="BM30" s="548"/>
      <c r="BN30" s="547"/>
      <c r="BO30" s="548"/>
      <c r="BP30" s="547"/>
      <c r="BQ30" s="548"/>
      <c r="BR30" s="549"/>
      <c r="BS30" s="17"/>
      <c r="BT30" s="685"/>
      <c r="BU30" s="547"/>
      <c r="BV30" s="547"/>
      <c r="BW30" s="267"/>
      <c r="BX30" s="535"/>
      <c r="BY30" s="536"/>
      <c r="BZ30" s="274"/>
      <c r="CA30" s="275"/>
      <c r="CB30" s="15"/>
      <c r="CC30" s="546"/>
      <c r="CD30" s="547"/>
      <c r="CE30" s="548"/>
      <c r="CF30" s="547"/>
      <c r="CG30" s="548"/>
      <c r="CH30" s="547"/>
      <c r="CI30" s="548"/>
      <c r="CJ30" s="549"/>
      <c r="CK30" s="17"/>
      <c r="CL30" s="265"/>
      <c r="CM30" s="266"/>
      <c r="CN30" s="266"/>
      <c r="CO30" s="267"/>
      <c r="CQ30" s="297"/>
      <c r="CR30" s="589"/>
      <c r="CS30" s="690"/>
      <c r="CT30" s="590"/>
      <c r="CU30" s="702"/>
      <c r="CV30" s="702"/>
      <c r="CW30" s="710"/>
      <c r="CX30" s="710"/>
      <c r="CY30" s="590"/>
      <c r="CZ30" s="590"/>
      <c r="DA30" s="590"/>
      <c r="DB30" s="590"/>
      <c r="DC30" s="590"/>
      <c r="DD30" s="711"/>
      <c r="DE30" s="715"/>
      <c r="DF30" s="715"/>
      <c r="DG30" s="715"/>
      <c r="DH30" s="715"/>
      <c r="DI30" s="715"/>
      <c r="DJ30" s="715"/>
      <c r="DK30" s="715"/>
      <c r="DL30" s="715"/>
      <c r="DM30" s="715"/>
      <c r="DN30" s="715"/>
      <c r="DO30" s="715"/>
      <c r="DP30" s="715"/>
      <c r="DQ30" s="715"/>
      <c r="DR30" s="217"/>
      <c r="DS30" s="217"/>
      <c r="DT30" s="217"/>
      <c r="DU30" s="217"/>
      <c r="DV30" s="217"/>
      <c r="DW30" s="217"/>
      <c r="DX30" s="217"/>
      <c r="DY30" s="217"/>
      <c r="DZ30" s="217"/>
      <c r="EA30" s="217"/>
      <c r="EB30" s="217"/>
      <c r="EC30" s="217"/>
      <c r="ED30" s="217"/>
      <c r="EE30" s="217"/>
      <c r="EF30" s="217"/>
      <c r="EG30" s="217"/>
      <c r="EH30" s="217"/>
      <c r="EI30" s="217"/>
      <c r="EJ30" s="217"/>
      <c r="EK30" s="217"/>
      <c r="EL30" s="217"/>
      <c r="EM30" s="217"/>
      <c r="EN30" s="217"/>
      <c r="EO30" s="217"/>
      <c r="EP30" s="217"/>
      <c r="EQ30" s="217"/>
      <c r="ER30" s="217"/>
      <c r="ES30" s="217"/>
      <c r="ET30" s="217"/>
      <c r="EU30" s="217"/>
      <c r="EV30" s="217"/>
      <c r="EW30" s="217"/>
      <c r="EX30" s="217"/>
      <c r="EY30" s="217"/>
      <c r="EZ30" s="217"/>
      <c r="FA30" s="217"/>
      <c r="FB30" s="217"/>
      <c r="FC30" s="217"/>
      <c r="FD30" s="217"/>
      <c r="FE30" s="217"/>
      <c r="FF30" s="217"/>
      <c r="FG30" s="217"/>
      <c r="FH30" s="217"/>
      <c r="FI30" s="217"/>
      <c r="FJ30" s="217"/>
      <c r="FK30" s="217"/>
      <c r="FL30" s="217"/>
      <c r="FM30" s="217"/>
      <c r="FN30" s="217"/>
      <c r="FO30" s="217"/>
      <c r="FP30" s="217"/>
      <c r="FQ30" s="216"/>
      <c r="FR30" s="216"/>
      <c r="FS30" s="216"/>
      <c r="FT30" s="216"/>
      <c r="FU30" s="216"/>
      <c r="FV30" s="216"/>
      <c r="FW30" s="216"/>
      <c r="FX30" s="216"/>
      <c r="FY30" s="216"/>
      <c r="FZ30" s="216"/>
      <c r="GA30" s="216"/>
      <c r="GB30" s="216"/>
    </row>
    <row r="31" spans="1:184" ht="18" customHeight="1" x14ac:dyDescent="0.25">
      <c r="A31" s="137">
        <f t="shared" si="1"/>
        <v>0</v>
      </c>
      <c r="B31" s="138">
        <f t="shared" si="2"/>
        <v>0</v>
      </c>
      <c r="C31" s="132"/>
      <c r="D31" s="72">
        <f t="shared" si="0"/>
        <v>0</v>
      </c>
      <c r="E31" s="72">
        <f t="shared" si="3"/>
        <v>0</v>
      </c>
      <c r="F31" s="72" t="str">
        <f t="shared" si="5"/>
        <v/>
      </c>
      <c r="G31" s="582"/>
      <c r="H31" s="582"/>
      <c r="I31" s="73">
        <v>1</v>
      </c>
      <c r="J31" s="133"/>
      <c r="K31" s="635">
        <f>IF(C31="",0,IF(C31="A",IF(DT31="AP",0,SUMIF(#REF!,A31,#REF!)/1000+SUMIF(#REF!,A31,#REF!)/1000+0.00001),+O31))</f>
        <v>0</v>
      </c>
      <c r="L31" s="77"/>
      <c r="M31" s="636">
        <f>IF(C31="",0,IF(C31="A",IF(DT31="AP",0,SUMIF(#REF!,A31,#REF!)/1000+SUMIF(#REF!,A31,#REF!)/1000),+Q31))</f>
        <v>0</v>
      </c>
      <c r="N31" s="637" t="str">
        <f t="shared" si="4"/>
        <v/>
      </c>
      <c r="O31" s="113"/>
      <c r="P31" s="75"/>
      <c r="Q31" s="74"/>
      <c r="R31" s="127"/>
      <c r="S31" s="113"/>
      <c r="T31" s="76"/>
      <c r="U31" s="75"/>
      <c r="V31" s="127"/>
      <c r="W31" s="113"/>
      <c r="X31" s="75"/>
      <c r="Y31" s="75"/>
      <c r="Z31" s="77"/>
      <c r="AA31" s="115"/>
      <c r="AB31" s="113"/>
      <c r="AC31" s="75"/>
      <c r="AD31" s="75"/>
      <c r="AE31" s="75"/>
      <c r="AF31" s="78"/>
      <c r="AG31" s="114"/>
      <c r="AH31" s="21"/>
      <c r="AI31" s="161"/>
      <c r="AJ31" s="154"/>
      <c r="AK31" s="211"/>
      <c r="AL31" s="98"/>
      <c r="AM31" s="153"/>
      <c r="AN31" s="154"/>
      <c r="AO31" s="99"/>
      <c r="AP31" s="99"/>
      <c r="AQ31" s="99"/>
      <c r="AR31" s="155"/>
      <c r="AS31" s="99"/>
      <c r="AT31" s="99"/>
      <c r="AU31" s="99"/>
      <c r="AV31" s="99"/>
      <c r="AW31" s="97"/>
      <c r="AX31" s="152"/>
      <c r="AY31" s="21"/>
      <c r="AZ31" s="15"/>
      <c r="BA31" s="239"/>
      <c r="BB31" s="235"/>
      <c r="BC31" s="271"/>
      <c r="BD31" s="272"/>
      <c r="BE31" s="15"/>
      <c r="BF31" s="274"/>
      <c r="BG31" s="292"/>
      <c r="BH31" s="274"/>
      <c r="BI31" s="275"/>
      <c r="BJ31" s="15"/>
      <c r="BK31" s="679"/>
      <c r="BL31" s="680"/>
      <c r="BM31" s="548"/>
      <c r="BN31" s="547"/>
      <c r="BO31" s="548"/>
      <c r="BP31" s="547"/>
      <c r="BQ31" s="548"/>
      <c r="BR31" s="549"/>
      <c r="BS31" s="17"/>
      <c r="BT31" s="685"/>
      <c r="BU31" s="547"/>
      <c r="BV31" s="547"/>
      <c r="BW31" s="267"/>
      <c r="BX31" s="535"/>
      <c r="BY31" s="536"/>
      <c r="BZ31" s="274"/>
      <c r="CA31" s="275"/>
      <c r="CB31" s="15"/>
      <c r="CC31" s="546"/>
      <c r="CD31" s="547"/>
      <c r="CE31" s="548"/>
      <c r="CF31" s="547"/>
      <c r="CG31" s="548"/>
      <c r="CH31" s="547"/>
      <c r="CI31" s="548"/>
      <c r="CJ31" s="549"/>
      <c r="CK31" s="17"/>
      <c r="CL31" s="265"/>
      <c r="CM31" s="266"/>
      <c r="CN31" s="266"/>
      <c r="CO31" s="267"/>
      <c r="CQ31" s="297"/>
      <c r="CR31" s="589"/>
      <c r="CS31" s="690"/>
      <c r="CT31" s="590"/>
      <c r="CU31" s="702"/>
      <c r="CV31" s="702"/>
      <c r="CW31" s="710"/>
      <c r="CX31" s="710"/>
      <c r="CY31" s="590"/>
      <c r="CZ31" s="590"/>
      <c r="DA31" s="590"/>
      <c r="DB31" s="590"/>
      <c r="DC31" s="590"/>
      <c r="DD31" s="711"/>
      <c r="DE31" s="715"/>
      <c r="DF31" s="715"/>
      <c r="DG31" s="715"/>
      <c r="DH31" s="715"/>
      <c r="DI31" s="715"/>
      <c r="DJ31" s="715"/>
      <c r="DK31" s="715"/>
      <c r="DL31" s="715"/>
      <c r="DM31" s="715"/>
      <c r="DN31" s="715"/>
      <c r="DO31" s="715"/>
      <c r="DP31" s="715"/>
      <c r="DQ31" s="715"/>
      <c r="DR31" s="217"/>
      <c r="DS31" s="217"/>
      <c r="DT31" s="217"/>
      <c r="DU31" s="217"/>
      <c r="DV31" s="217"/>
      <c r="DW31" s="217"/>
      <c r="DX31" s="217"/>
      <c r="DY31" s="217"/>
      <c r="DZ31" s="217"/>
      <c r="EA31" s="217"/>
      <c r="EB31" s="217"/>
      <c r="EC31" s="217"/>
      <c r="ED31" s="217"/>
      <c r="EE31" s="217"/>
      <c r="EF31" s="217"/>
      <c r="EG31" s="217"/>
      <c r="EH31" s="217"/>
      <c r="EI31" s="217"/>
      <c r="EJ31" s="217"/>
      <c r="EK31" s="217"/>
      <c r="EL31" s="217"/>
      <c r="EM31" s="217"/>
      <c r="EN31" s="217"/>
      <c r="EO31" s="217"/>
      <c r="EP31" s="217"/>
      <c r="EQ31" s="217"/>
      <c r="ER31" s="217"/>
      <c r="ES31" s="217"/>
      <c r="ET31" s="217"/>
      <c r="EU31" s="217"/>
      <c r="EV31" s="217"/>
      <c r="EW31" s="217"/>
      <c r="EX31" s="217"/>
      <c r="EY31" s="217"/>
      <c r="EZ31" s="217"/>
      <c r="FA31" s="217"/>
      <c r="FB31" s="217"/>
      <c r="FC31" s="217"/>
      <c r="FD31" s="217"/>
      <c r="FE31" s="217"/>
      <c r="FF31" s="217"/>
      <c r="FG31" s="217"/>
      <c r="FH31" s="217"/>
      <c r="FI31" s="217"/>
      <c r="FJ31" s="217"/>
      <c r="FK31" s="217"/>
      <c r="FL31" s="217"/>
      <c r="FM31" s="217"/>
      <c r="FN31" s="217"/>
      <c r="FO31" s="217"/>
      <c r="FP31" s="217"/>
      <c r="FQ31" s="216"/>
      <c r="FR31" s="216"/>
      <c r="FS31" s="216"/>
      <c r="FT31" s="216"/>
      <c r="FU31" s="216"/>
      <c r="FV31" s="216"/>
      <c r="FW31" s="216"/>
      <c r="FX31" s="216"/>
      <c r="FY31" s="216"/>
      <c r="FZ31" s="216"/>
      <c r="GA31" s="216"/>
      <c r="GB31" s="216"/>
    </row>
    <row r="32" spans="1:184" ht="18" customHeight="1" x14ac:dyDescent="0.25">
      <c r="A32" s="137">
        <f t="shared" si="1"/>
        <v>0</v>
      </c>
      <c r="B32" s="138">
        <f t="shared" si="2"/>
        <v>0</v>
      </c>
      <c r="C32" s="132"/>
      <c r="D32" s="72">
        <f t="shared" si="0"/>
        <v>0</v>
      </c>
      <c r="E32" s="72">
        <f t="shared" si="3"/>
        <v>0</v>
      </c>
      <c r="F32" s="72" t="str">
        <f t="shared" si="5"/>
        <v/>
      </c>
      <c r="G32" s="582"/>
      <c r="H32" s="582"/>
      <c r="I32" s="73">
        <v>1</v>
      </c>
      <c r="J32" s="133"/>
      <c r="K32" s="635">
        <f>IF(C32="",0,IF(C32="A",IF(DT32="AP",0,SUMIF(#REF!,A32,#REF!)/1000+SUMIF(#REF!,A32,#REF!)/1000+0.00001),+O32))</f>
        <v>0</v>
      </c>
      <c r="L32" s="77"/>
      <c r="M32" s="636">
        <f>IF(C32="",0,IF(C32="A",IF(DT32="AP",0,SUMIF(#REF!,A32,#REF!)/1000+SUMIF(#REF!,A32,#REF!)/1000),+Q32))</f>
        <v>0</v>
      </c>
      <c r="N32" s="637" t="str">
        <f t="shared" si="4"/>
        <v/>
      </c>
      <c r="O32" s="113"/>
      <c r="P32" s="75"/>
      <c r="Q32" s="74"/>
      <c r="R32" s="127"/>
      <c r="S32" s="113"/>
      <c r="T32" s="76"/>
      <c r="U32" s="75"/>
      <c r="V32" s="127"/>
      <c r="W32" s="113"/>
      <c r="X32" s="75"/>
      <c r="Y32" s="75"/>
      <c r="Z32" s="77"/>
      <c r="AA32" s="115"/>
      <c r="AB32" s="113"/>
      <c r="AC32" s="75"/>
      <c r="AD32" s="75"/>
      <c r="AE32" s="75"/>
      <c r="AF32" s="78"/>
      <c r="AG32" s="114"/>
      <c r="AH32" s="21"/>
      <c r="AI32" s="161"/>
      <c r="AJ32" s="154"/>
      <c r="AK32" s="211"/>
      <c r="AL32" s="98"/>
      <c r="AM32" s="153"/>
      <c r="AN32" s="154"/>
      <c r="AO32" s="99"/>
      <c r="AP32" s="99"/>
      <c r="AQ32" s="99"/>
      <c r="AR32" s="155"/>
      <c r="AS32" s="99"/>
      <c r="AT32" s="99"/>
      <c r="AU32" s="99"/>
      <c r="AV32" s="99"/>
      <c r="AW32" s="97"/>
      <c r="AX32" s="152"/>
      <c r="AY32" s="21"/>
      <c r="AZ32" s="15"/>
      <c r="BA32" s="239"/>
      <c r="BB32" s="235"/>
      <c r="BC32" s="271"/>
      <c r="BD32" s="272"/>
      <c r="BE32" s="15"/>
      <c r="BF32" s="274"/>
      <c r="BG32" s="292"/>
      <c r="BH32" s="274"/>
      <c r="BI32" s="275"/>
      <c r="BJ32" s="15"/>
      <c r="BK32" s="679"/>
      <c r="BL32" s="680"/>
      <c r="BM32" s="548"/>
      <c r="BN32" s="547"/>
      <c r="BO32" s="548"/>
      <c r="BP32" s="547"/>
      <c r="BQ32" s="548"/>
      <c r="BR32" s="549"/>
      <c r="BS32" s="17"/>
      <c r="BT32" s="685"/>
      <c r="BU32" s="547"/>
      <c r="BV32" s="547"/>
      <c r="BW32" s="267"/>
      <c r="BX32" s="535"/>
      <c r="BY32" s="536"/>
      <c r="BZ32" s="274"/>
      <c r="CA32" s="275"/>
      <c r="CB32" s="15"/>
      <c r="CC32" s="546"/>
      <c r="CD32" s="547"/>
      <c r="CE32" s="548"/>
      <c r="CF32" s="547"/>
      <c r="CG32" s="548"/>
      <c r="CH32" s="547"/>
      <c r="CI32" s="548"/>
      <c r="CJ32" s="549"/>
      <c r="CK32" s="17"/>
      <c r="CL32" s="265"/>
      <c r="CM32" s="266"/>
      <c r="CN32" s="266"/>
      <c r="CO32" s="267"/>
      <c r="CQ32" s="297"/>
      <c r="CR32" s="589"/>
      <c r="CS32" s="690"/>
      <c r="CT32" s="590"/>
      <c r="CU32" s="702"/>
      <c r="CV32" s="702"/>
      <c r="CW32" s="710"/>
      <c r="CX32" s="710"/>
      <c r="CY32" s="590"/>
      <c r="CZ32" s="590"/>
      <c r="DA32" s="590"/>
      <c r="DB32" s="590"/>
      <c r="DC32" s="590"/>
      <c r="DD32" s="711"/>
      <c r="DE32" s="715"/>
      <c r="DF32" s="715"/>
      <c r="DG32" s="715"/>
      <c r="DH32" s="715"/>
      <c r="DI32" s="715"/>
      <c r="DJ32" s="715"/>
      <c r="DK32" s="715"/>
      <c r="DL32" s="715"/>
      <c r="DM32" s="715"/>
      <c r="DN32" s="715"/>
      <c r="DO32" s="715"/>
      <c r="DP32" s="715"/>
      <c r="DQ32" s="715"/>
      <c r="DR32" s="217"/>
      <c r="DS32" s="217"/>
      <c r="DT32" s="217"/>
      <c r="DU32" s="217"/>
      <c r="DV32" s="217"/>
      <c r="DW32" s="217"/>
      <c r="DX32" s="217"/>
      <c r="DY32" s="217"/>
      <c r="DZ32" s="217"/>
      <c r="EA32" s="217"/>
      <c r="EB32" s="217"/>
      <c r="EC32" s="217"/>
      <c r="ED32" s="217"/>
      <c r="EE32" s="217"/>
      <c r="EF32" s="217"/>
      <c r="EG32" s="217"/>
      <c r="EH32" s="217"/>
      <c r="EI32" s="217"/>
      <c r="EJ32" s="217"/>
      <c r="EK32" s="217"/>
      <c r="EL32" s="217"/>
      <c r="EM32" s="217"/>
      <c r="EN32" s="217"/>
      <c r="EO32" s="217"/>
      <c r="EP32" s="217"/>
      <c r="EQ32" s="217"/>
      <c r="ER32" s="217"/>
      <c r="ES32" s="217"/>
      <c r="ET32" s="217"/>
      <c r="EU32" s="217"/>
      <c r="EV32" s="217"/>
      <c r="EW32" s="217"/>
      <c r="EX32" s="217"/>
      <c r="EY32" s="217"/>
      <c r="EZ32" s="217"/>
      <c r="FA32" s="217"/>
      <c r="FB32" s="217"/>
      <c r="FC32" s="217"/>
      <c r="FD32" s="217"/>
      <c r="FE32" s="217"/>
      <c r="FF32" s="217"/>
      <c r="FG32" s="217"/>
      <c r="FH32" s="217"/>
      <c r="FI32" s="217"/>
      <c r="FJ32" s="217"/>
      <c r="FK32" s="217"/>
      <c r="FL32" s="217"/>
      <c r="FM32" s="217"/>
      <c r="FN32" s="217"/>
      <c r="FO32" s="217"/>
      <c r="FP32" s="217"/>
      <c r="FQ32" s="216"/>
      <c r="FR32" s="216"/>
      <c r="FS32" s="216"/>
      <c r="FT32" s="216"/>
      <c r="FU32" s="216"/>
      <c r="FV32" s="216"/>
      <c r="FW32" s="216"/>
      <c r="FX32" s="216"/>
      <c r="FY32" s="216"/>
      <c r="FZ32" s="216"/>
      <c r="GA32" s="216"/>
      <c r="GB32" s="216"/>
    </row>
    <row r="33" spans="1:184" ht="18" customHeight="1" x14ac:dyDescent="0.25">
      <c r="A33" s="137">
        <f t="shared" si="1"/>
        <v>0</v>
      </c>
      <c r="B33" s="138">
        <f t="shared" si="2"/>
        <v>0</v>
      </c>
      <c r="C33" s="132"/>
      <c r="D33" s="72">
        <f t="shared" si="0"/>
        <v>0</v>
      </c>
      <c r="E33" s="72">
        <f t="shared" si="3"/>
        <v>0</v>
      </c>
      <c r="F33" s="72" t="str">
        <f t="shared" si="5"/>
        <v/>
      </c>
      <c r="G33" s="582"/>
      <c r="H33" s="582"/>
      <c r="I33" s="73">
        <v>1</v>
      </c>
      <c r="J33" s="133"/>
      <c r="K33" s="635">
        <f>IF(C33="",0,IF(C33="A",IF(DT33="AP",0,SUMIF(#REF!,A33,#REF!)/1000+SUMIF(#REF!,A33,#REF!)/1000+0.00001),+O33))</f>
        <v>0</v>
      </c>
      <c r="L33" s="77"/>
      <c r="M33" s="636">
        <f>IF(C33="",0,IF(C33="A",IF(DT33="AP",0,SUMIF(#REF!,A33,#REF!)/1000+SUMIF(#REF!,A33,#REF!)/1000),+Q33))</f>
        <v>0</v>
      </c>
      <c r="N33" s="637" t="str">
        <f t="shared" si="4"/>
        <v/>
      </c>
      <c r="O33" s="113"/>
      <c r="P33" s="75"/>
      <c r="Q33" s="74"/>
      <c r="R33" s="127"/>
      <c r="S33" s="113"/>
      <c r="T33" s="76"/>
      <c r="U33" s="75"/>
      <c r="V33" s="127"/>
      <c r="W33" s="113"/>
      <c r="X33" s="75"/>
      <c r="Y33" s="75"/>
      <c r="Z33" s="77"/>
      <c r="AA33" s="115"/>
      <c r="AB33" s="113"/>
      <c r="AC33" s="75"/>
      <c r="AD33" s="75"/>
      <c r="AE33" s="75"/>
      <c r="AF33" s="78"/>
      <c r="AG33" s="114"/>
      <c r="AH33" s="21"/>
      <c r="AI33" s="161"/>
      <c r="AJ33" s="154"/>
      <c r="AK33" s="211"/>
      <c r="AL33" s="98"/>
      <c r="AM33" s="153"/>
      <c r="AN33" s="154"/>
      <c r="AO33" s="99"/>
      <c r="AP33" s="99"/>
      <c r="AQ33" s="99"/>
      <c r="AR33" s="155"/>
      <c r="AS33" s="99"/>
      <c r="AT33" s="99"/>
      <c r="AU33" s="99"/>
      <c r="AV33" s="99"/>
      <c r="AW33" s="97"/>
      <c r="AX33" s="152"/>
      <c r="AY33" s="21"/>
      <c r="AZ33" s="15"/>
      <c r="BA33" s="239"/>
      <c r="BB33" s="235"/>
      <c r="BC33" s="271"/>
      <c r="BD33" s="272"/>
      <c r="BE33" s="15"/>
      <c r="BF33" s="274"/>
      <c r="BG33" s="292"/>
      <c r="BH33" s="274"/>
      <c r="BI33" s="275"/>
      <c r="BJ33" s="15"/>
      <c r="BK33" s="679"/>
      <c r="BL33" s="680"/>
      <c r="BM33" s="548"/>
      <c r="BN33" s="547"/>
      <c r="BO33" s="548"/>
      <c r="BP33" s="547"/>
      <c r="BQ33" s="548"/>
      <c r="BR33" s="549"/>
      <c r="BS33" s="17"/>
      <c r="BT33" s="685"/>
      <c r="BU33" s="547"/>
      <c r="BV33" s="547"/>
      <c r="BW33" s="267"/>
      <c r="BX33" s="535"/>
      <c r="BY33" s="536"/>
      <c r="BZ33" s="274"/>
      <c r="CA33" s="275"/>
      <c r="CB33" s="15"/>
      <c r="CC33" s="546"/>
      <c r="CD33" s="547"/>
      <c r="CE33" s="548"/>
      <c r="CF33" s="547"/>
      <c r="CG33" s="548"/>
      <c r="CH33" s="547"/>
      <c r="CI33" s="548"/>
      <c r="CJ33" s="549"/>
      <c r="CK33" s="17"/>
      <c r="CL33" s="265"/>
      <c r="CM33" s="266"/>
      <c r="CN33" s="266"/>
      <c r="CO33" s="267"/>
      <c r="CQ33" s="297"/>
      <c r="CR33" s="589"/>
      <c r="CS33" s="690"/>
      <c r="CT33" s="590"/>
      <c r="CU33" s="702"/>
      <c r="CV33" s="702"/>
      <c r="CW33" s="710"/>
      <c r="CX33" s="710"/>
      <c r="CY33" s="590"/>
      <c r="CZ33" s="590"/>
      <c r="DA33" s="590"/>
      <c r="DB33" s="590"/>
      <c r="DC33" s="590"/>
      <c r="DD33" s="711"/>
      <c r="DE33" s="715"/>
      <c r="DF33" s="715"/>
      <c r="DG33" s="715"/>
      <c r="DH33" s="715"/>
      <c r="DI33" s="715"/>
      <c r="DJ33" s="715"/>
      <c r="DK33" s="715"/>
      <c r="DL33" s="715"/>
      <c r="DM33" s="715"/>
      <c r="DN33" s="715"/>
      <c r="DO33" s="715"/>
      <c r="DP33" s="715"/>
      <c r="DQ33" s="715"/>
      <c r="DR33" s="217"/>
      <c r="DS33" s="217"/>
      <c r="DT33" s="217"/>
      <c r="DU33" s="217"/>
      <c r="DV33" s="217"/>
      <c r="DW33" s="217"/>
      <c r="DX33" s="217"/>
      <c r="DY33" s="217"/>
      <c r="DZ33" s="217"/>
      <c r="EA33" s="217"/>
      <c r="EB33" s="217"/>
      <c r="EC33" s="217"/>
      <c r="ED33" s="217"/>
      <c r="EE33" s="217"/>
      <c r="EF33" s="217"/>
      <c r="EG33" s="217"/>
      <c r="EH33" s="217"/>
      <c r="EI33" s="217"/>
      <c r="EJ33" s="217"/>
      <c r="EK33" s="217"/>
      <c r="EL33" s="217"/>
      <c r="EM33" s="217"/>
      <c r="EN33" s="217"/>
      <c r="EO33" s="217"/>
      <c r="EP33" s="217"/>
      <c r="EQ33" s="217"/>
      <c r="ER33" s="217"/>
      <c r="ES33" s="217"/>
      <c r="ET33" s="217"/>
      <c r="EU33" s="217"/>
      <c r="EV33" s="217"/>
      <c r="EW33" s="217"/>
      <c r="EX33" s="217"/>
      <c r="EY33" s="217"/>
      <c r="EZ33" s="217"/>
      <c r="FA33" s="217"/>
      <c r="FB33" s="217"/>
      <c r="FC33" s="217"/>
      <c r="FD33" s="217"/>
      <c r="FE33" s="217"/>
      <c r="FF33" s="217"/>
      <c r="FG33" s="217"/>
      <c r="FH33" s="217"/>
      <c r="FI33" s="217"/>
      <c r="FJ33" s="217"/>
      <c r="FK33" s="217"/>
      <c r="FL33" s="217"/>
      <c r="FM33" s="217"/>
      <c r="FN33" s="217"/>
      <c r="FO33" s="217"/>
      <c r="FP33" s="217"/>
      <c r="FQ33" s="216"/>
      <c r="FR33" s="216"/>
      <c r="FS33" s="216"/>
      <c r="FT33" s="216"/>
      <c r="FU33" s="216"/>
      <c r="FV33" s="216"/>
      <c r="FW33" s="216"/>
      <c r="FX33" s="216"/>
      <c r="FY33" s="216"/>
      <c r="FZ33" s="216"/>
      <c r="GA33" s="216"/>
      <c r="GB33" s="216"/>
    </row>
    <row r="34" spans="1:184" ht="18" customHeight="1" x14ac:dyDescent="0.25">
      <c r="A34" s="137">
        <f t="shared" si="1"/>
        <v>0</v>
      </c>
      <c r="B34" s="138">
        <f t="shared" si="2"/>
        <v>0</v>
      </c>
      <c r="C34" s="132"/>
      <c r="D34" s="72">
        <f t="shared" si="0"/>
        <v>0</v>
      </c>
      <c r="E34" s="72">
        <f t="shared" si="3"/>
        <v>0</v>
      </c>
      <c r="F34" s="72" t="str">
        <f t="shared" si="5"/>
        <v/>
      </c>
      <c r="G34" s="582"/>
      <c r="H34" s="582"/>
      <c r="I34" s="73">
        <v>1</v>
      </c>
      <c r="J34" s="133"/>
      <c r="K34" s="635">
        <f>IF(C34="",0,IF(C34="A",IF(DT34="AP",0,SUMIF(#REF!,A34,#REF!)/1000+SUMIF(#REF!,A34,#REF!)/1000+0.00001),+O34))</f>
        <v>0</v>
      </c>
      <c r="L34" s="77"/>
      <c r="M34" s="636">
        <f>IF(C34="",0,IF(C34="A",IF(DT34="AP",0,SUMIF(#REF!,A34,#REF!)/1000+SUMIF(#REF!,A34,#REF!)/1000),+Q34))</f>
        <v>0</v>
      </c>
      <c r="N34" s="637" t="str">
        <f t="shared" si="4"/>
        <v/>
      </c>
      <c r="O34" s="113"/>
      <c r="P34" s="75"/>
      <c r="Q34" s="74"/>
      <c r="R34" s="127"/>
      <c r="S34" s="113"/>
      <c r="T34" s="76"/>
      <c r="U34" s="75"/>
      <c r="V34" s="127"/>
      <c r="W34" s="113"/>
      <c r="X34" s="75"/>
      <c r="Y34" s="75"/>
      <c r="Z34" s="77"/>
      <c r="AA34" s="115"/>
      <c r="AB34" s="113"/>
      <c r="AC34" s="75"/>
      <c r="AD34" s="75"/>
      <c r="AE34" s="75"/>
      <c r="AF34" s="78"/>
      <c r="AG34" s="114"/>
      <c r="AH34" s="21"/>
      <c r="AI34" s="161"/>
      <c r="AJ34" s="154"/>
      <c r="AK34" s="211"/>
      <c r="AL34" s="98"/>
      <c r="AM34" s="153"/>
      <c r="AN34" s="154"/>
      <c r="AO34" s="99"/>
      <c r="AP34" s="99"/>
      <c r="AQ34" s="99"/>
      <c r="AR34" s="155"/>
      <c r="AS34" s="99"/>
      <c r="AT34" s="99"/>
      <c r="AU34" s="99"/>
      <c r="AV34" s="99"/>
      <c r="AW34" s="97"/>
      <c r="AX34" s="152"/>
      <c r="AY34" s="21"/>
      <c r="AZ34" s="15"/>
      <c r="BA34" s="239"/>
      <c r="BB34" s="235"/>
      <c r="BC34" s="271"/>
      <c r="BD34" s="272"/>
      <c r="BE34" s="15"/>
      <c r="BF34" s="274"/>
      <c r="BG34" s="292"/>
      <c r="BH34" s="274"/>
      <c r="BI34" s="275"/>
      <c r="BJ34" s="15"/>
      <c r="BK34" s="679"/>
      <c r="BL34" s="680"/>
      <c r="BM34" s="548"/>
      <c r="BN34" s="547"/>
      <c r="BO34" s="548"/>
      <c r="BP34" s="547"/>
      <c r="BQ34" s="548"/>
      <c r="BR34" s="549"/>
      <c r="BS34" s="17"/>
      <c r="BT34" s="685"/>
      <c r="BU34" s="547"/>
      <c r="BV34" s="547"/>
      <c r="BW34" s="267"/>
      <c r="BX34" s="535"/>
      <c r="BY34" s="536"/>
      <c r="BZ34" s="274"/>
      <c r="CA34" s="275"/>
      <c r="CB34" s="15"/>
      <c r="CC34" s="546"/>
      <c r="CD34" s="547"/>
      <c r="CE34" s="548"/>
      <c r="CF34" s="547"/>
      <c r="CG34" s="548"/>
      <c r="CH34" s="547"/>
      <c r="CI34" s="548"/>
      <c r="CJ34" s="549"/>
      <c r="CK34" s="17"/>
      <c r="CL34" s="265"/>
      <c r="CM34" s="266"/>
      <c r="CN34" s="266"/>
      <c r="CO34" s="267"/>
      <c r="CQ34" s="297"/>
      <c r="CR34" s="589"/>
      <c r="CS34" s="690"/>
      <c r="CT34" s="590"/>
      <c r="CU34" s="702"/>
      <c r="CV34" s="702"/>
      <c r="CW34" s="710"/>
      <c r="CX34" s="710"/>
      <c r="CY34" s="590"/>
      <c r="CZ34" s="590"/>
      <c r="DA34" s="590"/>
      <c r="DB34" s="590"/>
      <c r="DC34" s="590"/>
      <c r="DD34" s="711"/>
      <c r="DE34" s="715"/>
      <c r="DF34" s="715"/>
      <c r="DG34" s="715"/>
      <c r="DH34" s="715"/>
      <c r="DI34" s="715"/>
      <c r="DJ34" s="715"/>
      <c r="DK34" s="715"/>
      <c r="DL34" s="715"/>
      <c r="DM34" s="715"/>
      <c r="DN34" s="715"/>
      <c r="DO34" s="715"/>
      <c r="DP34" s="715"/>
      <c r="DQ34" s="715"/>
      <c r="DR34" s="217"/>
      <c r="DS34" s="217"/>
      <c r="DT34" s="217"/>
      <c r="DU34" s="217"/>
      <c r="DV34" s="217"/>
      <c r="DW34" s="217"/>
      <c r="DX34" s="217"/>
      <c r="DY34" s="217"/>
      <c r="DZ34" s="217"/>
      <c r="EA34" s="217"/>
      <c r="EB34" s="217"/>
      <c r="EC34" s="217"/>
      <c r="ED34" s="217"/>
      <c r="EE34" s="217"/>
      <c r="EF34" s="217"/>
      <c r="EG34" s="217"/>
      <c r="EH34" s="217"/>
      <c r="EI34" s="217"/>
      <c r="EJ34" s="217"/>
      <c r="EK34" s="217"/>
      <c r="EL34" s="217"/>
      <c r="EM34" s="217"/>
      <c r="EN34" s="217"/>
      <c r="EO34" s="217"/>
      <c r="EP34" s="217"/>
      <c r="EQ34" s="217"/>
      <c r="ER34" s="217"/>
      <c r="ES34" s="217"/>
      <c r="ET34" s="217"/>
      <c r="EU34" s="217"/>
      <c r="EV34" s="217"/>
      <c r="EW34" s="217"/>
      <c r="EX34" s="217"/>
      <c r="EY34" s="217"/>
      <c r="EZ34" s="217"/>
      <c r="FA34" s="217"/>
      <c r="FB34" s="217"/>
      <c r="FC34" s="217"/>
      <c r="FD34" s="217"/>
      <c r="FE34" s="217"/>
      <c r="FF34" s="217"/>
      <c r="FG34" s="217"/>
      <c r="FH34" s="217"/>
      <c r="FI34" s="217"/>
      <c r="FJ34" s="217"/>
      <c r="FK34" s="217"/>
      <c r="FL34" s="217"/>
      <c r="FM34" s="217"/>
      <c r="FN34" s="217"/>
      <c r="FO34" s="217"/>
      <c r="FP34" s="217"/>
      <c r="FQ34" s="216"/>
      <c r="FR34" s="216"/>
      <c r="FS34" s="216"/>
      <c r="FT34" s="216"/>
      <c r="FU34" s="216"/>
      <c r="FV34" s="216"/>
      <c r="FW34" s="216"/>
      <c r="FX34" s="216"/>
      <c r="FY34" s="216"/>
      <c r="FZ34" s="216"/>
      <c r="GA34" s="216"/>
      <c r="GB34" s="216"/>
    </row>
    <row r="35" spans="1:184" ht="18" customHeight="1" x14ac:dyDescent="0.25">
      <c r="A35" s="137">
        <f t="shared" si="1"/>
        <v>0</v>
      </c>
      <c r="B35" s="138">
        <f t="shared" si="2"/>
        <v>0</v>
      </c>
      <c r="C35" s="132"/>
      <c r="D35" s="72">
        <f t="shared" si="0"/>
        <v>0</v>
      </c>
      <c r="E35" s="72">
        <f t="shared" si="3"/>
        <v>0</v>
      </c>
      <c r="F35" s="72" t="str">
        <f t="shared" si="5"/>
        <v/>
      </c>
      <c r="G35" s="582"/>
      <c r="H35" s="582"/>
      <c r="I35" s="73">
        <v>1</v>
      </c>
      <c r="J35" s="133"/>
      <c r="K35" s="635">
        <f>IF(C35="",0,IF(C35="A",IF(DT35="AP",0,SUMIF(#REF!,A35,#REF!)/1000+SUMIF(#REF!,A35,#REF!)/1000+0.00001),+O35))</f>
        <v>0</v>
      </c>
      <c r="L35" s="77"/>
      <c r="M35" s="636">
        <f>IF(C35="",0,IF(C35="A",IF(DT35="AP",0,SUMIF(#REF!,A35,#REF!)/1000+SUMIF(#REF!,A35,#REF!)/1000),+Q35))</f>
        <v>0</v>
      </c>
      <c r="N35" s="637" t="str">
        <f t="shared" si="4"/>
        <v/>
      </c>
      <c r="O35" s="113"/>
      <c r="P35" s="75"/>
      <c r="Q35" s="74"/>
      <c r="R35" s="127"/>
      <c r="S35" s="113"/>
      <c r="T35" s="76"/>
      <c r="U35" s="75"/>
      <c r="V35" s="127"/>
      <c r="W35" s="113"/>
      <c r="X35" s="75"/>
      <c r="Y35" s="75"/>
      <c r="Z35" s="77"/>
      <c r="AA35" s="115"/>
      <c r="AB35" s="113"/>
      <c r="AC35" s="75"/>
      <c r="AD35" s="75"/>
      <c r="AE35" s="75"/>
      <c r="AF35" s="78"/>
      <c r="AG35" s="114"/>
      <c r="AH35" s="21"/>
      <c r="AI35" s="161"/>
      <c r="AJ35" s="154"/>
      <c r="AK35" s="211"/>
      <c r="AL35" s="98"/>
      <c r="AM35" s="153"/>
      <c r="AN35" s="154"/>
      <c r="AO35" s="99"/>
      <c r="AP35" s="99"/>
      <c r="AQ35" s="99"/>
      <c r="AR35" s="155"/>
      <c r="AS35" s="99"/>
      <c r="AT35" s="99"/>
      <c r="AU35" s="99"/>
      <c r="AV35" s="99"/>
      <c r="AW35" s="97"/>
      <c r="AX35" s="152"/>
      <c r="AY35" s="21"/>
      <c r="AZ35" s="15"/>
      <c r="BA35" s="239"/>
      <c r="BB35" s="235"/>
      <c r="BC35" s="271"/>
      <c r="BD35" s="272"/>
      <c r="BE35" s="15"/>
      <c r="BF35" s="274"/>
      <c r="BG35" s="292"/>
      <c r="BH35" s="274"/>
      <c r="BI35" s="275"/>
      <c r="BJ35" s="15"/>
      <c r="BK35" s="679"/>
      <c r="BL35" s="680"/>
      <c r="BM35" s="548"/>
      <c r="BN35" s="547"/>
      <c r="BO35" s="548"/>
      <c r="BP35" s="547"/>
      <c r="BQ35" s="548"/>
      <c r="BR35" s="549"/>
      <c r="BS35" s="17"/>
      <c r="BT35" s="685"/>
      <c r="BU35" s="547"/>
      <c r="BV35" s="547"/>
      <c r="BW35" s="267"/>
      <c r="BX35" s="535"/>
      <c r="BY35" s="536"/>
      <c r="BZ35" s="274"/>
      <c r="CA35" s="275"/>
      <c r="CB35" s="15"/>
      <c r="CC35" s="546"/>
      <c r="CD35" s="547"/>
      <c r="CE35" s="548"/>
      <c r="CF35" s="547"/>
      <c r="CG35" s="548"/>
      <c r="CH35" s="547"/>
      <c r="CI35" s="548"/>
      <c r="CJ35" s="549"/>
      <c r="CK35" s="17"/>
      <c r="CL35" s="265"/>
      <c r="CM35" s="266"/>
      <c r="CN35" s="266"/>
      <c r="CO35" s="267"/>
      <c r="CQ35" s="297"/>
      <c r="CR35" s="589"/>
      <c r="CS35" s="690"/>
      <c r="CT35" s="590"/>
      <c r="CU35" s="702"/>
      <c r="CV35" s="702"/>
      <c r="CW35" s="710"/>
      <c r="CX35" s="710"/>
      <c r="CY35" s="590"/>
      <c r="CZ35" s="590"/>
      <c r="DA35" s="590"/>
      <c r="DB35" s="590"/>
      <c r="DC35" s="590"/>
      <c r="DD35" s="711"/>
      <c r="DE35" s="715"/>
      <c r="DF35" s="715"/>
      <c r="DG35" s="715"/>
      <c r="DH35" s="715"/>
      <c r="DI35" s="715"/>
      <c r="DJ35" s="715"/>
      <c r="DK35" s="715"/>
      <c r="DL35" s="715"/>
      <c r="DM35" s="715"/>
      <c r="DN35" s="715"/>
      <c r="DO35" s="715"/>
      <c r="DP35" s="715"/>
      <c r="DQ35" s="715"/>
      <c r="DR35" s="217"/>
      <c r="DS35" s="217"/>
      <c r="DT35" s="217"/>
      <c r="DU35" s="217"/>
      <c r="DV35" s="217"/>
      <c r="DW35" s="217"/>
      <c r="DX35" s="217"/>
      <c r="DY35" s="217"/>
      <c r="DZ35" s="217"/>
      <c r="EA35" s="217"/>
      <c r="EB35" s="217"/>
      <c r="EC35" s="217"/>
      <c r="ED35" s="217"/>
      <c r="EE35" s="217"/>
      <c r="EF35" s="217"/>
      <c r="EG35" s="217"/>
      <c r="EH35" s="217"/>
      <c r="EI35" s="217"/>
      <c r="EJ35" s="217"/>
      <c r="EK35" s="217"/>
      <c r="EL35" s="217"/>
      <c r="EM35" s="217"/>
      <c r="EN35" s="217"/>
      <c r="EO35" s="217"/>
      <c r="EP35" s="217"/>
      <c r="EQ35" s="217"/>
      <c r="ER35" s="217"/>
      <c r="ES35" s="217"/>
      <c r="ET35" s="217"/>
      <c r="EU35" s="217"/>
      <c r="EV35" s="217"/>
      <c r="EW35" s="217"/>
      <c r="EX35" s="217"/>
      <c r="EY35" s="217"/>
      <c r="EZ35" s="217"/>
      <c r="FA35" s="217"/>
      <c r="FB35" s="217"/>
      <c r="FC35" s="217"/>
      <c r="FD35" s="217"/>
      <c r="FE35" s="217"/>
      <c r="FF35" s="217"/>
      <c r="FG35" s="217"/>
      <c r="FH35" s="217"/>
      <c r="FI35" s="217"/>
      <c r="FJ35" s="217"/>
      <c r="FK35" s="217"/>
      <c r="FL35" s="217"/>
      <c r="FM35" s="217"/>
      <c r="FN35" s="217"/>
      <c r="FO35" s="217"/>
      <c r="FP35" s="217"/>
      <c r="FQ35" s="216"/>
      <c r="FR35" s="216"/>
      <c r="FS35" s="216"/>
      <c r="FT35" s="216"/>
      <c r="FU35" s="216"/>
      <c r="FV35" s="216"/>
      <c r="FW35" s="216"/>
      <c r="FX35" s="216"/>
      <c r="FY35" s="216"/>
      <c r="FZ35" s="216"/>
      <c r="GA35" s="216"/>
      <c r="GB35" s="216"/>
    </row>
    <row r="36" spans="1:184" ht="18" customHeight="1" x14ac:dyDescent="0.25">
      <c r="A36" s="137">
        <f t="shared" si="1"/>
        <v>0</v>
      </c>
      <c r="B36" s="138">
        <f t="shared" si="2"/>
        <v>0</v>
      </c>
      <c r="C36" s="132"/>
      <c r="D36" s="72">
        <f t="shared" si="0"/>
        <v>0</v>
      </c>
      <c r="E36" s="72">
        <f t="shared" si="3"/>
        <v>0</v>
      </c>
      <c r="F36" s="72" t="str">
        <f t="shared" si="5"/>
        <v/>
      </c>
      <c r="G36" s="582"/>
      <c r="H36" s="582"/>
      <c r="I36" s="73">
        <v>1</v>
      </c>
      <c r="J36" s="133"/>
      <c r="K36" s="635">
        <f>IF(C36="",0,IF(C36="A",IF(DT36="AP",0,SUMIF(#REF!,A36,#REF!)/1000+SUMIF(#REF!,A36,#REF!)/1000+0.00001),+O36))</f>
        <v>0</v>
      </c>
      <c r="L36" s="77"/>
      <c r="M36" s="636">
        <f>IF(C36="",0,IF(C36="A",IF(DT36="AP",0,SUMIF(#REF!,A36,#REF!)/1000+SUMIF(#REF!,A36,#REF!)/1000),+Q36))</f>
        <v>0</v>
      </c>
      <c r="N36" s="637" t="str">
        <f t="shared" si="4"/>
        <v/>
      </c>
      <c r="O36" s="113"/>
      <c r="P36" s="75"/>
      <c r="Q36" s="74"/>
      <c r="R36" s="127"/>
      <c r="S36" s="113"/>
      <c r="T36" s="76"/>
      <c r="U36" s="75"/>
      <c r="V36" s="127"/>
      <c r="W36" s="113"/>
      <c r="X36" s="75"/>
      <c r="Y36" s="75"/>
      <c r="Z36" s="77"/>
      <c r="AA36" s="115"/>
      <c r="AB36" s="113"/>
      <c r="AC36" s="75"/>
      <c r="AD36" s="75"/>
      <c r="AE36" s="75"/>
      <c r="AF36" s="78"/>
      <c r="AG36" s="114"/>
      <c r="AH36" s="21"/>
      <c r="AI36" s="161"/>
      <c r="AJ36" s="154"/>
      <c r="AK36" s="211"/>
      <c r="AL36" s="98"/>
      <c r="AM36" s="153"/>
      <c r="AN36" s="154"/>
      <c r="AO36" s="99"/>
      <c r="AP36" s="99"/>
      <c r="AQ36" s="99"/>
      <c r="AR36" s="155"/>
      <c r="AS36" s="99"/>
      <c r="AT36" s="99"/>
      <c r="AU36" s="99"/>
      <c r="AV36" s="99"/>
      <c r="AW36" s="97"/>
      <c r="AX36" s="152"/>
      <c r="AY36" s="21"/>
      <c r="AZ36" s="15"/>
      <c r="BA36" s="239"/>
      <c r="BB36" s="235"/>
      <c r="BC36" s="271"/>
      <c r="BD36" s="272"/>
      <c r="BE36" s="15"/>
      <c r="BF36" s="274"/>
      <c r="BG36" s="292"/>
      <c r="BH36" s="274"/>
      <c r="BI36" s="275"/>
      <c r="BJ36" s="15"/>
      <c r="BK36" s="679"/>
      <c r="BL36" s="680"/>
      <c r="BM36" s="548"/>
      <c r="BN36" s="547"/>
      <c r="BO36" s="548"/>
      <c r="BP36" s="547"/>
      <c r="BQ36" s="548"/>
      <c r="BR36" s="549"/>
      <c r="BS36" s="17"/>
      <c r="BT36" s="685"/>
      <c r="BU36" s="547"/>
      <c r="BV36" s="547"/>
      <c r="BW36" s="267"/>
      <c r="BX36" s="535"/>
      <c r="BY36" s="536"/>
      <c r="BZ36" s="274"/>
      <c r="CA36" s="275"/>
      <c r="CB36" s="15"/>
      <c r="CC36" s="546"/>
      <c r="CD36" s="547"/>
      <c r="CE36" s="548"/>
      <c r="CF36" s="547"/>
      <c r="CG36" s="548"/>
      <c r="CH36" s="547"/>
      <c r="CI36" s="548"/>
      <c r="CJ36" s="549"/>
      <c r="CK36" s="17"/>
      <c r="CL36" s="265"/>
      <c r="CM36" s="266"/>
      <c r="CN36" s="266"/>
      <c r="CO36" s="267"/>
      <c r="CQ36" s="297"/>
      <c r="CR36" s="589"/>
      <c r="CS36" s="690"/>
      <c r="CT36" s="590"/>
      <c r="CU36" s="702"/>
      <c r="CV36" s="702"/>
      <c r="CW36" s="710"/>
      <c r="CX36" s="710"/>
      <c r="CY36" s="590"/>
      <c r="CZ36" s="590"/>
      <c r="DA36" s="590"/>
      <c r="DB36" s="590"/>
      <c r="DC36" s="590"/>
      <c r="DD36" s="711"/>
      <c r="DE36" s="715"/>
      <c r="DF36" s="715"/>
      <c r="DG36" s="715"/>
      <c r="DH36" s="715"/>
      <c r="DI36" s="715"/>
      <c r="DJ36" s="715"/>
      <c r="DK36" s="715"/>
      <c r="DL36" s="715"/>
      <c r="DM36" s="715"/>
      <c r="DN36" s="715"/>
      <c r="DO36" s="715"/>
      <c r="DP36" s="715"/>
      <c r="DQ36" s="715"/>
      <c r="DR36" s="217"/>
      <c r="DS36" s="217"/>
      <c r="DT36" s="217"/>
      <c r="DU36" s="217"/>
      <c r="DV36" s="217"/>
      <c r="DW36" s="217"/>
      <c r="DX36" s="217"/>
      <c r="DY36" s="217"/>
      <c r="DZ36" s="217"/>
      <c r="EA36" s="217"/>
      <c r="EB36" s="217"/>
      <c r="EC36" s="217"/>
      <c r="ED36" s="217"/>
      <c r="EE36" s="217"/>
      <c r="EF36" s="217"/>
      <c r="EG36" s="217"/>
      <c r="EH36" s="217"/>
      <c r="EI36" s="217"/>
      <c r="EJ36" s="217"/>
      <c r="EK36" s="217"/>
      <c r="EL36" s="217"/>
      <c r="EM36" s="217"/>
      <c r="EN36" s="217"/>
      <c r="EO36" s="217"/>
      <c r="EP36" s="217"/>
      <c r="EQ36" s="217"/>
      <c r="ER36" s="217"/>
      <c r="ES36" s="217"/>
      <c r="ET36" s="217"/>
      <c r="EU36" s="217"/>
      <c r="EV36" s="217"/>
      <c r="EW36" s="217"/>
      <c r="EX36" s="217"/>
      <c r="EY36" s="217"/>
      <c r="EZ36" s="217"/>
      <c r="FA36" s="217"/>
      <c r="FB36" s="217"/>
      <c r="FC36" s="217"/>
      <c r="FD36" s="217"/>
      <c r="FE36" s="217"/>
      <c r="FF36" s="217"/>
      <c r="FG36" s="217"/>
      <c r="FH36" s="217"/>
      <c r="FI36" s="217"/>
      <c r="FJ36" s="217"/>
      <c r="FK36" s="217"/>
      <c r="FL36" s="217"/>
      <c r="FM36" s="217"/>
      <c r="FN36" s="217"/>
      <c r="FO36" s="217"/>
      <c r="FP36" s="217"/>
      <c r="FQ36" s="216"/>
      <c r="FR36" s="216"/>
      <c r="FS36" s="216"/>
      <c r="FT36" s="216"/>
      <c r="FU36" s="216"/>
      <c r="FV36" s="216"/>
      <c r="FW36" s="216"/>
      <c r="FX36" s="216"/>
      <c r="FY36" s="216"/>
      <c r="FZ36" s="216"/>
      <c r="GA36" s="216"/>
      <c r="GB36" s="216"/>
    </row>
    <row r="37" spans="1:184" ht="18" customHeight="1" x14ac:dyDescent="0.25">
      <c r="A37" s="137">
        <f t="shared" si="1"/>
        <v>0</v>
      </c>
      <c r="B37" s="138">
        <f t="shared" si="2"/>
        <v>0</v>
      </c>
      <c r="C37" s="132"/>
      <c r="D37" s="72">
        <f t="shared" si="0"/>
        <v>0</v>
      </c>
      <c r="E37" s="72">
        <f t="shared" si="3"/>
        <v>0</v>
      </c>
      <c r="F37" s="72" t="str">
        <f t="shared" si="5"/>
        <v/>
      </c>
      <c r="G37" s="582"/>
      <c r="H37" s="582"/>
      <c r="I37" s="73">
        <v>1</v>
      </c>
      <c r="J37" s="133"/>
      <c r="K37" s="635">
        <f>IF(C37="",0,IF(C37="A",IF(DT37="AP",0,SUMIF(#REF!,A37,#REF!)/1000+SUMIF(#REF!,A37,#REF!)/1000+0.00001),+O37))</f>
        <v>0</v>
      </c>
      <c r="L37" s="77"/>
      <c r="M37" s="636">
        <f>IF(C37="",0,IF(C37="A",IF(DT37="AP",0,SUMIF(#REF!,A37,#REF!)/1000+SUMIF(#REF!,A37,#REF!)/1000),+Q37))</f>
        <v>0</v>
      </c>
      <c r="N37" s="637" t="str">
        <f t="shared" si="4"/>
        <v/>
      </c>
      <c r="O37" s="113"/>
      <c r="P37" s="75"/>
      <c r="Q37" s="74"/>
      <c r="R37" s="127"/>
      <c r="S37" s="113"/>
      <c r="T37" s="76"/>
      <c r="U37" s="75"/>
      <c r="V37" s="127"/>
      <c r="W37" s="113"/>
      <c r="X37" s="75"/>
      <c r="Y37" s="75"/>
      <c r="Z37" s="77"/>
      <c r="AA37" s="115"/>
      <c r="AB37" s="113"/>
      <c r="AC37" s="75"/>
      <c r="AD37" s="75"/>
      <c r="AE37" s="75"/>
      <c r="AF37" s="78"/>
      <c r="AG37" s="114"/>
      <c r="AH37" s="21"/>
      <c r="AI37" s="161"/>
      <c r="AJ37" s="154"/>
      <c r="AK37" s="211"/>
      <c r="AL37" s="98"/>
      <c r="AM37" s="153"/>
      <c r="AN37" s="154"/>
      <c r="AO37" s="99"/>
      <c r="AP37" s="99"/>
      <c r="AQ37" s="99"/>
      <c r="AR37" s="155"/>
      <c r="AS37" s="99"/>
      <c r="AT37" s="99"/>
      <c r="AU37" s="99"/>
      <c r="AV37" s="99"/>
      <c r="AW37" s="97"/>
      <c r="AX37" s="152"/>
      <c r="AY37" s="21"/>
      <c r="AZ37" s="15"/>
      <c r="BA37" s="239"/>
      <c r="BB37" s="235"/>
      <c r="BC37" s="271"/>
      <c r="BD37" s="272"/>
      <c r="BE37" s="15"/>
      <c r="BF37" s="274"/>
      <c r="BG37" s="292"/>
      <c r="BH37" s="274"/>
      <c r="BI37" s="275"/>
      <c r="BJ37" s="15"/>
      <c r="BK37" s="679"/>
      <c r="BL37" s="680"/>
      <c r="BM37" s="548"/>
      <c r="BN37" s="547"/>
      <c r="BO37" s="548"/>
      <c r="BP37" s="547"/>
      <c r="BQ37" s="548"/>
      <c r="BR37" s="549"/>
      <c r="BS37" s="17"/>
      <c r="BT37" s="685"/>
      <c r="BU37" s="547"/>
      <c r="BV37" s="547"/>
      <c r="BW37" s="267"/>
      <c r="BX37" s="535"/>
      <c r="BY37" s="536"/>
      <c r="BZ37" s="274"/>
      <c r="CA37" s="275"/>
      <c r="CB37" s="15"/>
      <c r="CC37" s="546"/>
      <c r="CD37" s="547"/>
      <c r="CE37" s="548"/>
      <c r="CF37" s="547"/>
      <c r="CG37" s="548"/>
      <c r="CH37" s="547"/>
      <c r="CI37" s="548"/>
      <c r="CJ37" s="549"/>
      <c r="CK37" s="17"/>
      <c r="CL37" s="265"/>
      <c r="CM37" s="266"/>
      <c r="CN37" s="266"/>
      <c r="CO37" s="267"/>
      <c r="CQ37" s="297"/>
      <c r="CR37" s="589"/>
      <c r="CS37" s="690"/>
      <c r="CT37" s="590"/>
      <c r="CU37" s="702"/>
      <c r="CV37" s="702"/>
      <c r="CW37" s="710"/>
      <c r="CX37" s="710"/>
      <c r="CY37" s="590"/>
      <c r="CZ37" s="590"/>
      <c r="DA37" s="590"/>
      <c r="DB37" s="590"/>
      <c r="DC37" s="590"/>
      <c r="DD37" s="711"/>
      <c r="DE37" s="715"/>
      <c r="DF37" s="715"/>
      <c r="DG37" s="715"/>
      <c r="DH37" s="715"/>
      <c r="DI37" s="715"/>
      <c r="DJ37" s="715"/>
      <c r="DK37" s="715"/>
      <c r="DL37" s="715"/>
      <c r="DM37" s="715"/>
      <c r="DN37" s="715"/>
      <c r="DO37" s="715"/>
      <c r="DP37" s="715"/>
      <c r="DQ37" s="715"/>
      <c r="DR37" s="217"/>
      <c r="DS37" s="217"/>
      <c r="DT37" s="217"/>
      <c r="DU37" s="217"/>
      <c r="DV37" s="217"/>
      <c r="DW37" s="217"/>
      <c r="DX37" s="217"/>
      <c r="DY37" s="217"/>
      <c r="DZ37" s="217"/>
      <c r="EA37" s="217"/>
      <c r="EB37" s="217"/>
      <c r="EC37" s="217"/>
      <c r="ED37" s="217"/>
      <c r="EE37" s="217"/>
      <c r="EF37" s="217"/>
      <c r="EG37" s="217"/>
      <c r="EH37" s="217"/>
      <c r="EI37" s="217"/>
      <c r="EJ37" s="217"/>
      <c r="EK37" s="217"/>
      <c r="EL37" s="217"/>
      <c r="EM37" s="217"/>
      <c r="EN37" s="217"/>
      <c r="EO37" s="217"/>
      <c r="EP37" s="217"/>
      <c r="EQ37" s="217"/>
      <c r="ER37" s="217"/>
      <c r="ES37" s="217"/>
      <c r="ET37" s="217"/>
      <c r="EU37" s="217"/>
      <c r="EV37" s="217"/>
      <c r="EW37" s="217"/>
      <c r="EX37" s="217"/>
      <c r="EY37" s="217"/>
      <c r="EZ37" s="217"/>
      <c r="FA37" s="217"/>
      <c r="FB37" s="217"/>
      <c r="FC37" s="217"/>
      <c r="FD37" s="217"/>
      <c r="FE37" s="217"/>
      <c r="FF37" s="217"/>
      <c r="FG37" s="217"/>
      <c r="FH37" s="217"/>
      <c r="FI37" s="217"/>
      <c r="FJ37" s="217"/>
      <c r="FK37" s="217"/>
      <c r="FL37" s="217"/>
      <c r="FM37" s="217"/>
      <c r="FN37" s="217"/>
      <c r="FO37" s="217"/>
      <c r="FP37" s="217"/>
      <c r="FQ37" s="216"/>
      <c r="FR37" s="216"/>
      <c r="FS37" s="216"/>
      <c r="FT37" s="216"/>
      <c r="FU37" s="216"/>
      <c r="FV37" s="216"/>
      <c r="FW37" s="216"/>
      <c r="FX37" s="216"/>
      <c r="FY37" s="216"/>
      <c r="FZ37" s="216"/>
      <c r="GA37" s="216"/>
      <c r="GB37" s="216"/>
    </row>
    <row r="38" spans="1:184" ht="18" customHeight="1" x14ac:dyDescent="0.25">
      <c r="A38" s="137">
        <f t="shared" si="1"/>
        <v>0</v>
      </c>
      <c r="B38" s="138">
        <f t="shared" si="2"/>
        <v>0</v>
      </c>
      <c r="C38" s="132"/>
      <c r="D38" s="72">
        <f t="shared" si="0"/>
        <v>0</v>
      </c>
      <c r="E38" s="72">
        <f t="shared" si="3"/>
        <v>0</v>
      </c>
      <c r="F38" s="72" t="str">
        <f t="shared" si="5"/>
        <v/>
      </c>
      <c r="G38" s="582"/>
      <c r="H38" s="582"/>
      <c r="I38" s="73">
        <v>1</v>
      </c>
      <c r="J38" s="133"/>
      <c r="K38" s="635">
        <f>IF(C38="",0,IF(C38="A",IF(DT38="AP",0,SUMIF(#REF!,A38,#REF!)/1000+SUMIF(#REF!,A38,#REF!)/1000+0.00001),+O38))</f>
        <v>0</v>
      </c>
      <c r="L38" s="77"/>
      <c r="M38" s="636">
        <f>IF(C38="",0,IF(C38="A",IF(DT38="AP",0,SUMIF(#REF!,A38,#REF!)/1000+SUMIF(#REF!,A38,#REF!)/1000),+Q38))</f>
        <v>0</v>
      </c>
      <c r="N38" s="637" t="str">
        <f t="shared" si="4"/>
        <v/>
      </c>
      <c r="O38" s="113"/>
      <c r="P38" s="75"/>
      <c r="Q38" s="74"/>
      <c r="R38" s="127"/>
      <c r="S38" s="113"/>
      <c r="T38" s="76"/>
      <c r="U38" s="75"/>
      <c r="V38" s="127"/>
      <c r="W38" s="113"/>
      <c r="X38" s="75"/>
      <c r="Y38" s="75"/>
      <c r="Z38" s="77"/>
      <c r="AA38" s="115"/>
      <c r="AB38" s="113"/>
      <c r="AC38" s="75"/>
      <c r="AD38" s="75"/>
      <c r="AE38" s="75"/>
      <c r="AF38" s="78"/>
      <c r="AG38" s="114"/>
      <c r="AH38" s="21"/>
      <c r="AI38" s="161"/>
      <c r="AJ38" s="154"/>
      <c r="AK38" s="211"/>
      <c r="AL38" s="98"/>
      <c r="AM38" s="153"/>
      <c r="AN38" s="154"/>
      <c r="AO38" s="99"/>
      <c r="AP38" s="99"/>
      <c r="AQ38" s="99"/>
      <c r="AR38" s="155"/>
      <c r="AS38" s="99"/>
      <c r="AT38" s="99"/>
      <c r="AU38" s="99"/>
      <c r="AV38" s="99"/>
      <c r="AW38" s="97"/>
      <c r="AX38" s="152"/>
      <c r="AY38" s="21"/>
      <c r="AZ38" s="15"/>
      <c r="BA38" s="239"/>
      <c r="BB38" s="235"/>
      <c r="BC38" s="271"/>
      <c r="BD38" s="272"/>
      <c r="BE38" s="15"/>
      <c r="BF38" s="274"/>
      <c r="BG38" s="292"/>
      <c r="BH38" s="274"/>
      <c r="BI38" s="275"/>
      <c r="BJ38" s="15"/>
      <c r="BK38" s="679"/>
      <c r="BL38" s="680"/>
      <c r="BM38" s="548"/>
      <c r="BN38" s="547"/>
      <c r="BO38" s="548"/>
      <c r="BP38" s="547"/>
      <c r="BQ38" s="548"/>
      <c r="BR38" s="549"/>
      <c r="BS38" s="17"/>
      <c r="BT38" s="685"/>
      <c r="BU38" s="547"/>
      <c r="BV38" s="547"/>
      <c r="BW38" s="267"/>
      <c r="BX38" s="535"/>
      <c r="BY38" s="536"/>
      <c r="BZ38" s="274"/>
      <c r="CA38" s="275"/>
      <c r="CB38" s="15"/>
      <c r="CC38" s="546"/>
      <c r="CD38" s="547"/>
      <c r="CE38" s="548"/>
      <c r="CF38" s="547"/>
      <c r="CG38" s="548"/>
      <c r="CH38" s="547"/>
      <c r="CI38" s="548"/>
      <c r="CJ38" s="549"/>
      <c r="CK38" s="17"/>
      <c r="CL38" s="265"/>
      <c r="CM38" s="266"/>
      <c r="CN38" s="266"/>
      <c r="CO38" s="267"/>
      <c r="CQ38" s="297"/>
      <c r="CR38" s="589"/>
      <c r="CS38" s="690"/>
      <c r="CT38" s="590"/>
      <c r="CU38" s="702"/>
      <c r="CV38" s="702"/>
      <c r="CW38" s="710"/>
      <c r="CX38" s="710"/>
      <c r="CY38" s="590"/>
      <c r="CZ38" s="590"/>
      <c r="DA38" s="590"/>
      <c r="DB38" s="590"/>
      <c r="DC38" s="590"/>
      <c r="DD38" s="711"/>
      <c r="DE38" s="715"/>
      <c r="DF38" s="715"/>
      <c r="DG38" s="715"/>
      <c r="DH38" s="715"/>
      <c r="DI38" s="715"/>
      <c r="DJ38" s="715"/>
      <c r="DK38" s="715"/>
      <c r="DL38" s="715"/>
      <c r="DM38" s="715"/>
      <c r="DN38" s="715"/>
      <c r="DO38" s="715"/>
      <c r="DP38" s="715"/>
      <c r="DQ38" s="715"/>
      <c r="DR38" s="217"/>
      <c r="DS38" s="217"/>
      <c r="DT38" s="217"/>
      <c r="DU38" s="217"/>
      <c r="DV38" s="217"/>
      <c r="DW38" s="217"/>
      <c r="DX38" s="217"/>
      <c r="DY38" s="217"/>
      <c r="DZ38" s="217"/>
      <c r="EA38" s="217"/>
      <c r="EB38" s="217"/>
      <c r="EC38" s="217"/>
      <c r="ED38" s="217"/>
      <c r="EE38" s="217"/>
      <c r="EF38" s="217"/>
      <c r="EG38" s="217"/>
      <c r="EH38" s="217"/>
      <c r="EI38" s="217"/>
      <c r="EJ38" s="217"/>
      <c r="EK38" s="217"/>
      <c r="EL38" s="217"/>
      <c r="EM38" s="217"/>
      <c r="EN38" s="217"/>
      <c r="EO38" s="217"/>
      <c r="EP38" s="217"/>
      <c r="EQ38" s="217"/>
      <c r="ER38" s="217"/>
      <c r="ES38" s="217"/>
      <c r="ET38" s="217"/>
      <c r="EU38" s="217"/>
      <c r="EV38" s="217"/>
      <c r="EW38" s="217"/>
      <c r="EX38" s="217"/>
      <c r="EY38" s="217"/>
      <c r="EZ38" s="217"/>
      <c r="FA38" s="217"/>
      <c r="FB38" s="217"/>
      <c r="FC38" s="217"/>
      <c r="FD38" s="217"/>
      <c r="FE38" s="217"/>
      <c r="FF38" s="217"/>
      <c r="FG38" s="217"/>
      <c r="FH38" s="217"/>
      <c r="FI38" s="217"/>
      <c r="FJ38" s="217"/>
      <c r="FK38" s="217"/>
      <c r="FL38" s="217"/>
      <c r="FM38" s="217"/>
      <c r="FN38" s="217"/>
      <c r="FO38" s="217"/>
      <c r="FP38" s="217"/>
      <c r="FQ38" s="216"/>
      <c r="FR38" s="216"/>
      <c r="FS38" s="216"/>
      <c r="FT38" s="216"/>
      <c r="FU38" s="216"/>
      <c r="FV38" s="216"/>
      <c r="FW38" s="216"/>
      <c r="FX38" s="216"/>
      <c r="FY38" s="216"/>
      <c r="FZ38" s="216"/>
      <c r="GA38" s="216"/>
      <c r="GB38" s="216"/>
    </row>
    <row r="39" spans="1:184" ht="18" customHeight="1" x14ac:dyDescent="0.25">
      <c r="A39" s="137">
        <f t="shared" si="1"/>
        <v>0</v>
      </c>
      <c r="B39" s="138">
        <f t="shared" si="2"/>
        <v>0</v>
      </c>
      <c r="C39" s="132"/>
      <c r="D39" s="72">
        <f t="shared" si="0"/>
        <v>0</v>
      </c>
      <c r="E39" s="72">
        <f t="shared" si="3"/>
        <v>0</v>
      </c>
      <c r="F39" s="72" t="str">
        <f t="shared" si="5"/>
        <v/>
      </c>
      <c r="G39" s="582"/>
      <c r="H39" s="582"/>
      <c r="I39" s="73">
        <v>1</v>
      </c>
      <c r="J39" s="133"/>
      <c r="K39" s="635">
        <f>IF(C39="",0,IF(C39="A",IF(DT39="AP",0,SUMIF(#REF!,A39,#REF!)/1000+SUMIF(#REF!,A39,#REF!)/1000+0.00001),+O39))</f>
        <v>0</v>
      </c>
      <c r="L39" s="77"/>
      <c r="M39" s="636">
        <f>IF(C39="",0,IF(C39="A",IF(DT39="AP",0,SUMIF(#REF!,A39,#REF!)/1000+SUMIF(#REF!,A39,#REF!)/1000),+Q39))</f>
        <v>0</v>
      </c>
      <c r="N39" s="637" t="str">
        <f t="shared" si="4"/>
        <v/>
      </c>
      <c r="O39" s="113"/>
      <c r="P39" s="75"/>
      <c r="Q39" s="74"/>
      <c r="R39" s="127"/>
      <c r="S39" s="113"/>
      <c r="T39" s="76"/>
      <c r="U39" s="75"/>
      <c r="V39" s="127"/>
      <c r="W39" s="113"/>
      <c r="X39" s="75"/>
      <c r="Y39" s="75"/>
      <c r="Z39" s="77"/>
      <c r="AA39" s="115"/>
      <c r="AB39" s="113"/>
      <c r="AC39" s="75"/>
      <c r="AD39" s="75"/>
      <c r="AE39" s="75"/>
      <c r="AF39" s="78"/>
      <c r="AG39" s="114"/>
      <c r="AH39" s="21"/>
      <c r="AI39" s="161"/>
      <c r="AJ39" s="154"/>
      <c r="AK39" s="211"/>
      <c r="AL39" s="98"/>
      <c r="AM39" s="153"/>
      <c r="AN39" s="154"/>
      <c r="AO39" s="99"/>
      <c r="AP39" s="99"/>
      <c r="AQ39" s="99"/>
      <c r="AR39" s="155"/>
      <c r="AS39" s="99"/>
      <c r="AT39" s="99"/>
      <c r="AU39" s="99"/>
      <c r="AV39" s="99"/>
      <c r="AW39" s="97"/>
      <c r="AX39" s="152"/>
      <c r="AY39" s="21"/>
      <c r="AZ39" s="15"/>
      <c r="BA39" s="239"/>
      <c r="BB39" s="235"/>
      <c r="BC39" s="271"/>
      <c r="BD39" s="272"/>
      <c r="BE39" s="15"/>
      <c r="BF39" s="274"/>
      <c r="BG39" s="292"/>
      <c r="BH39" s="274"/>
      <c r="BI39" s="275"/>
      <c r="BJ39" s="15"/>
      <c r="BK39" s="679"/>
      <c r="BL39" s="680"/>
      <c r="BM39" s="548"/>
      <c r="BN39" s="547"/>
      <c r="BO39" s="548"/>
      <c r="BP39" s="547"/>
      <c r="BQ39" s="548"/>
      <c r="BR39" s="549"/>
      <c r="BS39" s="17"/>
      <c r="BT39" s="685"/>
      <c r="BU39" s="547"/>
      <c r="BV39" s="547"/>
      <c r="BW39" s="267"/>
      <c r="BX39" s="535"/>
      <c r="BY39" s="536"/>
      <c r="BZ39" s="274"/>
      <c r="CA39" s="275"/>
      <c r="CB39" s="15"/>
      <c r="CC39" s="546"/>
      <c r="CD39" s="547"/>
      <c r="CE39" s="548"/>
      <c r="CF39" s="547"/>
      <c r="CG39" s="548"/>
      <c r="CH39" s="547"/>
      <c r="CI39" s="548"/>
      <c r="CJ39" s="549"/>
      <c r="CK39" s="17"/>
      <c r="CL39" s="265"/>
      <c r="CM39" s="266"/>
      <c r="CN39" s="266"/>
      <c r="CO39" s="267"/>
      <c r="CQ39" s="297"/>
      <c r="CR39" s="589"/>
      <c r="CS39" s="690"/>
      <c r="CT39" s="590"/>
      <c r="CU39" s="702"/>
      <c r="CV39" s="702"/>
      <c r="CW39" s="710"/>
      <c r="CX39" s="710"/>
      <c r="CY39" s="590"/>
      <c r="CZ39" s="590"/>
      <c r="DA39" s="590"/>
      <c r="DB39" s="590"/>
      <c r="DC39" s="590"/>
      <c r="DD39" s="711"/>
      <c r="DE39" s="715"/>
      <c r="DF39" s="715"/>
      <c r="DG39" s="715"/>
      <c r="DH39" s="715"/>
      <c r="DI39" s="715"/>
      <c r="DJ39" s="715"/>
      <c r="DK39" s="715"/>
      <c r="DL39" s="715"/>
      <c r="DM39" s="715"/>
      <c r="DN39" s="715"/>
      <c r="DO39" s="715"/>
      <c r="DP39" s="715"/>
      <c r="DQ39" s="715"/>
      <c r="DR39" s="217"/>
      <c r="DS39" s="217"/>
      <c r="DT39" s="217"/>
      <c r="DU39" s="217"/>
      <c r="DV39" s="217"/>
      <c r="DW39" s="217"/>
      <c r="DX39" s="217"/>
      <c r="DY39" s="217"/>
      <c r="DZ39" s="217"/>
      <c r="EA39" s="217"/>
      <c r="EB39" s="217"/>
      <c r="EC39" s="217"/>
      <c r="ED39" s="217"/>
      <c r="EE39" s="217"/>
      <c r="EF39" s="217"/>
      <c r="EG39" s="217"/>
      <c r="EH39" s="217"/>
      <c r="EI39" s="217"/>
      <c r="EJ39" s="217"/>
      <c r="EK39" s="217"/>
      <c r="EL39" s="217"/>
      <c r="EM39" s="217"/>
      <c r="EN39" s="217"/>
      <c r="EO39" s="217"/>
      <c r="EP39" s="217"/>
      <c r="EQ39" s="217"/>
      <c r="ER39" s="217"/>
      <c r="ES39" s="217"/>
      <c r="ET39" s="217"/>
      <c r="EU39" s="217"/>
      <c r="EV39" s="217"/>
      <c r="EW39" s="217"/>
      <c r="EX39" s="217"/>
      <c r="EY39" s="217"/>
      <c r="EZ39" s="217"/>
      <c r="FA39" s="217"/>
      <c r="FB39" s="217"/>
      <c r="FC39" s="217"/>
      <c r="FD39" s="217"/>
      <c r="FE39" s="217"/>
      <c r="FF39" s="217"/>
      <c r="FG39" s="217"/>
      <c r="FH39" s="217"/>
      <c r="FI39" s="217"/>
      <c r="FJ39" s="217"/>
      <c r="FK39" s="217"/>
      <c r="FL39" s="217"/>
      <c r="FM39" s="217"/>
      <c r="FN39" s="217"/>
      <c r="FO39" s="217"/>
      <c r="FP39" s="217"/>
      <c r="FQ39" s="216"/>
      <c r="FR39" s="216"/>
      <c r="FS39" s="216"/>
      <c r="FT39" s="216"/>
      <c r="FU39" s="216"/>
      <c r="FV39" s="216"/>
      <c r="FW39" s="216"/>
      <c r="FX39" s="216"/>
      <c r="FY39" s="216"/>
      <c r="FZ39" s="216"/>
      <c r="GA39" s="216"/>
      <c r="GB39" s="216"/>
    </row>
    <row r="40" spans="1:184" ht="18" customHeight="1" x14ac:dyDescent="0.25">
      <c r="A40" s="137">
        <f t="shared" si="1"/>
        <v>0</v>
      </c>
      <c r="B40" s="138">
        <f t="shared" si="2"/>
        <v>0</v>
      </c>
      <c r="C40" s="132"/>
      <c r="D40" s="72">
        <f t="shared" si="0"/>
        <v>0</v>
      </c>
      <c r="E40" s="72">
        <f t="shared" si="3"/>
        <v>0</v>
      </c>
      <c r="F40" s="72" t="str">
        <f t="shared" si="5"/>
        <v/>
      </c>
      <c r="G40" s="582"/>
      <c r="H40" s="582"/>
      <c r="I40" s="73">
        <v>1</v>
      </c>
      <c r="J40" s="133"/>
      <c r="K40" s="635">
        <f>IF(C40="",0,IF(C40="A",IF(DT40="AP",0,SUMIF(#REF!,A40,#REF!)/1000+SUMIF(#REF!,A40,#REF!)/1000+0.00001),+O40))</f>
        <v>0</v>
      </c>
      <c r="L40" s="77"/>
      <c r="M40" s="636">
        <f>IF(C40="",0,IF(C40="A",IF(DT40="AP",0,SUMIF(#REF!,A40,#REF!)/1000+SUMIF(#REF!,A40,#REF!)/1000),+Q40))</f>
        <v>0</v>
      </c>
      <c r="N40" s="637" t="str">
        <f t="shared" si="4"/>
        <v/>
      </c>
      <c r="O40" s="113"/>
      <c r="P40" s="75"/>
      <c r="Q40" s="74"/>
      <c r="R40" s="127"/>
      <c r="S40" s="113"/>
      <c r="T40" s="76"/>
      <c r="U40" s="75"/>
      <c r="V40" s="127"/>
      <c r="W40" s="113"/>
      <c r="X40" s="75"/>
      <c r="Y40" s="75"/>
      <c r="Z40" s="77"/>
      <c r="AA40" s="115"/>
      <c r="AB40" s="113"/>
      <c r="AC40" s="75"/>
      <c r="AD40" s="75"/>
      <c r="AE40" s="75"/>
      <c r="AF40" s="78"/>
      <c r="AG40" s="114"/>
      <c r="AH40" s="21"/>
      <c r="AI40" s="161"/>
      <c r="AJ40" s="154"/>
      <c r="AK40" s="211"/>
      <c r="AL40" s="98"/>
      <c r="AM40" s="153"/>
      <c r="AN40" s="154"/>
      <c r="AO40" s="99"/>
      <c r="AP40" s="99"/>
      <c r="AQ40" s="99"/>
      <c r="AR40" s="155"/>
      <c r="AS40" s="99"/>
      <c r="AT40" s="99"/>
      <c r="AU40" s="99"/>
      <c r="AV40" s="99"/>
      <c r="AW40" s="97"/>
      <c r="AX40" s="152"/>
      <c r="AY40" s="21"/>
      <c r="AZ40" s="15"/>
      <c r="BA40" s="239"/>
      <c r="BB40" s="235"/>
      <c r="BC40" s="271"/>
      <c r="BD40" s="272"/>
      <c r="BE40" s="15"/>
      <c r="BF40" s="274"/>
      <c r="BG40" s="292"/>
      <c r="BH40" s="274"/>
      <c r="BI40" s="275"/>
      <c r="BJ40" s="15"/>
      <c r="BK40" s="679"/>
      <c r="BL40" s="680"/>
      <c r="BM40" s="548"/>
      <c r="BN40" s="547"/>
      <c r="BO40" s="548"/>
      <c r="BP40" s="547"/>
      <c r="BQ40" s="548"/>
      <c r="BR40" s="549"/>
      <c r="BS40" s="17"/>
      <c r="BT40" s="685"/>
      <c r="BU40" s="547"/>
      <c r="BV40" s="547"/>
      <c r="BW40" s="267"/>
      <c r="BX40" s="535"/>
      <c r="BY40" s="536"/>
      <c r="BZ40" s="274"/>
      <c r="CA40" s="275"/>
      <c r="CB40" s="15"/>
      <c r="CC40" s="546"/>
      <c r="CD40" s="547"/>
      <c r="CE40" s="548"/>
      <c r="CF40" s="547"/>
      <c r="CG40" s="548"/>
      <c r="CH40" s="547"/>
      <c r="CI40" s="548"/>
      <c r="CJ40" s="549"/>
      <c r="CK40" s="17"/>
      <c r="CL40" s="265"/>
      <c r="CM40" s="266"/>
      <c r="CN40" s="266"/>
      <c r="CO40" s="267"/>
      <c r="CQ40" s="297"/>
      <c r="CR40" s="589"/>
      <c r="CS40" s="690"/>
      <c r="CT40" s="590"/>
      <c r="CU40" s="702"/>
      <c r="CV40" s="702"/>
      <c r="CW40" s="710"/>
      <c r="CX40" s="710"/>
      <c r="CY40" s="590"/>
      <c r="CZ40" s="590"/>
      <c r="DA40" s="590"/>
      <c r="DB40" s="590"/>
      <c r="DC40" s="590"/>
      <c r="DD40" s="711"/>
      <c r="DE40" s="715"/>
      <c r="DF40" s="715"/>
      <c r="DG40" s="715"/>
      <c r="DH40" s="715"/>
      <c r="DI40" s="715"/>
      <c r="DJ40" s="715"/>
      <c r="DK40" s="715"/>
      <c r="DL40" s="715"/>
      <c r="DM40" s="715"/>
      <c r="DN40" s="715"/>
      <c r="DO40" s="715"/>
      <c r="DP40" s="715"/>
      <c r="DQ40" s="715"/>
      <c r="DR40" s="217"/>
      <c r="DS40" s="217"/>
      <c r="DT40" s="217"/>
      <c r="DU40" s="217"/>
      <c r="DV40" s="217"/>
      <c r="DW40" s="217"/>
      <c r="DX40" s="217"/>
      <c r="DY40" s="217"/>
      <c r="DZ40" s="217"/>
      <c r="EA40" s="217"/>
      <c r="EB40" s="217"/>
      <c r="EC40" s="217"/>
      <c r="ED40" s="217"/>
      <c r="EE40" s="217"/>
      <c r="EF40" s="217"/>
      <c r="EG40" s="217"/>
      <c r="EH40" s="217"/>
      <c r="EI40" s="217"/>
      <c r="EJ40" s="217"/>
      <c r="EK40" s="217"/>
      <c r="EL40" s="217"/>
      <c r="EM40" s="217"/>
      <c r="EN40" s="217"/>
      <c r="EO40" s="217"/>
      <c r="EP40" s="217"/>
      <c r="EQ40" s="217"/>
      <c r="ER40" s="217"/>
      <c r="ES40" s="217"/>
      <c r="ET40" s="217"/>
      <c r="EU40" s="217"/>
      <c r="EV40" s="217"/>
      <c r="EW40" s="217"/>
      <c r="EX40" s="217"/>
      <c r="EY40" s="217"/>
      <c r="EZ40" s="217"/>
      <c r="FA40" s="217"/>
      <c r="FB40" s="217"/>
      <c r="FC40" s="217"/>
      <c r="FD40" s="217"/>
      <c r="FE40" s="217"/>
      <c r="FF40" s="217"/>
      <c r="FG40" s="217"/>
      <c r="FH40" s="217"/>
      <c r="FI40" s="217"/>
      <c r="FJ40" s="217"/>
      <c r="FK40" s="217"/>
      <c r="FL40" s="217"/>
      <c r="FM40" s="217"/>
      <c r="FN40" s="217"/>
      <c r="FO40" s="217"/>
      <c r="FP40" s="217"/>
      <c r="FQ40" s="216"/>
      <c r="FR40" s="216"/>
      <c r="FS40" s="216"/>
      <c r="FT40" s="216"/>
      <c r="FU40" s="216"/>
      <c r="FV40" s="216"/>
      <c r="FW40" s="216"/>
      <c r="FX40" s="216"/>
      <c r="FY40" s="216"/>
      <c r="FZ40" s="216"/>
      <c r="GA40" s="216"/>
      <c r="GB40" s="216"/>
    </row>
    <row r="41" spans="1:184" ht="18" customHeight="1" x14ac:dyDescent="0.25">
      <c r="A41" s="137">
        <f t="shared" si="1"/>
        <v>0</v>
      </c>
      <c r="B41" s="138">
        <f t="shared" si="2"/>
        <v>0</v>
      </c>
      <c r="C41" s="132"/>
      <c r="D41" s="72">
        <f t="shared" si="0"/>
        <v>0</v>
      </c>
      <c r="E41" s="72">
        <f t="shared" si="3"/>
        <v>0</v>
      </c>
      <c r="F41" s="72" t="str">
        <f t="shared" si="5"/>
        <v/>
      </c>
      <c r="G41" s="582"/>
      <c r="H41" s="582"/>
      <c r="I41" s="73">
        <v>1</v>
      </c>
      <c r="J41" s="133"/>
      <c r="K41" s="635">
        <f>IF(C41="",0,IF(C41="A",IF(DT41="AP",0,SUMIF(#REF!,A41,#REF!)/1000+SUMIF(#REF!,A41,#REF!)/1000+0.00001),+O41))</f>
        <v>0</v>
      </c>
      <c r="L41" s="77"/>
      <c r="M41" s="636">
        <f>IF(C41="",0,IF(C41="A",IF(DT41="AP",0,SUMIF(#REF!,A41,#REF!)/1000+SUMIF(#REF!,A41,#REF!)/1000),+Q41))</f>
        <v>0</v>
      </c>
      <c r="N41" s="637" t="str">
        <f t="shared" si="4"/>
        <v/>
      </c>
      <c r="O41" s="113"/>
      <c r="P41" s="75"/>
      <c r="Q41" s="74"/>
      <c r="R41" s="127"/>
      <c r="S41" s="113"/>
      <c r="T41" s="76"/>
      <c r="U41" s="75"/>
      <c r="V41" s="127"/>
      <c r="W41" s="113"/>
      <c r="X41" s="75"/>
      <c r="Y41" s="75"/>
      <c r="Z41" s="77"/>
      <c r="AA41" s="115"/>
      <c r="AB41" s="113"/>
      <c r="AC41" s="75"/>
      <c r="AD41" s="75"/>
      <c r="AE41" s="75"/>
      <c r="AF41" s="78"/>
      <c r="AG41" s="114"/>
      <c r="AH41" s="21"/>
      <c r="AI41" s="161"/>
      <c r="AJ41" s="154"/>
      <c r="AK41" s="211"/>
      <c r="AL41" s="98"/>
      <c r="AM41" s="153"/>
      <c r="AN41" s="154"/>
      <c r="AO41" s="99"/>
      <c r="AP41" s="99"/>
      <c r="AQ41" s="99"/>
      <c r="AR41" s="155"/>
      <c r="AS41" s="99"/>
      <c r="AT41" s="99"/>
      <c r="AU41" s="99"/>
      <c r="AV41" s="99"/>
      <c r="AW41" s="97"/>
      <c r="AX41" s="152"/>
      <c r="AY41" s="21"/>
      <c r="AZ41" s="15"/>
      <c r="BA41" s="239"/>
      <c r="BB41" s="235"/>
      <c r="BC41" s="271"/>
      <c r="BD41" s="272"/>
      <c r="BE41" s="15"/>
      <c r="BF41" s="274"/>
      <c r="BG41" s="292"/>
      <c r="BH41" s="274"/>
      <c r="BI41" s="275"/>
      <c r="BJ41" s="15"/>
      <c r="BK41" s="679"/>
      <c r="BL41" s="680"/>
      <c r="BM41" s="548"/>
      <c r="BN41" s="547"/>
      <c r="BO41" s="548"/>
      <c r="BP41" s="547"/>
      <c r="BQ41" s="548"/>
      <c r="BR41" s="549"/>
      <c r="BS41" s="17"/>
      <c r="BT41" s="685"/>
      <c r="BU41" s="547"/>
      <c r="BV41" s="547"/>
      <c r="BW41" s="267"/>
      <c r="BX41" s="535"/>
      <c r="BY41" s="536"/>
      <c r="BZ41" s="274"/>
      <c r="CA41" s="275"/>
      <c r="CB41" s="15"/>
      <c r="CC41" s="546"/>
      <c r="CD41" s="547"/>
      <c r="CE41" s="548"/>
      <c r="CF41" s="547"/>
      <c r="CG41" s="548"/>
      <c r="CH41" s="547"/>
      <c r="CI41" s="548"/>
      <c r="CJ41" s="549"/>
      <c r="CK41" s="17"/>
      <c r="CL41" s="265"/>
      <c r="CM41" s="266"/>
      <c r="CN41" s="266"/>
      <c r="CO41" s="267"/>
      <c r="CQ41" s="297"/>
      <c r="CR41" s="589"/>
      <c r="CS41" s="690"/>
      <c r="CT41" s="590"/>
      <c r="CU41" s="702"/>
      <c r="CV41" s="702"/>
      <c r="CW41" s="710"/>
      <c r="CX41" s="710"/>
      <c r="CY41" s="590"/>
      <c r="CZ41" s="590"/>
      <c r="DA41" s="590"/>
      <c r="DB41" s="590"/>
      <c r="DC41" s="590"/>
      <c r="DD41" s="711"/>
      <c r="DE41" s="715"/>
      <c r="DF41" s="715"/>
      <c r="DG41" s="715"/>
      <c r="DH41" s="715"/>
      <c r="DI41" s="715"/>
      <c r="DJ41" s="715"/>
      <c r="DK41" s="715"/>
      <c r="DL41" s="715"/>
      <c r="DM41" s="715"/>
      <c r="DN41" s="715"/>
      <c r="DO41" s="715"/>
      <c r="DP41" s="715"/>
      <c r="DQ41" s="715"/>
      <c r="DR41" s="217"/>
      <c r="DS41" s="217"/>
      <c r="DT41" s="217"/>
      <c r="DU41" s="217"/>
      <c r="DV41" s="217"/>
      <c r="DW41" s="217"/>
      <c r="DX41" s="217"/>
      <c r="DY41" s="217"/>
      <c r="DZ41" s="217"/>
      <c r="EA41" s="217"/>
      <c r="EB41" s="217"/>
      <c r="EC41" s="217"/>
      <c r="ED41" s="217"/>
      <c r="EE41" s="217"/>
      <c r="EF41" s="217"/>
      <c r="EG41" s="217"/>
      <c r="EH41" s="217"/>
      <c r="EI41" s="217"/>
      <c r="EJ41" s="217"/>
      <c r="EK41" s="217"/>
      <c r="EL41" s="217"/>
      <c r="EM41" s="217"/>
      <c r="EN41" s="217"/>
      <c r="EO41" s="217"/>
      <c r="EP41" s="217"/>
      <c r="EQ41" s="217"/>
      <c r="ER41" s="217"/>
      <c r="ES41" s="217"/>
      <c r="ET41" s="217"/>
      <c r="EU41" s="217"/>
      <c r="EV41" s="217"/>
      <c r="EW41" s="217"/>
      <c r="EX41" s="217"/>
      <c r="EY41" s="217"/>
      <c r="EZ41" s="217"/>
      <c r="FA41" s="217"/>
      <c r="FB41" s="217"/>
      <c r="FC41" s="217"/>
      <c r="FD41" s="217"/>
      <c r="FE41" s="217"/>
      <c r="FF41" s="217"/>
      <c r="FG41" s="217"/>
      <c r="FH41" s="217"/>
      <c r="FI41" s="217"/>
      <c r="FJ41" s="217"/>
      <c r="FK41" s="217"/>
      <c r="FL41" s="217"/>
      <c r="FM41" s="217"/>
      <c r="FN41" s="217"/>
      <c r="FO41" s="217"/>
      <c r="FP41" s="217"/>
      <c r="FQ41" s="216"/>
      <c r="FR41" s="216"/>
      <c r="FS41" s="216"/>
      <c r="FT41" s="216"/>
      <c r="FU41" s="216"/>
      <c r="FV41" s="216"/>
      <c r="FW41" s="216"/>
      <c r="FX41" s="216"/>
      <c r="FY41" s="216"/>
      <c r="FZ41" s="216"/>
      <c r="GA41" s="216"/>
      <c r="GB41" s="216"/>
    </row>
    <row r="42" spans="1:184" ht="18" customHeight="1" x14ac:dyDescent="0.25">
      <c r="A42" s="137">
        <f t="shared" si="1"/>
        <v>0</v>
      </c>
      <c r="B42" s="138">
        <f t="shared" si="2"/>
        <v>0</v>
      </c>
      <c r="C42" s="132"/>
      <c r="D42" s="72">
        <f t="shared" si="0"/>
        <v>0</v>
      </c>
      <c r="E42" s="72">
        <f t="shared" si="3"/>
        <v>0</v>
      </c>
      <c r="F42" s="72" t="str">
        <f t="shared" si="5"/>
        <v/>
      </c>
      <c r="G42" s="582"/>
      <c r="H42" s="582"/>
      <c r="I42" s="73">
        <v>1</v>
      </c>
      <c r="J42" s="133"/>
      <c r="K42" s="635">
        <f>IF(C42="",0,IF(C42="A",IF(DT42="AP",0,SUMIF(#REF!,A42,#REF!)/1000+SUMIF(#REF!,A42,#REF!)/1000+0.00001),+O42))</f>
        <v>0</v>
      </c>
      <c r="L42" s="77"/>
      <c r="M42" s="636">
        <f>IF(C42="",0,IF(C42="A",IF(DT42="AP",0,SUMIF(#REF!,A42,#REF!)/1000+SUMIF(#REF!,A42,#REF!)/1000),+Q42))</f>
        <v>0</v>
      </c>
      <c r="N42" s="637" t="str">
        <f t="shared" si="4"/>
        <v/>
      </c>
      <c r="O42" s="113"/>
      <c r="P42" s="75"/>
      <c r="Q42" s="74"/>
      <c r="R42" s="127"/>
      <c r="S42" s="113"/>
      <c r="T42" s="76"/>
      <c r="U42" s="75"/>
      <c r="V42" s="127"/>
      <c r="W42" s="113"/>
      <c r="X42" s="75"/>
      <c r="Y42" s="75"/>
      <c r="Z42" s="77"/>
      <c r="AA42" s="115"/>
      <c r="AB42" s="113"/>
      <c r="AC42" s="75"/>
      <c r="AD42" s="75"/>
      <c r="AE42" s="75"/>
      <c r="AF42" s="78"/>
      <c r="AG42" s="114"/>
      <c r="AH42" s="21"/>
      <c r="AI42" s="161"/>
      <c r="AJ42" s="154"/>
      <c r="AK42" s="211"/>
      <c r="AL42" s="98"/>
      <c r="AM42" s="153"/>
      <c r="AN42" s="154"/>
      <c r="AO42" s="99"/>
      <c r="AP42" s="99"/>
      <c r="AQ42" s="99"/>
      <c r="AR42" s="155"/>
      <c r="AS42" s="99"/>
      <c r="AT42" s="99"/>
      <c r="AU42" s="99"/>
      <c r="AV42" s="99"/>
      <c r="AW42" s="97"/>
      <c r="AX42" s="152"/>
      <c r="AY42" s="21"/>
      <c r="AZ42" s="15"/>
      <c r="BA42" s="239"/>
      <c r="BB42" s="235"/>
      <c r="BC42" s="271"/>
      <c r="BD42" s="272"/>
      <c r="BE42" s="15"/>
      <c r="BF42" s="274"/>
      <c r="BG42" s="292"/>
      <c r="BH42" s="274"/>
      <c r="BI42" s="275"/>
      <c r="BJ42" s="15"/>
      <c r="BK42" s="679"/>
      <c r="BL42" s="680"/>
      <c r="BM42" s="548"/>
      <c r="BN42" s="547"/>
      <c r="BO42" s="548"/>
      <c r="BP42" s="547"/>
      <c r="BQ42" s="548"/>
      <c r="BR42" s="549"/>
      <c r="BS42" s="17"/>
      <c r="BT42" s="685"/>
      <c r="BU42" s="547"/>
      <c r="BV42" s="547"/>
      <c r="BW42" s="267"/>
      <c r="BX42" s="535"/>
      <c r="BY42" s="536"/>
      <c r="BZ42" s="274"/>
      <c r="CA42" s="275"/>
      <c r="CB42" s="15"/>
      <c r="CC42" s="546"/>
      <c r="CD42" s="547"/>
      <c r="CE42" s="548"/>
      <c r="CF42" s="547"/>
      <c r="CG42" s="548"/>
      <c r="CH42" s="547"/>
      <c r="CI42" s="548"/>
      <c r="CJ42" s="549"/>
      <c r="CK42" s="17"/>
      <c r="CL42" s="265"/>
      <c r="CM42" s="266"/>
      <c r="CN42" s="266"/>
      <c r="CO42" s="267"/>
      <c r="CQ42" s="297"/>
      <c r="CR42" s="589"/>
      <c r="CS42" s="690"/>
      <c r="CT42" s="590"/>
      <c r="CU42" s="702"/>
      <c r="CV42" s="702"/>
      <c r="CW42" s="710"/>
      <c r="CX42" s="710"/>
      <c r="CY42" s="590"/>
      <c r="CZ42" s="590"/>
      <c r="DA42" s="590"/>
      <c r="DB42" s="590"/>
      <c r="DC42" s="590"/>
      <c r="DD42" s="711"/>
      <c r="DE42" s="715"/>
      <c r="DF42" s="715"/>
      <c r="DG42" s="715"/>
      <c r="DH42" s="715"/>
      <c r="DI42" s="715"/>
      <c r="DJ42" s="715"/>
      <c r="DK42" s="715"/>
      <c r="DL42" s="715"/>
      <c r="DM42" s="715"/>
      <c r="DN42" s="715"/>
      <c r="DO42" s="715"/>
      <c r="DP42" s="715"/>
      <c r="DQ42" s="715"/>
      <c r="DR42" s="217"/>
      <c r="DS42" s="217"/>
      <c r="DT42" s="217"/>
      <c r="DU42" s="217"/>
      <c r="DV42" s="217"/>
      <c r="DW42" s="217"/>
      <c r="DX42" s="217"/>
      <c r="DY42" s="217"/>
      <c r="DZ42" s="217"/>
      <c r="EA42" s="217"/>
      <c r="EB42" s="217"/>
      <c r="EC42" s="217"/>
      <c r="ED42" s="217"/>
      <c r="EE42" s="217"/>
      <c r="EF42" s="217"/>
      <c r="EG42" s="217"/>
      <c r="EH42" s="217"/>
      <c r="EI42" s="217"/>
      <c r="EJ42" s="217"/>
      <c r="EK42" s="217"/>
      <c r="EL42" s="217"/>
      <c r="EM42" s="217"/>
      <c r="EN42" s="217"/>
      <c r="EO42" s="217"/>
      <c r="EP42" s="217"/>
      <c r="EQ42" s="217"/>
      <c r="ER42" s="217"/>
      <c r="ES42" s="217"/>
      <c r="ET42" s="217"/>
      <c r="EU42" s="217"/>
      <c r="EV42" s="217"/>
      <c r="EW42" s="217"/>
      <c r="EX42" s="217"/>
      <c r="EY42" s="217"/>
      <c r="EZ42" s="217"/>
      <c r="FA42" s="217"/>
      <c r="FB42" s="217"/>
      <c r="FC42" s="217"/>
      <c r="FD42" s="217"/>
      <c r="FE42" s="217"/>
      <c r="FF42" s="217"/>
      <c r="FG42" s="217"/>
      <c r="FH42" s="217"/>
      <c r="FI42" s="217"/>
      <c r="FJ42" s="217"/>
      <c r="FK42" s="217"/>
      <c r="FL42" s="217"/>
      <c r="FM42" s="217"/>
      <c r="FN42" s="217"/>
      <c r="FO42" s="217"/>
      <c r="FP42" s="217"/>
      <c r="FQ42" s="216"/>
      <c r="FR42" s="216"/>
      <c r="FS42" s="216"/>
      <c r="FT42" s="216"/>
      <c r="FU42" s="216"/>
      <c r="FV42" s="216"/>
      <c r="FW42" s="216"/>
      <c r="FX42" s="216"/>
      <c r="FY42" s="216"/>
      <c r="FZ42" s="216"/>
      <c r="GA42" s="216"/>
      <c r="GB42" s="216"/>
    </row>
    <row r="43" spans="1:184" ht="18" customHeight="1" x14ac:dyDescent="0.25">
      <c r="A43" s="137">
        <f t="shared" si="1"/>
        <v>0</v>
      </c>
      <c r="B43" s="138">
        <f t="shared" si="2"/>
        <v>0</v>
      </c>
      <c r="C43" s="132"/>
      <c r="D43" s="72">
        <f t="shared" si="0"/>
        <v>0</v>
      </c>
      <c r="E43" s="72">
        <f t="shared" si="3"/>
        <v>0</v>
      </c>
      <c r="F43" s="72" t="str">
        <f t="shared" si="5"/>
        <v/>
      </c>
      <c r="G43" s="582"/>
      <c r="H43" s="582"/>
      <c r="I43" s="73">
        <v>1</v>
      </c>
      <c r="J43" s="133"/>
      <c r="K43" s="635">
        <f>IF(C43="",0,IF(C43="A",IF(DT43="AP",0,SUMIF(#REF!,A43,#REF!)/1000+SUMIF(#REF!,A43,#REF!)/1000+0.00001),+O43))</f>
        <v>0</v>
      </c>
      <c r="L43" s="77"/>
      <c r="M43" s="636">
        <f>IF(C43="",0,IF(C43="A",IF(DT43="AP",0,SUMIF(#REF!,A43,#REF!)/1000+SUMIF(#REF!,A43,#REF!)/1000),+Q43))</f>
        <v>0</v>
      </c>
      <c r="N43" s="637" t="str">
        <f t="shared" si="4"/>
        <v/>
      </c>
      <c r="O43" s="113"/>
      <c r="P43" s="75"/>
      <c r="Q43" s="74"/>
      <c r="R43" s="127"/>
      <c r="S43" s="113"/>
      <c r="T43" s="76"/>
      <c r="U43" s="75"/>
      <c r="V43" s="127"/>
      <c r="W43" s="113"/>
      <c r="X43" s="75"/>
      <c r="Y43" s="75"/>
      <c r="Z43" s="77"/>
      <c r="AA43" s="115"/>
      <c r="AB43" s="113"/>
      <c r="AC43" s="75"/>
      <c r="AD43" s="75"/>
      <c r="AE43" s="75"/>
      <c r="AF43" s="78"/>
      <c r="AG43" s="114"/>
      <c r="AH43" s="21"/>
      <c r="AI43" s="161"/>
      <c r="AJ43" s="154"/>
      <c r="AK43" s="211"/>
      <c r="AL43" s="98"/>
      <c r="AM43" s="153"/>
      <c r="AN43" s="154"/>
      <c r="AO43" s="99"/>
      <c r="AP43" s="99"/>
      <c r="AQ43" s="99"/>
      <c r="AR43" s="155"/>
      <c r="AS43" s="99"/>
      <c r="AT43" s="99"/>
      <c r="AU43" s="99"/>
      <c r="AV43" s="99"/>
      <c r="AW43" s="97"/>
      <c r="AX43" s="152"/>
      <c r="AY43" s="21"/>
      <c r="AZ43" s="15"/>
      <c r="BA43" s="239"/>
      <c r="BB43" s="235"/>
      <c r="BC43" s="271"/>
      <c r="BD43" s="272"/>
      <c r="BE43" s="15"/>
      <c r="BF43" s="274"/>
      <c r="BG43" s="292"/>
      <c r="BH43" s="274"/>
      <c r="BI43" s="275"/>
      <c r="BJ43" s="15"/>
      <c r="BK43" s="679"/>
      <c r="BL43" s="680"/>
      <c r="BM43" s="548"/>
      <c r="BN43" s="547"/>
      <c r="BO43" s="548"/>
      <c r="BP43" s="547"/>
      <c r="BQ43" s="548"/>
      <c r="BR43" s="549"/>
      <c r="BS43" s="17"/>
      <c r="BT43" s="685"/>
      <c r="BU43" s="547"/>
      <c r="BV43" s="547"/>
      <c r="BW43" s="267"/>
      <c r="BX43" s="535"/>
      <c r="BY43" s="536"/>
      <c r="BZ43" s="274"/>
      <c r="CA43" s="275"/>
      <c r="CB43" s="15"/>
      <c r="CC43" s="546"/>
      <c r="CD43" s="547"/>
      <c r="CE43" s="548"/>
      <c r="CF43" s="547"/>
      <c r="CG43" s="548"/>
      <c r="CH43" s="547"/>
      <c r="CI43" s="548"/>
      <c r="CJ43" s="549"/>
      <c r="CK43" s="17"/>
      <c r="CL43" s="265"/>
      <c r="CM43" s="266"/>
      <c r="CN43" s="266"/>
      <c r="CO43" s="267"/>
      <c r="CQ43" s="297"/>
      <c r="CR43" s="589"/>
      <c r="CS43" s="690"/>
      <c r="CT43" s="590"/>
      <c r="CU43" s="702"/>
      <c r="CV43" s="702"/>
      <c r="CW43" s="710"/>
      <c r="CX43" s="710"/>
      <c r="CY43" s="590"/>
      <c r="CZ43" s="590"/>
      <c r="DA43" s="590"/>
      <c r="DB43" s="590"/>
      <c r="DC43" s="590"/>
      <c r="DD43" s="711"/>
      <c r="DE43" s="715"/>
      <c r="DF43" s="715"/>
      <c r="DG43" s="715"/>
      <c r="DH43" s="715"/>
      <c r="DI43" s="715"/>
      <c r="DJ43" s="715"/>
      <c r="DK43" s="715"/>
      <c r="DL43" s="715"/>
      <c r="DM43" s="715"/>
      <c r="DN43" s="715"/>
      <c r="DO43" s="715"/>
      <c r="DP43" s="715"/>
      <c r="DQ43" s="715"/>
      <c r="DR43" s="217"/>
      <c r="DS43" s="217"/>
      <c r="DT43" s="217"/>
      <c r="DU43" s="217"/>
      <c r="DV43" s="217"/>
      <c r="DW43" s="217"/>
      <c r="DX43" s="217"/>
      <c r="DY43" s="217"/>
      <c r="DZ43" s="217"/>
      <c r="EA43" s="217"/>
      <c r="EB43" s="217"/>
      <c r="EC43" s="217"/>
      <c r="ED43" s="217"/>
      <c r="EE43" s="217"/>
      <c r="EF43" s="217"/>
      <c r="EG43" s="217"/>
      <c r="EH43" s="217"/>
      <c r="EI43" s="217"/>
      <c r="EJ43" s="217"/>
      <c r="EK43" s="217"/>
      <c r="EL43" s="217"/>
      <c r="EM43" s="217"/>
      <c r="EN43" s="217"/>
      <c r="EO43" s="217"/>
      <c r="EP43" s="217"/>
      <c r="EQ43" s="217"/>
      <c r="ER43" s="217"/>
      <c r="ES43" s="217"/>
      <c r="ET43" s="217"/>
      <c r="EU43" s="217"/>
      <c r="EV43" s="217"/>
      <c r="EW43" s="217"/>
      <c r="EX43" s="217"/>
      <c r="EY43" s="217"/>
      <c r="EZ43" s="217"/>
      <c r="FA43" s="217"/>
      <c r="FB43" s="217"/>
      <c r="FC43" s="217"/>
      <c r="FD43" s="217"/>
      <c r="FE43" s="217"/>
      <c r="FF43" s="217"/>
      <c r="FG43" s="217"/>
      <c r="FH43" s="217"/>
      <c r="FI43" s="217"/>
      <c r="FJ43" s="217"/>
      <c r="FK43" s="217"/>
      <c r="FL43" s="217"/>
      <c r="FM43" s="217"/>
      <c r="FN43" s="217"/>
      <c r="FO43" s="217"/>
      <c r="FP43" s="217"/>
      <c r="FQ43" s="216"/>
      <c r="FR43" s="216"/>
      <c r="FS43" s="216"/>
      <c r="FT43" s="216"/>
      <c r="FU43" s="216"/>
      <c r="FV43" s="216"/>
      <c r="FW43" s="216"/>
      <c r="FX43" s="216"/>
      <c r="FY43" s="216"/>
      <c r="FZ43" s="216"/>
      <c r="GA43" s="216"/>
      <c r="GB43" s="216"/>
    </row>
    <row r="44" spans="1:184" ht="18" customHeight="1" x14ac:dyDescent="0.25">
      <c r="A44" s="137">
        <f t="shared" si="1"/>
        <v>0</v>
      </c>
      <c r="B44" s="138">
        <f t="shared" si="2"/>
        <v>0</v>
      </c>
      <c r="C44" s="132"/>
      <c r="D44" s="72">
        <f t="shared" si="0"/>
        <v>0</v>
      </c>
      <c r="E44" s="72">
        <f t="shared" si="3"/>
        <v>0</v>
      </c>
      <c r="F44" s="72" t="str">
        <f t="shared" si="5"/>
        <v/>
      </c>
      <c r="G44" s="582"/>
      <c r="H44" s="582"/>
      <c r="I44" s="73">
        <v>1</v>
      </c>
      <c r="J44" s="133"/>
      <c r="K44" s="635">
        <f>IF(C44="",0,IF(C44="A",IF(DT44="AP",0,SUMIF(#REF!,A44,#REF!)/1000+SUMIF(#REF!,A44,#REF!)/1000+0.00001),+O44))</f>
        <v>0</v>
      </c>
      <c r="L44" s="77"/>
      <c r="M44" s="636">
        <f>IF(C44="",0,IF(C44="A",IF(DT44="AP",0,SUMIF(#REF!,A44,#REF!)/1000+SUMIF(#REF!,A44,#REF!)/1000),+Q44))</f>
        <v>0</v>
      </c>
      <c r="N44" s="637" t="str">
        <f t="shared" si="4"/>
        <v/>
      </c>
      <c r="O44" s="113"/>
      <c r="P44" s="75"/>
      <c r="Q44" s="74"/>
      <c r="R44" s="127"/>
      <c r="S44" s="113"/>
      <c r="T44" s="76"/>
      <c r="U44" s="75"/>
      <c r="V44" s="127"/>
      <c r="W44" s="113"/>
      <c r="X44" s="75"/>
      <c r="Y44" s="75"/>
      <c r="Z44" s="77"/>
      <c r="AA44" s="115"/>
      <c r="AB44" s="113"/>
      <c r="AC44" s="75"/>
      <c r="AD44" s="75"/>
      <c r="AE44" s="75"/>
      <c r="AF44" s="78"/>
      <c r="AG44" s="114"/>
      <c r="AH44" s="21"/>
      <c r="AI44" s="161"/>
      <c r="AJ44" s="154"/>
      <c r="AK44" s="211"/>
      <c r="AL44" s="98"/>
      <c r="AM44" s="153"/>
      <c r="AN44" s="154"/>
      <c r="AO44" s="99"/>
      <c r="AP44" s="99"/>
      <c r="AQ44" s="99"/>
      <c r="AR44" s="155"/>
      <c r="AS44" s="99"/>
      <c r="AT44" s="99"/>
      <c r="AU44" s="99"/>
      <c r="AV44" s="99"/>
      <c r="AW44" s="97"/>
      <c r="AX44" s="152"/>
      <c r="AY44" s="21"/>
      <c r="AZ44" s="15"/>
      <c r="BA44" s="239"/>
      <c r="BB44" s="235"/>
      <c r="BC44" s="271"/>
      <c r="BD44" s="272"/>
      <c r="BE44" s="15"/>
      <c r="BF44" s="274"/>
      <c r="BG44" s="292"/>
      <c r="BH44" s="274"/>
      <c r="BI44" s="275"/>
      <c r="BJ44" s="15"/>
      <c r="BK44" s="679"/>
      <c r="BL44" s="680"/>
      <c r="BM44" s="548"/>
      <c r="BN44" s="547"/>
      <c r="BO44" s="548"/>
      <c r="BP44" s="547"/>
      <c r="BQ44" s="548"/>
      <c r="BR44" s="549"/>
      <c r="BS44" s="17"/>
      <c r="BT44" s="685"/>
      <c r="BU44" s="547"/>
      <c r="BV44" s="547"/>
      <c r="BW44" s="267"/>
      <c r="BX44" s="535"/>
      <c r="BY44" s="536"/>
      <c r="BZ44" s="274"/>
      <c r="CA44" s="275"/>
      <c r="CB44" s="15"/>
      <c r="CC44" s="546"/>
      <c r="CD44" s="547"/>
      <c r="CE44" s="548"/>
      <c r="CF44" s="547"/>
      <c r="CG44" s="548"/>
      <c r="CH44" s="547"/>
      <c r="CI44" s="548"/>
      <c r="CJ44" s="549"/>
      <c r="CK44" s="17"/>
      <c r="CL44" s="265"/>
      <c r="CM44" s="266"/>
      <c r="CN44" s="266"/>
      <c r="CO44" s="267"/>
      <c r="CQ44" s="297"/>
      <c r="CR44" s="589"/>
      <c r="CS44" s="690"/>
      <c r="CT44" s="590"/>
      <c r="CU44" s="702"/>
      <c r="CV44" s="702"/>
      <c r="CW44" s="710"/>
      <c r="CX44" s="710"/>
      <c r="CY44" s="590"/>
      <c r="CZ44" s="590"/>
      <c r="DA44" s="590"/>
      <c r="DB44" s="590"/>
      <c r="DC44" s="590"/>
      <c r="DD44" s="711"/>
      <c r="DE44" s="715"/>
      <c r="DF44" s="715"/>
      <c r="DG44" s="715"/>
      <c r="DH44" s="715"/>
      <c r="DI44" s="715"/>
      <c r="DJ44" s="715"/>
      <c r="DK44" s="715"/>
      <c r="DL44" s="715"/>
      <c r="DM44" s="715"/>
      <c r="DN44" s="715"/>
      <c r="DO44" s="715"/>
      <c r="DP44" s="715"/>
      <c r="DQ44" s="715"/>
      <c r="DR44" s="217"/>
      <c r="DS44" s="217"/>
      <c r="DT44" s="217"/>
      <c r="DU44" s="217"/>
      <c r="DV44" s="217"/>
      <c r="DW44" s="217"/>
      <c r="DX44" s="217"/>
      <c r="DY44" s="217"/>
      <c r="DZ44" s="217"/>
      <c r="EA44" s="217"/>
      <c r="EB44" s="217"/>
      <c r="EC44" s="217"/>
      <c r="ED44" s="217"/>
      <c r="EE44" s="217"/>
      <c r="EF44" s="217"/>
      <c r="EG44" s="217"/>
      <c r="EH44" s="217"/>
      <c r="EI44" s="217"/>
      <c r="EJ44" s="217"/>
      <c r="EK44" s="217"/>
      <c r="EL44" s="217"/>
      <c r="EM44" s="217"/>
      <c r="EN44" s="217"/>
      <c r="EO44" s="217"/>
      <c r="EP44" s="217"/>
      <c r="EQ44" s="217"/>
      <c r="ER44" s="217"/>
      <c r="ES44" s="217"/>
      <c r="ET44" s="217"/>
      <c r="EU44" s="217"/>
      <c r="EV44" s="217"/>
      <c r="EW44" s="217"/>
      <c r="EX44" s="217"/>
      <c r="EY44" s="217"/>
      <c r="EZ44" s="217"/>
      <c r="FA44" s="217"/>
      <c r="FB44" s="217"/>
      <c r="FC44" s="217"/>
      <c r="FD44" s="217"/>
      <c r="FE44" s="217"/>
      <c r="FF44" s="217"/>
      <c r="FG44" s="217"/>
      <c r="FH44" s="217"/>
      <c r="FI44" s="217"/>
      <c r="FJ44" s="217"/>
      <c r="FK44" s="217"/>
      <c r="FL44" s="217"/>
      <c r="FM44" s="217"/>
      <c r="FN44" s="217"/>
      <c r="FO44" s="217"/>
      <c r="FP44" s="217"/>
      <c r="FQ44" s="216"/>
      <c r="FR44" s="216"/>
      <c r="FS44" s="216"/>
      <c r="FT44" s="216"/>
      <c r="FU44" s="216"/>
      <c r="FV44" s="216"/>
      <c r="FW44" s="216"/>
      <c r="FX44" s="216"/>
      <c r="FY44" s="216"/>
      <c r="FZ44" s="216"/>
      <c r="GA44" s="216"/>
      <c r="GB44" s="216"/>
    </row>
    <row r="45" spans="1:184" ht="18" customHeight="1" x14ac:dyDescent="0.25">
      <c r="A45" s="137">
        <f t="shared" si="1"/>
        <v>0</v>
      </c>
      <c r="B45" s="138">
        <f t="shared" si="2"/>
        <v>0</v>
      </c>
      <c r="C45" s="132"/>
      <c r="D45" s="72">
        <f t="shared" si="0"/>
        <v>0</v>
      </c>
      <c r="E45" s="72">
        <f t="shared" si="3"/>
        <v>0</v>
      </c>
      <c r="F45" s="72" t="str">
        <f t="shared" si="5"/>
        <v/>
      </c>
      <c r="G45" s="582"/>
      <c r="H45" s="582"/>
      <c r="I45" s="73">
        <v>1</v>
      </c>
      <c r="J45" s="133"/>
      <c r="K45" s="635">
        <f>IF(C45="",0,IF(C45="A",IF(DT45="AP",0,SUMIF(#REF!,A45,#REF!)/1000+SUMIF(#REF!,A45,#REF!)/1000+0.00001),+O45))</f>
        <v>0</v>
      </c>
      <c r="L45" s="77"/>
      <c r="M45" s="636">
        <f>IF(C45="",0,IF(C45="A",IF(DT45="AP",0,SUMIF(#REF!,A45,#REF!)/1000+SUMIF(#REF!,A45,#REF!)/1000),+Q45))</f>
        <v>0</v>
      </c>
      <c r="N45" s="637" t="str">
        <f t="shared" si="4"/>
        <v/>
      </c>
      <c r="O45" s="113"/>
      <c r="P45" s="75"/>
      <c r="Q45" s="74"/>
      <c r="R45" s="127"/>
      <c r="S45" s="113"/>
      <c r="T45" s="76"/>
      <c r="U45" s="75"/>
      <c r="V45" s="127"/>
      <c r="W45" s="113"/>
      <c r="X45" s="75"/>
      <c r="Y45" s="75"/>
      <c r="Z45" s="77"/>
      <c r="AA45" s="115"/>
      <c r="AB45" s="113"/>
      <c r="AC45" s="75"/>
      <c r="AD45" s="75"/>
      <c r="AE45" s="75"/>
      <c r="AF45" s="78"/>
      <c r="AG45" s="114"/>
      <c r="AH45" s="21"/>
      <c r="AI45" s="161"/>
      <c r="AJ45" s="154"/>
      <c r="AK45" s="211"/>
      <c r="AL45" s="98"/>
      <c r="AM45" s="153"/>
      <c r="AN45" s="154"/>
      <c r="AO45" s="99"/>
      <c r="AP45" s="99"/>
      <c r="AQ45" s="99"/>
      <c r="AR45" s="155"/>
      <c r="AS45" s="99"/>
      <c r="AT45" s="99"/>
      <c r="AU45" s="99"/>
      <c r="AV45" s="99"/>
      <c r="AW45" s="97"/>
      <c r="AX45" s="152"/>
      <c r="AY45" s="21"/>
      <c r="AZ45" s="15"/>
      <c r="BA45" s="239"/>
      <c r="BB45" s="235"/>
      <c r="BC45" s="271"/>
      <c r="BD45" s="272"/>
      <c r="BE45" s="15"/>
      <c r="BF45" s="274"/>
      <c r="BG45" s="292"/>
      <c r="BH45" s="274"/>
      <c r="BI45" s="275"/>
      <c r="BJ45" s="15"/>
      <c r="BK45" s="679"/>
      <c r="BL45" s="680"/>
      <c r="BM45" s="548"/>
      <c r="BN45" s="547"/>
      <c r="BO45" s="548"/>
      <c r="BP45" s="547"/>
      <c r="BQ45" s="548"/>
      <c r="BR45" s="549"/>
      <c r="BS45" s="17"/>
      <c r="BT45" s="685"/>
      <c r="BU45" s="547"/>
      <c r="BV45" s="547"/>
      <c r="BW45" s="267"/>
      <c r="BX45" s="535"/>
      <c r="BY45" s="536"/>
      <c r="BZ45" s="274"/>
      <c r="CA45" s="275"/>
      <c r="CB45" s="15"/>
      <c r="CC45" s="546"/>
      <c r="CD45" s="547"/>
      <c r="CE45" s="548"/>
      <c r="CF45" s="547"/>
      <c r="CG45" s="548"/>
      <c r="CH45" s="547"/>
      <c r="CI45" s="548"/>
      <c r="CJ45" s="549"/>
      <c r="CK45" s="17"/>
      <c r="CL45" s="265"/>
      <c r="CM45" s="266"/>
      <c r="CN45" s="266"/>
      <c r="CO45" s="267"/>
      <c r="CQ45" s="297"/>
      <c r="CR45" s="589"/>
      <c r="CS45" s="690"/>
      <c r="CT45" s="590"/>
      <c r="CU45" s="702"/>
      <c r="CV45" s="702"/>
      <c r="CW45" s="710"/>
      <c r="CX45" s="710"/>
      <c r="CY45" s="590"/>
      <c r="CZ45" s="590"/>
      <c r="DA45" s="590"/>
      <c r="DB45" s="590"/>
      <c r="DC45" s="590"/>
      <c r="DD45" s="711"/>
      <c r="DE45" s="715"/>
      <c r="DF45" s="715"/>
      <c r="DG45" s="715"/>
      <c r="DH45" s="715"/>
      <c r="DI45" s="715"/>
      <c r="DJ45" s="715"/>
      <c r="DK45" s="715"/>
      <c r="DL45" s="715"/>
      <c r="DM45" s="715"/>
      <c r="DN45" s="715"/>
      <c r="DO45" s="715"/>
      <c r="DP45" s="715"/>
      <c r="DQ45" s="715"/>
      <c r="DR45" s="217"/>
      <c r="DS45" s="217"/>
      <c r="DT45" s="217"/>
      <c r="DU45" s="217"/>
      <c r="DV45" s="217"/>
      <c r="DW45" s="217"/>
      <c r="DX45" s="217"/>
      <c r="DY45" s="217"/>
      <c r="DZ45" s="217"/>
      <c r="EA45" s="217"/>
      <c r="EB45" s="217"/>
      <c r="EC45" s="217"/>
      <c r="ED45" s="217"/>
      <c r="EE45" s="217"/>
      <c r="EF45" s="217"/>
      <c r="EG45" s="217"/>
      <c r="EH45" s="217"/>
      <c r="EI45" s="217"/>
      <c r="EJ45" s="217"/>
      <c r="EK45" s="217"/>
      <c r="EL45" s="217"/>
      <c r="EM45" s="217"/>
      <c r="EN45" s="217"/>
      <c r="EO45" s="217"/>
      <c r="EP45" s="217"/>
      <c r="EQ45" s="217"/>
      <c r="ER45" s="217"/>
      <c r="ES45" s="217"/>
      <c r="ET45" s="217"/>
      <c r="EU45" s="217"/>
      <c r="EV45" s="217"/>
      <c r="EW45" s="217"/>
      <c r="EX45" s="217"/>
      <c r="EY45" s="217"/>
      <c r="EZ45" s="217"/>
      <c r="FA45" s="217"/>
      <c r="FB45" s="217"/>
      <c r="FC45" s="217"/>
      <c r="FD45" s="217"/>
      <c r="FE45" s="217"/>
      <c r="FF45" s="217"/>
      <c r="FG45" s="217"/>
      <c r="FH45" s="217"/>
      <c r="FI45" s="217"/>
      <c r="FJ45" s="217"/>
      <c r="FK45" s="217"/>
      <c r="FL45" s="217"/>
      <c r="FM45" s="217"/>
      <c r="FN45" s="217"/>
      <c r="FO45" s="217"/>
      <c r="FP45" s="217"/>
      <c r="FQ45" s="216"/>
      <c r="FR45" s="216"/>
      <c r="FS45" s="216"/>
      <c r="FT45" s="216"/>
      <c r="FU45" s="216"/>
      <c r="FV45" s="216"/>
      <c r="FW45" s="216"/>
      <c r="FX45" s="216"/>
      <c r="FY45" s="216"/>
      <c r="FZ45" s="216"/>
      <c r="GA45" s="216"/>
      <c r="GB45" s="216"/>
    </row>
    <row r="46" spans="1:184" ht="18" customHeight="1" x14ac:dyDescent="0.25">
      <c r="A46" s="137">
        <f t="shared" si="1"/>
        <v>0</v>
      </c>
      <c r="B46" s="138">
        <f t="shared" si="2"/>
        <v>0</v>
      </c>
      <c r="C46" s="132"/>
      <c r="D46" s="72">
        <f t="shared" si="0"/>
        <v>0</v>
      </c>
      <c r="E46" s="72">
        <f t="shared" si="3"/>
        <v>0</v>
      </c>
      <c r="F46" s="72" t="str">
        <f t="shared" si="5"/>
        <v/>
      </c>
      <c r="G46" s="582"/>
      <c r="H46" s="582"/>
      <c r="I46" s="73">
        <v>1</v>
      </c>
      <c r="J46" s="133"/>
      <c r="K46" s="635">
        <f>IF(C46="",0,IF(C46="A",IF(DT46="AP",0,SUMIF(#REF!,A46,#REF!)/1000+SUMIF(#REF!,A46,#REF!)/1000+0.00001),+O46))</f>
        <v>0</v>
      </c>
      <c r="L46" s="77"/>
      <c r="M46" s="636">
        <f>IF(C46="",0,IF(C46="A",IF(DT46="AP",0,SUMIF(#REF!,A46,#REF!)/1000+SUMIF(#REF!,A46,#REF!)/1000),+Q46))</f>
        <v>0</v>
      </c>
      <c r="N46" s="637" t="str">
        <f t="shared" si="4"/>
        <v/>
      </c>
      <c r="O46" s="113"/>
      <c r="P46" s="75"/>
      <c r="Q46" s="74"/>
      <c r="R46" s="127"/>
      <c r="S46" s="113"/>
      <c r="T46" s="76"/>
      <c r="U46" s="75"/>
      <c r="V46" s="127"/>
      <c r="W46" s="113"/>
      <c r="X46" s="75"/>
      <c r="Y46" s="75"/>
      <c r="Z46" s="77"/>
      <c r="AA46" s="115"/>
      <c r="AB46" s="113"/>
      <c r="AC46" s="75"/>
      <c r="AD46" s="75"/>
      <c r="AE46" s="75"/>
      <c r="AF46" s="78"/>
      <c r="AG46" s="114"/>
      <c r="AH46" s="21"/>
      <c r="AI46" s="161"/>
      <c r="AJ46" s="154"/>
      <c r="AK46" s="211"/>
      <c r="AL46" s="98"/>
      <c r="AM46" s="153"/>
      <c r="AN46" s="154"/>
      <c r="AO46" s="99"/>
      <c r="AP46" s="99"/>
      <c r="AQ46" s="99"/>
      <c r="AR46" s="155"/>
      <c r="AS46" s="99"/>
      <c r="AT46" s="99"/>
      <c r="AU46" s="99"/>
      <c r="AV46" s="99"/>
      <c r="AW46" s="97"/>
      <c r="AX46" s="152"/>
      <c r="AY46" s="21"/>
      <c r="AZ46" s="15"/>
      <c r="BA46" s="239"/>
      <c r="BB46" s="235"/>
      <c r="BC46" s="271"/>
      <c r="BD46" s="272"/>
      <c r="BE46" s="15"/>
      <c r="BF46" s="274"/>
      <c r="BG46" s="292"/>
      <c r="BH46" s="274"/>
      <c r="BI46" s="275"/>
      <c r="BJ46" s="15"/>
      <c r="BK46" s="679"/>
      <c r="BL46" s="680"/>
      <c r="BM46" s="548"/>
      <c r="BN46" s="547"/>
      <c r="BO46" s="548"/>
      <c r="BP46" s="547"/>
      <c r="BQ46" s="548"/>
      <c r="BR46" s="549"/>
      <c r="BS46" s="17"/>
      <c r="BT46" s="685"/>
      <c r="BU46" s="547"/>
      <c r="BV46" s="547"/>
      <c r="BW46" s="267"/>
      <c r="BX46" s="535"/>
      <c r="BY46" s="536"/>
      <c r="BZ46" s="274"/>
      <c r="CA46" s="275"/>
      <c r="CB46" s="15"/>
      <c r="CC46" s="546"/>
      <c r="CD46" s="547"/>
      <c r="CE46" s="548"/>
      <c r="CF46" s="547"/>
      <c r="CG46" s="548"/>
      <c r="CH46" s="547"/>
      <c r="CI46" s="548"/>
      <c r="CJ46" s="549"/>
      <c r="CK46" s="17"/>
      <c r="CL46" s="265"/>
      <c r="CM46" s="266"/>
      <c r="CN46" s="266"/>
      <c r="CO46" s="267"/>
      <c r="CQ46" s="297"/>
      <c r="CR46" s="589"/>
      <c r="CS46" s="690"/>
      <c r="CT46" s="590"/>
      <c r="CU46" s="702"/>
      <c r="CV46" s="702"/>
      <c r="CW46" s="710"/>
      <c r="CX46" s="710"/>
      <c r="CY46" s="590"/>
      <c r="CZ46" s="590"/>
      <c r="DA46" s="590"/>
      <c r="DB46" s="590"/>
      <c r="DC46" s="590"/>
      <c r="DD46" s="711"/>
      <c r="DE46" s="715"/>
      <c r="DF46" s="715"/>
      <c r="DG46" s="715"/>
      <c r="DH46" s="715"/>
      <c r="DI46" s="715"/>
      <c r="DJ46" s="715"/>
      <c r="DK46" s="715"/>
      <c r="DL46" s="715"/>
      <c r="DM46" s="715"/>
      <c r="DN46" s="715"/>
      <c r="DO46" s="715"/>
      <c r="DP46" s="715"/>
      <c r="DQ46" s="715"/>
      <c r="DR46" s="217"/>
      <c r="DS46" s="217"/>
      <c r="DT46" s="217"/>
      <c r="DU46" s="217"/>
      <c r="DV46" s="217"/>
      <c r="DW46" s="217"/>
      <c r="DX46" s="217"/>
      <c r="DY46" s="217"/>
      <c r="DZ46" s="217"/>
      <c r="EA46" s="217"/>
      <c r="EB46" s="217"/>
      <c r="EC46" s="217"/>
      <c r="ED46" s="217"/>
      <c r="EE46" s="217"/>
      <c r="EF46" s="217"/>
      <c r="EG46" s="217"/>
      <c r="EH46" s="217"/>
      <c r="EI46" s="217"/>
      <c r="EJ46" s="217"/>
      <c r="EK46" s="217"/>
      <c r="EL46" s="217"/>
      <c r="EM46" s="217"/>
      <c r="EN46" s="217"/>
      <c r="EO46" s="217"/>
      <c r="EP46" s="217"/>
      <c r="EQ46" s="217"/>
      <c r="ER46" s="217"/>
      <c r="ES46" s="217"/>
      <c r="ET46" s="217"/>
      <c r="EU46" s="217"/>
      <c r="EV46" s="217"/>
      <c r="EW46" s="217"/>
      <c r="EX46" s="217"/>
      <c r="EY46" s="217"/>
      <c r="EZ46" s="217"/>
      <c r="FA46" s="217"/>
      <c r="FB46" s="217"/>
      <c r="FC46" s="217"/>
      <c r="FD46" s="217"/>
      <c r="FE46" s="217"/>
      <c r="FF46" s="217"/>
      <c r="FG46" s="217"/>
      <c r="FH46" s="217"/>
      <c r="FI46" s="217"/>
      <c r="FJ46" s="217"/>
      <c r="FK46" s="217"/>
      <c r="FL46" s="217"/>
      <c r="FM46" s="217"/>
      <c r="FN46" s="217"/>
      <c r="FO46" s="217"/>
      <c r="FP46" s="217"/>
      <c r="FQ46" s="216"/>
      <c r="FR46" s="216"/>
      <c r="FS46" s="216"/>
      <c r="FT46" s="216"/>
      <c r="FU46" s="216"/>
      <c r="FV46" s="216"/>
      <c r="FW46" s="216"/>
      <c r="FX46" s="216"/>
      <c r="FY46" s="216"/>
      <c r="FZ46" s="216"/>
      <c r="GA46" s="216"/>
      <c r="GB46" s="216"/>
    </row>
    <row r="47" spans="1:184" ht="18" customHeight="1" x14ac:dyDescent="0.25">
      <c r="A47" s="137">
        <f t="shared" si="1"/>
        <v>0</v>
      </c>
      <c r="B47" s="138">
        <f t="shared" si="2"/>
        <v>0</v>
      </c>
      <c r="C47" s="132"/>
      <c r="D47" s="72">
        <f t="shared" si="0"/>
        <v>0</v>
      </c>
      <c r="E47" s="72">
        <f t="shared" si="3"/>
        <v>0</v>
      </c>
      <c r="F47" s="72" t="str">
        <f t="shared" si="5"/>
        <v/>
      </c>
      <c r="G47" s="582"/>
      <c r="H47" s="582"/>
      <c r="I47" s="73">
        <v>1</v>
      </c>
      <c r="J47" s="133"/>
      <c r="K47" s="635">
        <f>IF(C47="",0,IF(C47="A",IF(DT47="AP",0,SUMIF(#REF!,A47,#REF!)/1000+SUMIF(#REF!,A47,#REF!)/1000+0.00001),+O47))</f>
        <v>0</v>
      </c>
      <c r="L47" s="77"/>
      <c r="M47" s="636">
        <f>IF(C47="",0,IF(C47="A",IF(DT47="AP",0,SUMIF(#REF!,A47,#REF!)/1000+SUMIF(#REF!,A47,#REF!)/1000),+Q47))</f>
        <v>0</v>
      </c>
      <c r="N47" s="637" t="str">
        <f t="shared" si="4"/>
        <v/>
      </c>
      <c r="O47" s="113"/>
      <c r="P47" s="75"/>
      <c r="Q47" s="74"/>
      <c r="R47" s="127"/>
      <c r="S47" s="113"/>
      <c r="T47" s="76"/>
      <c r="U47" s="75"/>
      <c r="V47" s="127"/>
      <c r="W47" s="113"/>
      <c r="X47" s="75"/>
      <c r="Y47" s="75"/>
      <c r="Z47" s="77"/>
      <c r="AA47" s="115"/>
      <c r="AB47" s="113"/>
      <c r="AC47" s="75"/>
      <c r="AD47" s="75"/>
      <c r="AE47" s="75"/>
      <c r="AF47" s="78"/>
      <c r="AG47" s="114"/>
      <c r="AH47" s="21"/>
      <c r="AI47" s="161"/>
      <c r="AJ47" s="154"/>
      <c r="AK47" s="211"/>
      <c r="AL47" s="98"/>
      <c r="AM47" s="153"/>
      <c r="AN47" s="154"/>
      <c r="AO47" s="99"/>
      <c r="AP47" s="99"/>
      <c r="AQ47" s="99"/>
      <c r="AR47" s="155"/>
      <c r="AS47" s="99"/>
      <c r="AT47" s="99"/>
      <c r="AU47" s="99"/>
      <c r="AV47" s="99"/>
      <c r="AW47" s="97"/>
      <c r="AX47" s="152"/>
      <c r="AY47" s="21"/>
      <c r="AZ47" s="15"/>
      <c r="BA47" s="239"/>
      <c r="BB47" s="235"/>
      <c r="BC47" s="271"/>
      <c r="BD47" s="272"/>
      <c r="BE47" s="15"/>
      <c r="BF47" s="274"/>
      <c r="BG47" s="292"/>
      <c r="BH47" s="274"/>
      <c r="BI47" s="275"/>
      <c r="BJ47" s="15"/>
      <c r="BK47" s="679"/>
      <c r="BL47" s="680"/>
      <c r="BM47" s="548"/>
      <c r="BN47" s="547"/>
      <c r="BO47" s="548"/>
      <c r="BP47" s="547"/>
      <c r="BQ47" s="548"/>
      <c r="BR47" s="549"/>
      <c r="BS47" s="17"/>
      <c r="BT47" s="685"/>
      <c r="BU47" s="547"/>
      <c r="BV47" s="547"/>
      <c r="BW47" s="267"/>
      <c r="BX47" s="535"/>
      <c r="BY47" s="536"/>
      <c r="BZ47" s="274"/>
      <c r="CA47" s="275"/>
      <c r="CB47" s="15"/>
      <c r="CC47" s="546"/>
      <c r="CD47" s="547"/>
      <c r="CE47" s="548"/>
      <c r="CF47" s="547"/>
      <c r="CG47" s="548"/>
      <c r="CH47" s="547"/>
      <c r="CI47" s="548"/>
      <c r="CJ47" s="549"/>
      <c r="CK47" s="17"/>
      <c r="CL47" s="265"/>
      <c r="CM47" s="266"/>
      <c r="CN47" s="266"/>
      <c r="CO47" s="267"/>
      <c r="CQ47" s="297"/>
      <c r="CR47" s="589"/>
      <c r="CS47" s="690"/>
      <c r="CT47" s="590"/>
      <c r="CU47" s="702"/>
      <c r="CV47" s="702"/>
      <c r="CW47" s="710"/>
      <c r="CX47" s="710"/>
      <c r="CY47" s="590"/>
      <c r="CZ47" s="590"/>
      <c r="DA47" s="590"/>
      <c r="DB47" s="590"/>
      <c r="DC47" s="590"/>
      <c r="DD47" s="711"/>
      <c r="DE47" s="715"/>
      <c r="DF47" s="715"/>
      <c r="DG47" s="715"/>
      <c r="DH47" s="715"/>
      <c r="DI47" s="715"/>
      <c r="DJ47" s="715"/>
      <c r="DK47" s="715"/>
      <c r="DL47" s="715"/>
      <c r="DM47" s="715"/>
      <c r="DN47" s="715"/>
      <c r="DO47" s="715"/>
      <c r="DP47" s="715"/>
      <c r="DQ47" s="715"/>
      <c r="DR47" s="217"/>
      <c r="DS47" s="217"/>
      <c r="DT47" s="217"/>
      <c r="DU47" s="217"/>
      <c r="DV47" s="217"/>
      <c r="DW47" s="217"/>
      <c r="DX47" s="217"/>
      <c r="DY47" s="217"/>
      <c r="DZ47" s="217"/>
      <c r="EA47" s="217"/>
      <c r="EB47" s="217"/>
      <c r="EC47" s="217"/>
      <c r="ED47" s="217"/>
      <c r="EE47" s="217"/>
      <c r="EF47" s="217"/>
      <c r="EG47" s="217"/>
      <c r="EH47" s="217"/>
      <c r="EI47" s="217"/>
      <c r="EJ47" s="217"/>
      <c r="EK47" s="217"/>
      <c r="EL47" s="217"/>
      <c r="EM47" s="217"/>
      <c r="EN47" s="217"/>
      <c r="EO47" s="217"/>
      <c r="EP47" s="217"/>
      <c r="EQ47" s="217"/>
      <c r="ER47" s="217"/>
      <c r="ES47" s="217"/>
      <c r="ET47" s="217"/>
      <c r="EU47" s="217"/>
      <c r="EV47" s="217"/>
      <c r="EW47" s="217"/>
      <c r="EX47" s="217"/>
      <c r="EY47" s="217"/>
      <c r="EZ47" s="217"/>
      <c r="FA47" s="217"/>
      <c r="FB47" s="217"/>
      <c r="FC47" s="217"/>
      <c r="FD47" s="217"/>
      <c r="FE47" s="217"/>
      <c r="FF47" s="217"/>
      <c r="FG47" s="217"/>
      <c r="FH47" s="217"/>
      <c r="FI47" s="217"/>
      <c r="FJ47" s="217"/>
      <c r="FK47" s="217"/>
      <c r="FL47" s="217"/>
      <c r="FM47" s="217"/>
      <c r="FN47" s="217"/>
      <c r="FO47" s="217"/>
      <c r="FP47" s="217"/>
      <c r="FQ47" s="216"/>
      <c r="FR47" s="216"/>
      <c r="FS47" s="216"/>
      <c r="FT47" s="216"/>
      <c r="FU47" s="216"/>
      <c r="FV47" s="216"/>
      <c r="FW47" s="216"/>
      <c r="FX47" s="216"/>
      <c r="FY47" s="216"/>
      <c r="FZ47" s="216"/>
      <c r="GA47" s="216"/>
      <c r="GB47" s="216"/>
    </row>
    <row r="48" spans="1:184" ht="18" customHeight="1" x14ac:dyDescent="0.25">
      <c r="A48" s="137">
        <f t="shared" si="1"/>
        <v>0</v>
      </c>
      <c r="B48" s="138">
        <f t="shared" si="2"/>
        <v>0</v>
      </c>
      <c r="C48" s="132"/>
      <c r="D48" s="72">
        <f t="shared" si="0"/>
        <v>0</v>
      </c>
      <c r="E48" s="72">
        <f t="shared" si="3"/>
        <v>0</v>
      </c>
      <c r="F48" s="72" t="str">
        <f t="shared" si="5"/>
        <v/>
      </c>
      <c r="G48" s="582"/>
      <c r="H48" s="582"/>
      <c r="I48" s="73">
        <v>1</v>
      </c>
      <c r="J48" s="133"/>
      <c r="K48" s="635">
        <f>IF(C48="",0,IF(C48="A",IF(DT48="AP",0,SUMIF(#REF!,A48,#REF!)/1000+SUMIF(#REF!,A48,#REF!)/1000+0.00001),+O48))</f>
        <v>0</v>
      </c>
      <c r="L48" s="77"/>
      <c r="M48" s="636">
        <f>IF(C48="",0,IF(C48="A",IF(DT48="AP",0,SUMIF(#REF!,A48,#REF!)/1000+SUMIF(#REF!,A48,#REF!)/1000),+Q48))</f>
        <v>0</v>
      </c>
      <c r="N48" s="637" t="str">
        <f t="shared" si="4"/>
        <v/>
      </c>
      <c r="O48" s="113"/>
      <c r="P48" s="75"/>
      <c r="Q48" s="74"/>
      <c r="R48" s="127"/>
      <c r="S48" s="113"/>
      <c r="T48" s="76"/>
      <c r="U48" s="75"/>
      <c r="V48" s="127"/>
      <c r="W48" s="113"/>
      <c r="X48" s="75"/>
      <c r="Y48" s="75"/>
      <c r="Z48" s="77"/>
      <c r="AA48" s="115"/>
      <c r="AB48" s="113"/>
      <c r="AC48" s="75"/>
      <c r="AD48" s="75"/>
      <c r="AE48" s="75"/>
      <c r="AF48" s="78"/>
      <c r="AG48" s="114"/>
      <c r="AH48" s="21"/>
      <c r="AI48" s="161"/>
      <c r="AJ48" s="154"/>
      <c r="AK48" s="211"/>
      <c r="AL48" s="98"/>
      <c r="AM48" s="153"/>
      <c r="AN48" s="154"/>
      <c r="AO48" s="99"/>
      <c r="AP48" s="99"/>
      <c r="AQ48" s="99"/>
      <c r="AR48" s="155"/>
      <c r="AS48" s="99"/>
      <c r="AT48" s="99"/>
      <c r="AU48" s="99"/>
      <c r="AV48" s="99"/>
      <c r="AW48" s="97"/>
      <c r="AX48" s="152"/>
      <c r="AY48" s="21"/>
      <c r="AZ48" s="15"/>
      <c r="BA48" s="239"/>
      <c r="BB48" s="235"/>
      <c r="BC48" s="271"/>
      <c r="BD48" s="272"/>
      <c r="BE48" s="15"/>
      <c r="BF48" s="274"/>
      <c r="BG48" s="292"/>
      <c r="BH48" s="274"/>
      <c r="BI48" s="275"/>
      <c r="BJ48" s="15"/>
      <c r="BK48" s="679"/>
      <c r="BL48" s="680"/>
      <c r="BM48" s="548"/>
      <c r="BN48" s="547"/>
      <c r="BO48" s="548"/>
      <c r="BP48" s="547"/>
      <c r="BQ48" s="548"/>
      <c r="BR48" s="549"/>
      <c r="BS48" s="17"/>
      <c r="BT48" s="685"/>
      <c r="BU48" s="547"/>
      <c r="BV48" s="547"/>
      <c r="BW48" s="267"/>
      <c r="BX48" s="535"/>
      <c r="BY48" s="536"/>
      <c r="BZ48" s="274"/>
      <c r="CA48" s="275"/>
      <c r="CB48" s="15"/>
      <c r="CC48" s="546"/>
      <c r="CD48" s="547"/>
      <c r="CE48" s="548"/>
      <c r="CF48" s="547"/>
      <c r="CG48" s="548"/>
      <c r="CH48" s="547"/>
      <c r="CI48" s="548"/>
      <c r="CJ48" s="549"/>
      <c r="CK48" s="17"/>
      <c r="CL48" s="265"/>
      <c r="CM48" s="266"/>
      <c r="CN48" s="266"/>
      <c r="CO48" s="267"/>
      <c r="CQ48" s="297"/>
      <c r="CR48" s="589"/>
      <c r="CS48" s="690"/>
      <c r="CT48" s="590"/>
      <c r="CU48" s="702"/>
      <c r="CV48" s="702"/>
      <c r="CW48" s="710"/>
      <c r="CX48" s="710"/>
      <c r="CY48" s="590"/>
      <c r="CZ48" s="590"/>
      <c r="DA48" s="590"/>
      <c r="DB48" s="590"/>
      <c r="DC48" s="590"/>
      <c r="DD48" s="711"/>
      <c r="DE48" s="715"/>
      <c r="DF48" s="715"/>
      <c r="DG48" s="715"/>
      <c r="DH48" s="715"/>
      <c r="DI48" s="715"/>
      <c r="DJ48" s="715"/>
      <c r="DK48" s="715"/>
      <c r="DL48" s="715"/>
      <c r="DM48" s="715"/>
      <c r="DN48" s="715"/>
      <c r="DO48" s="715"/>
      <c r="DP48" s="715"/>
      <c r="DQ48" s="715"/>
      <c r="DR48" s="217"/>
      <c r="DS48" s="217"/>
      <c r="DT48" s="217"/>
      <c r="DU48" s="217"/>
      <c r="DV48" s="217"/>
      <c r="DW48" s="217"/>
      <c r="DX48" s="217"/>
      <c r="DY48" s="217"/>
      <c r="DZ48" s="217"/>
      <c r="EA48" s="217"/>
      <c r="EB48" s="217"/>
      <c r="EC48" s="217"/>
      <c r="ED48" s="217"/>
      <c r="EE48" s="217"/>
      <c r="EF48" s="217"/>
      <c r="EG48" s="217"/>
      <c r="EH48" s="217"/>
      <c r="EI48" s="217"/>
      <c r="EJ48" s="217"/>
      <c r="EK48" s="217"/>
      <c r="EL48" s="217"/>
      <c r="EM48" s="217"/>
      <c r="EN48" s="217"/>
      <c r="EO48" s="217"/>
      <c r="EP48" s="217"/>
      <c r="EQ48" s="217"/>
      <c r="ER48" s="217"/>
      <c r="ES48" s="217"/>
      <c r="ET48" s="217"/>
      <c r="EU48" s="217"/>
      <c r="EV48" s="217"/>
      <c r="EW48" s="217"/>
      <c r="EX48" s="217"/>
      <c r="EY48" s="217"/>
      <c r="EZ48" s="217"/>
      <c r="FA48" s="217"/>
      <c r="FB48" s="217"/>
      <c r="FC48" s="217"/>
      <c r="FD48" s="217"/>
      <c r="FE48" s="217"/>
      <c r="FF48" s="217"/>
      <c r="FG48" s="217"/>
      <c r="FH48" s="217"/>
      <c r="FI48" s="217"/>
      <c r="FJ48" s="217"/>
      <c r="FK48" s="217"/>
      <c r="FL48" s="217"/>
      <c r="FM48" s="217"/>
      <c r="FN48" s="217"/>
      <c r="FO48" s="217"/>
      <c r="FP48" s="217"/>
      <c r="FQ48" s="216"/>
      <c r="FR48" s="216"/>
      <c r="FS48" s="216"/>
      <c r="FT48" s="216"/>
      <c r="FU48" s="216"/>
      <c r="FV48" s="216"/>
      <c r="FW48" s="216"/>
      <c r="FX48" s="216"/>
      <c r="FY48" s="216"/>
      <c r="FZ48" s="216"/>
      <c r="GA48" s="216"/>
      <c r="GB48" s="216"/>
    </row>
    <row r="49" spans="1:184" ht="18" customHeight="1" x14ac:dyDescent="0.25">
      <c r="A49" s="137">
        <f t="shared" si="1"/>
        <v>0</v>
      </c>
      <c r="B49" s="138">
        <f t="shared" si="2"/>
        <v>0</v>
      </c>
      <c r="C49" s="132"/>
      <c r="D49" s="72">
        <f t="shared" si="0"/>
        <v>0</v>
      </c>
      <c r="E49" s="72">
        <f t="shared" si="3"/>
        <v>0</v>
      </c>
      <c r="F49" s="72" t="str">
        <f t="shared" si="5"/>
        <v/>
      </c>
      <c r="G49" s="582"/>
      <c r="H49" s="582"/>
      <c r="I49" s="73">
        <v>1</v>
      </c>
      <c r="J49" s="133"/>
      <c r="K49" s="635">
        <f>IF(C49="",0,IF(C49="A",IF(DT49="AP",0,SUMIF(#REF!,A49,#REF!)/1000+SUMIF(#REF!,A49,#REF!)/1000+0.00001),+O49))</f>
        <v>0</v>
      </c>
      <c r="L49" s="77"/>
      <c r="M49" s="636">
        <f>IF(C49="",0,IF(C49="A",IF(DT49="AP",0,SUMIF(#REF!,A49,#REF!)/1000+SUMIF(#REF!,A49,#REF!)/1000),+Q49))</f>
        <v>0</v>
      </c>
      <c r="N49" s="637" t="str">
        <f t="shared" si="4"/>
        <v/>
      </c>
      <c r="O49" s="113"/>
      <c r="P49" s="75"/>
      <c r="Q49" s="74"/>
      <c r="R49" s="127"/>
      <c r="S49" s="113"/>
      <c r="T49" s="76"/>
      <c r="U49" s="75"/>
      <c r="V49" s="127"/>
      <c r="W49" s="113"/>
      <c r="X49" s="75"/>
      <c r="Y49" s="75"/>
      <c r="Z49" s="77"/>
      <c r="AA49" s="115"/>
      <c r="AB49" s="113"/>
      <c r="AC49" s="75"/>
      <c r="AD49" s="75"/>
      <c r="AE49" s="75"/>
      <c r="AF49" s="78"/>
      <c r="AG49" s="114"/>
      <c r="AH49" s="21"/>
      <c r="AI49" s="161"/>
      <c r="AJ49" s="154"/>
      <c r="AK49" s="211"/>
      <c r="AL49" s="98"/>
      <c r="AM49" s="153"/>
      <c r="AN49" s="154"/>
      <c r="AO49" s="99"/>
      <c r="AP49" s="99"/>
      <c r="AQ49" s="99"/>
      <c r="AR49" s="155"/>
      <c r="AS49" s="99"/>
      <c r="AT49" s="99"/>
      <c r="AU49" s="99"/>
      <c r="AV49" s="99"/>
      <c r="AW49" s="97"/>
      <c r="AX49" s="152"/>
      <c r="AY49" s="21"/>
      <c r="AZ49" s="15"/>
      <c r="BA49" s="239"/>
      <c r="BB49" s="235"/>
      <c r="BC49" s="271"/>
      <c r="BD49" s="272"/>
      <c r="BE49" s="15"/>
      <c r="BF49" s="274"/>
      <c r="BG49" s="292"/>
      <c r="BH49" s="274"/>
      <c r="BI49" s="275"/>
      <c r="BJ49" s="15"/>
      <c r="BK49" s="679"/>
      <c r="BL49" s="680"/>
      <c r="BM49" s="548"/>
      <c r="BN49" s="547"/>
      <c r="BO49" s="548"/>
      <c r="BP49" s="547"/>
      <c r="BQ49" s="548"/>
      <c r="BR49" s="549"/>
      <c r="BS49" s="17"/>
      <c r="BT49" s="685"/>
      <c r="BU49" s="547"/>
      <c r="BV49" s="547"/>
      <c r="BW49" s="267"/>
      <c r="BX49" s="535"/>
      <c r="BY49" s="536"/>
      <c r="BZ49" s="274"/>
      <c r="CA49" s="275"/>
      <c r="CB49" s="15"/>
      <c r="CC49" s="546"/>
      <c r="CD49" s="547"/>
      <c r="CE49" s="548"/>
      <c r="CF49" s="547"/>
      <c r="CG49" s="548"/>
      <c r="CH49" s="547"/>
      <c r="CI49" s="548"/>
      <c r="CJ49" s="549"/>
      <c r="CK49" s="17"/>
      <c r="CL49" s="265"/>
      <c r="CM49" s="266"/>
      <c r="CN49" s="266"/>
      <c r="CO49" s="267"/>
      <c r="CQ49" s="297"/>
      <c r="CR49" s="589"/>
      <c r="CS49" s="690"/>
      <c r="CT49" s="590"/>
      <c r="CU49" s="702"/>
      <c r="CV49" s="702"/>
      <c r="CW49" s="710"/>
      <c r="CX49" s="710"/>
      <c r="CY49" s="590"/>
      <c r="CZ49" s="590"/>
      <c r="DA49" s="590"/>
      <c r="DB49" s="590"/>
      <c r="DC49" s="590"/>
      <c r="DD49" s="711"/>
      <c r="DE49" s="715"/>
      <c r="DF49" s="715"/>
      <c r="DG49" s="715"/>
      <c r="DH49" s="715"/>
      <c r="DI49" s="715"/>
      <c r="DJ49" s="715"/>
      <c r="DK49" s="715"/>
      <c r="DL49" s="715"/>
      <c r="DM49" s="715"/>
      <c r="DN49" s="715"/>
      <c r="DO49" s="715"/>
      <c r="DP49" s="715"/>
      <c r="DQ49" s="715"/>
      <c r="DR49" s="217"/>
      <c r="DS49" s="217"/>
      <c r="DT49" s="217"/>
      <c r="DU49" s="217"/>
      <c r="DV49" s="217"/>
      <c r="DW49" s="217"/>
      <c r="DX49" s="217"/>
      <c r="DY49" s="217"/>
      <c r="DZ49" s="217"/>
      <c r="EA49" s="217"/>
      <c r="EB49" s="217"/>
      <c r="EC49" s="217"/>
      <c r="ED49" s="217"/>
      <c r="EE49" s="217"/>
      <c r="EF49" s="217"/>
      <c r="EG49" s="217"/>
      <c r="EH49" s="217"/>
      <c r="EI49" s="217"/>
      <c r="EJ49" s="217"/>
      <c r="EK49" s="217"/>
      <c r="EL49" s="217"/>
      <c r="EM49" s="217"/>
      <c r="EN49" s="217"/>
      <c r="EO49" s="217"/>
      <c r="EP49" s="217"/>
      <c r="EQ49" s="217"/>
      <c r="ER49" s="217"/>
      <c r="ES49" s="217"/>
      <c r="ET49" s="217"/>
      <c r="EU49" s="217"/>
      <c r="EV49" s="217"/>
      <c r="EW49" s="217"/>
      <c r="EX49" s="217"/>
      <c r="EY49" s="217"/>
      <c r="EZ49" s="217"/>
      <c r="FA49" s="217"/>
      <c r="FB49" s="217"/>
      <c r="FC49" s="217"/>
      <c r="FD49" s="217"/>
      <c r="FE49" s="217"/>
      <c r="FF49" s="217"/>
      <c r="FG49" s="217"/>
      <c r="FH49" s="217"/>
      <c r="FI49" s="217"/>
      <c r="FJ49" s="217"/>
      <c r="FK49" s="217"/>
      <c r="FL49" s="217"/>
      <c r="FM49" s="217"/>
      <c r="FN49" s="217"/>
      <c r="FO49" s="217"/>
      <c r="FP49" s="217"/>
      <c r="FQ49" s="216"/>
      <c r="FR49" s="216"/>
      <c r="FS49" s="216"/>
      <c r="FT49" s="216"/>
      <c r="FU49" s="216"/>
      <c r="FV49" s="216"/>
      <c r="FW49" s="216"/>
      <c r="FX49" s="216"/>
      <c r="FY49" s="216"/>
      <c r="FZ49" s="216"/>
      <c r="GA49" s="216"/>
      <c r="GB49" s="216"/>
    </row>
    <row r="50" spans="1:184" ht="18" customHeight="1" x14ac:dyDescent="0.25">
      <c r="A50" s="137">
        <f t="shared" si="1"/>
        <v>0</v>
      </c>
      <c r="B50" s="138">
        <f t="shared" si="2"/>
        <v>0</v>
      </c>
      <c r="C50" s="132"/>
      <c r="D50" s="72">
        <f t="shared" si="0"/>
        <v>0</v>
      </c>
      <c r="E50" s="72">
        <f t="shared" si="3"/>
        <v>0</v>
      </c>
      <c r="F50" s="72" t="str">
        <f t="shared" si="5"/>
        <v/>
      </c>
      <c r="G50" s="582"/>
      <c r="H50" s="582"/>
      <c r="I50" s="73">
        <v>1</v>
      </c>
      <c r="J50" s="133"/>
      <c r="K50" s="635">
        <f>IF(C50="",0,IF(C50="A",IF(DT50="AP",0,SUMIF(#REF!,A50,#REF!)/1000+SUMIF(#REF!,A50,#REF!)/1000+0.00001),+O50))</f>
        <v>0</v>
      </c>
      <c r="L50" s="77"/>
      <c r="M50" s="636">
        <f>IF(C50="",0,IF(C50="A",IF(DT50="AP",0,SUMIF(#REF!,A50,#REF!)/1000+SUMIF(#REF!,A50,#REF!)/1000),+Q50))</f>
        <v>0</v>
      </c>
      <c r="N50" s="637" t="str">
        <f t="shared" si="4"/>
        <v/>
      </c>
      <c r="O50" s="113"/>
      <c r="P50" s="75"/>
      <c r="Q50" s="74"/>
      <c r="R50" s="127"/>
      <c r="S50" s="113"/>
      <c r="T50" s="76"/>
      <c r="U50" s="75"/>
      <c r="V50" s="127"/>
      <c r="W50" s="113"/>
      <c r="X50" s="75"/>
      <c r="Y50" s="75"/>
      <c r="Z50" s="77"/>
      <c r="AA50" s="115"/>
      <c r="AB50" s="113"/>
      <c r="AC50" s="75"/>
      <c r="AD50" s="75"/>
      <c r="AE50" s="75"/>
      <c r="AF50" s="78"/>
      <c r="AG50" s="114"/>
      <c r="AH50" s="21"/>
      <c r="AI50" s="161"/>
      <c r="AJ50" s="154"/>
      <c r="AK50" s="211"/>
      <c r="AL50" s="98"/>
      <c r="AM50" s="153"/>
      <c r="AN50" s="154"/>
      <c r="AO50" s="99"/>
      <c r="AP50" s="99"/>
      <c r="AQ50" s="99"/>
      <c r="AR50" s="155"/>
      <c r="AS50" s="99"/>
      <c r="AT50" s="99"/>
      <c r="AU50" s="99"/>
      <c r="AV50" s="99"/>
      <c r="AW50" s="97"/>
      <c r="AX50" s="152"/>
      <c r="AY50" s="21"/>
      <c r="AZ50" s="15"/>
      <c r="BA50" s="239"/>
      <c r="BB50" s="235"/>
      <c r="BC50" s="271"/>
      <c r="BD50" s="272"/>
      <c r="BE50" s="15"/>
      <c r="BF50" s="274"/>
      <c r="BG50" s="292"/>
      <c r="BH50" s="274"/>
      <c r="BI50" s="275"/>
      <c r="BJ50" s="15"/>
      <c r="BK50" s="679"/>
      <c r="BL50" s="680"/>
      <c r="BM50" s="548"/>
      <c r="BN50" s="547"/>
      <c r="BO50" s="548"/>
      <c r="BP50" s="547"/>
      <c r="BQ50" s="548"/>
      <c r="BR50" s="549"/>
      <c r="BS50" s="17"/>
      <c r="BT50" s="685"/>
      <c r="BU50" s="547"/>
      <c r="BV50" s="547"/>
      <c r="BW50" s="267"/>
      <c r="BX50" s="535"/>
      <c r="BY50" s="536"/>
      <c r="BZ50" s="274"/>
      <c r="CA50" s="275"/>
      <c r="CB50" s="15"/>
      <c r="CC50" s="546"/>
      <c r="CD50" s="547"/>
      <c r="CE50" s="548"/>
      <c r="CF50" s="547"/>
      <c r="CG50" s="548"/>
      <c r="CH50" s="547"/>
      <c r="CI50" s="548"/>
      <c r="CJ50" s="549"/>
      <c r="CK50" s="17"/>
      <c r="CL50" s="265"/>
      <c r="CM50" s="266"/>
      <c r="CN50" s="266"/>
      <c r="CO50" s="267"/>
      <c r="CQ50" s="297"/>
      <c r="CR50" s="589"/>
      <c r="CS50" s="690"/>
      <c r="CT50" s="590"/>
      <c r="CU50" s="702"/>
      <c r="CV50" s="702"/>
      <c r="CW50" s="710"/>
      <c r="CX50" s="710"/>
      <c r="CY50" s="590"/>
      <c r="CZ50" s="590"/>
      <c r="DA50" s="590"/>
      <c r="DB50" s="590"/>
      <c r="DC50" s="590"/>
      <c r="DD50" s="711"/>
      <c r="DE50" s="715"/>
      <c r="DF50" s="715"/>
      <c r="DG50" s="715"/>
      <c r="DH50" s="715"/>
      <c r="DI50" s="715"/>
      <c r="DJ50" s="715"/>
      <c r="DK50" s="715"/>
      <c r="DL50" s="715"/>
      <c r="DM50" s="715"/>
      <c r="DN50" s="715"/>
      <c r="DO50" s="715"/>
      <c r="DP50" s="715"/>
      <c r="DQ50" s="715"/>
      <c r="DR50" s="217"/>
      <c r="DS50" s="217"/>
      <c r="DT50" s="217"/>
      <c r="DU50" s="217"/>
      <c r="DV50" s="217"/>
      <c r="DW50" s="217"/>
      <c r="DX50" s="217"/>
      <c r="DY50" s="217"/>
      <c r="DZ50" s="217"/>
      <c r="EA50" s="217"/>
      <c r="EB50" s="217"/>
      <c r="EC50" s="217"/>
      <c r="ED50" s="217"/>
      <c r="EE50" s="217"/>
      <c r="EF50" s="217"/>
      <c r="EG50" s="217"/>
      <c r="EH50" s="217"/>
      <c r="EI50" s="217"/>
      <c r="EJ50" s="217"/>
      <c r="EK50" s="217"/>
      <c r="EL50" s="217"/>
      <c r="EM50" s="217"/>
      <c r="EN50" s="217"/>
      <c r="EO50" s="217"/>
      <c r="EP50" s="217"/>
      <c r="EQ50" s="217"/>
      <c r="ER50" s="217"/>
      <c r="ES50" s="217"/>
      <c r="ET50" s="217"/>
      <c r="EU50" s="217"/>
      <c r="EV50" s="217"/>
      <c r="EW50" s="217"/>
      <c r="EX50" s="217"/>
      <c r="EY50" s="217"/>
      <c r="EZ50" s="217"/>
      <c r="FA50" s="217"/>
      <c r="FB50" s="217"/>
      <c r="FC50" s="217"/>
      <c r="FD50" s="217"/>
      <c r="FE50" s="217"/>
      <c r="FF50" s="217"/>
      <c r="FG50" s="217"/>
      <c r="FH50" s="217"/>
      <c r="FI50" s="217"/>
      <c r="FJ50" s="217"/>
      <c r="FK50" s="217"/>
      <c r="FL50" s="217"/>
      <c r="FM50" s="217"/>
      <c r="FN50" s="217"/>
      <c r="FO50" s="217"/>
      <c r="FP50" s="217"/>
      <c r="FQ50" s="216"/>
      <c r="FR50" s="216"/>
      <c r="FS50" s="216"/>
      <c r="FT50" s="216"/>
      <c r="FU50" s="216"/>
      <c r="FV50" s="216"/>
      <c r="FW50" s="216"/>
      <c r="FX50" s="216"/>
      <c r="FY50" s="216"/>
      <c r="FZ50" s="216"/>
      <c r="GA50" s="216"/>
      <c r="GB50" s="216"/>
    </row>
    <row r="51" spans="1:184" ht="18" customHeight="1" x14ac:dyDescent="0.25">
      <c r="A51" s="137">
        <f t="shared" si="1"/>
        <v>0</v>
      </c>
      <c r="B51" s="138">
        <f t="shared" si="2"/>
        <v>0</v>
      </c>
      <c r="C51" s="132"/>
      <c r="D51" s="72">
        <f t="shared" si="0"/>
        <v>0</v>
      </c>
      <c r="E51" s="72">
        <f t="shared" si="3"/>
        <v>0</v>
      </c>
      <c r="F51" s="72" t="str">
        <f t="shared" si="5"/>
        <v/>
      </c>
      <c r="G51" s="582"/>
      <c r="H51" s="582"/>
      <c r="I51" s="73">
        <v>1</v>
      </c>
      <c r="J51" s="133"/>
      <c r="K51" s="635">
        <f>IF(C51="",0,IF(C51="A",IF(DT51="AP",0,SUMIF(#REF!,A51,#REF!)/1000+SUMIF(#REF!,A51,#REF!)/1000+0.00001),+O51))</f>
        <v>0</v>
      </c>
      <c r="L51" s="77"/>
      <c r="M51" s="636">
        <f>IF(C51="",0,IF(C51="A",IF(DT51="AP",0,SUMIF(#REF!,A51,#REF!)/1000+SUMIF(#REF!,A51,#REF!)/1000),+Q51))</f>
        <v>0</v>
      </c>
      <c r="N51" s="637" t="str">
        <f t="shared" si="4"/>
        <v/>
      </c>
      <c r="O51" s="113"/>
      <c r="P51" s="75"/>
      <c r="Q51" s="74"/>
      <c r="R51" s="127"/>
      <c r="S51" s="113"/>
      <c r="T51" s="76"/>
      <c r="U51" s="75"/>
      <c r="V51" s="127"/>
      <c r="W51" s="113"/>
      <c r="X51" s="75"/>
      <c r="Y51" s="75"/>
      <c r="Z51" s="77"/>
      <c r="AA51" s="115"/>
      <c r="AB51" s="113"/>
      <c r="AC51" s="75"/>
      <c r="AD51" s="75"/>
      <c r="AE51" s="75"/>
      <c r="AF51" s="78"/>
      <c r="AG51" s="114"/>
      <c r="AH51" s="21"/>
      <c r="AI51" s="161"/>
      <c r="AJ51" s="154"/>
      <c r="AK51" s="211"/>
      <c r="AL51" s="98"/>
      <c r="AM51" s="153"/>
      <c r="AN51" s="154"/>
      <c r="AO51" s="99"/>
      <c r="AP51" s="99"/>
      <c r="AQ51" s="99"/>
      <c r="AR51" s="155"/>
      <c r="AS51" s="99"/>
      <c r="AT51" s="99"/>
      <c r="AU51" s="99"/>
      <c r="AV51" s="99"/>
      <c r="AW51" s="97"/>
      <c r="AX51" s="152"/>
      <c r="AY51" s="21"/>
      <c r="AZ51" s="15"/>
      <c r="BA51" s="239"/>
      <c r="BB51" s="235"/>
      <c r="BC51" s="271"/>
      <c r="BD51" s="272"/>
      <c r="BE51" s="15"/>
      <c r="BF51" s="274"/>
      <c r="BG51" s="292"/>
      <c r="BH51" s="274"/>
      <c r="BI51" s="275"/>
      <c r="BJ51" s="15"/>
      <c r="BK51" s="679"/>
      <c r="BL51" s="680"/>
      <c r="BM51" s="548"/>
      <c r="BN51" s="547"/>
      <c r="BO51" s="548"/>
      <c r="BP51" s="547"/>
      <c r="BQ51" s="548"/>
      <c r="BR51" s="549"/>
      <c r="BS51" s="17"/>
      <c r="BT51" s="685"/>
      <c r="BU51" s="547"/>
      <c r="BV51" s="547"/>
      <c r="BW51" s="267"/>
      <c r="BX51" s="535"/>
      <c r="BY51" s="536"/>
      <c r="BZ51" s="274"/>
      <c r="CA51" s="275"/>
      <c r="CB51" s="15"/>
      <c r="CC51" s="546"/>
      <c r="CD51" s="547"/>
      <c r="CE51" s="548"/>
      <c r="CF51" s="547"/>
      <c r="CG51" s="548"/>
      <c r="CH51" s="547"/>
      <c r="CI51" s="548"/>
      <c r="CJ51" s="549"/>
      <c r="CK51" s="17"/>
      <c r="CL51" s="265"/>
      <c r="CM51" s="266"/>
      <c r="CN51" s="266"/>
      <c r="CO51" s="267"/>
      <c r="CQ51" s="297"/>
      <c r="CR51" s="589"/>
      <c r="CS51" s="690"/>
      <c r="CT51" s="590"/>
      <c r="CU51" s="702"/>
      <c r="CV51" s="702"/>
      <c r="CW51" s="710"/>
      <c r="CX51" s="710"/>
      <c r="CY51" s="590"/>
      <c r="CZ51" s="590"/>
      <c r="DA51" s="590"/>
      <c r="DB51" s="590"/>
      <c r="DC51" s="590"/>
      <c r="DD51" s="711"/>
      <c r="DE51" s="715"/>
      <c r="DF51" s="715"/>
      <c r="DG51" s="715"/>
      <c r="DH51" s="715"/>
      <c r="DI51" s="715"/>
      <c r="DJ51" s="715"/>
      <c r="DK51" s="715"/>
      <c r="DL51" s="715"/>
      <c r="DM51" s="715"/>
      <c r="DN51" s="715"/>
      <c r="DO51" s="715"/>
      <c r="DP51" s="715"/>
      <c r="DQ51" s="715"/>
      <c r="DR51" s="217"/>
      <c r="DS51" s="217"/>
      <c r="DT51" s="217"/>
      <c r="DU51" s="217"/>
      <c r="DV51" s="217"/>
      <c r="DW51" s="217"/>
      <c r="DX51" s="217"/>
      <c r="DY51" s="217"/>
      <c r="DZ51" s="217"/>
      <c r="EA51" s="217"/>
      <c r="EB51" s="217"/>
      <c r="EC51" s="217"/>
      <c r="ED51" s="217"/>
      <c r="EE51" s="217"/>
      <c r="EF51" s="217"/>
      <c r="EG51" s="217"/>
      <c r="EH51" s="217"/>
      <c r="EI51" s="217"/>
      <c r="EJ51" s="217"/>
      <c r="EK51" s="217"/>
      <c r="EL51" s="217"/>
      <c r="EM51" s="217"/>
      <c r="EN51" s="217"/>
      <c r="EO51" s="217"/>
      <c r="EP51" s="217"/>
      <c r="EQ51" s="217"/>
      <c r="ER51" s="217"/>
      <c r="ES51" s="217"/>
      <c r="ET51" s="217"/>
      <c r="EU51" s="217"/>
      <c r="EV51" s="217"/>
      <c r="EW51" s="217"/>
      <c r="EX51" s="217"/>
      <c r="EY51" s="217"/>
      <c r="EZ51" s="217"/>
      <c r="FA51" s="217"/>
      <c r="FB51" s="217"/>
      <c r="FC51" s="217"/>
      <c r="FD51" s="217"/>
      <c r="FE51" s="217"/>
      <c r="FF51" s="217"/>
      <c r="FG51" s="217"/>
      <c r="FH51" s="217"/>
      <c r="FI51" s="217"/>
      <c r="FJ51" s="217"/>
      <c r="FK51" s="217"/>
      <c r="FL51" s="217"/>
      <c r="FM51" s="217"/>
      <c r="FN51" s="217"/>
      <c r="FO51" s="217"/>
      <c r="FP51" s="217"/>
      <c r="FQ51" s="216"/>
      <c r="FR51" s="216"/>
      <c r="FS51" s="216"/>
      <c r="FT51" s="216"/>
      <c r="FU51" s="216"/>
      <c r="FV51" s="216"/>
      <c r="FW51" s="216"/>
      <c r="FX51" s="216"/>
      <c r="FY51" s="216"/>
      <c r="FZ51" s="216"/>
      <c r="GA51" s="216"/>
      <c r="GB51" s="216"/>
    </row>
    <row r="52" spans="1:184" ht="18" customHeight="1" x14ac:dyDescent="0.25">
      <c r="A52" s="137">
        <f t="shared" si="1"/>
        <v>0</v>
      </c>
      <c r="B52" s="138">
        <f t="shared" si="2"/>
        <v>0</v>
      </c>
      <c r="C52" s="132"/>
      <c r="D52" s="72">
        <f t="shared" si="0"/>
        <v>0</v>
      </c>
      <c r="E52" s="72">
        <f t="shared" si="3"/>
        <v>0</v>
      </c>
      <c r="F52" s="72" t="str">
        <f t="shared" si="5"/>
        <v/>
      </c>
      <c r="G52" s="582"/>
      <c r="H52" s="582"/>
      <c r="I52" s="73">
        <v>1</v>
      </c>
      <c r="J52" s="133"/>
      <c r="K52" s="635">
        <f>IF(C52="",0,IF(C52="A",IF(DT52="AP",0,SUMIF(#REF!,A52,#REF!)/1000+SUMIF(#REF!,A52,#REF!)/1000+0.00001),+O52))</f>
        <v>0</v>
      </c>
      <c r="L52" s="77"/>
      <c r="M52" s="636">
        <f>IF(C52="",0,IF(C52="A",IF(DT52="AP",0,SUMIF(#REF!,A52,#REF!)/1000+SUMIF(#REF!,A52,#REF!)/1000),+Q52))</f>
        <v>0</v>
      </c>
      <c r="N52" s="637" t="str">
        <f t="shared" si="4"/>
        <v/>
      </c>
      <c r="O52" s="113"/>
      <c r="P52" s="75"/>
      <c r="Q52" s="74"/>
      <c r="R52" s="127"/>
      <c r="S52" s="113"/>
      <c r="T52" s="76"/>
      <c r="U52" s="75"/>
      <c r="V52" s="127"/>
      <c r="W52" s="113"/>
      <c r="X52" s="75"/>
      <c r="Y52" s="75"/>
      <c r="Z52" s="77"/>
      <c r="AA52" s="115"/>
      <c r="AB52" s="113"/>
      <c r="AC52" s="75"/>
      <c r="AD52" s="75"/>
      <c r="AE52" s="75"/>
      <c r="AF52" s="78"/>
      <c r="AG52" s="114"/>
      <c r="AH52" s="21"/>
      <c r="AI52" s="161"/>
      <c r="AJ52" s="154"/>
      <c r="AK52" s="211"/>
      <c r="AL52" s="98"/>
      <c r="AM52" s="153"/>
      <c r="AN52" s="154"/>
      <c r="AO52" s="99"/>
      <c r="AP52" s="99"/>
      <c r="AQ52" s="99"/>
      <c r="AR52" s="155"/>
      <c r="AS52" s="99"/>
      <c r="AT52" s="99"/>
      <c r="AU52" s="99"/>
      <c r="AV52" s="99"/>
      <c r="AW52" s="97"/>
      <c r="AX52" s="152"/>
      <c r="AY52" s="21"/>
      <c r="AZ52" s="15"/>
      <c r="BA52" s="239"/>
      <c r="BB52" s="235"/>
      <c r="BC52" s="271"/>
      <c r="BD52" s="272"/>
      <c r="BE52" s="15"/>
      <c r="BF52" s="274"/>
      <c r="BG52" s="292"/>
      <c r="BH52" s="274"/>
      <c r="BI52" s="275"/>
      <c r="BJ52" s="15"/>
      <c r="BK52" s="679"/>
      <c r="BL52" s="680"/>
      <c r="BM52" s="548"/>
      <c r="BN52" s="547"/>
      <c r="BO52" s="548"/>
      <c r="BP52" s="547"/>
      <c r="BQ52" s="548"/>
      <c r="BR52" s="549"/>
      <c r="BS52" s="17"/>
      <c r="BT52" s="685"/>
      <c r="BU52" s="547"/>
      <c r="BV52" s="547"/>
      <c r="BW52" s="267"/>
      <c r="BX52" s="535"/>
      <c r="BY52" s="536"/>
      <c r="BZ52" s="274"/>
      <c r="CA52" s="275"/>
      <c r="CB52" s="15"/>
      <c r="CC52" s="546"/>
      <c r="CD52" s="547"/>
      <c r="CE52" s="548"/>
      <c r="CF52" s="547"/>
      <c r="CG52" s="548"/>
      <c r="CH52" s="547"/>
      <c r="CI52" s="548"/>
      <c r="CJ52" s="549"/>
      <c r="CK52" s="17"/>
      <c r="CL52" s="265"/>
      <c r="CM52" s="266"/>
      <c r="CN52" s="266"/>
      <c r="CO52" s="267"/>
      <c r="CQ52" s="297"/>
      <c r="CR52" s="589"/>
      <c r="CS52" s="690"/>
      <c r="CT52" s="590"/>
      <c r="CU52" s="702"/>
      <c r="CV52" s="702"/>
      <c r="CW52" s="710"/>
      <c r="CX52" s="710"/>
      <c r="CY52" s="590"/>
      <c r="CZ52" s="590"/>
      <c r="DA52" s="590"/>
      <c r="DB52" s="590"/>
      <c r="DC52" s="590"/>
      <c r="DD52" s="711"/>
      <c r="DE52" s="715"/>
      <c r="DF52" s="715"/>
      <c r="DG52" s="715"/>
      <c r="DH52" s="715"/>
      <c r="DI52" s="715"/>
      <c r="DJ52" s="715"/>
      <c r="DK52" s="715"/>
      <c r="DL52" s="715"/>
      <c r="DM52" s="715"/>
      <c r="DN52" s="715"/>
      <c r="DO52" s="715"/>
      <c r="DP52" s="715"/>
      <c r="DQ52" s="715"/>
      <c r="DR52" s="217"/>
      <c r="DS52" s="217"/>
      <c r="DT52" s="217"/>
      <c r="DU52" s="217"/>
      <c r="DV52" s="217"/>
      <c r="DW52" s="217"/>
      <c r="DX52" s="217"/>
      <c r="DY52" s="217"/>
      <c r="DZ52" s="217"/>
      <c r="EA52" s="217"/>
      <c r="EB52" s="217"/>
      <c r="EC52" s="217"/>
      <c r="ED52" s="217"/>
      <c r="EE52" s="217"/>
      <c r="EF52" s="217"/>
      <c r="EG52" s="217"/>
      <c r="EH52" s="217"/>
      <c r="EI52" s="217"/>
      <c r="EJ52" s="217"/>
      <c r="EK52" s="217"/>
      <c r="EL52" s="217"/>
      <c r="EM52" s="217"/>
      <c r="EN52" s="217"/>
      <c r="EO52" s="217"/>
      <c r="EP52" s="217"/>
      <c r="EQ52" s="217"/>
      <c r="ER52" s="217"/>
      <c r="ES52" s="217"/>
      <c r="ET52" s="217"/>
      <c r="EU52" s="217"/>
      <c r="EV52" s="217"/>
      <c r="EW52" s="217"/>
      <c r="EX52" s="217"/>
      <c r="EY52" s="217"/>
      <c r="EZ52" s="217"/>
      <c r="FA52" s="217"/>
      <c r="FB52" s="217"/>
      <c r="FC52" s="217"/>
      <c r="FD52" s="217"/>
      <c r="FE52" s="217"/>
      <c r="FF52" s="217"/>
      <c r="FG52" s="217"/>
      <c r="FH52" s="217"/>
      <c r="FI52" s="217"/>
      <c r="FJ52" s="217"/>
      <c r="FK52" s="217"/>
      <c r="FL52" s="217"/>
      <c r="FM52" s="217"/>
      <c r="FN52" s="217"/>
      <c r="FO52" s="217"/>
      <c r="FP52" s="217"/>
      <c r="FQ52" s="216"/>
      <c r="FR52" s="216"/>
      <c r="FS52" s="216"/>
      <c r="FT52" s="216"/>
      <c r="FU52" s="216"/>
      <c r="FV52" s="216"/>
      <c r="FW52" s="216"/>
      <c r="FX52" s="216"/>
      <c r="FY52" s="216"/>
      <c r="FZ52" s="216"/>
      <c r="GA52" s="216"/>
      <c r="GB52" s="216"/>
    </row>
    <row r="53" spans="1:184" ht="18" customHeight="1" x14ac:dyDescent="0.25">
      <c r="A53" s="137">
        <f t="shared" si="1"/>
        <v>0</v>
      </c>
      <c r="B53" s="138">
        <f t="shared" si="2"/>
        <v>0</v>
      </c>
      <c r="C53" s="132"/>
      <c r="D53" s="72">
        <f t="shared" si="0"/>
        <v>0</v>
      </c>
      <c r="E53" s="72">
        <f t="shared" si="3"/>
        <v>0</v>
      </c>
      <c r="F53" s="72" t="str">
        <f t="shared" si="5"/>
        <v/>
      </c>
      <c r="G53" s="582"/>
      <c r="H53" s="582"/>
      <c r="I53" s="73">
        <v>1</v>
      </c>
      <c r="J53" s="133"/>
      <c r="K53" s="635">
        <f>IF(C53="",0,IF(C53="A",IF(DT53="AP",0,SUMIF(#REF!,A53,#REF!)/1000+SUMIF(#REF!,A53,#REF!)/1000+0.00001),+O53))</f>
        <v>0</v>
      </c>
      <c r="L53" s="77"/>
      <c r="M53" s="636">
        <f>IF(C53="",0,IF(C53="A",IF(DT53="AP",0,SUMIF(#REF!,A53,#REF!)/1000+SUMIF(#REF!,A53,#REF!)/1000),+Q53))</f>
        <v>0</v>
      </c>
      <c r="N53" s="637" t="str">
        <f t="shared" si="4"/>
        <v/>
      </c>
      <c r="O53" s="113"/>
      <c r="P53" s="75"/>
      <c r="Q53" s="74"/>
      <c r="R53" s="127"/>
      <c r="S53" s="113"/>
      <c r="T53" s="76"/>
      <c r="U53" s="75"/>
      <c r="V53" s="127"/>
      <c r="W53" s="113"/>
      <c r="X53" s="75"/>
      <c r="Y53" s="75"/>
      <c r="Z53" s="77"/>
      <c r="AA53" s="115"/>
      <c r="AB53" s="113"/>
      <c r="AC53" s="75"/>
      <c r="AD53" s="75"/>
      <c r="AE53" s="75"/>
      <c r="AF53" s="78"/>
      <c r="AG53" s="114"/>
      <c r="AH53" s="21"/>
      <c r="AI53" s="161"/>
      <c r="AJ53" s="154"/>
      <c r="AK53" s="211"/>
      <c r="AL53" s="98"/>
      <c r="AM53" s="153"/>
      <c r="AN53" s="154"/>
      <c r="AO53" s="99"/>
      <c r="AP53" s="99"/>
      <c r="AQ53" s="99"/>
      <c r="AR53" s="155"/>
      <c r="AS53" s="99"/>
      <c r="AT53" s="99"/>
      <c r="AU53" s="99"/>
      <c r="AV53" s="99"/>
      <c r="AW53" s="97"/>
      <c r="AX53" s="152"/>
      <c r="AY53" s="21"/>
      <c r="AZ53" s="15"/>
      <c r="BA53" s="239"/>
      <c r="BB53" s="235"/>
      <c r="BC53" s="271"/>
      <c r="BD53" s="272"/>
      <c r="BE53" s="15"/>
      <c r="BF53" s="274"/>
      <c r="BG53" s="292"/>
      <c r="BH53" s="274"/>
      <c r="BI53" s="275"/>
      <c r="BJ53" s="15"/>
      <c r="BK53" s="679"/>
      <c r="BL53" s="680"/>
      <c r="BM53" s="548"/>
      <c r="BN53" s="547"/>
      <c r="BO53" s="548"/>
      <c r="BP53" s="547"/>
      <c r="BQ53" s="548"/>
      <c r="BR53" s="549"/>
      <c r="BS53" s="17"/>
      <c r="BT53" s="685"/>
      <c r="BU53" s="547"/>
      <c r="BV53" s="547"/>
      <c r="BW53" s="267"/>
      <c r="BX53" s="535"/>
      <c r="BY53" s="536"/>
      <c r="BZ53" s="274"/>
      <c r="CA53" s="275"/>
      <c r="CB53" s="15"/>
      <c r="CC53" s="546"/>
      <c r="CD53" s="547"/>
      <c r="CE53" s="548"/>
      <c r="CF53" s="547"/>
      <c r="CG53" s="548"/>
      <c r="CH53" s="547"/>
      <c r="CI53" s="548"/>
      <c r="CJ53" s="549"/>
      <c r="CK53" s="17"/>
      <c r="CL53" s="265"/>
      <c r="CM53" s="266"/>
      <c r="CN53" s="266"/>
      <c r="CO53" s="267"/>
      <c r="CQ53" s="297"/>
      <c r="CR53" s="589"/>
      <c r="CS53" s="690"/>
      <c r="CT53" s="590"/>
      <c r="CU53" s="702"/>
      <c r="CV53" s="702"/>
      <c r="CW53" s="710"/>
      <c r="CX53" s="710"/>
      <c r="CY53" s="590"/>
      <c r="CZ53" s="590"/>
      <c r="DA53" s="590"/>
      <c r="DB53" s="590"/>
      <c r="DC53" s="590"/>
      <c r="DD53" s="711"/>
      <c r="DE53" s="715"/>
      <c r="DF53" s="715"/>
      <c r="DG53" s="715"/>
      <c r="DH53" s="715"/>
      <c r="DI53" s="715"/>
      <c r="DJ53" s="715"/>
      <c r="DK53" s="715"/>
      <c r="DL53" s="715"/>
      <c r="DM53" s="715"/>
      <c r="DN53" s="715"/>
      <c r="DO53" s="715"/>
      <c r="DP53" s="715"/>
      <c r="DQ53" s="715"/>
      <c r="DR53" s="217"/>
      <c r="DS53" s="217"/>
      <c r="DT53" s="217"/>
      <c r="DU53" s="217"/>
      <c r="DV53" s="217"/>
      <c r="DW53" s="217"/>
      <c r="DX53" s="217"/>
      <c r="DY53" s="217"/>
      <c r="DZ53" s="217"/>
      <c r="EA53" s="217"/>
      <c r="EB53" s="217"/>
      <c r="EC53" s="217"/>
      <c r="ED53" s="217"/>
      <c r="EE53" s="217"/>
      <c r="EF53" s="217"/>
      <c r="EG53" s="217"/>
      <c r="EH53" s="217"/>
      <c r="EI53" s="217"/>
      <c r="EJ53" s="217"/>
      <c r="EK53" s="217"/>
      <c r="EL53" s="217"/>
      <c r="EM53" s="217"/>
      <c r="EN53" s="217"/>
      <c r="EO53" s="217"/>
      <c r="EP53" s="217"/>
      <c r="EQ53" s="217"/>
      <c r="ER53" s="217"/>
      <c r="ES53" s="217"/>
      <c r="ET53" s="217"/>
      <c r="EU53" s="217"/>
      <c r="EV53" s="217"/>
      <c r="EW53" s="217"/>
      <c r="EX53" s="217"/>
      <c r="EY53" s="217"/>
      <c r="EZ53" s="217"/>
      <c r="FA53" s="217"/>
      <c r="FB53" s="217"/>
      <c r="FC53" s="217"/>
      <c r="FD53" s="217"/>
      <c r="FE53" s="217"/>
      <c r="FF53" s="217"/>
      <c r="FG53" s="217"/>
      <c r="FH53" s="217"/>
      <c r="FI53" s="217"/>
      <c r="FJ53" s="217"/>
      <c r="FK53" s="217"/>
      <c r="FL53" s="217"/>
      <c r="FM53" s="217"/>
      <c r="FN53" s="217"/>
      <c r="FO53" s="217"/>
      <c r="FP53" s="217"/>
      <c r="FQ53" s="216"/>
      <c r="FR53" s="216"/>
      <c r="FS53" s="216"/>
      <c r="FT53" s="216"/>
      <c r="FU53" s="216"/>
      <c r="FV53" s="216"/>
      <c r="FW53" s="216"/>
      <c r="FX53" s="216"/>
      <c r="FY53" s="216"/>
      <c r="FZ53" s="216"/>
      <c r="GA53" s="216"/>
      <c r="GB53" s="216"/>
    </row>
    <row r="54" spans="1:184" ht="18" customHeight="1" x14ac:dyDescent="0.25">
      <c r="A54" s="137">
        <f t="shared" si="1"/>
        <v>0</v>
      </c>
      <c r="B54" s="138">
        <f t="shared" si="2"/>
        <v>0</v>
      </c>
      <c r="C54" s="132"/>
      <c r="D54" s="72">
        <f t="shared" si="0"/>
        <v>0</v>
      </c>
      <c r="E54" s="72">
        <f t="shared" si="3"/>
        <v>0</v>
      </c>
      <c r="F54" s="72" t="str">
        <f>IF(C54="A",IF(O54-S54-W54-X54-Y54&lt;1,"T","E"),"")</f>
        <v/>
      </c>
      <c r="G54" s="582"/>
      <c r="H54" s="582"/>
      <c r="I54" s="73">
        <v>1</v>
      </c>
      <c r="J54" s="133"/>
      <c r="K54" s="635">
        <f>IF(C54="",0,IF(C54="A",IF(DT54="AP",0,SUMIF(#REF!,A54,#REF!)/1000+SUMIF(#REF!,A54,#REF!)/1000+0.00001),+O54))</f>
        <v>0</v>
      </c>
      <c r="L54" s="77"/>
      <c r="M54" s="636">
        <f>IF(C54="",0,IF(C54="A",IF(DT54="AP",0,SUMIF(#REF!,A54,#REF!)/1000+SUMIF(#REF!,A54,#REF!)/1000),+Q54))</f>
        <v>0</v>
      </c>
      <c r="N54" s="637" t="str">
        <f t="shared" si="4"/>
        <v/>
      </c>
      <c r="O54" s="113"/>
      <c r="P54" s="75"/>
      <c r="Q54" s="74"/>
      <c r="R54" s="127"/>
      <c r="S54" s="113"/>
      <c r="T54" s="76"/>
      <c r="U54" s="75"/>
      <c r="V54" s="127"/>
      <c r="W54" s="113"/>
      <c r="X54" s="75"/>
      <c r="Y54" s="75"/>
      <c r="Z54" s="77"/>
      <c r="AA54" s="115"/>
      <c r="AB54" s="113"/>
      <c r="AC54" s="75"/>
      <c r="AD54" s="75"/>
      <c r="AE54" s="75"/>
      <c r="AF54" s="78"/>
      <c r="AG54" s="114"/>
      <c r="AH54" s="21"/>
      <c r="AI54" s="161"/>
      <c r="AJ54" s="154"/>
      <c r="AK54" s="211"/>
      <c r="AL54" s="98"/>
      <c r="AM54" s="153"/>
      <c r="AN54" s="154"/>
      <c r="AO54" s="99"/>
      <c r="AP54" s="99"/>
      <c r="AQ54" s="99"/>
      <c r="AR54" s="155"/>
      <c r="AS54" s="99"/>
      <c r="AT54" s="99"/>
      <c r="AU54" s="99"/>
      <c r="AV54" s="99"/>
      <c r="AW54" s="97"/>
      <c r="AX54" s="152"/>
      <c r="AY54" s="21"/>
      <c r="AZ54" s="15"/>
      <c r="BA54" s="239"/>
      <c r="BB54" s="235"/>
      <c r="BC54" s="271"/>
      <c r="BD54" s="272"/>
      <c r="BE54" s="15"/>
      <c r="BF54" s="274"/>
      <c r="BG54" s="292"/>
      <c r="BH54" s="274"/>
      <c r="BI54" s="275"/>
      <c r="BJ54" s="15"/>
      <c r="BK54" s="679"/>
      <c r="BL54" s="680"/>
      <c r="BM54" s="548"/>
      <c r="BN54" s="547"/>
      <c r="BO54" s="548"/>
      <c r="BP54" s="547"/>
      <c r="BQ54" s="548"/>
      <c r="BR54" s="549"/>
      <c r="BS54" s="17"/>
      <c r="BT54" s="685"/>
      <c r="BU54" s="547"/>
      <c r="BV54" s="547"/>
      <c r="BW54" s="267"/>
      <c r="BX54" s="535"/>
      <c r="BY54" s="536"/>
      <c r="BZ54" s="274"/>
      <c r="CA54" s="275"/>
      <c r="CB54" s="15"/>
      <c r="CC54" s="546"/>
      <c r="CD54" s="547"/>
      <c r="CE54" s="548"/>
      <c r="CF54" s="547"/>
      <c r="CG54" s="548"/>
      <c r="CH54" s="547"/>
      <c r="CI54" s="548"/>
      <c r="CJ54" s="549"/>
      <c r="CK54" s="17"/>
      <c r="CL54" s="265"/>
      <c r="CM54" s="266"/>
      <c r="CN54" s="266"/>
      <c r="CO54" s="267"/>
      <c r="CQ54" s="297"/>
      <c r="CR54" s="589"/>
      <c r="CS54" s="690"/>
      <c r="CT54" s="590"/>
      <c r="CU54" s="702"/>
      <c r="CV54" s="702"/>
      <c r="CW54" s="710"/>
      <c r="CX54" s="710"/>
      <c r="CY54" s="590"/>
      <c r="CZ54" s="590"/>
      <c r="DA54" s="590"/>
      <c r="DB54" s="590"/>
      <c r="DC54" s="590"/>
      <c r="DD54" s="711"/>
      <c r="DE54" s="715"/>
      <c r="DF54" s="715"/>
      <c r="DG54" s="715"/>
      <c r="DH54" s="715"/>
      <c r="DI54" s="715"/>
      <c r="DJ54" s="715"/>
      <c r="DK54" s="715"/>
      <c r="DL54" s="715"/>
      <c r="DM54" s="715"/>
      <c r="DN54" s="715"/>
      <c r="DO54" s="715"/>
      <c r="DP54" s="715"/>
      <c r="DQ54" s="715"/>
      <c r="DR54" s="217"/>
      <c r="DS54" s="217"/>
      <c r="DT54" s="217"/>
      <c r="DU54" s="217"/>
      <c r="DV54" s="217"/>
      <c r="DW54" s="217"/>
      <c r="DX54" s="217"/>
      <c r="DY54" s="217"/>
      <c r="DZ54" s="217"/>
      <c r="EA54" s="217"/>
      <c r="EB54" s="217"/>
      <c r="EC54" s="217"/>
      <c r="ED54" s="217"/>
      <c r="EE54" s="217"/>
      <c r="EF54" s="217"/>
      <c r="EG54" s="217"/>
      <c r="EH54" s="217"/>
      <c r="EI54" s="217"/>
      <c r="EJ54" s="217"/>
      <c r="EK54" s="217"/>
      <c r="EL54" s="217"/>
      <c r="EM54" s="217"/>
      <c r="EN54" s="217"/>
      <c r="EO54" s="217"/>
      <c r="EP54" s="217"/>
      <c r="EQ54" s="217"/>
      <c r="ER54" s="217"/>
      <c r="ES54" s="217"/>
      <c r="ET54" s="217"/>
      <c r="EU54" s="217"/>
      <c r="EV54" s="217"/>
      <c r="EW54" s="217"/>
      <c r="EX54" s="217"/>
      <c r="EY54" s="217"/>
      <c r="EZ54" s="217"/>
      <c r="FA54" s="217"/>
      <c r="FB54" s="217"/>
      <c r="FC54" s="217"/>
      <c r="FD54" s="217"/>
      <c r="FE54" s="217"/>
      <c r="FF54" s="217"/>
      <c r="FG54" s="217"/>
      <c r="FH54" s="217"/>
      <c r="FI54" s="217"/>
      <c r="FJ54" s="217"/>
      <c r="FK54" s="217"/>
      <c r="FL54" s="217"/>
      <c r="FM54" s="217"/>
      <c r="FN54" s="217"/>
      <c r="FO54" s="217"/>
      <c r="FP54" s="217"/>
      <c r="FQ54" s="216"/>
      <c r="FR54" s="216"/>
      <c r="FS54" s="216"/>
      <c r="FT54" s="216"/>
      <c r="FU54" s="216"/>
      <c r="FV54" s="216"/>
      <c r="FW54" s="216"/>
      <c r="FX54" s="216"/>
      <c r="FY54" s="216"/>
      <c r="FZ54" s="216"/>
      <c r="GA54" s="216"/>
      <c r="GB54" s="216"/>
    </row>
    <row r="55" spans="1:184" ht="18" customHeight="1" x14ac:dyDescent="0.25">
      <c r="A55" s="137">
        <f t="shared" si="1"/>
        <v>0</v>
      </c>
      <c r="B55" s="138">
        <f t="shared" si="2"/>
        <v>0</v>
      </c>
      <c r="C55" s="132"/>
      <c r="D55" s="72">
        <f t="shared" si="0"/>
        <v>0</v>
      </c>
      <c r="E55" s="72">
        <f t="shared" si="3"/>
        <v>0</v>
      </c>
      <c r="F55" s="72" t="str">
        <f t="shared" si="5"/>
        <v/>
      </c>
      <c r="G55" s="582"/>
      <c r="H55" s="582"/>
      <c r="I55" s="73">
        <v>1</v>
      </c>
      <c r="J55" s="133"/>
      <c r="K55" s="635">
        <f>IF(C55="",0,IF(C55="A",IF(DT55="AP",0,SUMIF(#REF!,A55,#REF!)/1000+SUMIF(#REF!,A55,#REF!)/1000+0.00001),+O55))</f>
        <v>0</v>
      </c>
      <c r="L55" s="77"/>
      <c r="M55" s="636">
        <f>IF(C55="",0,IF(C55="A",IF(DT55="AP",0,SUMIF(#REF!,A55,#REF!)/1000+SUMIF(#REF!,A55,#REF!)/1000),+Q55))</f>
        <v>0</v>
      </c>
      <c r="N55" s="637" t="str">
        <f t="shared" si="4"/>
        <v/>
      </c>
      <c r="O55" s="113"/>
      <c r="P55" s="75"/>
      <c r="Q55" s="74"/>
      <c r="R55" s="127"/>
      <c r="S55" s="113"/>
      <c r="T55" s="76"/>
      <c r="U55" s="75"/>
      <c r="V55" s="127"/>
      <c r="W55" s="113"/>
      <c r="X55" s="75"/>
      <c r="Y55" s="75"/>
      <c r="Z55" s="77"/>
      <c r="AA55" s="115"/>
      <c r="AB55" s="113"/>
      <c r="AC55" s="75"/>
      <c r="AD55" s="75"/>
      <c r="AE55" s="75"/>
      <c r="AF55" s="78"/>
      <c r="AG55" s="114"/>
      <c r="AH55" s="21"/>
      <c r="AI55" s="161"/>
      <c r="AJ55" s="154"/>
      <c r="AK55" s="211"/>
      <c r="AL55" s="98"/>
      <c r="AM55" s="153"/>
      <c r="AN55" s="154"/>
      <c r="AO55" s="99"/>
      <c r="AP55" s="99"/>
      <c r="AQ55" s="99"/>
      <c r="AR55" s="155"/>
      <c r="AS55" s="99"/>
      <c r="AT55" s="99"/>
      <c r="AU55" s="99"/>
      <c r="AV55" s="99"/>
      <c r="AW55" s="97"/>
      <c r="AX55" s="152"/>
      <c r="AY55" s="21"/>
      <c r="AZ55" s="15"/>
      <c r="BA55" s="239"/>
      <c r="BB55" s="235"/>
      <c r="BC55" s="271"/>
      <c r="BD55" s="272"/>
      <c r="BE55" s="15"/>
      <c r="BF55" s="274"/>
      <c r="BG55" s="292"/>
      <c r="BH55" s="274"/>
      <c r="BI55" s="275"/>
      <c r="BJ55" s="15"/>
      <c r="BK55" s="679"/>
      <c r="BL55" s="680"/>
      <c r="BM55" s="548"/>
      <c r="BN55" s="547"/>
      <c r="BO55" s="548"/>
      <c r="BP55" s="547"/>
      <c r="BQ55" s="548"/>
      <c r="BR55" s="549"/>
      <c r="BS55" s="17"/>
      <c r="BT55" s="685"/>
      <c r="BU55" s="547"/>
      <c r="BV55" s="547"/>
      <c r="BW55" s="267"/>
      <c r="BX55" s="535"/>
      <c r="BY55" s="536"/>
      <c r="BZ55" s="274"/>
      <c r="CA55" s="275"/>
      <c r="CB55" s="15"/>
      <c r="CC55" s="546"/>
      <c r="CD55" s="547"/>
      <c r="CE55" s="548"/>
      <c r="CF55" s="547"/>
      <c r="CG55" s="548"/>
      <c r="CH55" s="547"/>
      <c r="CI55" s="548"/>
      <c r="CJ55" s="549"/>
      <c r="CK55" s="17"/>
      <c r="CL55" s="265"/>
      <c r="CM55" s="266"/>
      <c r="CN55" s="266"/>
      <c r="CO55" s="267"/>
      <c r="CQ55" s="297"/>
      <c r="CR55" s="589"/>
      <c r="CS55" s="690"/>
      <c r="CT55" s="590"/>
      <c r="CU55" s="702"/>
      <c r="CV55" s="702"/>
      <c r="CW55" s="710"/>
      <c r="CX55" s="710"/>
      <c r="CY55" s="590"/>
      <c r="CZ55" s="590"/>
      <c r="DA55" s="590"/>
      <c r="DB55" s="590"/>
      <c r="DC55" s="590"/>
      <c r="DD55" s="711"/>
      <c r="DE55" s="715"/>
      <c r="DF55" s="715"/>
      <c r="DG55" s="715"/>
      <c r="DH55" s="715"/>
      <c r="DI55" s="715"/>
      <c r="DJ55" s="715"/>
      <c r="DK55" s="715"/>
      <c r="DL55" s="715"/>
      <c r="DM55" s="715"/>
      <c r="DN55" s="715"/>
      <c r="DO55" s="715"/>
      <c r="DP55" s="715"/>
      <c r="DQ55" s="715"/>
      <c r="DR55" s="217"/>
      <c r="DS55" s="217"/>
      <c r="DT55" s="217"/>
      <c r="DU55" s="217"/>
      <c r="DV55" s="217"/>
      <c r="DW55" s="217"/>
      <c r="DX55" s="217"/>
      <c r="DY55" s="217"/>
      <c r="DZ55" s="217"/>
      <c r="EA55" s="217"/>
      <c r="EB55" s="217"/>
      <c r="EC55" s="217"/>
      <c r="ED55" s="217"/>
      <c r="EE55" s="217"/>
      <c r="EF55" s="217"/>
      <c r="EG55" s="217"/>
      <c r="EH55" s="217"/>
      <c r="EI55" s="217"/>
      <c r="EJ55" s="217"/>
      <c r="EK55" s="217"/>
      <c r="EL55" s="217"/>
      <c r="EM55" s="217"/>
      <c r="EN55" s="217"/>
      <c r="EO55" s="217"/>
      <c r="EP55" s="217"/>
      <c r="EQ55" s="217"/>
      <c r="ER55" s="217"/>
      <c r="ES55" s="217"/>
      <c r="ET55" s="217"/>
      <c r="EU55" s="217"/>
      <c r="EV55" s="217"/>
      <c r="EW55" s="217"/>
      <c r="EX55" s="217"/>
      <c r="EY55" s="217"/>
      <c r="EZ55" s="217"/>
      <c r="FA55" s="217"/>
      <c r="FB55" s="217"/>
      <c r="FC55" s="217"/>
      <c r="FD55" s="217"/>
      <c r="FE55" s="217"/>
      <c r="FF55" s="217"/>
      <c r="FG55" s="217"/>
      <c r="FH55" s="217"/>
      <c r="FI55" s="217"/>
      <c r="FJ55" s="217"/>
      <c r="FK55" s="217"/>
      <c r="FL55" s="217"/>
      <c r="FM55" s="217"/>
      <c r="FN55" s="217"/>
      <c r="FO55" s="217"/>
      <c r="FP55" s="217"/>
      <c r="FQ55" s="216"/>
      <c r="FR55" s="216"/>
      <c r="FS55" s="216"/>
      <c r="FT55" s="216"/>
      <c r="FU55" s="216"/>
      <c r="FV55" s="216"/>
      <c r="FW55" s="216"/>
      <c r="FX55" s="216"/>
      <c r="FY55" s="216"/>
      <c r="FZ55" s="216"/>
      <c r="GA55" s="216"/>
      <c r="GB55" s="216"/>
    </row>
    <row r="56" spans="1:184" ht="18" customHeight="1" x14ac:dyDescent="0.25">
      <c r="A56" s="137">
        <f t="shared" si="1"/>
        <v>0</v>
      </c>
      <c r="B56" s="138">
        <f t="shared" si="2"/>
        <v>0</v>
      </c>
      <c r="C56" s="132"/>
      <c r="D56" s="72">
        <f t="shared" si="0"/>
        <v>0</v>
      </c>
      <c r="E56" s="72">
        <f t="shared" si="3"/>
        <v>0</v>
      </c>
      <c r="F56" s="72" t="str">
        <f t="shared" si="5"/>
        <v/>
      </c>
      <c r="G56" s="582"/>
      <c r="H56" s="582"/>
      <c r="I56" s="73">
        <v>1</v>
      </c>
      <c r="J56" s="133"/>
      <c r="K56" s="635">
        <f>IF(C56="",0,IF(C56="A",IF(DT56="AP",0,SUMIF(#REF!,A56,#REF!)/1000+SUMIF(#REF!,A56,#REF!)/1000+0.00001),+O56))</f>
        <v>0</v>
      </c>
      <c r="L56" s="77"/>
      <c r="M56" s="636">
        <f>IF(C56="",0,IF(C56="A",IF(DT56="AP",0,SUMIF(#REF!,A56,#REF!)/1000+SUMIF(#REF!,A56,#REF!)/1000),+Q56))</f>
        <v>0</v>
      </c>
      <c r="N56" s="637" t="str">
        <f t="shared" si="4"/>
        <v/>
      </c>
      <c r="O56" s="113"/>
      <c r="P56" s="75"/>
      <c r="Q56" s="74"/>
      <c r="R56" s="127"/>
      <c r="S56" s="113"/>
      <c r="T56" s="76"/>
      <c r="U56" s="75"/>
      <c r="V56" s="127"/>
      <c r="W56" s="113"/>
      <c r="X56" s="75"/>
      <c r="Y56" s="75"/>
      <c r="Z56" s="77"/>
      <c r="AA56" s="115"/>
      <c r="AB56" s="113"/>
      <c r="AC56" s="75"/>
      <c r="AD56" s="75"/>
      <c r="AE56" s="75"/>
      <c r="AF56" s="78"/>
      <c r="AG56" s="114"/>
      <c r="AH56" s="21"/>
      <c r="AI56" s="161"/>
      <c r="AJ56" s="154"/>
      <c r="AK56" s="211"/>
      <c r="AL56" s="98"/>
      <c r="AM56" s="153"/>
      <c r="AN56" s="154"/>
      <c r="AO56" s="99"/>
      <c r="AP56" s="99"/>
      <c r="AQ56" s="99"/>
      <c r="AR56" s="155"/>
      <c r="AS56" s="99"/>
      <c r="AT56" s="99"/>
      <c r="AU56" s="99"/>
      <c r="AV56" s="99"/>
      <c r="AW56" s="97"/>
      <c r="AX56" s="152"/>
      <c r="AY56" s="21"/>
      <c r="AZ56" s="15"/>
      <c r="BA56" s="239"/>
      <c r="BB56" s="235"/>
      <c r="BC56" s="271"/>
      <c r="BD56" s="272"/>
      <c r="BE56" s="15"/>
      <c r="BF56" s="274"/>
      <c r="BG56" s="292"/>
      <c r="BH56" s="274"/>
      <c r="BI56" s="275"/>
      <c r="BJ56" s="15"/>
      <c r="BK56" s="679"/>
      <c r="BL56" s="680"/>
      <c r="BM56" s="548"/>
      <c r="BN56" s="547"/>
      <c r="BO56" s="548"/>
      <c r="BP56" s="547"/>
      <c r="BQ56" s="548"/>
      <c r="BR56" s="549"/>
      <c r="BS56" s="17"/>
      <c r="BT56" s="685"/>
      <c r="BU56" s="547"/>
      <c r="BV56" s="547"/>
      <c r="BW56" s="267"/>
      <c r="BX56" s="535"/>
      <c r="BY56" s="536"/>
      <c r="BZ56" s="274"/>
      <c r="CA56" s="275"/>
      <c r="CB56" s="15"/>
      <c r="CC56" s="546"/>
      <c r="CD56" s="547"/>
      <c r="CE56" s="548"/>
      <c r="CF56" s="547"/>
      <c r="CG56" s="548"/>
      <c r="CH56" s="547"/>
      <c r="CI56" s="548"/>
      <c r="CJ56" s="549"/>
      <c r="CK56" s="17"/>
      <c r="CL56" s="265"/>
      <c r="CM56" s="266"/>
      <c r="CN56" s="266"/>
      <c r="CO56" s="267"/>
      <c r="CQ56" s="297"/>
      <c r="CR56" s="589"/>
      <c r="CS56" s="690"/>
      <c r="CT56" s="590"/>
      <c r="CU56" s="702"/>
      <c r="CV56" s="702"/>
      <c r="CW56" s="710"/>
      <c r="CX56" s="710"/>
      <c r="CY56" s="590"/>
      <c r="CZ56" s="590"/>
      <c r="DA56" s="590"/>
      <c r="DB56" s="590"/>
      <c r="DC56" s="590"/>
      <c r="DD56" s="711"/>
      <c r="DE56" s="715"/>
      <c r="DF56" s="715"/>
      <c r="DG56" s="715"/>
      <c r="DH56" s="715"/>
      <c r="DI56" s="715"/>
      <c r="DJ56" s="715"/>
      <c r="DK56" s="715"/>
      <c r="DL56" s="715"/>
      <c r="DM56" s="715"/>
      <c r="DN56" s="715"/>
      <c r="DO56" s="715"/>
      <c r="DP56" s="715"/>
      <c r="DQ56" s="715"/>
      <c r="DR56" s="217"/>
      <c r="DS56" s="217"/>
      <c r="DT56" s="217"/>
      <c r="DU56" s="217"/>
      <c r="DV56" s="217"/>
      <c r="DW56" s="217"/>
      <c r="DX56" s="217"/>
      <c r="DY56" s="217"/>
      <c r="DZ56" s="217"/>
      <c r="EA56" s="217"/>
      <c r="EB56" s="217"/>
      <c r="EC56" s="217"/>
      <c r="ED56" s="217"/>
      <c r="EE56" s="217"/>
      <c r="EF56" s="217"/>
      <c r="EG56" s="217"/>
      <c r="EH56" s="217"/>
      <c r="EI56" s="217"/>
      <c r="EJ56" s="217"/>
      <c r="EK56" s="217"/>
      <c r="EL56" s="217"/>
      <c r="EM56" s="217"/>
      <c r="EN56" s="217"/>
      <c r="EO56" s="217"/>
      <c r="EP56" s="217"/>
      <c r="EQ56" s="217"/>
      <c r="ER56" s="217"/>
      <c r="ES56" s="217"/>
      <c r="ET56" s="217"/>
      <c r="EU56" s="217"/>
      <c r="EV56" s="217"/>
      <c r="EW56" s="217"/>
      <c r="EX56" s="217"/>
      <c r="EY56" s="217"/>
      <c r="EZ56" s="217"/>
      <c r="FA56" s="217"/>
      <c r="FB56" s="217"/>
      <c r="FC56" s="217"/>
      <c r="FD56" s="217"/>
      <c r="FE56" s="217"/>
      <c r="FF56" s="217"/>
      <c r="FG56" s="217"/>
      <c r="FH56" s="217"/>
      <c r="FI56" s="217"/>
      <c r="FJ56" s="217"/>
      <c r="FK56" s="217"/>
      <c r="FL56" s="217"/>
      <c r="FM56" s="217"/>
      <c r="FN56" s="217"/>
      <c r="FO56" s="217"/>
      <c r="FP56" s="217"/>
      <c r="FQ56" s="216"/>
      <c r="FR56" s="216"/>
      <c r="FS56" s="216"/>
      <c r="FT56" s="216"/>
      <c r="FU56" s="216"/>
      <c r="FV56" s="216"/>
      <c r="FW56" s="216"/>
      <c r="FX56" s="216"/>
      <c r="FY56" s="216"/>
      <c r="FZ56" s="216"/>
      <c r="GA56" s="216"/>
      <c r="GB56" s="216"/>
    </row>
    <row r="57" spans="1:184" ht="18" customHeight="1" x14ac:dyDescent="0.25">
      <c r="A57" s="137">
        <f t="shared" si="1"/>
        <v>0</v>
      </c>
      <c r="B57" s="138">
        <f t="shared" si="2"/>
        <v>0</v>
      </c>
      <c r="C57" s="132"/>
      <c r="D57" s="72">
        <f t="shared" si="0"/>
        <v>0</v>
      </c>
      <c r="E57" s="72">
        <f t="shared" si="3"/>
        <v>0</v>
      </c>
      <c r="F57" s="72" t="str">
        <f t="shared" si="5"/>
        <v/>
      </c>
      <c r="G57" s="582"/>
      <c r="H57" s="582"/>
      <c r="I57" s="73">
        <v>1</v>
      </c>
      <c r="J57" s="133"/>
      <c r="K57" s="635">
        <f>IF(C57="",0,IF(C57="A",IF(DT57="AP",0,SUMIF(#REF!,A57,#REF!)/1000+SUMIF(#REF!,A57,#REF!)/1000+0.00001),+O57))</f>
        <v>0</v>
      </c>
      <c r="L57" s="77"/>
      <c r="M57" s="636">
        <f>IF(C57="",0,IF(C57="A",IF(DT57="AP",0,SUMIF(#REF!,A57,#REF!)/1000+SUMIF(#REF!,A57,#REF!)/1000),+Q57))</f>
        <v>0</v>
      </c>
      <c r="N57" s="637" t="str">
        <f t="shared" si="4"/>
        <v/>
      </c>
      <c r="O57" s="113"/>
      <c r="P57" s="75"/>
      <c r="Q57" s="74"/>
      <c r="R57" s="127"/>
      <c r="S57" s="113"/>
      <c r="T57" s="76"/>
      <c r="U57" s="75"/>
      <c r="V57" s="127"/>
      <c r="W57" s="113"/>
      <c r="X57" s="75"/>
      <c r="Y57" s="75"/>
      <c r="Z57" s="77"/>
      <c r="AA57" s="115"/>
      <c r="AB57" s="113"/>
      <c r="AC57" s="75"/>
      <c r="AD57" s="75"/>
      <c r="AE57" s="75"/>
      <c r="AF57" s="78"/>
      <c r="AG57" s="114"/>
      <c r="AH57" s="21"/>
      <c r="AI57" s="161"/>
      <c r="AJ57" s="154"/>
      <c r="AK57" s="211"/>
      <c r="AL57" s="98"/>
      <c r="AM57" s="153"/>
      <c r="AN57" s="154"/>
      <c r="AO57" s="99"/>
      <c r="AP57" s="99"/>
      <c r="AQ57" s="99"/>
      <c r="AR57" s="155"/>
      <c r="AS57" s="99"/>
      <c r="AT57" s="99"/>
      <c r="AU57" s="99"/>
      <c r="AV57" s="99"/>
      <c r="AW57" s="97"/>
      <c r="AX57" s="152"/>
      <c r="AY57" s="21"/>
      <c r="AZ57" s="15"/>
      <c r="BA57" s="239"/>
      <c r="BB57" s="235"/>
      <c r="BC57" s="271"/>
      <c r="BD57" s="272"/>
      <c r="BE57" s="15"/>
      <c r="BF57" s="274"/>
      <c r="BG57" s="292"/>
      <c r="BH57" s="274"/>
      <c r="BI57" s="275"/>
      <c r="BJ57" s="15"/>
      <c r="BK57" s="679"/>
      <c r="BL57" s="680"/>
      <c r="BM57" s="548"/>
      <c r="BN57" s="547"/>
      <c r="BO57" s="548"/>
      <c r="BP57" s="547"/>
      <c r="BQ57" s="548"/>
      <c r="BR57" s="549"/>
      <c r="BS57" s="17"/>
      <c r="BT57" s="685"/>
      <c r="BU57" s="547"/>
      <c r="BV57" s="547"/>
      <c r="BW57" s="267"/>
      <c r="BX57" s="535"/>
      <c r="BY57" s="536"/>
      <c r="BZ57" s="274"/>
      <c r="CA57" s="275"/>
      <c r="CB57" s="15"/>
      <c r="CC57" s="546"/>
      <c r="CD57" s="547"/>
      <c r="CE57" s="548"/>
      <c r="CF57" s="547"/>
      <c r="CG57" s="548"/>
      <c r="CH57" s="547"/>
      <c r="CI57" s="548"/>
      <c r="CJ57" s="549"/>
      <c r="CK57" s="17"/>
      <c r="CL57" s="265"/>
      <c r="CM57" s="266"/>
      <c r="CN57" s="266"/>
      <c r="CO57" s="267"/>
      <c r="CQ57" s="297"/>
      <c r="CR57" s="589"/>
      <c r="CS57" s="690"/>
      <c r="CT57" s="590"/>
      <c r="CU57" s="702"/>
      <c r="CV57" s="702"/>
      <c r="CW57" s="710"/>
      <c r="CX57" s="710"/>
      <c r="CY57" s="590"/>
      <c r="CZ57" s="590"/>
      <c r="DA57" s="590"/>
      <c r="DB57" s="590"/>
      <c r="DC57" s="590"/>
      <c r="DD57" s="711"/>
      <c r="DE57" s="715"/>
      <c r="DF57" s="715"/>
      <c r="DG57" s="715"/>
      <c r="DH57" s="715"/>
      <c r="DI57" s="715"/>
      <c r="DJ57" s="715"/>
      <c r="DK57" s="715"/>
      <c r="DL57" s="715"/>
      <c r="DM57" s="715"/>
      <c r="DN57" s="715"/>
      <c r="DO57" s="715"/>
      <c r="DP57" s="715"/>
      <c r="DQ57" s="715"/>
      <c r="DR57" s="217"/>
      <c r="DS57" s="217"/>
      <c r="DT57" s="217"/>
      <c r="DU57" s="217"/>
      <c r="DV57" s="217"/>
      <c r="DW57" s="217"/>
      <c r="DX57" s="217"/>
      <c r="DY57" s="217"/>
      <c r="DZ57" s="217"/>
      <c r="EA57" s="217"/>
      <c r="EB57" s="217"/>
      <c r="EC57" s="217"/>
      <c r="ED57" s="217"/>
      <c r="EE57" s="217"/>
      <c r="EF57" s="217"/>
      <c r="EG57" s="217"/>
      <c r="EH57" s="217"/>
      <c r="EI57" s="217"/>
      <c r="EJ57" s="217"/>
      <c r="EK57" s="217"/>
      <c r="EL57" s="217"/>
      <c r="EM57" s="217"/>
      <c r="EN57" s="217"/>
      <c r="EO57" s="217"/>
      <c r="EP57" s="217"/>
      <c r="EQ57" s="217"/>
      <c r="ER57" s="217"/>
      <c r="ES57" s="217"/>
      <c r="ET57" s="217"/>
      <c r="EU57" s="217"/>
      <c r="EV57" s="217"/>
      <c r="EW57" s="217"/>
      <c r="EX57" s="217"/>
      <c r="EY57" s="217"/>
      <c r="EZ57" s="217"/>
      <c r="FA57" s="217"/>
      <c r="FB57" s="217"/>
      <c r="FC57" s="217"/>
      <c r="FD57" s="217"/>
      <c r="FE57" s="217"/>
      <c r="FF57" s="217"/>
      <c r="FG57" s="217"/>
      <c r="FH57" s="217"/>
      <c r="FI57" s="217"/>
      <c r="FJ57" s="217"/>
      <c r="FK57" s="217"/>
      <c r="FL57" s="217"/>
      <c r="FM57" s="217"/>
      <c r="FN57" s="217"/>
      <c r="FO57" s="217"/>
      <c r="FP57" s="217"/>
      <c r="FQ57" s="216"/>
      <c r="FR57" s="216"/>
      <c r="FS57" s="216"/>
      <c r="FT57" s="216"/>
      <c r="FU57" s="216"/>
      <c r="FV57" s="216"/>
      <c r="FW57" s="216"/>
      <c r="FX57" s="216"/>
      <c r="FY57" s="216"/>
      <c r="FZ57" s="216"/>
      <c r="GA57" s="216"/>
      <c r="GB57" s="216"/>
    </row>
    <row r="58" spans="1:184" ht="18" customHeight="1" x14ac:dyDescent="0.25">
      <c r="A58" s="137">
        <f t="shared" si="1"/>
        <v>0</v>
      </c>
      <c r="B58" s="138">
        <f t="shared" si="2"/>
        <v>0</v>
      </c>
      <c r="C58" s="132"/>
      <c r="D58" s="72">
        <f t="shared" si="0"/>
        <v>0</v>
      </c>
      <c r="E58" s="72">
        <f t="shared" si="3"/>
        <v>0</v>
      </c>
      <c r="F58" s="72" t="str">
        <f t="shared" si="5"/>
        <v/>
      </c>
      <c r="G58" s="582"/>
      <c r="H58" s="582"/>
      <c r="I58" s="73">
        <v>1</v>
      </c>
      <c r="J58" s="133"/>
      <c r="K58" s="635">
        <f>IF(C58="",0,IF(C58="A",IF(DT58="AP",0,SUMIF(#REF!,A58,#REF!)/1000+SUMIF(#REF!,A58,#REF!)/1000+0.00001),+O58))</f>
        <v>0</v>
      </c>
      <c r="L58" s="77"/>
      <c r="M58" s="636">
        <f>IF(C58="",0,IF(C58="A",IF(DT58="AP",0,SUMIF(#REF!,A58,#REF!)/1000+SUMIF(#REF!,A58,#REF!)/1000),+Q58))</f>
        <v>0</v>
      </c>
      <c r="N58" s="637" t="str">
        <f t="shared" si="4"/>
        <v/>
      </c>
      <c r="O58" s="113"/>
      <c r="P58" s="75"/>
      <c r="Q58" s="74"/>
      <c r="R58" s="127"/>
      <c r="S58" s="113"/>
      <c r="T58" s="76"/>
      <c r="U58" s="75"/>
      <c r="V58" s="127"/>
      <c r="W58" s="113"/>
      <c r="X58" s="75"/>
      <c r="Y58" s="75"/>
      <c r="Z58" s="77"/>
      <c r="AA58" s="115"/>
      <c r="AB58" s="113"/>
      <c r="AC58" s="75"/>
      <c r="AD58" s="75"/>
      <c r="AE58" s="75"/>
      <c r="AF58" s="78"/>
      <c r="AG58" s="114"/>
      <c r="AH58" s="21"/>
      <c r="AI58" s="161"/>
      <c r="AJ58" s="154"/>
      <c r="AK58" s="211"/>
      <c r="AL58" s="98"/>
      <c r="AM58" s="153"/>
      <c r="AN58" s="154"/>
      <c r="AO58" s="99"/>
      <c r="AP58" s="99"/>
      <c r="AQ58" s="99"/>
      <c r="AR58" s="155"/>
      <c r="AS58" s="99"/>
      <c r="AT58" s="99"/>
      <c r="AU58" s="99"/>
      <c r="AV58" s="99"/>
      <c r="AW58" s="97"/>
      <c r="AX58" s="152"/>
      <c r="AY58" s="21"/>
      <c r="AZ58" s="15"/>
      <c r="BA58" s="239"/>
      <c r="BB58" s="235"/>
      <c r="BC58" s="271"/>
      <c r="BD58" s="272"/>
      <c r="BE58" s="15"/>
      <c r="BF58" s="274"/>
      <c r="BG58" s="292"/>
      <c r="BH58" s="274"/>
      <c r="BI58" s="275"/>
      <c r="BJ58" s="15"/>
      <c r="BK58" s="679"/>
      <c r="BL58" s="680"/>
      <c r="BM58" s="548"/>
      <c r="BN58" s="547"/>
      <c r="BO58" s="548"/>
      <c r="BP58" s="547"/>
      <c r="BQ58" s="548"/>
      <c r="BR58" s="549"/>
      <c r="BS58" s="17"/>
      <c r="BT58" s="685"/>
      <c r="BU58" s="547"/>
      <c r="BV58" s="547"/>
      <c r="BW58" s="267"/>
      <c r="BX58" s="535"/>
      <c r="BY58" s="536"/>
      <c r="BZ58" s="274"/>
      <c r="CA58" s="275"/>
      <c r="CB58" s="15"/>
      <c r="CC58" s="546"/>
      <c r="CD58" s="547"/>
      <c r="CE58" s="548"/>
      <c r="CF58" s="547"/>
      <c r="CG58" s="548"/>
      <c r="CH58" s="547"/>
      <c r="CI58" s="548"/>
      <c r="CJ58" s="549"/>
      <c r="CK58" s="17"/>
      <c r="CL58" s="265"/>
      <c r="CM58" s="266"/>
      <c r="CN58" s="266"/>
      <c r="CO58" s="267"/>
      <c r="CQ58" s="297"/>
      <c r="CR58" s="589"/>
      <c r="CS58" s="690"/>
      <c r="CT58" s="590"/>
      <c r="CU58" s="702"/>
      <c r="CV58" s="702"/>
      <c r="CW58" s="710"/>
      <c r="CX58" s="710"/>
      <c r="CY58" s="590"/>
      <c r="CZ58" s="590"/>
      <c r="DA58" s="590"/>
      <c r="DB58" s="590"/>
      <c r="DC58" s="590"/>
      <c r="DD58" s="711"/>
      <c r="DE58" s="715"/>
      <c r="DF58" s="715"/>
      <c r="DG58" s="715"/>
      <c r="DH58" s="715"/>
      <c r="DI58" s="715"/>
      <c r="DJ58" s="715"/>
      <c r="DK58" s="715"/>
      <c r="DL58" s="715"/>
      <c r="DM58" s="715"/>
      <c r="DN58" s="715"/>
      <c r="DO58" s="715"/>
      <c r="DP58" s="715"/>
      <c r="DQ58" s="715"/>
      <c r="DR58" s="217"/>
      <c r="DS58" s="217"/>
      <c r="DT58" s="217"/>
      <c r="DU58" s="217"/>
      <c r="DV58" s="217"/>
      <c r="DW58" s="217"/>
      <c r="DX58" s="217"/>
      <c r="DY58" s="217"/>
      <c r="DZ58" s="217"/>
      <c r="EA58" s="217"/>
      <c r="EB58" s="217"/>
      <c r="EC58" s="217"/>
      <c r="ED58" s="217"/>
      <c r="EE58" s="217"/>
      <c r="EF58" s="217"/>
      <c r="EG58" s="217"/>
      <c r="EH58" s="217"/>
      <c r="EI58" s="217"/>
      <c r="EJ58" s="217"/>
      <c r="EK58" s="217"/>
      <c r="EL58" s="217"/>
      <c r="EM58" s="217"/>
      <c r="EN58" s="217"/>
      <c r="EO58" s="217"/>
      <c r="EP58" s="217"/>
      <c r="EQ58" s="217"/>
      <c r="ER58" s="217"/>
      <c r="ES58" s="217"/>
      <c r="ET58" s="217"/>
      <c r="EU58" s="217"/>
      <c r="EV58" s="217"/>
      <c r="EW58" s="217"/>
      <c r="EX58" s="217"/>
      <c r="EY58" s="217"/>
      <c r="EZ58" s="217"/>
      <c r="FA58" s="217"/>
      <c r="FB58" s="217"/>
      <c r="FC58" s="217"/>
      <c r="FD58" s="217"/>
      <c r="FE58" s="217"/>
      <c r="FF58" s="217"/>
      <c r="FG58" s="217"/>
      <c r="FH58" s="217"/>
      <c r="FI58" s="217"/>
      <c r="FJ58" s="217"/>
      <c r="FK58" s="217"/>
      <c r="FL58" s="217"/>
      <c r="FM58" s="217"/>
      <c r="FN58" s="217"/>
      <c r="FO58" s="217"/>
      <c r="FP58" s="217"/>
      <c r="FQ58" s="216"/>
      <c r="FR58" s="216"/>
      <c r="FS58" s="216"/>
      <c r="FT58" s="216"/>
      <c r="FU58" s="216"/>
      <c r="FV58" s="216"/>
      <c r="FW58" s="216"/>
      <c r="FX58" s="216"/>
      <c r="FY58" s="216"/>
      <c r="FZ58" s="216"/>
      <c r="GA58" s="216"/>
      <c r="GB58" s="216"/>
    </row>
  </sheetData>
  <mergeCells count="101">
    <mergeCell ref="E5:E11"/>
    <mergeCell ref="CX5:CX11"/>
    <mergeCell ref="CS5:CS11"/>
    <mergeCell ref="BZ5:CA9"/>
    <mergeCell ref="CB8:CB9"/>
    <mergeCell ref="BZ4:CO4"/>
    <mergeCell ref="C4:AG4"/>
    <mergeCell ref="AI4:AX4"/>
    <mergeCell ref="BK4:BW4"/>
    <mergeCell ref="D5:D11"/>
    <mergeCell ref="F5:F11"/>
    <mergeCell ref="G5:G11"/>
    <mergeCell ref="H5:H11"/>
    <mergeCell ref="I5:I11"/>
    <mergeCell ref="J5:J11"/>
    <mergeCell ref="K5:N9"/>
    <mergeCell ref="O5:R9"/>
    <mergeCell ref="S5:V9"/>
    <mergeCell ref="U10:V10"/>
    <mergeCell ref="W5:AA9"/>
    <mergeCell ref="K10:K11"/>
    <mergeCell ref="L10:L11"/>
    <mergeCell ref="M10:N10"/>
    <mergeCell ref="O10:O11"/>
    <mergeCell ref="AA10:AA11"/>
    <mergeCell ref="P10:P11"/>
    <mergeCell ref="Q10:R10"/>
    <mergeCell ref="S10:S11"/>
    <mergeCell ref="T10:T11"/>
    <mergeCell ref="AJ5:AM9"/>
    <mergeCell ref="W10:W11"/>
    <mergeCell ref="X10:X11"/>
    <mergeCell ref="Y10:Y11"/>
    <mergeCell ref="Z10:Z11"/>
    <mergeCell ref="AB10:AB11"/>
    <mergeCell ref="AC10:AC11"/>
    <mergeCell ref="AB5:AG9"/>
    <mergeCell ref="AL10:AM10"/>
    <mergeCell ref="CC10:CD10"/>
    <mergeCell ref="CE10:CF10"/>
    <mergeCell ref="CG10:CH10"/>
    <mergeCell ref="BV10:BV11"/>
    <mergeCell ref="BW10:BW11"/>
    <mergeCell ref="BZ10:CA10"/>
    <mergeCell ref="BT10:BT11"/>
    <mergeCell ref="BU10:BU11"/>
    <mergeCell ref="BK10:BL10"/>
    <mergeCell ref="BM10:BN10"/>
    <mergeCell ref="BO10:BP10"/>
    <mergeCell ref="BQ10:BR10"/>
    <mergeCell ref="AD10:AD11"/>
    <mergeCell ref="AE10:AE11"/>
    <mergeCell ref="AF10:AF11"/>
    <mergeCell ref="AG10:AG11"/>
    <mergeCell ref="AJ10:AJ11"/>
    <mergeCell ref="AK10:AK11"/>
    <mergeCell ref="CR4:CW4"/>
    <mergeCell ref="CN10:CN11"/>
    <mergeCell ref="CO10:CO11"/>
    <mergeCell ref="BT5:BW9"/>
    <mergeCell ref="CC5:CJ9"/>
    <mergeCell ref="CL5:CO9"/>
    <mergeCell ref="CQ5:CQ11"/>
    <mergeCell ref="CR5:CR11"/>
    <mergeCell ref="BX8:BX9"/>
    <mergeCell ref="BY8:BY9"/>
    <mergeCell ref="CI10:CJ10"/>
    <mergeCell ref="CL10:CL11"/>
    <mergeCell ref="CM10:CM11"/>
    <mergeCell ref="BF5:BI9"/>
    <mergeCell ref="BK5:BR9"/>
    <mergeCell ref="CY5:CY11"/>
    <mergeCell ref="DA10:DA11"/>
    <mergeCell ref="DB10:DB11"/>
    <mergeCell ref="DC10:DC11"/>
    <mergeCell ref="DD10:DD11"/>
    <mergeCell ref="CZ5:DD9"/>
    <mergeCell ref="CZ10:CZ11"/>
    <mergeCell ref="CW5:CW11"/>
    <mergeCell ref="CT5:CV11"/>
    <mergeCell ref="BE8:BE9"/>
    <mergeCell ref="BJ8:BJ9"/>
    <mergeCell ref="AO10:AO11"/>
    <mergeCell ref="AP10:AP11"/>
    <mergeCell ref="AS10:AS11"/>
    <mergeCell ref="AT10:AT11"/>
    <mergeCell ref="AU10:AU11"/>
    <mergeCell ref="AV10:AV11"/>
    <mergeCell ref="AW10:AW11"/>
    <mergeCell ref="AX10:AX11"/>
    <mergeCell ref="BC10:BC11"/>
    <mergeCell ref="BD10:BD11"/>
    <mergeCell ref="BF10:BG10"/>
    <mergeCell ref="BH10:BI10"/>
    <mergeCell ref="AN5:AR9"/>
    <mergeCell ref="AS5:AX9"/>
    <mergeCell ref="AZ5:AZ11"/>
    <mergeCell ref="BC5:BD9"/>
    <mergeCell ref="AR10:AR11"/>
    <mergeCell ref="AQ10:AQ11"/>
    <mergeCell ref="AN10:AN11"/>
  </mergeCells>
  <conditionalFormatting sqref="K13:K58">
    <cfRule type="expression" dxfId="112" priority="63" stopIfTrue="1">
      <formula>AND("c11=""C"";h11&lt;1")</formula>
    </cfRule>
  </conditionalFormatting>
  <conditionalFormatting sqref="A13:A58">
    <cfRule type="expression" dxfId="111" priority="64" stopIfTrue="1">
      <formula>+AZ13&gt;1</formula>
    </cfRule>
    <cfRule type="expression" dxfId="110" priority="65" stopIfTrue="1">
      <formula>+AZ13&lt;-1</formula>
    </cfRule>
  </conditionalFormatting>
  <conditionalFormatting sqref="B13:B58">
    <cfRule type="expression" dxfId="109" priority="66" stopIfTrue="1">
      <formula>+AZ13&gt;1</formula>
    </cfRule>
    <cfRule type="expression" dxfId="108" priority="67" stopIfTrue="1">
      <formula>+AZ13&lt;-1</formula>
    </cfRule>
  </conditionalFormatting>
  <conditionalFormatting sqref="AZ13:AZ58">
    <cfRule type="cellIs" dxfId="107" priority="62" stopIfTrue="1" operator="notEqual">
      <formula>0</formula>
    </cfRule>
  </conditionalFormatting>
  <conditionalFormatting sqref="J13:J58">
    <cfRule type="expression" dxfId="106" priority="61" stopIfTrue="1">
      <formula>CR13&lt;&gt;0</formula>
    </cfRule>
  </conditionalFormatting>
  <conditionalFormatting sqref="BK13:BK58 BM13:BM58 BO13:BO58 BQ13:BQ58">
    <cfRule type="cellIs" dxfId="105" priority="60" stopIfTrue="1" operator="lessThan">
      <formula>0.2</formula>
    </cfRule>
  </conditionalFormatting>
  <conditionalFormatting sqref="BL13:BL58 CJ13:CJ58 BP13:BP58 BR13:BR58 CD13:CD58 CF13:CF58 CH13:CH58 BV13:BV58">
    <cfRule type="expression" dxfId="104" priority="59" stopIfTrue="1">
      <formula>BK13&lt;20%</formula>
    </cfRule>
  </conditionalFormatting>
  <conditionalFormatting sqref="BN13:BN58">
    <cfRule type="expression" dxfId="103" priority="58" stopIfTrue="1">
      <formula>BM13&lt;20%</formula>
    </cfRule>
  </conditionalFormatting>
  <conditionalFormatting sqref="CC13:CC58 CE13:CE58 CG13:CG58 CI13:CI58">
    <cfRule type="cellIs" dxfId="102" priority="55" stopIfTrue="1" operator="lessThan">
      <formula>0.2</formula>
    </cfRule>
  </conditionalFormatting>
  <conditionalFormatting sqref="AZ56:AZ58">
    <cfRule type="cellIs" dxfId="101" priority="46" stopIfTrue="1" operator="notEqual">
      <formula>0</formula>
    </cfRule>
  </conditionalFormatting>
  <conditionalFormatting sqref="BK56:BK58 BM56:BM58 BO56:BO58 BQ56:BQ58">
    <cfRule type="cellIs" dxfId="100" priority="45" stopIfTrue="1" operator="lessThan">
      <formula>0.2</formula>
    </cfRule>
  </conditionalFormatting>
  <conditionalFormatting sqref="BN56:BN58">
    <cfRule type="expression" dxfId="99" priority="43" stopIfTrue="1">
      <formula>BM56&lt;20%</formula>
    </cfRule>
  </conditionalFormatting>
  <conditionalFormatting sqref="CC56:CC58 CE56:CE58 CG56:CG58 CI56:CI58">
    <cfRule type="cellIs" dxfId="98" priority="40" stopIfTrue="1" operator="lessThan">
      <formula>0.2</formula>
    </cfRule>
  </conditionalFormatting>
  <conditionalFormatting sqref="BU13:BU58">
    <cfRule type="expression" dxfId="97" priority="31" stopIfTrue="1">
      <formula>BT13&lt;20%</formula>
    </cfRule>
  </conditionalFormatting>
  <conditionalFormatting sqref="BU56:BU58">
    <cfRule type="expression" dxfId="96" priority="30" stopIfTrue="1">
      <formula>BT56&lt;20%</formula>
    </cfRule>
  </conditionalFormatting>
  <conditionalFormatting sqref="D13:D58">
    <cfRule type="expression" dxfId="95" priority="25" stopIfTrue="1">
      <formula>$CW13&lt;&gt;0</formula>
    </cfRule>
  </conditionalFormatting>
  <conditionalFormatting sqref="BM13:BP58 BU13:BV58">
    <cfRule type="expression" dxfId="94" priority="24" stopIfTrue="1">
      <formula>$CV$13=2</formula>
    </cfRule>
  </conditionalFormatting>
  <conditionalFormatting sqref="BM13:BN58 BU13:BU58">
    <cfRule type="expression" dxfId="93" priority="23" stopIfTrue="1">
      <formula>$CV$13=1</formula>
    </cfRule>
  </conditionalFormatting>
  <conditionalFormatting sqref="C13:C58">
    <cfRule type="expression" dxfId="92" priority="22" stopIfTrue="1">
      <formula>CY13=1</formula>
    </cfRule>
  </conditionalFormatting>
  <conditionalFormatting sqref="K13:N58">
    <cfRule type="expression" dxfId="91" priority="21" stopIfTrue="1">
      <formula>$CZ13&lt;&gt;0</formula>
    </cfRule>
  </conditionalFormatting>
  <conditionalFormatting sqref="AI13:AI58">
    <cfRule type="expression" dxfId="90" priority="68" stopIfTrue="1">
      <formula>AND(+AJ13&gt;0,+CT13=1)</formula>
    </cfRule>
    <cfRule type="expression" dxfId="89" priority="69" stopIfTrue="1">
      <formula>AND(+C13="",+CU13=1)</formula>
    </cfRule>
  </conditionalFormatting>
  <conditionalFormatting sqref="AN13:AN58">
    <cfRule type="expression" dxfId="88" priority="9">
      <formula>AND($AN13&lt;&gt;0,$AI13&lt;&gt;"A",OR($CS13=11,$CS13=22,$CS13=33,$CS13=44))</formula>
    </cfRule>
    <cfRule type="expression" dxfId="87" priority="20" stopIfTrue="1">
      <formula>AND($AN13&lt;&gt;0,$DA13=11)</formula>
    </cfRule>
  </conditionalFormatting>
  <conditionalFormatting sqref="AO13:AO58">
    <cfRule type="expression" dxfId="86" priority="8">
      <formula>AND($AT13&lt;&gt;0,$AI13&lt;&gt;"A",OR($CS13=11,$CS13=33,$CS13=44))</formula>
    </cfRule>
    <cfRule type="expression" dxfId="85" priority="19" stopIfTrue="1">
      <formula>AND($AO13&lt;&gt;0,$DB13=22)</formula>
    </cfRule>
  </conditionalFormatting>
  <conditionalFormatting sqref="AP13:AP58">
    <cfRule type="expression" dxfId="84" priority="7">
      <formula>AND($AU13&lt;&gt;0,$AI13&lt;&gt;"A",OR($CS13=11,$CS13=44))</formula>
    </cfRule>
    <cfRule type="expression" dxfId="83" priority="18" stopIfTrue="1">
      <formula>AND($AP13&lt;&gt;0,$DC13=33)</formula>
    </cfRule>
  </conditionalFormatting>
  <conditionalFormatting sqref="AQ13:AQ58">
    <cfRule type="expression" dxfId="82" priority="17" stopIfTrue="1">
      <formula>AND($AQ13&lt;&gt;0,$DD13=44)</formula>
    </cfRule>
  </conditionalFormatting>
  <conditionalFormatting sqref="W13:W58">
    <cfRule type="expression" dxfId="81" priority="13" stopIfTrue="1">
      <formula>AND($W13&lt;&gt;0,OR($CS13=1,$CS13=2,$CS13=3,$CS13=4))</formula>
    </cfRule>
  </conditionalFormatting>
  <conditionalFormatting sqref="X13:X58">
    <cfRule type="expression" dxfId="80" priority="12" stopIfTrue="1">
      <formula>AND($X13&lt;&gt;0,$DB13=2)</formula>
    </cfRule>
    <cfRule type="expression" dxfId="79" priority="14" stopIfTrue="1">
      <formula>AND($X13&lt;&gt;0,OR($CS13=1,$CS13=3,$CS13=4))</formula>
    </cfRule>
  </conditionalFormatting>
  <conditionalFormatting sqref="Y13:Y58">
    <cfRule type="expression" dxfId="78" priority="11" stopIfTrue="1">
      <formula>AND($Y13&lt;&gt;0,$DC13=3)</formula>
    </cfRule>
    <cfRule type="expression" dxfId="77" priority="15" stopIfTrue="1">
      <formula>AND($Y13&lt;&gt;0,OR($CS13=1,$CS13=4))</formula>
    </cfRule>
  </conditionalFormatting>
  <conditionalFormatting sqref="Z13:Z58">
    <cfRule type="expression" dxfId="76" priority="10" stopIfTrue="1">
      <formula>AND($Z13&lt;&gt;0,$DD13=4)</formula>
    </cfRule>
    <cfRule type="expression" dxfId="75" priority="16" stopIfTrue="1">
      <formula>AND($Z13&lt;&gt;0,$CS13=1)</formula>
    </cfRule>
  </conditionalFormatting>
  <conditionalFormatting sqref="Q13:Q58">
    <cfRule type="expression" dxfId="74" priority="1942" stopIfTrue="1">
      <formula>+C13&lt;&gt;"A"</formula>
    </cfRule>
    <cfRule type="cellIs" dxfId="73" priority="1943" stopIfTrue="1" operator="notEqual">
      <formula>+EG13/1000</formula>
    </cfRule>
  </conditionalFormatting>
  <conditionalFormatting sqref="O13:O58">
    <cfRule type="expression" dxfId="72" priority="1944" stopIfTrue="1">
      <formula>+C13&lt;&gt;"A"</formula>
    </cfRule>
    <cfRule type="cellIs" dxfId="71" priority="1945" stopIfTrue="1" operator="notEqual">
      <formula>+EE13/1000</formula>
    </cfRule>
  </conditionalFormatting>
  <conditionalFormatting sqref="E13:E58">
    <cfRule type="expression" dxfId="70" priority="1">
      <formula>AND(E13&lt;&gt;DU13,C13="A")</formula>
    </cfRule>
    <cfRule type="expression" dxfId="69" priority="2" stopIfTrue="1">
      <formula>$CX13&lt;&gt;0</formula>
    </cfRule>
  </conditionalFormatting>
  <hyperlinks>
    <hyperlink ref="A1" location="SETUP!A1" display="SETUP!A1"/>
  </hyperlinks>
  <printOptions horizontalCentered="1" verticalCentered="1"/>
  <pageMargins left="0" right="0" top="0" bottom="0" header="0" footer="0"/>
  <pageSetup paperSize="8" scale="34" orientation="landscape" r:id="rId1"/>
  <headerFooter alignWithMargins="0">
    <oddFooter xml:space="preserve">&amp;L&amp;D  &amp;T&amp;C&amp;P  &amp;R&amp;F
Onglet "&amp;A"
</oddFooter>
  </headerFooter>
  <customProperties>
    <customPr name="_pios_id" r:id="rId2"/>
  </customPropertie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GB59"/>
  <sheetViews>
    <sheetView showGridLines="0" showZeros="0" zoomScale="80" zoomScaleNormal="80" workbookViewId="0">
      <pane xSplit="10" ySplit="11" topLeftCell="K12" activePane="bottomRight" state="frozen"/>
      <selection activeCell="B86" sqref="B86"/>
      <selection pane="topRight" activeCell="B86" sqref="B86"/>
      <selection pane="bottomLeft" activeCell="B86" sqref="B86"/>
      <selection pane="bottomRight" activeCell="P22" sqref="P22"/>
    </sheetView>
  </sheetViews>
  <sheetFormatPr baseColWidth="10" defaultRowHeight="15" outlineLevelCol="1" x14ac:dyDescent="0.2"/>
  <cols>
    <col min="1" max="1" width="22.7109375" style="4" customWidth="1"/>
    <col min="2" max="2" width="32.7109375" style="4" customWidth="1"/>
    <col min="3" max="6" width="8.7109375" style="4" customWidth="1"/>
    <col min="7" max="8" width="12.7109375" style="4" customWidth="1"/>
    <col min="9" max="10" width="8.7109375" style="4" customWidth="1"/>
    <col min="11" max="14" width="12.7109375" style="4" hidden="1" customWidth="1" outlineLevel="1"/>
    <col min="15" max="15" width="12.7109375" style="4" customWidth="1" collapsed="1"/>
    <col min="16" max="18" width="12.7109375" style="4" customWidth="1"/>
    <col min="19" max="33" width="12.7109375" style="4" hidden="1" customWidth="1" outlineLevel="1"/>
    <col min="34" max="34" width="2.7109375" style="18" hidden="1" customWidth="1" collapsed="1"/>
    <col min="35" max="35" width="8.7109375" style="4" customWidth="1" outlineLevel="1"/>
    <col min="36" max="50" width="12.7109375" style="4" customWidth="1" outlineLevel="1"/>
    <col min="51" max="51" width="1.7109375" style="5" customWidth="1"/>
    <col min="52" max="52" width="13.7109375" style="20" customWidth="1"/>
    <col min="53" max="53" width="8.7109375" style="4" customWidth="1"/>
    <col min="54" max="54" width="8.7109375" style="14" customWidth="1"/>
    <col min="55" max="55" width="12.7109375" style="20" customWidth="1"/>
    <col min="56" max="56" width="12.7109375" style="19" customWidth="1"/>
    <col min="57" max="57" width="1.7109375" style="20" customWidth="1"/>
    <col min="58" max="61" width="12.7109375" style="4" customWidth="1"/>
    <col min="62" max="62" width="5.7109375" style="20" customWidth="1"/>
    <col min="63" max="70" width="12.7109375" style="4" customWidth="1"/>
    <col min="71" max="71" width="1.7109375" style="4" customWidth="1"/>
    <col min="72" max="75" width="12.7109375" style="4" customWidth="1"/>
    <col min="76" max="77" width="2.7109375" style="20" customWidth="1"/>
    <col min="78" max="79" width="12.7109375" style="4" hidden="1" customWidth="1" outlineLevel="1"/>
    <col min="80" max="80" width="5.7109375" style="4" hidden="1" customWidth="1" outlineLevel="1"/>
    <col min="81" max="88" width="12.7109375" style="4" hidden="1" customWidth="1" outlineLevel="1"/>
    <col min="89" max="89" width="1.7109375" style="4" hidden="1" customWidth="1" outlineLevel="1"/>
    <col min="90" max="93" width="12.7109375" style="4" hidden="1" customWidth="1" outlineLevel="1"/>
    <col min="94" max="94" width="5.7109375" customWidth="1" collapsed="1"/>
    <col min="95" max="109" width="12.7109375" style="4" customWidth="1"/>
    <col min="110" max="121" width="2.7109375" style="4" customWidth="1"/>
    <col min="122" max="184" width="12.7109375" style="4" customWidth="1"/>
    <col min="185" max="16384" width="11.42578125" style="4"/>
  </cols>
  <sheetData>
    <row r="1" spans="1:184" ht="15.75" x14ac:dyDescent="0.25">
      <c r="A1" s="745" t="s">
        <v>502</v>
      </c>
      <c r="C1" s="638" t="s">
        <v>315</v>
      </c>
      <c r="D1" s="657" t="s">
        <v>316</v>
      </c>
      <c r="E1" s="657"/>
      <c r="F1" s="657"/>
      <c r="G1" s="657"/>
      <c r="H1" s="657" t="s">
        <v>318</v>
      </c>
      <c r="I1" s="659" t="s">
        <v>320</v>
      </c>
      <c r="J1" s="677" t="s">
        <v>327</v>
      </c>
    </row>
    <row r="2" spans="1:184" x14ac:dyDescent="0.2">
      <c r="D2" s="657" t="s">
        <v>332</v>
      </c>
      <c r="E2" s="657"/>
      <c r="F2" s="657"/>
      <c r="G2" s="657"/>
      <c r="H2" s="657" t="s">
        <v>319</v>
      </c>
      <c r="I2" s="657"/>
      <c r="J2" s="658" t="s">
        <v>286</v>
      </c>
      <c r="K2" s="657" t="s">
        <v>287</v>
      </c>
      <c r="L2" s="658" t="s">
        <v>290</v>
      </c>
      <c r="M2" s="657" t="s">
        <v>292</v>
      </c>
      <c r="N2" s="658" t="s">
        <v>294</v>
      </c>
      <c r="O2" s="657" t="s">
        <v>325</v>
      </c>
    </row>
    <row r="3" spans="1:184" ht="15.75" x14ac:dyDescent="0.25">
      <c r="D3" s="657" t="s">
        <v>317</v>
      </c>
      <c r="E3" s="657"/>
      <c r="F3" s="657"/>
      <c r="G3" s="657"/>
      <c r="H3" s="657"/>
      <c r="I3" s="657"/>
      <c r="J3" s="658" t="s">
        <v>288</v>
      </c>
      <c r="K3" s="657" t="s">
        <v>289</v>
      </c>
      <c r="L3" s="658" t="s">
        <v>291</v>
      </c>
      <c r="M3" s="657" t="s">
        <v>293</v>
      </c>
      <c r="N3" s="658" t="s">
        <v>323</v>
      </c>
      <c r="O3" s="657" t="s">
        <v>326</v>
      </c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31"/>
      <c r="AI3" s="13"/>
      <c r="BA3" s="232"/>
      <c r="BB3" s="251"/>
      <c r="BX3" s="232"/>
      <c r="BY3" s="233"/>
      <c r="BZ3" s="224" t="s">
        <v>280</v>
      </c>
      <c r="CC3" s="225"/>
    </row>
    <row r="4" spans="1:184" ht="45.75" customHeight="1" thickBot="1" x14ac:dyDescent="0.3">
      <c r="A4" s="494"/>
      <c r="B4" s="495"/>
      <c r="C4" s="786" t="str">
        <f>"Budget d'activité par Responsables d'Affaires 
"&amp;SETUP!$G$3&amp;" "&amp;SETUP!$H$3</f>
        <v>Budget d'activité par Responsables d'Affaires 
0 0</v>
      </c>
      <c r="D4" s="786"/>
      <c r="E4" s="786"/>
      <c r="F4" s="786"/>
      <c r="G4" s="786"/>
      <c r="H4" s="786"/>
      <c r="I4" s="786"/>
      <c r="J4" s="786"/>
      <c r="K4" s="786"/>
      <c r="L4" s="786"/>
      <c r="M4" s="786"/>
      <c r="N4" s="786"/>
      <c r="O4" s="786"/>
      <c r="P4" s="786"/>
      <c r="Q4" s="786"/>
      <c r="R4" s="786"/>
      <c r="S4" s="786"/>
      <c r="T4" s="786"/>
      <c r="U4" s="786"/>
      <c r="V4" s="786"/>
      <c r="W4" s="786"/>
      <c r="X4" s="786"/>
      <c r="Y4" s="786"/>
      <c r="Z4" s="786"/>
      <c r="AA4" s="786"/>
      <c r="AB4" s="786"/>
      <c r="AC4" s="786"/>
      <c r="AD4" s="786"/>
      <c r="AE4" s="786"/>
      <c r="AF4" s="786"/>
      <c r="AG4" s="786"/>
      <c r="AH4" s="32"/>
      <c r="AI4" s="787" t="str">
        <f>"Budget d'activité par Responsables d'Affaires 
Année "&amp;SETUP!$H$3+1</f>
        <v>Budget d'activité par Responsables d'Affaires 
Année 1</v>
      </c>
      <c r="AJ4" s="787"/>
      <c r="AK4" s="787"/>
      <c r="AL4" s="787"/>
      <c r="AM4" s="787"/>
      <c r="AN4" s="787"/>
      <c r="AO4" s="787"/>
      <c r="AP4" s="787"/>
      <c r="AQ4" s="787"/>
      <c r="AR4" s="787"/>
      <c r="AS4" s="787"/>
      <c r="AT4" s="787"/>
      <c r="AU4" s="787"/>
      <c r="AV4" s="787"/>
      <c r="AW4" s="787"/>
      <c r="AX4" s="787"/>
      <c r="AY4" s="150"/>
      <c r="AZ4" s="18"/>
      <c r="BA4" s="239"/>
      <c r="BB4" s="252"/>
      <c r="BC4" s="897" t="str">
        <f>SETUP!$G$3&amp;" "&amp;SETUP!$H$3</f>
        <v>0 0</v>
      </c>
      <c r="BD4" s="897"/>
      <c r="BE4" s="897"/>
      <c r="BF4" s="897"/>
      <c r="BG4" s="897"/>
      <c r="BH4" s="897"/>
      <c r="BI4" s="897"/>
      <c r="BJ4" s="897"/>
      <c r="BK4" s="897"/>
      <c r="BL4" s="897"/>
      <c r="BM4" s="897"/>
      <c r="BN4" s="897"/>
      <c r="BO4" s="897"/>
      <c r="BP4" s="897"/>
      <c r="BQ4" s="897"/>
      <c r="BR4" s="897"/>
      <c r="BS4" s="897"/>
      <c r="BT4" s="897"/>
      <c r="BU4" s="897"/>
      <c r="BV4" s="897"/>
      <c r="BW4" s="897"/>
      <c r="BX4" s="249"/>
      <c r="BY4" s="250"/>
      <c r="BZ4" s="902" t="str">
        <f>SETUP!$G$4&amp;" "&amp;SETUP!$H$4</f>
        <v xml:space="preserve"> </v>
      </c>
      <c r="CA4" s="902"/>
      <c r="CB4" s="902"/>
      <c r="CC4" s="902"/>
      <c r="CD4" s="902"/>
      <c r="CE4" s="902"/>
      <c r="CF4" s="902"/>
      <c r="CG4" s="902"/>
      <c r="CH4" s="902"/>
      <c r="CI4" s="902"/>
      <c r="CJ4" s="902"/>
      <c r="CK4" s="902"/>
      <c r="CL4" s="902"/>
      <c r="CM4" s="902"/>
      <c r="CN4" s="902"/>
      <c r="CO4" s="902"/>
      <c r="CQ4" s="17"/>
      <c r="CR4" s="940" t="s">
        <v>339</v>
      </c>
      <c r="CS4" s="941"/>
      <c r="CT4" s="941"/>
      <c r="CU4" s="941"/>
      <c r="CV4" s="941"/>
      <c r="CW4" s="941"/>
      <c r="CX4" s="735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 s="16"/>
    </row>
    <row r="5" spans="1:184" s="18" customFormat="1" ht="18" customHeight="1" x14ac:dyDescent="0.25">
      <c r="A5" s="81" t="s">
        <v>175</v>
      </c>
      <c r="B5" s="616" t="e">
        <f>#REF!</f>
        <v>#REF!</v>
      </c>
      <c r="C5" s="128">
        <f>SETUP!$H$3</f>
        <v>0</v>
      </c>
      <c r="D5" s="816" t="s">
        <v>362</v>
      </c>
      <c r="E5" s="816" t="s">
        <v>363</v>
      </c>
      <c r="F5" s="816" t="s">
        <v>285</v>
      </c>
      <c r="G5" s="827" t="s">
        <v>40</v>
      </c>
      <c r="H5" s="827" t="s">
        <v>41</v>
      </c>
      <c r="I5" s="827" t="s">
        <v>39</v>
      </c>
      <c r="J5" s="839" t="s">
        <v>324</v>
      </c>
      <c r="K5" s="950" t="str">
        <f>"Commandes
 Année "&amp;SETUP!$H$3</f>
        <v>Commandes
 Année 0</v>
      </c>
      <c r="L5" s="951"/>
      <c r="M5" s="951"/>
      <c r="N5" s="952"/>
      <c r="O5" s="961" t="s">
        <v>113</v>
      </c>
      <c r="P5" s="962"/>
      <c r="Q5" s="962"/>
      <c r="R5" s="963"/>
      <c r="S5" s="950" t="str">
        <f>"Réalisé
 à fin "&amp;SETUP!$H$2</f>
        <v>Réalisé
 à fin -1</v>
      </c>
      <c r="T5" s="951"/>
      <c r="U5" s="951"/>
      <c r="V5" s="952"/>
      <c r="W5" s="950" t="str">
        <f>"Chiffre d'Affaires
Année "&amp;SETUP!$H$3</f>
        <v>Chiffre d'Affaires
Année 0</v>
      </c>
      <c r="X5" s="951"/>
      <c r="Y5" s="951"/>
      <c r="Z5" s="951"/>
      <c r="AA5" s="952"/>
      <c r="AB5" s="950" t="str">
        <f>"Marge Brute 
Année "&amp;SETUP!$H$3</f>
        <v>Marge Brute 
Année 0</v>
      </c>
      <c r="AC5" s="951"/>
      <c r="AD5" s="951"/>
      <c r="AE5" s="951"/>
      <c r="AF5" s="951"/>
      <c r="AG5" s="952"/>
      <c r="AH5" s="1"/>
      <c r="AI5" s="156">
        <f>+SETUP!$H$3+1</f>
        <v>1</v>
      </c>
      <c r="AJ5" s="930" t="str">
        <f>"Commandes
 Année "&amp;SETUP!$H$3+1</f>
        <v>Commandes
 Année 1</v>
      </c>
      <c r="AK5" s="930"/>
      <c r="AL5" s="930"/>
      <c r="AM5" s="930"/>
      <c r="AN5" s="929" t="str">
        <f>"Chiffre d'Affaires
Année "&amp;SETUP!$H$3+1</f>
        <v>Chiffre d'Affaires
Année 1</v>
      </c>
      <c r="AO5" s="930"/>
      <c r="AP5" s="930"/>
      <c r="AQ5" s="930"/>
      <c r="AR5" s="931"/>
      <c r="AS5" s="930" t="str">
        <f>"Marge Brute 
Année "&amp;SETUP!$H$3+1</f>
        <v>Marge Brute 
Année 1</v>
      </c>
      <c r="AT5" s="930"/>
      <c r="AU5" s="930"/>
      <c r="AV5" s="930"/>
      <c r="AW5" s="930"/>
      <c r="AX5" s="931"/>
      <c r="AY5" s="86"/>
      <c r="AZ5" s="937" t="s">
        <v>336</v>
      </c>
      <c r="BA5" s="240"/>
      <c r="BB5" s="252"/>
      <c r="BC5" s="905" t="s">
        <v>203</v>
      </c>
      <c r="BD5" s="906"/>
      <c r="BF5" s="884" t="s">
        <v>204</v>
      </c>
      <c r="BG5" s="885"/>
      <c r="BH5" s="885"/>
      <c r="BI5" s="886"/>
      <c r="BK5" s="859" t="s">
        <v>333</v>
      </c>
      <c r="BL5" s="860"/>
      <c r="BM5" s="860"/>
      <c r="BN5" s="860"/>
      <c r="BO5" s="860"/>
      <c r="BP5" s="860"/>
      <c r="BQ5" s="860"/>
      <c r="BR5" s="861"/>
      <c r="BS5" s="227"/>
      <c r="BT5" s="909" t="s">
        <v>282</v>
      </c>
      <c r="BU5" s="910"/>
      <c r="BV5" s="910"/>
      <c r="BW5" s="911"/>
      <c r="BX5" s="249"/>
      <c r="BY5" s="250"/>
      <c r="BZ5" s="898" t="s">
        <v>204</v>
      </c>
      <c r="CA5" s="755"/>
      <c r="CC5" s="859" t="s">
        <v>333</v>
      </c>
      <c r="CD5" s="860"/>
      <c r="CE5" s="860"/>
      <c r="CF5" s="860"/>
      <c r="CG5" s="860"/>
      <c r="CH5" s="860"/>
      <c r="CI5" s="860"/>
      <c r="CJ5" s="861"/>
      <c r="CK5" s="227"/>
      <c r="CL5" s="909" t="s">
        <v>282</v>
      </c>
      <c r="CM5" s="910"/>
      <c r="CN5" s="910"/>
      <c r="CO5" s="911"/>
      <c r="CQ5" s="857" t="s">
        <v>207</v>
      </c>
      <c r="CR5" s="903" t="s">
        <v>281</v>
      </c>
      <c r="CS5" s="903" t="s">
        <v>329</v>
      </c>
      <c r="CT5" s="753" t="s">
        <v>340</v>
      </c>
      <c r="CU5" s="754"/>
      <c r="CV5" s="767"/>
      <c r="CW5" s="765" t="s">
        <v>366</v>
      </c>
      <c r="CX5" s="765" t="s">
        <v>367</v>
      </c>
      <c r="CY5" s="762" t="s">
        <v>341</v>
      </c>
      <c r="CZ5" s="753" t="s">
        <v>342</v>
      </c>
      <c r="DA5" s="754"/>
      <c r="DB5" s="754"/>
      <c r="DC5" s="754"/>
      <c r="DD5" s="755"/>
      <c r="DE5" s="708"/>
      <c r="DF5" s="708"/>
      <c r="DG5" s="708"/>
      <c r="DH5" s="708"/>
      <c r="DI5" s="708"/>
      <c r="DJ5" s="708"/>
      <c r="DK5" s="708"/>
      <c r="DL5" s="708"/>
      <c r="DM5" s="708"/>
      <c r="DN5" s="708"/>
      <c r="DO5" s="708"/>
      <c r="DP5" s="708"/>
      <c r="DQ5" s="708"/>
    </row>
    <row r="6" spans="1:184" ht="18" customHeight="1" x14ac:dyDescent="0.2">
      <c r="A6" s="81" t="s">
        <v>176</v>
      </c>
      <c r="B6" s="617" t="str">
        <f>IFERROR(VLOOKUP(#REF!,TABLE,3,0),"")</f>
        <v/>
      </c>
      <c r="C6" s="678" t="s">
        <v>315</v>
      </c>
      <c r="D6" s="817"/>
      <c r="E6" s="817"/>
      <c r="F6" s="817"/>
      <c r="G6" s="828"/>
      <c r="H6" s="828"/>
      <c r="I6" s="828"/>
      <c r="J6" s="840"/>
      <c r="K6" s="953"/>
      <c r="L6" s="933"/>
      <c r="M6" s="933"/>
      <c r="N6" s="954"/>
      <c r="O6" s="964"/>
      <c r="P6" s="965"/>
      <c r="Q6" s="965"/>
      <c r="R6" s="966"/>
      <c r="S6" s="953"/>
      <c r="T6" s="933"/>
      <c r="U6" s="933"/>
      <c r="V6" s="954"/>
      <c r="W6" s="953"/>
      <c r="X6" s="933"/>
      <c r="Y6" s="933"/>
      <c r="Z6" s="933"/>
      <c r="AA6" s="954"/>
      <c r="AB6" s="953"/>
      <c r="AC6" s="933"/>
      <c r="AD6" s="933"/>
      <c r="AE6" s="933"/>
      <c r="AF6" s="933"/>
      <c r="AG6" s="954"/>
      <c r="AH6" s="1"/>
      <c r="AI6" s="157"/>
      <c r="AJ6" s="933"/>
      <c r="AK6" s="933"/>
      <c r="AL6" s="933"/>
      <c r="AM6" s="933"/>
      <c r="AN6" s="932"/>
      <c r="AO6" s="933"/>
      <c r="AP6" s="933"/>
      <c r="AQ6" s="933"/>
      <c r="AR6" s="770"/>
      <c r="AS6" s="933"/>
      <c r="AT6" s="933"/>
      <c r="AU6" s="933"/>
      <c r="AV6" s="933"/>
      <c r="AW6" s="933"/>
      <c r="AX6" s="770"/>
      <c r="AY6" s="86"/>
      <c r="AZ6" s="938"/>
      <c r="BA6" s="239"/>
      <c r="BB6" s="252"/>
      <c r="BC6" s="773"/>
      <c r="BD6" s="881"/>
      <c r="BE6" s="18"/>
      <c r="BF6" s="887"/>
      <c r="BG6" s="888"/>
      <c r="BH6" s="888"/>
      <c r="BI6" s="889"/>
      <c r="BJ6" s="18"/>
      <c r="BK6" s="862"/>
      <c r="BL6" s="863"/>
      <c r="BM6" s="863"/>
      <c r="BN6" s="863"/>
      <c r="BO6" s="863"/>
      <c r="BP6" s="863"/>
      <c r="BQ6" s="863"/>
      <c r="BR6" s="864"/>
      <c r="BS6" s="227"/>
      <c r="BT6" s="912"/>
      <c r="BU6" s="913"/>
      <c r="BV6" s="913"/>
      <c r="BW6" s="914"/>
      <c r="BX6" s="249"/>
      <c r="BY6" s="250"/>
      <c r="BZ6" s="899"/>
      <c r="CA6" s="758"/>
      <c r="CB6" s="18"/>
      <c r="CC6" s="862"/>
      <c r="CD6" s="863"/>
      <c r="CE6" s="863"/>
      <c r="CF6" s="863"/>
      <c r="CG6" s="863"/>
      <c r="CH6" s="863"/>
      <c r="CI6" s="863"/>
      <c r="CJ6" s="864"/>
      <c r="CK6" s="227"/>
      <c r="CL6" s="912"/>
      <c r="CM6" s="913"/>
      <c r="CN6" s="913"/>
      <c r="CO6" s="914"/>
      <c r="CQ6" s="858"/>
      <c r="CR6" s="904"/>
      <c r="CS6" s="904"/>
      <c r="CT6" s="756"/>
      <c r="CU6" s="757"/>
      <c r="CV6" s="768"/>
      <c r="CW6" s="766"/>
      <c r="CX6" s="766"/>
      <c r="CY6" s="759"/>
      <c r="CZ6" s="756"/>
      <c r="DA6" s="757"/>
      <c r="DB6" s="757"/>
      <c r="DC6" s="757"/>
      <c r="DD6" s="758"/>
      <c r="DE6" s="708"/>
      <c r="DF6" s="708"/>
      <c r="DG6" s="708"/>
      <c r="DH6" s="708"/>
      <c r="DI6" s="708"/>
      <c r="DJ6" s="708"/>
      <c r="DK6" s="708"/>
      <c r="DL6" s="708"/>
      <c r="DM6" s="708"/>
      <c r="DN6" s="708"/>
      <c r="DO6" s="708"/>
      <c r="DP6" s="708"/>
      <c r="DQ6" s="708"/>
    </row>
    <row r="7" spans="1:184" ht="18" customHeight="1" x14ac:dyDescent="0.25">
      <c r="A7" s="82" t="s">
        <v>197</v>
      </c>
      <c r="B7" s="712" t="str">
        <f>LEFT(B6,8)</f>
        <v/>
      </c>
      <c r="C7" s="129" t="s">
        <v>106</v>
      </c>
      <c r="D7" s="817"/>
      <c r="E7" s="817"/>
      <c r="F7" s="817"/>
      <c r="G7" s="828"/>
      <c r="H7" s="828"/>
      <c r="I7" s="828"/>
      <c r="J7" s="840"/>
      <c r="K7" s="953"/>
      <c r="L7" s="933"/>
      <c r="M7" s="933"/>
      <c r="N7" s="954"/>
      <c r="O7" s="964"/>
      <c r="P7" s="965"/>
      <c r="Q7" s="965"/>
      <c r="R7" s="966"/>
      <c r="S7" s="953"/>
      <c r="T7" s="933"/>
      <c r="U7" s="933"/>
      <c r="V7" s="954"/>
      <c r="W7" s="953"/>
      <c r="X7" s="933"/>
      <c r="Y7" s="933"/>
      <c r="Z7" s="933"/>
      <c r="AA7" s="954"/>
      <c r="AB7" s="953"/>
      <c r="AC7" s="933"/>
      <c r="AD7" s="933"/>
      <c r="AE7" s="933"/>
      <c r="AF7" s="933"/>
      <c r="AG7" s="954"/>
      <c r="AH7" s="89"/>
      <c r="AI7" s="158" t="s">
        <v>106</v>
      </c>
      <c r="AJ7" s="933"/>
      <c r="AK7" s="933"/>
      <c r="AL7" s="933"/>
      <c r="AM7" s="933"/>
      <c r="AN7" s="932"/>
      <c r="AO7" s="933"/>
      <c r="AP7" s="933"/>
      <c r="AQ7" s="933"/>
      <c r="AR7" s="770"/>
      <c r="AS7" s="933"/>
      <c r="AT7" s="933"/>
      <c r="AU7" s="933"/>
      <c r="AV7" s="933"/>
      <c r="AW7" s="933"/>
      <c r="AX7" s="770"/>
      <c r="AY7" s="86"/>
      <c r="AZ7" s="938"/>
      <c r="BA7" s="239"/>
      <c r="BB7" s="251"/>
      <c r="BC7" s="773"/>
      <c r="BD7" s="881"/>
      <c r="BF7" s="887"/>
      <c r="BG7" s="888"/>
      <c r="BH7" s="888"/>
      <c r="BI7" s="889"/>
      <c r="BK7" s="862"/>
      <c r="BL7" s="863"/>
      <c r="BM7" s="863"/>
      <c r="BN7" s="863"/>
      <c r="BO7" s="863"/>
      <c r="BP7" s="863"/>
      <c r="BQ7" s="863"/>
      <c r="BR7" s="864"/>
      <c r="BS7" s="227"/>
      <c r="BT7" s="912"/>
      <c r="BU7" s="913"/>
      <c r="BV7" s="913"/>
      <c r="BW7" s="914"/>
      <c r="BX7" s="232"/>
      <c r="BY7" s="233"/>
      <c r="BZ7" s="899"/>
      <c r="CA7" s="758"/>
      <c r="CC7" s="862"/>
      <c r="CD7" s="863"/>
      <c r="CE7" s="863"/>
      <c r="CF7" s="863"/>
      <c r="CG7" s="863"/>
      <c r="CH7" s="863"/>
      <c r="CI7" s="863"/>
      <c r="CJ7" s="864"/>
      <c r="CK7" s="227"/>
      <c r="CL7" s="912"/>
      <c r="CM7" s="913"/>
      <c r="CN7" s="913"/>
      <c r="CO7" s="914"/>
      <c r="CQ7" s="858"/>
      <c r="CR7" s="904"/>
      <c r="CS7" s="904"/>
      <c r="CT7" s="756"/>
      <c r="CU7" s="757"/>
      <c r="CV7" s="768"/>
      <c r="CW7" s="766"/>
      <c r="CX7" s="766"/>
      <c r="CY7" s="759"/>
      <c r="CZ7" s="756"/>
      <c r="DA7" s="757"/>
      <c r="DB7" s="757"/>
      <c r="DC7" s="757"/>
      <c r="DD7" s="758"/>
      <c r="DE7" s="708"/>
      <c r="DF7" s="708"/>
      <c r="DG7" s="708"/>
      <c r="DH7" s="708"/>
      <c r="DI7" s="708"/>
      <c r="DJ7" s="708"/>
      <c r="DK7" s="708"/>
      <c r="DL7" s="708"/>
      <c r="DM7" s="708"/>
      <c r="DN7" s="708"/>
      <c r="DO7" s="708"/>
      <c r="DP7" s="708"/>
      <c r="DQ7" s="708"/>
    </row>
    <row r="8" spans="1:184" ht="18" customHeight="1" x14ac:dyDescent="0.25">
      <c r="A8" s="83" t="s">
        <v>192</v>
      </c>
      <c r="B8" s="713"/>
      <c r="C8" s="130" t="s">
        <v>107</v>
      </c>
      <c r="D8" s="817"/>
      <c r="E8" s="817"/>
      <c r="F8" s="817"/>
      <c r="G8" s="828"/>
      <c r="H8" s="828"/>
      <c r="I8" s="828"/>
      <c r="J8" s="840"/>
      <c r="K8" s="953"/>
      <c r="L8" s="933"/>
      <c r="M8" s="933"/>
      <c r="N8" s="954"/>
      <c r="O8" s="964"/>
      <c r="P8" s="965"/>
      <c r="Q8" s="965"/>
      <c r="R8" s="966"/>
      <c r="S8" s="953"/>
      <c r="T8" s="933"/>
      <c r="U8" s="933"/>
      <c r="V8" s="954"/>
      <c r="W8" s="953"/>
      <c r="X8" s="933"/>
      <c r="Y8" s="933"/>
      <c r="Z8" s="933"/>
      <c r="AA8" s="954"/>
      <c r="AB8" s="953"/>
      <c r="AC8" s="933"/>
      <c r="AD8" s="933"/>
      <c r="AE8" s="933"/>
      <c r="AF8" s="933"/>
      <c r="AG8" s="954"/>
      <c r="AH8" s="24"/>
      <c r="AI8" s="159" t="s">
        <v>107</v>
      </c>
      <c r="AJ8" s="933"/>
      <c r="AK8" s="933"/>
      <c r="AL8" s="933"/>
      <c r="AM8" s="933"/>
      <c r="AN8" s="932"/>
      <c r="AO8" s="933"/>
      <c r="AP8" s="933"/>
      <c r="AQ8" s="933"/>
      <c r="AR8" s="770"/>
      <c r="AS8" s="933"/>
      <c r="AT8" s="933"/>
      <c r="AU8" s="933"/>
      <c r="AV8" s="933"/>
      <c r="AW8" s="933"/>
      <c r="AX8" s="770"/>
      <c r="AY8" s="86"/>
      <c r="AZ8" s="938"/>
      <c r="BA8" s="239"/>
      <c r="BB8" s="233"/>
      <c r="BC8" s="773"/>
      <c r="BD8" s="881"/>
      <c r="BE8" s="874"/>
      <c r="BF8" s="887"/>
      <c r="BG8" s="888"/>
      <c r="BH8" s="888"/>
      <c r="BI8" s="889"/>
      <c r="BJ8" s="874"/>
      <c r="BK8" s="862"/>
      <c r="BL8" s="863"/>
      <c r="BM8" s="863"/>
      <c r="BN8" s="863"/>
      <c r="BO8" s="863"/>
      <c r="BP8" s="863"/>
      <c r="BQ8" s="863"/>
      <c r="BR8" s="864"/>
      <c r="BS8" s="227"/>
      <c r="BT8" s="912"/>
      <c r="BU8" s="913"/>
      <c r="BV8" s="913"/>
      <c r="BW8" s="914"/>
      <c r="BX8" s="922"/>
      <c r="BY8" s="918"/>
      <c r="BZ8" s="899"/>
      <c r="CA8" s="758"/>
      <c r="CB8" s="874"/>
      <c r="CC8" s="862"/>
      <c r="CD8" s="863"/>
      <c r="CE8" s="863"/>
      <c r="CF8" s="863"/>
      <c r="CG8" s="863"/>
      <c r="CH8" s="863"/>
      <c r="CI8" s="863"/>
      <c r="CJ8" s="864"/>
      <c r="CK8" s="227"/>
      <c r="CL8" s="912"/>
      <c r="CM8" s="913"/>
      <c r="CN8" s="913"/>
      <c r="CO8" s="914"/>
      <c r="CQ8" s="858"/>
      <c r="CR8" s="904"/>
      <c r="CS8" s="904"/>
      <c r="CT8" s="756"/>
      <c r="CU8" s="757"/>
      <c r="CV8" s="768"/>
      <c r="CW8" s="766"/>
      <c r="CX8" s="766"/>
      <c r="CY8" s="759"/>
      <c r="CZ8" s="756"/>
      <c r="DA8" s="757"/>
      <c r="DB8" s="757"/>
      <c r="DC8" s="757"/>
      <c r="DD8" s="758"/>
      <c r="DE8" s="708"/>
      <c r="DF8" s="708"/>
      <c r="DG8" s="708"/>
      <c r="DH8" s="708"/>
      <c r="DI8" s="708"/>
      <c r="DJ8" s="708"/>
      <c r="DK8" s="708"/>
      <c r="DL8" s="708"/>
      <c r="DM8" s="708"/>
      <c r="DN8" s="708"/>
      <c r="DO8" s="708"/>
      <c r="DP8" s="708"/>
      <c r="DQ8" s="708"/>
    </row>
    <row r="9" spans="1:184" ht="18" customHeight="1" x14ac:dyDescent="0.2">
      <c r="A9" s="81" t="s">
        <v>193</v>
      </c>
      <c r="B9" s="691">
        <f>IF(B7="",0,CONCATENATE("IN",RIGHT(B7,3),777))</f>
        <v>0</v>
      </c>
      <c r="C9" s="130" t="s">
        <v>89</v>
      </c>
      <c r="D9" s="817"/>
      <c r="E9" s="817"/>
      <c r="F9" s="817"/>
      <c r="G9" s="828"/>
      <c r="H9" s="828"/>
      <c r="I9" s="828"/>
      <c r="J9" s="840"/>
      <c r="K9" s="955"/>
      <c r="L9" s="956"/>
      <c r="M9" s="956"/>
      <c r="N9" s="957"/>
      <c r="O9" s="967"/>
      <c r="P9" s="968"/>
      <c r="Q9" s="968"/>
      <c r="R9" s="969"/>
      <c r="S9" s="955"/>
      <c r="T9" s="956"/>
      <c r="U9" s="956"/>
      <c r="V9" s="957"/>
      <c r="W9" s="955"/>
      <c r="X9" s="956"/>
      <c r="Y9" s="956"/>
      <c r="Z9" s="956"/>
      <c r="AA9" s="957"/>
      <c r="AB9" s="955"/>
      <c r="AC9" s="956"/>
      <c r="AD9" s="956"/>
      <c r="AE9" s="956"/>
      <c r="AF9" s="956"/>
      <c r="AG9" s="957"/>
      <c r="AH9" s="24"/>
      <c r="AI9" s="159" t="s">
        <v>89</v>
      </c>
      <c r="AJ9" s="935"/>
      <c r="AK9" s="935"/>
      <c r="AL9" s="935"/>
      <c r="AM9" s="935"/>
      <c r="AN9" s="934"/>
      <c r="AO9" s="935"/>
      <c r="AP9" s="935"/>
      <c r="AQ9" s="935"/>
      <c r="AR9" s="936"/>
      <c r="AS9" s="935"/>
      <c r="AT9" s="935"/>
      <c r="AU9" s="935"/>
      <c r="AV9" s="935"/>
      <c r="AW9" s="935"/>
      <c r="AX9" s="936"/>
      <c r="AY9" s="86"/>
      <c r="AZ9" s="938"/>
      <c r="BA9" s="239"/>
      <c r="BB9" s="253"/>
      <c r="BC9" s="907"/>
      <c r="BD9" s="908"/>
      <c r="BE9" s="875"/>
      <c r="BF9" s="890"/>
      <c r="BG9" s="891"/>
      <c r="BH9" s="891"/>
      <c r="BI9" s="892"/>
      <c r="BJ9" s="875"/>
      <c r="BK9" s="865"/>
      <c r="BL9" s="866"/>
      <c r="BM9" s="866"/>
      <c r="BN9" s="866"/>
      <c r="BO9" s="866"/>
      <c r="BP9" s="866"/>
      <c r="BQ9" s="866"/>
      <c r="BR9" s="867"/>
      <c r="BS9" s="227"/>
      <c r="BT9" s="915"/>
      <c r="BU9" s="916"/>
      <c r="BV9" s="916"/>
      <c r="BW9" s="917"/>
      <c r="BX9" s="923"/>
      <c r="BY9" s="919"/>
      <c r="BZ9" s="900"/>
      <c r="CA9" s="901"/>
      <c r="CB9" s="875"/>
      <c r="CC9" s="865"/>
      <c r="CD9" s="866"/>
      <c r="CE9" s="866"/>
      <c r="CF9" s="866"/>
      <c r="CG9" s="866"/>
      <c r="CH9" s="866"/>
      <c r="CI9" s="866"/>
      <c r="CJ9" s="867"/>
      <c r="CK9" s="227"/>
      <c r="CL9" s="915"/>
      <c r="CM9" s="916"/>
      <c r="CN9" s="916"/>
      <c r="CO9" s="917"/>
      <c r="CQ9" s="858"/>
      <c r="CR9" s="904"/>
      <c r="CS9" s="904"/>
      <c r="CT9" s="756"/>
      <c r="CU9" s="757"/>
      <c r="CV9" s="768"/>
      <c r="CW9" s="766"/>
      <c r="CX9" s="766"/>
      <c r="CY9" s="759"/>
      <c r="CZ9" s="756"/>
      <c r="DA9" s="757"/>
      <c r="DB9" s="757"/>
      <c r="DC9" s="757"/>
      <c r="DD9" s="758"/>
      <c r="DE9" s="708"/>
      <c r="DF9" s="708"/>
      <c r="DG9" s="708"/>
      <c r="DH9" s="708"/>
      <c r="DI9" s="708"/>
      <c r="DJ9" s="708"/>
      <c r="DK9" s="708"/>
      <c r="DL9" s="708"/>
      <c r="DM9" s="708"/>
      <c r="DN9" s="708"/>
      <c r="DO9" s="708"/>
      <c r="DP9" s="708"/>
      <c r="DQ9" s="708"/>
    </row>
    <row r="10" spans="1:184" ht="18" customHeight="1" thickBot="1" x14ac:dyDescent="0.3">
      <c r="A10" s="84" t="s">
        <v>194</v>
      </c>
      <c r="B10" s="676" t="str">
        <f>IF(B9=0,"ALEAS",VLOOKUP(B9,NOMAXE6,2,0))</f>
        <v>ALEAS</v>
      </c>
      <c r="C10" s="130" t="s">
        <v>108</v>
      </c>
      <c r="D10" s="817"/>
      <c r="E10" s="817"/>
      <c r="F10" s="817"/>
      <c r="G10" s="828"/>
      <c r="H10" s="828"/>
      <c r="I10" s="828"/>
      <c r="J10" s="840"/>
      <c r="K10" s="805" t="s">
        <v>80</v>
      </c>
      <c r="L10" s="946" t="s">
        <v>195</v>
      </c>
      <c r="M10" s="948" t="s">
        <v>114</v>
      </c>
      <c r="N10" s="949"/>
      <c r="O10" s="805" t="s">
        <v>110</v>
      </c>
      <c r="P10" s="946" t="s">
        <v>195</v>
      </c>
      <c r="Q10" s="948" t="s">
        <v>114</v>
      </c>
      <c r="R10" s="949"/>
      <c r="S10" s="805" t="s">
        <v>110</v>
      </c>
      <c r="T10" s="946" t="s">
        <v>195</v>
      </c>
      <c r="U10" s="948" t="s">
        <v>114</v>
      </c>
      <c r="V10" s="949"/>
      <c r="W10" s="805" t="s">
        <v>117</v>
      </c>
      <c r="X10" s="778" t="s">
        <v>118</v>
      </c>
      <c r="Y10" s="778" t="s">
        <v>119</v>
      </c>
      <c r="Z10" s="943" t="s">
        <v>120</v>
      </c>
      <c r="AA10" s="852" t="s">
        <v>121</v>
      </c>
      <c r="AB10" s="805" t="s">
        <v>117</v>
      </c>
      <c r="AC10" s="778" t="s">
        <v>118</v>
      </c>
      <c r="AD10" s="778" t="s">
        <v>119</v>
      </c>
      <c r="AE10" s="943" t="s">
        <v>120</v>
      </c>
      <c r="AF10" s="823" t="s">
        <v>121</v>
      </c>
      <c r="AG10" s="825" t="s">
        <v>196</v>
      </c>
      <c r="AH10" s="24"/>
      <c r="AI10" s="159" t="s">
        <v>108</v>
      </c>
      <c r="AJ10" s="815" t="s">
        <v>80</v>
      </c>
      <c r="AK10" s="776" t="s">
        <v>195</v>
      </c>
      <c r="AL10" s="958" t="s">
        <v>114</v>
      </c>
      <c r="AM10" s="924"/>
      <c r="AN10" s="815" t="s">
        <v>117</v>
      </c>
      <c r="AO10" s="924" t="s">
        <v>118</v>
      </c>
      <c r="AP10" s="924" t="s">
        <v>119</v>
      </c>
      <c r="AQ10" s="925" t="s">
        <v>120</v>
      </c>
      <c r="AR10" s="803" t="s">
        <v>121</v>
      </c>
      <c r="AS10" s="924" t="s">
        <v>117</v>
      </c>
      <c r="AT10" s="924" t="s">
        <v>118</v>
      </c>
      <c r="AU10" s="924" t="s">
        <v>119</v>
      </c>
      <c r="AV10" s="925" t="s">
        <v>120</v>
      </c>
      <c r="AW10" s="853" t="s">
        <v>121</v>
      </c>
      <c r="AX10" s="928" t="s">
        <v>196</v>
      </c>
      <c r="AY10" s="86"/>
      <c r="AZ10" s="938"/>
      <c r="BA10" s="239"/>
      <c r="BB10" s="254"/>
      <c r="BC10" s="773" t="s">
        <v>110</v>
      </c>
      <c r="BD10" s="881" t="s">
        <v>111</v>
      </c>
      <c r="BF10" s="893" t="str">
        <f>"Carnet 
31.12."&amp;SETUP!$H$3</f>
        <v>Carnet 
31.12.0</v>
      </c>
      <c r="BG10" s="894"/>
      <c r="BH10" s="893" t="str">
        <f>"Carnet 
31.12."&amp;SETUP!$H$3+1</f>
        <v>Carnet 
31.12.1</v>
      </c>
      <c r="BI10" s="895"/>
      <c r="BK10" s="920" t="s">
        <v>117</v>
      </c>
      <c r="BL10" s="921"/>
      <c r="BM10" s="882" t="s">
        <v>118</v>
      </c>
      <c r="BN10" s="883"/>
      <c r="BO10" s="882" t="s">
        <v>119</v>
      </c>
      <c r="BP10" s="883"/>
      <c r="BQ10" s="882" t="s">
        <v>120</v>
      </c>
      <c r="BR10" s="896"/>
      <c r="BS10" s="7"/>
      <c r="BT10" s="880" t="s">
        <v>117</v>
      </c>
      <c r="BU10" s="763" t="s">
        <v>118</v>
      </c>
      <c r="BV10" s="763" t="s">
        <v>119</v>
      </c>
      <c r="BW10" s="764" t="s">
        <v>120</v>
      </c>
      <c r="BX10" s="232"/>
      <c r="BY10" s="233"/>
      <c r="BZ10" s="893" t="str">
        <f>"Carnet 
31.12."&amp;SETUP!$H$3+1</f>
        <v>Carnet 
31.12.1</v>
      </c>
      <c r="CA10" s="895"/>
      <c r="CC10" s="920" t="s">
        <v>117</v>
      </c>
      <c r="CD10" s="921"/>
      <c r="CE10" s="882" t="s">
        <v>118</v>
      </c>
      <c r="CF10" s="883"/>
      <c r="CG10" s="882" t="s">
        <v>119</v>
      </c>
      <c r="CH10" s="883"/>
      <c r="CI10" s="882" t="s">
        <v>120</v>
      </c>
      <c r="CJ10" s="896"/>
      <c r="CK10" s="7"/>
      <c r="CL10" s="880" t="s">
        <v>117</v>
      </c>
      <c r="CM10" s="763" t="s">
        <v>118</v>
      </c>
      <c r="CN10" s="763" t="s">
        <v>119</v>
      </c>
      <c r="CO10" s="764" t="s">
        <v>120</v>
      </c>
      <c r="CQ10" s="858"/>
      <c r="CR10" s="904"/>
      <c r="CS10" s="904"/>
      <c r="CT10" s="756"/>
      <c r="CU10" s="757"/>
      <c r="CV10" s="768"/>
      <c r="CW10" s="766"/>
      <c r="CX10" s="766"/>
      <c r="CY10" s="759"/>
      <c r="CZ10" s="759" t="s">
        <v>343</v>
      </c>
      <c r="DA10" s="763" t="s">
        <v>117</v>
      </c>
      <c r="DB10" s="763" t="s">
        <v>118</v>
      </c>
      <c r="DC10" s="763" t="s">
        <v>119</v>
      </c>
      <c r="DD10" s="764" t="s">
        <v>120</v>
      </c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225" t="s">
        <v>202</v>
      </c>
    </row>
    <row r="11" spans="1:184" ht="18" customHeight="1" thickBot="1" x14ac:dyDescent="0.3">
      <c r="A11" s="134" t="s">
        <v>190</v>
      </c>
      <c r="B11" s="135" t="s">
        <v>191</v>
      </c>
      <c r="C11" s="131" t="s">
        <v>109</v>
      </c>
      <c r="D11" s="959"/>
      <c r="E11" s="959"/>
      <c r="F11" s="959"/>
      <c r="G11" s="960"/>
      <c r="H11" s="960"/>
      <c r="I11" s="960"/>
      <c r="J11" s="841"/>
      <c r="K11" s="945"/>
      <c r="L11" s="947"/>
      <c r="M11" s="183" t="e">
        <f>"K"&amp;SETUP!$G$25</f>
        <v>#N/A</v>
      </c>
      <c r="N11" s="126" t="s">
        <v>112</v>
      </c>
      <c r="O11" s="945"/>
      <c r="P11" s="947"/>
      <c r="Q11" s="183" t="e">
        <f>"K"&amp;SETUP!$G$25</f>
        <v>#N/A</v>
      </c>
      <c r="R11" s="126" t="s">
        <v>116</v>
      </c>
      <c r="S11" s="945"/>
      <c r="T11" s="947"/>
      <c r="U11" s="183" t="e">
        <f>"K"&amp;SETUP!$G$25</f>
        <v>#N/A</v>
      </c>
      <c r="V11" s="126" t="s">
        <v>116</v>
      </c>
      <c r="W11" s="945"/>
      <c r="X11" s="942"/>
      <c r="Y11" s="942"/>
      <c r="Z11" s="944"/>
      <c r="AA11" s="838"/>
      <c r="AB11" s="945"/>
      <c r="AC11" s="942"/>
      <c r="AD11" s="942"/>
      <c r="AE11" s="944"/>
      <c r="AF11" s="837"/>
      <c r="AG11" s="800"/>
      <c r="AH11" s="90"/>
      <c r="AI11" s="160" t="s">
        <v>109</v>
      </c>
      <c r="AJ11" s="801"/>
      <c r="AK11" s="872"/>
      <c r="AL11" s="183" t="e">
        <f>"K"&amp;SETUP!$G$25</f>
        <v>#N/A</v>
      </c>
      <c r="AM11" s="95" t="s">
        <v>112</v>
      </c>
      <c r="AN11" s="801"/>
      <c r="AO11" s="780"/>
      <c r="AP11" s="780"/>
      <c r="AQ11" s="926"/>
      <c r="AR11" s="939"/>
      <c r="AS11" s="780"/>
      <c r="AT11" s="780"/>
      <c r="AU11" s="780"/>
      <c r="AV11" s="926"/>
      <c r="AW11" s="927"/>
      <c r="AX11" s="869"/>
      <c r="AY11" s="86"/>
      <c r="AZ11" s="938"/>
      <c r="BA11" s="239"/>
      <c r="BB11" s="233"/>
      <c r="BC11" s="773"/>
      <c r="BD11" s="881"/>
      <c r="BF11" s="278" t="s">
        <v>110</v>
      </c>
      <c r="BG11" s="293" t="s">
        <v>111</v>
      </c>
      <c r="BH11" s="278" t="s">
        <v>110</v>
      </c>
      <c r="BI11" s="279" t="s">
        <v>111</v>
      </c>
      <c r="BK11" s="228" t="s">
        <v>328</v>
      </c>
      <c r="BL11" s="229" t="s">
        <v>130</v>
      </c>
      <c r="BM11" s="230" t="s">
        <v>328</v>
      </c>
      <c r="BN11" s="229" t="s">
        <v>130</v>
      </c>
      <c r="BO11" s="230" t="s">
        <v>328</v>
      </c>
      <c r="BP11" s="229" t="s">
        <v>130</v>
      </c>
      <c r="BQ11" s="230" t="s">
        <v>328</v>
      </c>
      <c r="BR11" s="231" t="s">
        <v>130</v>
      </c>
      <c r="BS11" s="7"/>
      <c r="BT11" s="880"/>
      <c r="BU11" s="763"/>
      <c r="BV11" s="763"/>
      <c r="BW11" s="764"/>
      <c r="BX11" s="232"/>
      <c r="BY11" s="233"/>
      <c r="BZ11" s="276" t="s">
        <v>110</v>
      </c>
      <c r="CA11" s="277" t="s">
        <v>111</v>
      </c>
      <c r="CC11" s="228" t="s">
        <v>328</v>
      </c>
      <c r="CD11" s="229" t="s">
        <v>130</v>
      </c>
      <c r="CE11" s="230" t="s">
        <v>328</v>
      </c>
      <c r="CF11" s="229" t="s">
        <v>130</v>
      </c>
      <c r="CG11" s="230" t="s">
        <v>328</v>
      </c>
      <c r="CH11" s="229" t="s">
        <v>130</v>
      </c>
      <c r="CI11" s="230" t="s">
        <v>328</v>
      </c>
      <c r="CJ11" s="231" t="s">
        <v>130</v>
      </c>
      <c r="CK11" s="7"/>
      <c r="CL11" s="880"/>
      <c r="CM11" s="763"/>
      <c r="CN11" s="763"/>
      <c r="CO11" s="764"/>
      <c r="CQ11" s="858"/>
      <c r="CR11" s="904"/>
      <c r="CS11" s="904"/>
      <c r="CT11" s="756"/>
      <c r="CU11" s="757"/>
      <c r="CV11" s="768"/>
      <c r="CW11" s="766"/>
      <c r="CX11" s="766"/>
      <c r="CY11" s="759"/>
      <c r="CZ11" s="759"/>
      <c r="DA11" s="763"/>
      <c r="DB11" s="763"/>
      <c r="DC11" s="763"/>
      <c r="DD11" s="764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218" t="s">
        <v>78</v>
      </c>
      <c r="DS11" s="218" t="s">
        <v>189</v>
      </c>
      <c r="DT11" s="218" t="s">
        <v>198</v>
      </c>
      <c r="DU11" s="218" t="s">
        <v>337</v>
      </c>
      <c r="DV11" s="218" t="s">
        <v>338</v>
      </c>
      <c r="DW11" s="218" t="s">
        <v>188</v>
      </c>
      <c r="DX11" s="218" t="s">
        <v>199</v>
      </c>
      <c r="DY11" s="218" t="s">
        <v>186</v>
      </c>
      <c r="DZ11" s="218" t="s">
        <v>200</v>
      </c>
      <c r="EA11" s="218" t="s">
        <v>201</v>
      </c>
      <c r="EB11" s="218" t="s">
        <v>190</v>
      </c>
      <c r="EC11" s="218"/>
      <c r="ED11" s="219" t="s">
        <v>106</v>
      </c>
      <c r="EE11" s="220" t="s">
        <v>125</v>
      </c>
      <c r="EF11" s="220" t="s">
        <v>126</v>
      </c>
      <c r="EG11" s="220" t="s">
        <v>111</v>
      </c>
      <c r="EH11" s="220" t="s">
        <v>127</v>
      </c>
      <c r="EI11" s="220" t="s">
        <v>128</v>
      </c>
      <c r="EJ11" s="220" t="s">
        <v>129</v>
      </c>
      <c r="EK11" s="220" t="s">
        <v>56</v>
      </c>
      <c r="EL11" s="220" t="s">
        <v>57</v>
      </c>
      <c r="EM11" s="220" t="s">
        <v>58</v>
      </c>
      <c r="EN11" s="220" t="s">
        <v>59</v>
      </c>
      <c r="EO11" s="220" t="s">
        <v>60</v>
      </c>
      <c r="EP11" s="220" t="s">
        <v>61</v>
      </c>
      <c r="EQ11" s="220" t="s">
        <v>62</v>
      </c>
      <c r="ER11" s="220" t="s">
        <v>63</v>
      </c>
      <c r="ES11" s="220" t="s">
        <v>64</v>
      </c>
      <c r="ET11" s="220" t="s">
        <v>65</v>
      </c>
      <c r="EU11" s="220" t="s">
        <v>66</v>
      </c>
      <c r="EV11" s="220" t="s">
        <v>67</v>
      </c>
      <c r="EW11" s="220" t="s">
        <v>68</v>
      </c>
      <c r="EX11" s="220" t="s">
        <v>69</v>
      </c>
      <c r="EY11" s="220" t="s">
        <v>70</v>
      </c>
      <c r="EZ11" s="220" t="s">
        <v>71</v>
      </c>
      <c r="FA11" s="220" t="s">
        <v>72</v>
      </c>
      <c r="FB11" s="220" t="s">
        <v>73</v>
      </c>
      <c r="FC11" s="220" t="s">
        <v>28</v>
      </c>
      <c r="FD11" s="220" t="s">
        <v>29</v>
      </c>
      <c r="FE11" s="220" t="s">
        <v>30</v>
      </c>
      <c r="FF11" s="220" t="s">
        <v>31</v>
      </c>
      <c r="FG11" s="220" t="s">
        <v>32</v>
      </c>
      <c r="FH11" s="220" t="s">
        <v>33</v>
      </c>
      <c r="FI11" s="220" t="s">
        <v>34</v>
      </c>
      <c r="FJ11" s="220" t="s">
        <v>35</v>
      </c>
      <c r="FK11" s="220" t="s">
        <v>31</v>
      </c>
      <c r="FL11" s="220" t="s">
        <v>36</v>
      </c>
      <c r="FM11" s="220" t="s">
        <v>37</v>
      </c>
      <c r="FN11" s="220" t="s">
        <v>38</v>
      </c>
      <c r="FO11" s="220" t="s">
        <v>42</v>
      </c>
      <c r="FP11" s="220" t="s">
        <v>43</v>
      </c>
      <c r="FQ11" s="220" t="s">
        <v>44</v>
      </c>
      <c r="FR11" s="220" t="s">
        <v>45</v>
      </c>
      <c r="FS11" s="220" t="s">
        <v>46</v>
      </c>
      <c r="FT11" s="220" t="s">
        <v>47</v>
      </c>
      <c r="FU11" s="220" t="s">
        <v>48</v>
      </c>
      <c r="FV11" s="220" t="s">
        <v>49</v>
      </c>
      <c r="FW11" s="220" t="s">
        <v>50</v>
      </c>
      <c r="FX11" s="220" t="s">
        <v>51</v>
      </c>
      <c r="FY11" s="220" t="s">
        <v>131</v>
      </c>
      <c r="FZ11" s="220" t="s">
        <v>132</v>
      </c>
      <c r="GA11" s="220" t="s">
        <v>133</v>
      </c>
      <c r="GB11" s="220" t="s">
        <v>134</v>
      </c>
    </row>
    <row r="12" spans="1:184" ht="18" customHeight="1" x14ac:dyDescent="0.25">
      <c r="A12" s="136"/>
      <c r="B12" s="320"/>
      <c r="C12" s="324"/>
      <c r="D12" s="325"/>
      <c r="E12" s="325"/>
      <c r="F12" s="325"/>
      <c r="G12" s="325"/>
      <c r="H12" s="325"/>
      <c r="I12" s="325"/>
      <c r="J12" s="323"/>
      <c r="K12" s="313"/>
      <c r="L12" s="317"/>
      <c r="M12" s="318"/>
      <c r="N12" s="314"/>
      <c r="O12" s="313"/>
      <c r="P12" s="317"/>
      <c r="Q12" s="318"/>
      <c r="R12" s="314"/>
      <c r="S12" s="313"/>
      <c r="T12" s="317"/>
      <c r="U12" s="318"/>
      <c r="V12" s="327"/>
      <c r="W12" s="311"/>
      <c r="X12" s="177"/>
      <c r="Y12" s="177"/>
      <c r="Z12" s="177"/>
      <c r="AA12" s="328"/>
      <c r="AB12" s="313"/>
      <c r="AC12" s="85"/>
      <c r="AD12" s="85"/>
      <c r="AE12" s="85"/>
      <c r="AF12" s="331"/>
      <c r="AG12" s="332"/>
      <c r="AH12" s="22"/>
      <c r="AI12" s="333"/>
      <c r="AJ12" s="96"/>
      <c r="AK12" s="334"/>
      <c r="AL12" s="335"/>
      <c r="AM12" s="336"/>
      <c r="AN12" s="337"/>
      <c r="AO12" s="96"/>
      <c r="AP12" s="96"/>
      <c r="AQ12" s="96"/>
      <c r="AR12" s="338"/>
      <c r="AS12" s="96"/>
      <c r="AT12" s="96"/>
      <c r="AU12" s="96"/>
      <c r="AV12" s="96"/>
      <c r="AW12" s="339"/>
      <c r="AX12" s="151"/>
      <c r="AY12" s="22"/>
      <c r="AZ12" s="19"/>
      <c r="BA12" s="239"/>
      <c r="BB12" s="233"/>
      <c r="BC12" s="280"/>
      <c r="BD12" s="281"/>
      <c r="BF12" s="282"/>
      <c r="BG12" s="544"/>
      <c r="BH12" s="545"/>
      <c r="BI12" s="284"/>
      <c r="BK12" s="681"/>
      <c r="BL12" s="682"/>
      <c r="BM12" s="683"/>
      <c r="BN12" s="684"/>
      <c r="BO12" s="683"/>
      <c r="BP12" s="684"/>
      <c r="BQ12" s="552"/>
      <c r="BR12" s="551"/>
      <c r="BS12" s="226"/>
      <c r="BT12" s="686"/>
      <c r="BU12" s="687"/>
      <c r="BV12" s="687"/>
      <c r="BW12" s="688"/>
      <c r="BX12" s="232"/>
      <c r="BY12" s="233"/>
      <c r="BZ12" s="282"/>
      <c r="CA12" s="660"/>
      <c r="CC12" s="550"/>
      <c r="CD12" s="552"/>
      <c r="CE12" s="553"/>
      <c r="CF12" s="554"/>
      <c r="CG12" s="553"/>
      <c r="CH12" s="554"/>
      <c r="CI12" s="552"/>
      <c r="CJ12" s="551"/>
      <c r="CK12" s="226"/>
      <c r="CL12" s="282"/>
      <c r="CM12" s="283"/>
      <c r="CN12" s="283"/>
      <c r="CO12" s="284"/>
      <c r="CQ12" s="296"/>
      <c r="CR12" s="282"/>
      <c r="CS12" s="689"/>
      <c r="CT12" s="283"/>
      <c r="CU12" s="283"/>
      <c r="CV12" s="706"/>
      <c r="CW12" s="709"/>
      <c r="CX12" s="709"/>
      <c r="CY12" s="709"/>
      <c r="CZ12" s="709"/>
      <c r="DA12" s="709"/>
      <c r="DB12" s="709"/>
      <c r="DC12" s="709"/>
      <c r="DD12" s="703"/>
      <c r="DE12" s="714"/>
      <c r="DF12" s="714"/>
      <c r="DG12" s="714"/>
      <c r="DH12" s="714"/>
      <c r="DI12" s="714"/>
      <c r="DJ12" s="714"/>
      <c r="DK12" s="714"/>
      <c r="DL12" s="714"/>
      <c r="DM12" s="714"/>
      <c r="DN12" s="714"/>
      <c r="DO12" s="714"/>
      <c r="DP12" s="714"/>
      <c r="DQ12" s="714"/>
      <c r="DR12" s="216"/>
      <c r="DS12" s="216"/>
      <c r="DT12" s="216"/>
      <c r="DU12" s="216"/>
      <c r="DV12" s="216"/>
      <c r="DW12" s="216"/>
      <c r="DX12" s="216"/>
      <c r="DY12" s="216"/>
      <c r="DZ12" s="216"/>
      <c r="EA12" s="216"/>
      <c r="EB12" s="216"/>
      <c r="EC12" s="216"/>
      <c r="ED12" s="216"/>
      <c r="EE12" s="216"/>
      <c r="EF12" s="216"/>
      <c r="EG12" s="216"/>
      <c r="EH12" s="216"/>
      <c r="EI12" s="216"/>
      <c r="EJ12" s="216"/>
      <c r="EK12" s="216"/>
      <c r="EL12" s="216"/>
      <c r="EM12" s="216"/>
      <c r="EN12" s="216"/>
      <c r="EO12" s="216"/>
      <c r="EP12" s="216"/>
      <c r="EQ12" s="216"/>
      <c r="ER12" s="216"/>
      <c r="ES12" s="216"/>
      <c r="ET12" s="216"/>
      <c r="EU12" s="216"/>
      <c r="EV12" s="216"/>
      <c r="EW12" s="216"/>
      <c r="EX12" s="216"/>
      <c r="EY12" s="216"/>
      <c r="EZ12" s="216"/>
      <c r="FA12" s="216"/>
      <c r="FB12" s="216"/>
      <c r="FC12" s="216"/>
      <c r="FD12" s="216"/>
      <c r="FE12" s="216"/>
      <c r="FF12" s="216"/>
      <c r="FG12" s="216"/>
      <c r="FH12" s="216"/>
      <c r="FI12" s="216"/>
      <c r="FJ12" s="216"/>
      <c r="FK12" s="216"/>
      <c r="FL12" s="216"/>
      <c r="FM12" s="216"/>
      <c r="FN12" s="216"/>
      <c r="FO12" s="216"/>
      <c r="FP12" s="216"/>
      <c r="FQ12" s="216"/>
      <c r="FR12" s="216"/>
      <c r="FS12" s="216"/>
      <c r="FT12" s="216"/>
      <c r="FU12" s="216"/>
      <c r="FV12" s="216"/>
      <c r="FW12" s="216"/>
      <c r="FX12" s="216"/>
      <c r="FY12" s="216"/>
      <c r="FZ12" s="216"/>
      <c r="GA12" s="216"/>
      <c r="GB12" s="216"/>
    </row>
    <row r="13" spans="1:184" ht="18" customHeight="1" x14ac:dyDescent="0.25">
      <c r="A13" s="137">
        <f>+EA13</f>
        <v>0</v>
      </c>
      <c r="B13" s="138">
        <f>+EB13</f>
        <v>0</v>
      </c>
      <c r="C13" s="132"/>
      <c r="D13" s="72">
        <f t="shared" ref="D13:D58" si="0">+DT13</f>
        <v>0</v>
      </c>
      <c r="E13" s="72"/>
      <c r="F13" s="72" t="str">
        <f>IF(C13="A",IF(O13-S13-W13-X13&lt;1,"T","E"),"")</f>
        <v/>
      </c>
      <c r="G13" s="582"/>
      <c r="H13" s="582"/>
      <c r="I13" s="73">
        <v>1</v>
      </c>
      <c r="J13" s="133"/>
      <c r="K13" s="635">
        <f>IF(C13="",0,IF(C13="A",IF(DT13="AP",0,SUMIF(#REF!,A13,#REF!)/1000+SUMIF(#REF!,A13,#REF!)/1000+0.00001),+O13))</f>
        <v>0</v>
      </c>
      <c r="L13" s="77"/>
      <c r="M13" s="636">
        <f>IF(C13="",0,IF(C13="A",IF(DT13="AP",0,SUMIF(#REF!,A13,#REF!)/1000+SUMIF(#REF!,A13,#REF!)/1000),+Q13))</f>
        <v>0</v>
      </c>
      <c r="N13" s="637" t="str">
        <f>IFERROR(IF(ABS(M13/K13)&gt;2,"",M13/K13),"")</f>
        <v/>
      </c>
      <c r="O13" s="113"/>
      <c r="P13" s="75"/>
      <c r="Q13" s="74"/>
      <c r="R13" s="127"/>
      <c r="S13" s="113"/>
      <c r="T13" s="76"/>
      <c r="U13" s="75"/>
      <c r="V13" s="127"/>
      <c r="W13" s="113"/>
      <c r="X13" s="75"/>
      <c r="Y13" s="75"/>
      <c r="Z13" s="77"/>
      <c r="AA13" s="115"/>
      <c r="AB13" s="113"/>
      <c r="AC13" s="75"/>
      <c r="AD13" s="75"/>
      <c r="AE13" s="75"/>
      <c r="AF13" s="78"/>
      <c r="AG13" s="114"/>
      <c r="AH13" s="21"/>
      <c r="AI13" s="161"/>
      <c r="AJ13" s="154"/>
      <c r="AK13" s="211"/>
      <c r="AL13" s="98"/>
      <c r="AM13" s="153"/>
      <c r="AN13" s="154"/>
      <c r="AO13" s="99"/>
      <c r="AP13" s="99"/>
      <c r="AQ13" s="99"/>
      <c r="AR13" s="155"/>
      <c r="AS13" s="99"/>
      <c r="AT13" s="99"/>
      <c r="AU13" s="99"/>
      <c r="AV13" s="99"/>
      <c r="AW13" s="97"/>
      <c r="AX13" s="152"/>
      <c r="AY13" s="21"/>
      <c r="AZ13" s="15"/>
      <c r="BA13" s="239"/>
      <c r="BB13" s="235"/>
      <c r="BC13" s="271"/>
      <c r="BD13" s="272"/>
      <c r="BE13" s="15"/>
      <c r="BF13" s="274"/>
      <c r="BG13" s="292"/>
      <c r="BH13" s="274"/>
      <c r="BI13" s="275"/>
      <c r="BJ13" s="15"/>
      <c r="BK13" s="679"/>
      <c r="BL13" s="680"/>
      <c r="BM13" s="548"/>
      <c r="BN13" s="547"/>
      <c r="BO13" s="548"/>
      <c r="BP13" s="547"/>
      <c r="BQ13" s="548"/>
      <c r="BR13" s="549"/>
      <c r="BS13" s="17"/>
      <c r="BT13" s="685"/>
      <c r="BU13" s="547"/>
      <c r="BV13" s="547"/>
      <c r="BW13" s="267"/>
      <c r="BX13" s="535"/>
      <c r="BY13" s="536"/>
      <c r="BZ13" s="274"/>
      <c r="CA13" s="275"/>
      <c r="CB13" s="15"/>
      <c r="CC13" s="546"/>
      <c r="CD13" s="547"/>
      <c r="CE13" s="548"/>
      <c r="CF13" s="547"/>
      <c r="CG13" s="548"/>
      <c r="CH13" s="547"/>
      <c r="CI13" s="548"/>
      <c r="CJ13" s="549"/>
      <c r="CK13" s="17"/>
      <c r="CL13" s="265"/>
      <c r="CM13" s="266"/>
      <c r="CN13" s="266"/>
      <c r="CO13" s="267"/>
      <c r="CQ13" s="297"/>
      <c r="CR13" s="589"/>
      <c r="CS13" s="690"/>
      <c r="CT13" s="590"/>
      <c r="CU13" s="702"/>
      <c r="CV13" s="702"/>
      <c r="CW13" s="710"/>
      <c r="CX13" s="710"/>
      <c r="CY13" s="590"/>
      <c r="CZ13" s="590"/>
      <c r="DA13" s="590"/>
      <c r="DB13" s="590"/>
      <c r="DC13" s="590"/>
      <c r="DD13" s="711"/>
      <c r="DE13" s="715"/>
      <c r="DF13" s="715"/>
      <c r="DG13" s="715"/>
      <c r="DH13" s="715"/>
      <c r="DI13" s="715"/>
      <c r="DJ13" s="715"/>
      <c r="DK13" s="715"/>
      <c r="DL13" s="715"/>
      <c r="DM13" s="715"/>
      <c r="DN13" s="715"/>
      <c r="DO13" s="715"/>
      <c r="DP13" s="715"/>
      <c r="DQ13" s="715"/>
      <c r="DR13" s="217"/>
      <c r="DS13" s="217"/>
      <c r="DT13" s="217"/>
      <c r="DU13" s="217"/>
      <c r="DV13" s="217"/>
      <c r="DW13" s="217"/>
      <c r="DX13" s="217"/>
      <c r="DY13" s="217"/>
      <c r="DZ13" s="217"/>
      <c r="EA13" s="217"/>
      <c r="EB13" s="217"/>
      <c r="EC13" s="217"/>
      <c r="ED13" s="217"/>
      <c r="EE13" s="217"/>
      <c r="EF13" s="217"/>
      <c r="EG13" s="217"/>
      <c r="EH13" s="217"/>
      <c r="EI13" s="217"/>
      <c r="EJ13" s="217"/>
      <c r="EK13" s="217"/>
      <c r="EL13" s="217"/>
      <c r="EM13" s="217"/>
      <c r="EN13" s="217"/>
      <c r="EO13" s="217"/>
      <c r="EP13" s="217"/>
      <c r="EQ13" s="217"/>
      <c r="ER13" s="217"/>
      <c r="ES13" s="217"/>
      <c r="ET13" s="217"/>
      <c r="EU13" s="217"/>
      <c r="EV13" s="217"/>
      <c r="EW13" s="217"/>
      <c r="EX13" s="217"/>
      <c r="EY13" s="217"/>
      <c r="EZ13" s="217"/>
      <c r="FA13" s="217"/>
      <c r="FB13" s="217"/>
      <c r="FC13" s="217"/>
      <c r="FD13" s="217"/>
      <c r="FE13" s="217"/>
      <c r="FF13" s="217"/>
      <c r="FG13" s="217"/>
      <c r="FH13" s="217"/>
      <c r="FI13" s="217"/>
      <c r="FJ13" s="217"/>
      <c r="FK13" s="217"/>
      <c r="FL13" s="217"/>
      <c r="FM13" s="217"/>
      <c r="FN13" s="217"/>
      <c r="FO13" s="217"/>
      <c r="FP13" s="217"/>
      <c r="FQ13" s="216"/>
      <c r="FR13" s="216"/>
      <c r="FS13" s="216"/>
      <c r="FT13" s="216"/>
      <c r="FU13" s="216"/>
      <c r="FV13" s="216"/>
      <c r="FW13" s="216"/>
      <c r="FX13" s="216"/>
      <c r="FY13" s="216"/>
      <c r="FZ13" s="216"/>
      <c r="GA13" s="216"/>
      <c r="GB13" s="216"/>
    </row>
    <row r="14" spans="1:184" ht="18" customHeight="1" x14ac:dyDescent="0.25">
      <c r="A14" s="137">
        <f t="shared" ref="A14:A58" si="1">+EA14</f>
        <v>0</v>
      </c>
      <c r="B14" s="138">
        <f t="shared" ref="B14:B58" si="2">+EB14</f>
        <v>0</v>
      </c>
      <c r="C14" s="132"/>
      <c r="D14" s="72">
        <f t="shared" si="0"/>
        <v>0</v>
      </c>
      <c r="E14" s="72"/>
      <c r="F14" s="72" t="str">
        <f>IF(C14="A",IF(O14-S14-W14-X14&lt;1,"T","E"),"")</f>
        <v/>
      </c>
      <c r="G14" s="582"/>
      <c r="H14" s="582"/>
      <c r="I14" s="73">
        <v>1</v>
      </c>
      <c r="J14" s="133"/>
      <c r="K14" s="635">
        <f>IF(C14="",0,IF(C14="A",IF(DT14="AP",0,SUMIF(#REF!,A14,#REF!)/1000+SUMIF(#REF!,A14,#REF!)/1000+0.00001),+O14))</f>
        <v>0</v>
      </c>
      <c r="L14" s="77"/>
      <c r="M14" s="636">
        <f>IF(C14="",0,IF(C14="A",IF(DT14="AP",0,SUMIF(#REF!,A14,#REF!)/1000+SUMIF(#REF!,A14,#REF!)/1000),+Q14))</f>
        <v>0</v>
      </c>
      <c r="N14" s="637" t="str">
        <f t="shared" ref="N14:N58" si="3">IFERROR(IF(ABS(M14/K14)&gt;2,"",M14/K14),"")</f>
        <v/>
      </c>
      <c r="O14" s="113"/>
      <c r="P14" s="75"/>
      <c r="Q14" s="74"/>
      <c r="R14" s="127"/>
      <c r="S14" s="113"/>
      <c r="T14" s="76"/>
      <c r="U14" s="75"/>
      <c r="V14" s="127"/>
      <c r="W14" s="113"/>
      <c r="X14" s="75"/>
      <c r="Y14" s="75"/>
      <c r="Z14" s="77"/>
      <c r="AA14" s="115"/>
      <c r="AB14" s="113"/>
      <c r="AC14" s="75"/>
      <c r="AD14" s="75"/>
      <c r="AE14" s="75"/>
      <c r="AF14" s="78"/>
      <c r="AG14" s="114"/>
      <c r="AH14" s="21"/>
      <c r="AI14" s="161"/>
      <c r="AJ14" s="154"/>
      <c r="AK14" s="211"/>
      <c r="AL14" s="98"/>
      <c r="AM14" s="153"/>
      <c r="AN14" s="154"/>
      <c r="AO14" s="99"/>
      <c r="AP14" s="99"/>
      <c r="AQ14" s="99"/>
      <c r="AR14" s="155"/>
      <c r="AS14" s="99"/>
      <c r="AT14" s="99"/>
      <c r="AU14" s="99"/>
      <c r="AV14" s="99"/>
      <c r="AW14" s="97"/>
      <c r="AX14" s="152"/>
      <c r="AY14" s="21"/>
      <c r="AZ14" s="15"/>
      <c r="BA14" s="239"/>
      <c r="BB14" s="235"/>
      <c r="BC14" s="271"/>
      <c r="BD14" s="272"/>
      <c r="BE14" s="15"/>
      <c r="BF14" s="274"/>
      <c r="BG14" s="292"/>
      <c r="BH14" s="274"/>
      <c r="BI14" s="275"/>
      <c r="BJ14" s="15"/>
      <c r="BK14" s="679"/>
      <c r="BL14" s="680"/>
      <c r="BM14" s="548"/>
      <c r="BN14" s="547"/>
      <c r="BO14" s="548"/>
      <c r="BP14" s="547"/>
      <c r="BQ14" s="548"/>
      <c r="BR14" s="549"/>
      <c r="BS14" s="17"/>
      <c r="BT14" s="685"/>
      <c r="BU14" s="547"/>
      <c r="BV14" s="547"/>
      <c r="BW14" s="267"/>
      <c r="BX14" s="535"/>
      <c r="BY14" s="536"/>
      <c r="BZ14" s="274"/>
      <c r="CA14" s="275"/>
      <c r="CB14" s="15"/>
      <c r="CC14" s="546"/>
      <c r="CD14" s="547"/>
      <c r="CE14" s="548"/>
      <c r="CF14" s="547"/>
      <c r="CG14" s="548"/>
      <c r="CH14" s="547"/>
      <c r="CI14" s="548"/>
      <c r="CJ14" s="549"/>
      <c r="CK14" s="17"/>
      <c r="CL14" s="265"/>
      <c r="CM14" s="266"/>
      <c r="CN14" s="266"/>
      <c r="CO14" s="267"/>
      <c r="CQ14" s="297"/>
      <c r="CR14" s="589"/>
      <c r="CS14" s="690"/>
      <c r="CT14" s="590"/>
      <c r="CU14" s="702"/>
      <c r="CV14" s="702"/>
      <c r="CW14" s="710"/>
      <c r="CX14" s="710"/>
      <c r="CY14" s="590"/>
      <c r="CZ14" s="590"/>
      <c r="DA14" s="590"/>
      <c r="DB14" s="590"/>
      <c r="DC14" s="590"/>
      <c r="DD14" s="711"/>
      <c r="DE14" s="715"/>
      <c r="DF14" s="715"/>
      <c r="DG14" s="715"/>
      <c r="DH14" s="715"/>
      <c r="DI14" s="715"/>
      <c r="DJ14" s="715"/>
      <c r="DK14" s="715"/>
      <c r="DL14" s="715"/>
      <c r="DM14" s="715"/>
      <c r="DN14" s="715"/>
      <c r="DO14" s="715"/>
      <c r="DP14" s="715"/>
      <c r="DQ14" s="715"/>
      <c r="DR14" s="217"/>
      <c r="DS14" s="217"/>
      <c r="DT14" s="217"/>
      <c r="DU14" s="217"/>
      <c r="DV14" s="217"/>
      <c r="DW14" s="217"/>
      <c r="DX14" s="217"/>
      <c r="DY14" s="217"/>
      <c r="DZ14" s="217"/>
      <c r="EA14" s="217"/>
      <c r="EB14" s="217"/>
      <c r="EC14" s="217"/>
      <c r="ED14" s="217"/>
      <c r="EE14" s="217"/>
      <c r="EF14" s="217"/>
      <c r="EG14" s="217"/>
      <c r="EH14" s="217"/>
      <c r="EI14" s="217"/>
      <c r="EJ14" s="217"/>
      <c r="EK14" s="217"/>
      <c r="EL14" s="217"/>
      <c r="EM14" s="217"/>
      <c r="EN14" s="217"/>
      <c r="EO14" s="217"/>
      <c r="EP14" s="217"/>
      <c r="EQ14" s="217"/>
      <c r="ER14" s="217"/>
      <c r="ES14" s="217"/>
      <c r="ET14" s="217"/>
      <c r="EU14" s="217"/>
      <c r="EV14" s="217"/>
      <c r="EW14" s="217"/>
      <c r="EX14" s="217"/>
      <c r="EY14" s="217"/>
      <c r="EZ14" s="217"/>
      <c r="FA14" s="217"/>
      <c r="FB14" s="217"/>
      <c r="FC14" s="217"/>
      <c r="FD14" s="217"/>
      <c r="FE14" s="217"/>
      <c r="FF14" s="217"/>
      <c r="FG14" s="217"/>
      <c r="FH14" s="217"/>
      <c r="FI14" s="217"/>
      <c r="FJ14" s="217"/>
      <c r="FK14" s="217"/>
      <c r="FL14" s="217"/>
      <c r="FM14" s="217"/>
      <c r="FN14" s="217"/>
      <c r="FO14" s="217"/>
      <c r="FP14" s="217"/>
      <c r="FQ14" s="216"/>
      <c r="FR14" s="216"/>
      <c r="FS14" s="216"/>
      <c r="FT14" s="216"/>
      <c r="FU14" s="216"/>
      <c r="FV14" s="216"/>
      <c r="FW14" s="216"/>
      <c r="FX14" s="216"/>
      <c r="FY14" s="216"/>
      <c r="FZ14" s="216"/>
      <c r="GA14" s="216"/>
      <c r="GB14" s="216"/>
    </row>
    <row r="15" spans="1:184" ht="18" customHeight="1" x14ac:dyDescent="0.25">
      <c r="A15" s="137">
        <f t="shared" si="1"/>
        <v>0</v>
      </c>
      <c r="B15" s="138">
        <f t="shared" si="2"/>
        <v>0</v>
      </c>
      <c r="C15" s="132"/>
      <c r="D15" s="72">
        <f t="shared" si="0"/>
        <v>0</v>
      </c>
      <c r="E15" s="72"/>
      <c r="F15" s="72" t="str">
        <f>IF(C15="A",IF(O15-S15-W15-X15&lt;1,"T","E"),"")</f>
        <v/>
      </c>
      <c r="G15" s="582"/>
      <c r="H15" s="582"/>
      <c r="I15" s="73">
        <v>1</v>
      </c>
      <c r="J15" s="133"/>
      <c r="K15" s="635">
        <f>IF(C15="",0,IF(C15="A",IF(DT15="AP",0,SUMIF(#REF!,A15,#REF!)/1000+SUMIF(#REF!,A15,#REF!)/1000+0.00001),+O15))</f>
        <v>0</v>
      </c>
      <c r="L15" s="77"/>
      <c r="M15" s="636">
        <f>IF(C15="",0,IF(C15="A",IF(DT15="AP",0,SUMIF(#REF!,A15,#REF!)/1000+SUMIF(#REF!,A15,#REF!)/1000),+Q15))</f>
        <v>0</v>
      </c>
      <c r="N15" s="637" t="str">
        <f t="shared" si="3"/>
        <v/>
      </c>
      <c r="O15" s="113"/>
      <c r="P15" s="75"/>
      <c r="Q15" s="74"/>
      <c r="R15" s="127"/>
      <c r="S15" s="113"/>
      <c r="T15" s="76"/>
      <c r="U15" s="75"/>
      <c r="V15" s="127"/>
      <c r="W15" s="113"/>
      <c r="X15" s="75"/>
      <c r="Y15" s="75"/>
      <c r="Z15" s="77"/>
      <c r="AA15" s="115"/>
      <c r="AB15" s="113"/>
      <c r="AC15" s="75"/>
      <c r="AD15" s="75"/>
      <c r="AE15" s="75"/>
      <c r="AF15" s="78"/>
      <c r="AG15" s="114"/>
      <c r="AH15" s="21"/>
      <c r="AI15" s="161"/>
      <c r="AJ15" s="154"/>
      <c r="AK15" s="211"/>
      <c r="AL15" s="98"/>
      <c r="AM15" s="153"/>
      <c r="AN15" s="154"/>
      <c r="AO15" s="99"/>
      <c r="AP15" s="99"/>
      <c r="AQ15" s="99"/>
      <c r="AR15" s="155"/>
      <c r="AS15" s="99"/>
      <c r="AT15" s="99"/>
      <c r="AU15" s="99"/>
      <c r="AV15" s="99"/>
      <c r="AW15" s="97"/>
      <c r="AX15" s="152"/>
      <c r="AY15" s="21"/>
      <c r="AZ15" s="15"/>
      <c r="BA15" s="239"/>
      <c r="BB15" s="235"/>
      <c r="BC15" s="271"/>
      <c r="BD15" s="272"/>
      <c r="BE15" s="15"/>
      <c r="BF15" s="274"/>
      <c r="BG15" s="292"/>
      <c r="BH15" s="274"/>
      <c r="BI15" s="275"/>
      <c r="BJ15" s="15"/>
      <c r="BK15" s="679"/>
      <c r="BL15" s="680"/>
      <c r="BM15" s="548"/>
      <c r="BN15" s="547"/>
      <c r="BO15" s="548"/>
      <c r="BP15" s="547"/>
      <c r="BQ15" s="548"/>
      <c r="BR15" s="549"/>
      <c r="BS15" s="17"/>
      <c r="BT15" s="685"/>
      <c r="BU15" s="547"/>
      <c r="BV15" s="547"/>
      <c r="BW15" s="267"/>
      <c r="BX15" s="535"/>
      <c r="BY15" s="536"/>
      <c r="BZ15" s="274"/>
      <c r="CA15" s="275"/>
      <c r="CB15" s="15"/>
      <c r="CC15" s="546"/>
      <c r="CD15" s="547"/>
      <c r="CE15" s="548"/>
      <c r="CF15" s="547"/>
      <c r="CG15" s="548"/>
      <c r="CH15" s="547"/>
      <c r="CI15" s="548"/>
      <c r="CJ15" s="549"/>
      <c r="CK15" s="17"/>
      <c r="CL15" s="265"/>
      <c r="CM15" s="266"/>
      <c r="CN15" s="266"/>
      <c r="CO15" s="267"/>
      <c r="CQ15" s="297"/>
      <c r="CR15" s="589"/>
      <c r="CS15" s="690"/>
      <c r="CT15" s="590"/>
      <c r="CU15" s="702"/>
      <c r="CV15" s="702"/>
      <c r="CW15" s="710"/>
      <c r="CX15" s="710"/>
      <c r="CY15" s="590"/>
      <c r="CZ15" s="590"/>
      <c r="DA15" s="590"/>
      <c r="DB15" s="590"/>
      <c r="DC15" s="590"/>
      <c r="DD15" s="711"/>
      <c r="DE15" s="715"/>
      <c r="DF15" s="715"/>
      <c r="DG15" s="715"/>
      <c r="DH15" s="715"/>
      <c r="DI15" s="715"/>
      <c r="DJ15" s="715"/>
      <c r="DK15" s="715"/>
      <c r="DL15" s="715"/>
      <c r="DM15" s="715"/>
      <c r="DN15" s="715"/>
      <c r="DO15" s="715"/>
      <c r="DP15" s="715"/>
      <c r="DQ15" s="715"/>
      <c r="DR15" s="217"/>
      <c r="DS15" s="217"/>
      <c r="DT15" s="217"/>
      <c r="DU15" s="217"/>
      <c r="DV15" s="217"/>
      <c r="DW15" s="217"/>
      <c r="DX15" s="217"/>
      <c r="DY15" s="217"/>
      <c r="DZ15" s="217"/>
      <c r="EA15" s="217"/>
      <c r="EB15" s="217"/>
      <c r="EC15" s="217"/>
      <c r="ED15" s="217"/>
      <c r="EE15" s="217"/>
      <c r="EF15" s="217"/>
      <c r="EG15" s="217"/>
      <c r="EH15" s="217"/>
      <c r="EI15" s="217"/>
      <c r="EJ15" s="217"/>
      <c r="EK15" s="217"/>
      <c r="EL15" s="217"/>
      <c r="EM15" s="217"/>
      <c r="EN15" s="217"/>
      <c r="EO15" s="217"/>
      <c r="EP15" s="217"/>
      <c r="EQ15" s="217"/>
      <c r="ER15" s="217"/>
      <c r="ES15" s="217"/>
      <c r="ET15" s="217"/>
      <c r="EU15" s="217"/>
      <c r="EV15" s="217"/>
      <c r="EW15" s="217"/>
      <c r="EX15" s="217"/>
      <c r="EY15" s="217"/>
      <c r="EZ15" s="217"/>
      <c r="FA15" s="217"/>
      <c r="FB15" s="217"/>
      <c r="FC15" s="217"/>
      <c r="FD15" s="217"/>
      <c r="FE15" s="217"/>
      <c r="FF15" s="217"/>
      <c r="FG15" s="217"/>
      <c r="FH15" s="217"/>
      <c r="FI15" s="217"/>
      <c r="FJ15" s="217"/>
      <c r="FK15" s="217"/>
      <c r="FL15" s="217"/>
      <c r="FM15" s="217"/>
      <c r="FN15" s="217"/>
      <c r="FO15" s="217"/>
      <c r="FP15" s="217"/>
      <c r="FQ15" s="216"/>
      <c r="FR15" s="216"/>
      <c r="FS15" s="216"/>
      <c r="FT15" s="216"/>
      <c r="FU15" s="216"/>
      <c r="FV15" s="216"/>
      <c r="FW15" s="216"/>
      <c r="FX15" s="216"/>
      <c r="FY15" s="216"/>
      <c r="FZ15" s="216"/>
      <c r="GA15" s="216"/>
      <c r="GB15" s="216"/>
    </row>
    <row r="16" spans="1:184" ht="18" customHeight="1" x14ac:dyDescent="0.25">
      <c r="A16" s="137">
        <f t="shared" si="1"/>
        <v>0</v>
      </c>
      <c r="B16" s="138">
        <f t="shared" si="2"/>
        <v>0</v>
      </c>
      <c r="C16" s="132"/>
      <c r="D16" s="72">
        <f t="shared" si="0"/>
        <v>0</v>
      </c>
      <c r="E16" s="72"/>
      <c r="F16" s="72" t="str">
        <f>IF(C16="A",IF(O16-S16-W16-X16&lt;1,"T","E"),"")</f>
        <v/>
      </c>
      <c r="G16" s="582"/>
      <c r="H16" s="582"/>
      <c r="I16" s="73">
        <v>1</v>
      </c>
      <c r="J16" s="133"/>
      <c r="K16" s="635">
        <f>IF(C16="",0,IF(C16="A",IF(DT16="AP",0,SUMIF(#REF!,A16,#REF!)/1000+SUMIF(#REF!,A16,#REF!)/1000+0.00001),+O16))</f>
        <v>0</v>
      </c>
      <c r="L16" s="77"/>
      <c r="M16" s="636">
        <f>IF(C16="",0,IF(C16="A",IF(DT16="AP",0,SUMIF(#REF!,A16,#REF!)/1000+SUMIF(#REF!,A16,#REF!)/1000),+Q16))</f>
        <v>0</v>
      </c>
      <c r="N16" s="637" t="str">
        <f t="shared" si="3"/>
        <v/>
      </c>
      <c r="O16" s="113"/>
      <c r="P16" s="75"/>
      <c r="Q16" s="74"/>
      <c r="R16" s="127"/>
      <c r="S16" s="113"/>
      <c r="T16" s="76"/>
      <c r="U16" s="75"/>
      <c r="V16" s="127"/>
      <c r="W16" s="113"/>
      <c r="X16" s="75"/>
      <c r="Y16" s="75"/>
      <c r="Z16" s="77"/>
      <c r="AA16" s="115"/>
      <c r="AB16" s="113"/>
      <c r="AC16" s="75"/>
      <c r="AD16" s="75"/>
      <c r="AE16" s="75"/>
      <c r="AF16" s="78"/>
      <c r="AG16" s="114"/>
      <c r="AH16" s="21"/>
      <c r="AI16" s="161"/>
      <c r="AJ16" s="154"/>
      <c r="AK16" s="211"/>
      <c r="AL16" s="98"/>
      <c r="AM16" s="153"/>
      <c r="AN16" s="154"/>
      <c r="AO16" s="99"/>
      <c r="AP16" s="99"/>
      <c r="AQ16" s="99"/>
      <c r="AR16" s="155"/>
      <c r="AS16" s="99"/>
      <c r="AT16" s="99"/>
      <c r="AU16" s="99"/>
      <c r="AV16" s="99"/>
      <c r="AW16" s="97"/>
      <c r="AX16" s="152"/>
      <c r="AY16" s="21"/>
      <c r="AZ16" s="15"/>
      <c r="BA16" s="239"/>
      <c r="BB16" s="235"/>
      <c r="BC16" s="271"/>
      <c r="BD16" s="272"/>
      <c r="BE16" s="15"/>
      <c r="BF16" s="274"/>
      <c r="BG16" s="292"/>
      <c r="BH16" s="274"/>
      <c r="BI16" s="275"/>
      <c r="BJ16" s="15"/>
      <c r="BK16" s="679"/>
      <c r="BL16" s="680"/>
      <c r="BM16" s="548"/>
      <c r="BN16" s="547"/>
      <c r="BO16" s="548"/>
      <c r="BP16" s="547"/>
      <c r="BQ16" s="548"/>
      <c r="BR16" s="549"/>
      <c r="BS16" s="17"/>
      <c r="BT16" s="685"/>
      <c r="BU16" s="547"/>
      <c r="BV16" s="547"/>
      <c r="BW16" s="267"/>
      <c r="BX16" s="535"/>
      <c r="BY16" s="536"/>
      <c r="BZ16" s="274"/>
      <c r="CA16" s="275"/>
      <c r="CB16" s="15"/>
      <c r="CC16" s="546"/>
      <c r="CD16" s="547"/>
      <c r="CE16" s="548"/>
      <c r="CF16" s="547"/>
      <c r="CG16" s="548"/>
      <c r="CH16" s="547"/>
      <c r="CI16" s="548"/>
      <c r="CJ16" s="549"/>
      <c r="CK16" s="17"/>
      <c r="CL16" s="265"/>
      <c r="CM16" s="266"/>
      <c r="CN16" s="266"/>
      <c r="CO16" s="267"/>
      <c r="CQ16" s="297"/>
      <c r="CR16" s="589"/>
      <c r="CS16" s="690"/>
      <c r="CT16" s="590"/>
      <c r="CU16" s="702"/>
      <c r="CV16" s="702"/>
      <c r="CW16" s="710"/>
      <c r="CX16" s="710"/>
      <c r="CY16" s="590"/>
      <c r="CZ16" s="590"/>
      <c r="DA16" s="590"/>
      <c r="DB16" s="590"/>
      <c r="DC16" s="590"/>
      <c r="DD16" s="711"/>
      <c r="DE16" s="715"/>
      <c r="DF16" s="715"/>
      <c r="DG16" s="715"/>
      <c r="DH16" s="715"/>
      <c r="DI16" s="715"/>
      <c r="DJ16" s="715"/>
      <c r="DK16" s="715"/>
      <c r="DL16" s="715"/>
      <c r="DM16" s="715"/>
      <c r="DN16" s="715"/>
      <c r="DO16" s="715"/>
      <c r="DP16" s="715"/>
      <c r="DQ16" s="715"/>
      <c r="DR16" s="217"/>
      <c r="DS16" s="217"/>
      <c r="DT16" s="217"/>
      <c r="DU16" s="217"/>
      <c r="DV16" s="217"/>
      <c r="DW16" s="217"/>
      <c r="DX16" s="217"/>
      <c r="DY16" s="217"/>
      <c r="DZ16" s="217"/>
      <c r="EA16" s="217"/>
      <c r="EB16" s="217"/>
      <c r="EC16" s="217"/>
      <c r="ED16" s="217"/>
      <c r="EE16" s="217"/>
      <c r="EF16" s="217"/>
      <c r="EG16" s="217"/>
      <c r="EH16" s="217"/>
      <c r="EI16" s="217"/>
      <c r="EJ16" s="217"/>
      <c r="EK16" s="217"/>
      <c r="EL16" s="217"/>
      <c r="EM16" s="217"/>
      <c r="EN16" s="217"/>
      <c r="EO16" s="217"/>
      <c r="EP16" s="217"/>
      <c r="EQ16" s="217"/>
      <c r="ER16" s="217"/>
      <c r="ES16" s="217"/>
      <c r="ET16" s="217"/>
      <c r="EU16" s="217"/>
      <c r="EV16" s="217"/>
      <c r="EW16" s="217"/>
      <c r="EX16" s="217"/>
      <c r="EY16" s="217"/>
      <c r="EZ16" s="217"/>
      <c r="FA16" s="217"/>
      <c r="FB16" s="217"/>
      <c r="FC16" s="217"/>
      <c r="FD16" s="217"/>
      <c r="FE16" s="217"/>
      <c r="FF16" s="217"/>
      <c r="FG16" s="217"/>
      <c r="FH16" s="217"/>
      <c r="FI16" s="217"/>
      <c r="FJ16" s="217"/>
      <c r="FK16" s="217"/>
      <c r="FL16" s="217"/>
      <c r="FM16" s="217"/>
      <c r="FN16" s="217"/>
      <c r="FO16" s="217"/>
      <c r="FP16" s="217"/>
      <c r="FQ16" s="216"/>
      <c r="FR16" s="216"/>
      <c r="FS16" s="216"/>
      <c r="FT16" s="216"/>
      <c r="FU16" s="216"/>
      <c r="FV16" s="216"/>
      <c r="FW16" s="216"/>
      <c r="FX16" s="216"/>
      <c r="FY16" s="216"/>
      <c r="FZ16" s="216"/>
      <c r="GA16" s="216"/>
      <c r="GB16" s="216"/>
    </row>
    <row r="17" spans="1:184" ht="18" customHeight="1" x14ac:dyDescent="0.25">
      <c r="A17" s="137">
        <f t="shared" si="1"/>
        <v>0</v>
      </c>
      <c r="B17" s="138">
        <f t="shared" si="2"/>
        <v>0</v>
      </c>
      <c r="C17" s="132"/>
      <c r="D17" s="72">
        <f t="shared" si="0"/>
        <v>0</v>
      </c>
      <c r="E17" s="72"/>
      <c r="F17" s="72" t="str">
        <f>IF(C17="A",IF(O17-S17-W17-X17-Y17&lt;1,"T","E"),"")</f>
        <v/>
      </c>
      <c r="G17" s="582"/>
      <c r="H17" s="582"/>
      <c r="I17" s="73">
        <v>1</v>
      </c>
      <c r="J17" s="133"/>
      <c r="K17" s="635">
        <f>IF(C17="",0,IF(C17="A",IF(DT17="AP",0,SUMIF(#REF!,A17,#REF!)/1000+SUMIF(#REF!,A17,#REF!)/1000+0.00001),+O17))</f>
        <v>0</v>
      </c>
      <c r="L17" s="77"/>
      <c r="M17" s="636">
        <f>IF(C17="",0,IF(C17="A",IF(DT17="AP",0,SUMIF(#REF!,A17,#REF!)/1000+SUMIF(#REF!,A17,#REF!)/1000),+Q17))</f>
        <v>0</v>
      </c>
      <c r="N17" s="637" t="str">
        <f t="shared" si="3"/>
        <v/>
      </c>
      <c r="O17" s="113"/>
      <c r="P17" s="75"/>
      <c r="Q17" s="74"/>
      <c r="R17" s="127"/>
      <c r="S17" s="113"/>
      <c r="T17" s="76"/>
      <c r="U17" s="75"/>
      <c r="V17" s="127"/>
      <c r="W17" s="113"/>
      <c r="X17" s="75"/>
      <c r="Y17" s="75"/>
      <c r="Z17" s="77"/>
      <c r="AA17" s="115"/>
      <c r="AB17" s="113"/>
      <c r="AC17" s="75"/>
      <c r="AD17" s="75"/>
      <c r="AE17" s="75"/>
      <c r="AF17" s="78"/>
      <c r="AG17" s="114"/>
      <c r="AH17" s="21"/>
      <c r="AI17" s="161"/>
      <c r="AJ17" s="154"/>
      <c r="AK17" s="211"/>
      <c r="AL17" s="98"/>
      <c r="AM17" s="153"/>
      <c r="AN17" s="154"/>
      <c r="AO17" s="99"/>
      <c r="AP17" s="99"/>
      <c r="AQ17" s="99"/>
      <c r="AR17" s="155"/>
      <c r="AS17" s="99"/>
      <c r="AT17" s="99"/>
      <c r="AU17" s="99"/>
      <c r="AV17" s="99"/>
      <c r="AW17" s="97"/>
      <c r="AX17" s="152"/>
      <c r="AY17" s="21"/>
      <c r="AZ17" s="15"/>
      <c r="BA17" s="239"/>
      <c r="BB17" s="235"/>
      <c r="BC17" s="271"/>
      <c r="BD17" s="272"/>
      <c r="BE17" s="15"/>
      <c r="BF17" s="274"/>
      <c r="BG17" s="292"/>
      <c r="BH17" s="274"/>
      <c r="BI17" s="275"/>
      <c r="BJ17" s="15"/>
      <c r="BK17" s="679"/>
      <c r="BL17" s="680"/>
      <c r="BM17" s="548"/>
      <c r="BN17" s="547"/>
      <c r="BO17" s="548"/>
      <c r="BP17" s="547"/>
      <c r="BQ17" s="548"/>
      <c r="BR17" s="549"/>
      <c r="BS17" s="17"/>
      <c r="BT17" s="685"/>
      <c r="BU17" s="547"/>
      <c r="BV17" s="547"/>
      <c r="BW17" s="267"/>
      <c r="BX17" s="535"/>
      <c r="BY17" s="536"/>
      <c r="BZ17" s="274"/>
      <c r="CA17" s="275"/>
      <c r="CB17" s="15"/>
      <c r="CC17" s="546"/>
      <c r="CD17" s="547"/>
      <c r="CE17" s="548"/>
      <c r="CF17" s="547"/>
      <c r="CG17" s="548"/>
      <c r="CH17" s="547"/>
      <c r="CI17" s="548"/>
      <c r="CJ17" s="549"/>
      <c r="CK17" s="17"/>
      <c r="CL17" s="265"/>
      <c r="CM17" s="266"/>
      <c r="CN17" s="266"/>
      <c r="CO17" s="267"/>
      <c r="CQ17" s="297"/>
      <c r="CR17" s="589"/>
      <c r="CS17" s="690"/>
      <c r="CT17" s="590"/>
      <c r="CU17" s="702"/>
      <c r="CV17" s="702"/>
      <c r="CW17" s="710"/>
      <c r="CX17" s="710"/>
      <c r="CY17" s="590"/>
      <c r="CZ17" s="590"/>
      <c r="DA17" s="590"/>
      <c r="DB17" s="590"/>
      <c r="DC17" s="590"/>
      <c r="DD17" s="711"/>
      <c r="DE17" s="715"/>
      <c r="DF17" s="715"/>
      <c r="DG17" s="715"/>
      <c r="DH17" s="715"/>
      <c r="DI17" s="715"/>
      <c r="DJ17" s="715"/>
      <c r="DK17" s="715"/>
      <c r="DL17" s="715"/>
      <c r="DM17" s="715"/>
      <c r="DN17" s="715"/>
      <c r="DO17" s="715"/>
      <c r="DP17" s="715"/>
      <c r="DQ17" s="715"/>
      <c r="DR17" s="217"/>
      <c r="DS17" s="217"/>
      <c r="DT17" s="217"/>
      <c r="DU17" s="217"/>
      <c r="DV17" s="217"/>
      <c r="DW17" s="217"/>
      <c r="DX17" s="217"/>
      <c r="DY17" s="217"/>
      <c r="DZ17" s="217"/>
      <c r="EA17" s="217"/>
      <c r="EB17" s="217"/>
      <c r="EC17" s="217"/>
      <c r="ED17" s="217"/>
      <c r="EE17" s="217"/>
      <c r="EF17" s="217"/>
      <c r="EG17" s="217"/>
      <c r="EH17" s="217"/>
      <c r="EI17" s="217"/>
      <c r="EJ17" s="217"/>
      <c r="EK17" s="217"/>
      <c r="EL17" s="217"/>
      <c r="EM17" s="217"/>
      <c r="EN17" s="217"/>
      <c r="EO17" s="217"/>
      <c r="EP17" s="217"/>
      <c r="EQ17" s="217"/>
      <c r="ER17" s="217"/>
      <c r="ES17" s="217"/>
      <c r="ET17" s="217"/>
      <c r="EU17" s="217"/>
      <c r="EV17" s="217"/>
      <c r="EW17" s="217"/>
      <c r="EX17" s="217"/>
      <c r="EY17" s="217"/>
      <c r="EZ17" s="217"/>
      <c r="FA17" s="217"/>
      <c r="FB17" s="217"/>
      <c r="FC17" s="217"/>
      <c r="FD17" s="217"/>
      <c r="FE17" s="217"/>
      <c r="FF17" s="217"/>
      <c r="FG17" s="217"/>
      <c r="FH17" s="217"/>
      <c r="FI17" s="217"/>
      <c r="FJ17" s="217"/>
      <c r="FK17" s="217"/>
      <c r="FL17" s="217"/>
      <c r="FM17" s="217"/>
      <c r="FN17" s="217"/>
      <c r="FO17" s="217"/>
      <c r="FP17" s="217"/>
      <c r="FQ17" s="216"/>
      <c r="FR17" s="216"/>
      <c r="FS17" s="216"/>
      <c r="FT17" s="216"/>
      <c r="FU17" s="216"/>
      <c r="FV17" s="216"/>
      <c r="FW17" s="216"/>
      <c r="FX17" s="216"/>
      <c r="FY17" s="216"/>
      <c r="FZ17" s="216"/>
      <c r="GA17" s="216"/>
      <c r="GB17" s="216"/>
    </row>
    <row r="18" spans="1:184" ht="18" customHeight="1" x14ac:dyDescent="0.25">
      <c r="A18" s="137">
        <f t="shared" si="1"/>
        <v>0</v>
      </c>
      <c r="B18" s="138">
        <f t="shared" si="2"/>
        <v>0</v>
      </c>
      <c r="C18" s="132"/>
      <c r="D18" s="72">
        <f t="shared" si="0"/>
        <v>0</v>
      </c>
      <c r="E18" s="72"/>
      <c r="F18" s="72" t="str">
        <f>IF(C18="A",IF(O18-S18-W18-X18-Y18&lt;1,"T","E"),"")</f>
        <v/>
      </c>
      <c r="G18" s="582"/>
      <c r="H18" s="582"/>
      <c r="I18" s="73">
        <v>1</v>
      </c>
      <c r="J18" s="133"/>
      <c r="K18" s="635">
        <f>IF(C18="",0,IF(C18="A",IF(DT18="AP",0,SUMIF(#REF!,A18,#REF!)/1000+SUMIF(#REF!,A18,#REF!)/1000+0.00001),+O18))</f>
        <v>0</v>
      </c>
      <c r="L18" s="77"/>
      <c r="M18" s="636">
        <f>IF(C18="",0,IF(C18="A",IF(DT18="AP",0,SUMIF(#REF!,A18,#REF!)/1000+SUMIF(#REF!,A18,#REF!)/1000),+Q18))</f>
        <v>0</v>
      </c>
      <c r="N18" s="637" t="str">
        <f t="shared" si="3"/>
        <v/>
      </c>
      <c r="O18" s="113"/>
      <c r="P18" s="75"/>
      <c r="Q18" s="74"/>
      <c r="R18" s="127"/>
      <c r="S18" s="113"/>
      <c r="T18" s="76"/>
      <c r="U18" s="75"/>
      <c r="V18" s="127"/>
      <c r="W18" s="113"/>
      <c r="X18" s="75"/>
      <c r="Y18" s="75"/>
      <c r="Z18" s="77"/>
      <c r="AA18" s="115"/>
      <c r="AB18" s="113"/>
      <c r="AC18" s="75"/>
      <c r="AD18" s="75"/>
      <c r="AE18" s="75"/>
      <c r="AF18" s="78"/>
      <c r="AG18" s="114"/>
      <c r="AH18" s="21"/>
      <c r="AI18" s="161"/>
      <c r="AJ18" s="154"/>
      <c r="AK18" s="211"/>
      <c r="AL18" s="98"/>
      <c r="AM18" s="153"/>
      <c r="AN18" s="154"/>
      <c r="AO18" s="99"/>
      <c r="AP18" s="99"/>
      <c r="AQ18" s="99"/>
      <c r="AR18" s="155"/>
      <c r="AS18" s="99"/>
      <c r="AT18" s="99"/>
      <c r="AU18" s="99"/>
      <c r="AV18" s="99"/>
      <c r="AW18" s="97"/>
      <c r="AX18" s="152"/>
      <c r="AY18" s="21"/>
      <c r="AZ18" s="15"/>
      <c r="BA18" s="239"/>
      <c r="BB18" s="235"/>
      <c r="BC18" s="271"/>
      <c r="BD18" s="272"/>
      <c r="BE18" s="15"/>
      <c r="BF18" s="274"/>
      <c r="BG18" s="292"/>
      <c r="BH18" s="274"/>
      <c r="BI18" s="275"/>
      <c r="BJ18" s="15"/>
      <c r="BK18" s="679"/>
      <c r="BL18" s="680"/>
      <c r="BM18" s="548"/>
      <c r="BN18" s="547"/>
      <c r="BO18" s="548"/>
      <c r="BP18" s="547"/>
      <c r="BQ18" s="548"/>
      <c r="BR18" s="549"/>
      <c r="BS18" s="17"/>
      <c r="BT18" s="685"/>
      <c r="BU18" s="547"/>
      <c r="BV18" s="547"/>
      <c r="BW18" s="267"/>
      <c r="BX18" s="535"/>
      <c r="BY18" s="536"/>
      <c r="BZ18" s="274"/>
      <c r="CA18" s="275"/>
      <c r="CB18" s="15"/>
      <c r="CC18" s="546"/>
      <c r="CD18" s="547"/>
      <c r="CE18" s="548"/>
      <c r="CF18" s="547"/>
      <c r="CG18" s="548"/>
      <c r="CH18" s="547"/>
      <c r="CI18" s="548"/>
      <c r="CJ18" s="549"/>
      <c r="CK18" s="17"/>
      <c r="CL18" s="265"/>
      <c r="CM18" s="266"/>
      <c r="CN18" s="266"/>
      <c r="CO18" s="267"/>
      <c r="CQ18" s="297"/>
      <c r="CR18" s="589"/>
      <c r="CS18" s="690"/>
      <c r="CT18" s="590"/>
      <c r="CU18" s="702"/>
      <c r="CV18" s="702"/>
      <c r="CW18" s="710"/>
      <c r="CX18" s="710"/>
      <c r="CY18" s="590"/>
      <c r="CZ18" s="590"/>
      <c r="DA18" s="590"/>
      <c r="DB18" s="590"/>
      <c r="DC18" s="590"/>
      <c r="DD18" s="711"/>
      <c r="DE18" s="715"/>
      <c r="DF18" s="715"/>
      <c r="DG18" s="715"/>
      <c r="DH18" s="715"/>
      <c r="DI18" s="715"/>
      <c r="DJ18" s="715"/>
      <c r="DK18" s="715"/>
      <c r="DL18" s="715"/>
      <c r="DM18" s="715"/>
      <c r="DN18" s="715"/>
      <c r="DO18" s="715"/>
      <c r="DP18" s="715"/>
      <c r="DQ18" s="715"/>
      <c r="DR18" s="217"/>
      <c r="DS18" s="217"/>
      <c r="DT18" s="217"/>
      <c r="DU18" s="217"/>
      <c r="DV18" s="217"/>
      <c r="DW18" s="217"/>
      <c r="DX18" s="217"/>
      <c r="DY18" s="217"/>
      <c r="DZ18" s="217"/>
      <c r="EA18" s="217"/>
      <c r="EB18" s="217"/>
      <c r="EC18" s="217"/>
      <c r="ED18" s="217"/>
      <c r="EE18" s="217"/>
      <c r="EF18" s="217"/>
      <c r="EG18" s="217"/>
      <c r="EH18" s="217"/>
      <c r="EI18" s="217"/>
      <c r="EJ18" s="217"/>
      <c r="EK18" s="217"/>
      <c r="EL18" s="217"/>
      <c r="EM18" s="217"/>
      <c r="EN18" s="217"/>
      <c r="EO18" s="217"/>
      <c r="EP18" s="217"/>
      <c r="EQ18" s="217"/>
      <c r="ER18" s="217"/>
      <c r="ES18" s="217"/>
      <c r="ET18" s="217"/>
      <c r="EU18" s="217"/>
      <c r="EV18" s="217"/>
      <c r="EW18" s="217"/>
      <c r="EX18" s="217"/>
      <c r="EY18" s="217"/>
      <c r="EZ18" s="217"/>
      <c r="FA18" s="217"/>
      <c r="FB18" s="217"/>
      <c r="FC18" s="217"/>
      <c r="FD18" s="217"/>
      <c r="FE18" s="217"/>
      <c r="FF18" s="217"/>
      <c r="FG18" s="217"/>
      <c r="FH18" s="217"/>
      <c r="FI18" s="217"/>
      <c r="FJ18" s="217"/>
      <c r="FK18" s="217"/>
      <c r="FL18" s="217"/>
      <c r="FM18" s="217"/>
      <c r="FN18" s="217"/>
      <c r="FO18" s="217"/>
      <c r="FP18" s="217"/>
      <c r="FQ18" s="216"/>
      <c r="FR18" s="216"/>
      <c r="FS18" s="216"/>
      <c r="FT18" s="216"/>
      <c r="FU18" s="216"/>
      <c r="FV18" s="216"/>
      <c r="FW18" s="216"/>
      <c r="FX18" s="216"/>
      <c r="FY18" s="216"/>
      <c r="FZ18" s="216"/>
      <c r="GA18" s="216"/>
      <c r="GB18" s="216"/>
    </row>
    <row r="19" spans="1:184" ht="18" customHeight="1" x14ac:dyDescent="0.25">
      <c r="A19" s="137">
        <f t="shared" si="1"/>
        <v>0</v>
      </c>
      <c r="B19" s="138">
        <f t="shared" si="2"/>
        <v>0</v>
      </c>
      <c r="C19" s="132"/>
      <c r="D19" s="72">
        <f t="shared" si="0"/>
        <v>0</v>
      </c>
      <c r="E19" s="72"/>
      <c r="F19" s="72" t="str">
        <f t="shared" ref="F19:F58" si="4">IF(C19="A",IF(O19-S19-W19-X19-Y19&lt;1,"T","E"),"")</f>
        <v/>
      </c>
      <c r="G19" s="582"/>
      <c r="H19" s="582"/>
      <c r="I19" s="73">
        <v>1</v>
      </c>
      <c r="J19" s="133"/>
      <c r="K19" s="635">
        <f>IF(C19="",0,IF(C19="A",IF(DT19="AP",0,SUMIF(#REF!,A19,#REF!)/1000+SUMIF(#REF!,A19,#REF!)/1000+0.00001),+O19))</f>
        <v>0</v>
      </c>
      <c r="L19" s="77"/>
      <c r="M19" s="636">
        <f>IF(C19="",0,IF(C19="A",IF(DT19="AP",0,SUMIF(#REF!,A19,#REF!)/1000+SUMIF(#REF!,A19,#REF!)/1000),+Q19))</f>
        <v>0</v>
      </c>
      <c r="N19" s="637" t="str">
        <f t="shared" si="3"/>
        <v/>
      </c>
      <c r="O19" s="113"/>
      <c r="P19" s="75"/>
      <c r="Q19" s="74"/>
      <c r="R19" s="127"/>
      <c r="S19" s="113"/>
      <c r="T19" s="76"/>
      <c r="U19" s="75"/>
      <c r="V19" s="127"/>
      <c r="W19" s="113"/>
      <c r="X19" s="75"/>
      <c r="Y19" s="75"/>
      <c r="Z19" s="77"/>
      <c r="AA19" s="115"/>
      <c r="AB19" s="113"/>
      <c r="AC19" s="75"/>
      <c r="AD19" s="75"/>
      <c r="AE19" s="75"/>
      <c r="AF19" s="78"/>
      <c r="AG19" s="114"/>
      <c r="AH19" s="21"/>
      <c r="AI19" s="161"/>
      <c r="AJ19" s="154"/>
      <c r="AK19" s="211"/>
      <c r="AL19" s="98"/>
      <c r="AM19" s="153"/>
      <c r="AN19" s="154"/>
      <c r="AO19" s="99"/>
      <c r="AP19" s="99"/>
      <c r="AQ19" s="99"/>
      <c r="AR19" s="155"/>
      <c r="AS19" s="99"/>
      <c r="AT19" s="99"/>
      <c r="AU19" s="99"/>
      <c r="AV19" s="99"/>
      <c r="AW19" s="97"/>
      <c r="AX19" s="152"/>
      <c r="AY19" s="21"/>
      <c r="AZ19" s="15"/>
      <c r="BA19" s="239"/>
      <c r="BB19" s="235"/>
      <c r="BC19" s="271"/>
      <c r="BD19" s="272"/>
      <c r="BE19" s="15"/>
      <c r="BF19" s="274"/>
      <c r="BG19" s="292"/>
      <c r="BH19" s="274"/>
      <c r="BI19" s="275"/>
      <c r="BJ19" s="15"/>
      <c r="BK19" s="679"/>
      <c r="BL19" s="680"/>
      <c r="BM19" s="548"/>
      <c r="BN19" s="547"/>
      <c r="BO19" s="548"/>
      <c r="BP19" s="547"/>
      <c r="BQ19" s="548"/>
      <c r="BR19" s="549"/>
      <c r="BS19" s="17"/>
      <c r="BT19" s="685"/>
      <c r="BU19" s="547"/>
      <c r="BV19" s="547"/>
      <c r="BW19" s="267"/>
      <c r="BX19" s="535"/>
      <c r="BY19" s="536"/>
      <c r="BZ19" s="274"/>
      <c r="CA19" s="275"/>
      <c r="CB19" s="15"/>
      <c r="CC19" s="546"/>
      <c r="CD19" s="547"/>
      <c r="CE19" s="548"/>
      <c r="CF19" s="547"/>
      <c r="CG19" s="548"/>
      <c r="CH19" s="547"/>
      <c r="CI19" s="548"/>
      <c r="CJ19" s="549"/>
      <c r="CK19" s="17"/>
      <c r="CL19" s="265"/>
      <c r="CM19" s="266"/>
      <c r="CN19" s="266"/>
      <c r="CO19" s="267"/>
      <c r="CQ19" s="297"/>
      <c r="CR19" s="589"/>
      <c r="CS19" s="690"/>
      <c r="CT19" s="590"/>
      <c r="CU19" s="702"/>
      <c r="CV19" s="702"/>
      <c r="CW19" s="710"/>
      <c r="CX19" s="710"/>
      <c r="CY19" s="590"/>
      <c r="CZ19" s="590"/>
      <c r="DA19" s="590"/>
      <c r="DB19" s="590"/>
      <c r="DC19" s="590"/>
      <c r="DD19" s="711"/>
      <c r="DE19" s="715"/>
      <c r="DF19" s="715"/>
      <c r="DG19" s="715"/>
      <c r="DH19" s="715"/>
      <c r="DI19" s="715"/>
      <c r="DJ19" s="715"/>
      <c r="DK19" s="715"/>
      <c r="DL19" s="715"/>
      <c r="DM19" s="715"/>
      <c r="DN19" s="715"/>
      <c r="DO19" s="715"/>
      <c r="DP19" s="715"/>
      <c r="DQ19" s="715"/>
      <c r="DR19" s="217"/>
      <c r="DS19" s="217"/>
      <c r="DT19" s="217"/>
      <c r="DU19" s="217"/>
      <c r="DV19" s="217"/>
      <c r="DW19" s="217"/>
      <c r="DX19" s="217"/>
      <c r="DY19" s="217"/>
      <c r="DZ19" s="217"/>
      <c r="EA19" s="217"/>
      <c r="EB19" s="217"/>
      <c r="EC19" s="217"/>
      <c r="ED19" s="217"/>
      <c r="EE19" s="217"/>
      <c r="EF19" s="217"/>
      <c r="EG19" s="217"/>
      <c r="EH19" s="217"/>
      <c r="EI19" s="217"/>
      <c r="EJ19" s="217"/>
      <c r="EK19" s="217"/>
      <c r="EL19" s="217"/>
      <c r="EM19" s="217"/>
      <c r="EN19" s="217"/>
      <c r="EO19" s="217"/>
      <c r="EP19" s="217"/>
      <c r="EQ19" s="217"/>
      <c r="ER19" s="217"/>
      <c r="ES19" s="217"/>
      <c r="ET19" s="217"/>
      <c r="EU19" s="217"/>
      <c r="EV19" s="217"/>
      <c r="EW19" s="217"/>
      <c r="EX19" s="217"/>
      <c r="EY19" s="217"/>
      <c r="EZ19" s="217"/>
      <c r="FA19" s="217"/>
      <c r="FB19" s="217"/>
      <c r="FC19" s="217"/>
      <c r="FD19" s="217"/>
      <c r="FE19" s="217"/>
      <c r="FF19" s="217"/>
      <c r="FG19" s="217"/>
      <c r="FH19" s="217"/>
      <c r="FI19" s="217"/>
      <c r="FJ19" s="217"/>
      <c r="FK19" s="217"/>
      <c r="FL19" s="217"/>
      <c r="FM19" s="217"/>
      <c r="FN19" s="217"/>
      <c r="FO19" s="217"/>
      <c r="FP19" s="217"/>
      <c r="FQ19" s="216"/>
      <c r="FR19" s="216"/>
      <c r="FS19" s="216"/>
      <c r="FT19" s="216"/>
      <c r="FU19" s="216"/>
      <c r="FV19" s="216"/>
      <c r="FW19" s="216"/>
      <c r="FX19" s="216"/>
      <c r="FY19" s="216"/>
      <c r="FZ19" s="216"/>
      <c r="GA19" s="216"/>
      <c r="GB19" s="216"/>
    </row>
    <row r="20" spans="1:184" ht="18" customHeight="1" x14ac:dyDescent="0.25">
      <c r="A20" s="137">
        <f t="shared" si="1"/>
        <v>0</v>
      </c>
      <c r="B20" s="138">
        <f t="shared" si="2"/>
        <v>0</v>
      </c>
      <c r="C20" s="132"/>
      <c r="D20" s="72">
        <f t="shared" si="0"/>
        <v>0</v>
      </c>
      <c r="E20" s="72"/>
      <c r="F20" s="72" t="str">
        <f t="shared" si="4"/>
        <v/>
      </c>
      <c r="G20" s="582"/>
      <c r="H20" s="582"/>
      <c r="I20" s="73">
        <v>1</v>
      </c>
      <c r="J20" s="133"/>
      <c r="K20" s="635">
        <f>IF(C20="",0,IF(C20="A",IF(DT20="AP",0,SUMIF(#REF!,A20,#REF!)/1000+SUMIF(#REF!,A20,#REF!)/1000+0.00001),+O20))</f>
        <v>0</v>
      </c>
      <c r="L20" s="77"/>
      <c r="M20" s="636">
        <f>IF(C20="",0,IF(C20="A",IF(DT20="AP",0,SUMIF(#REF!,A20,#REF!)/1000+SUMIF(#REF!,A20,#REF!)/1000),+Q20))</f>
        <v>0</v>
      </c>
      <c r="N20" s="637" t="str">
        <f t="shared" si="3"/>
        <v/>
      </c>
      <c r="O20" s="113"/>
      <c r="P20" s="75"/>
      <c r="Q20" s="74"/>
      <c r="R20" s="127"/>
      <c r="S20" s="113"/>
      <c r="T20" s="76"/>
      <c r="U20" s="75"/>
      <c r="V20" s="127"/>
      <c r="W20" s="113"/>
      <c r="X20" s="75"/>
      <c r="Y20" s="75"/>
      <c r="Z20" s="77"/>
      <c r="AA20" s="115"/>
      <c r="AB20" s="113"/>
      <c r="AC20" s="75"/>
      <c r="AD20" s="75"/>
      <c r="AE20" s="75"/>
      <c r="AF20" s="78"/>
      <c r="AG20" s="114"/>
      <c r="AH20" s="21"/>
      <c r="AI20" s="161"/>
      <c r="AJ20" s="154"/>
      <c r="AK20" s="211"/>
      <c r="AL20" s="98"/>
      <c r="AM20" s="153"/>
      <c r="AN20" s="154"/>
      <c r="AO20" s="99"/>
      <c r="AP20" s="99"/>
      <c r="AQ20" s="99"/>
      <c r="AR20" s="155"/>
      <c r="AS20" s="99"/>
      <c r="AT20" s="99"/>
      <c r="AU20" s="99"/>
      <c r="AV20" s="99"/>
      <c r="AW20" s="97"/>
      <c r="AX20" s="152"/>
      <c r="AY20" s="21"/>
      <c r="AZ20" s="15"/>
      <c r="BA20" s="239"/>
      <c r="BB20" s="235"/>
      <c r="BC20" s="271"/>
      <c r="BD20" s="272"/>
      <c r="BE20" s="15"/>
      <c r="BF20" s="274"/>
      <c r="BG20" s="292"/>
      <c r="BH20" s="274"/>
      <c r="BI20" s="275"/>
      <c r="BJ20" s="15"/>
      <c r="BK20" s="679"/>
      <c r="BL20" s="680"/>
      <c r="BM20" s="548"/>
      <c r="BN20" s="547"/>
      <c r="BO20" s="548"/>
      <c r="BP20" s="547"/>
      <c r="BQ20" s="548"/>
      <c r="BR20" s="549"/>
      <c r="BS20" s="17"/>
      <c r="BT20" s="685"/>
      <c r="BU20" s="547"/>
      <c r="BV20" s="547"/>
      <c r="BW20" s="267"/>
      <c r="BX20" s="535"/>
      <c r="BY20" s="536"/>
      <c r="BZ20" s="274"/>
      <c r="CA20" s="275"/>
      <c r="CB20" s="15"/>
      <c r="CC20" s="546"/>
      <c r="CD20" s="547"/>
      <c r="CE20" s="548"/>
      <c r="CF20" s="547"/>
      <c r="CG20" s="548"/>
      <c r="CH20" s="547"/>
      <c r="CI20" s="548"/>
      <c r="CJ20" s="549"/>
      <c r="CK20" s="17"/>
      <c r="CL20" s="265"/>
      <c r="CM20" s="266"/>
      <c r="CN20" s="266"/>
      <c r="CO20" s="267"/>
      <c r="CQ20" s="297"/>
      <c r="CR20" s="589"/>
      <c r="CS20" s="690"/>
      <c r="CT20" s="590"/>
      <c r="CU20" s="702"/>
      <c r="CV20" s="702"/>
      <c r="CW20" s="710"/>
      <c r="CX20" s="710"/>
      <c r="CY20" s="590"/>
      <c r="CZ20" s="590"/>
      <c r="DA20" s="590"/>
      <c r="DB20" s="590"/>
      <c r="DC20" s="590"/>
      <c r="DD20" s="711"/>
      <c r="DE20" s="715"/>
      <c r="DF20" s="715"/>
      <c r="DG20" s="715"/>
      <c r="DH20" s="715"/>
      <c r="DI20" s="715"/>
      <c r="DJ20" s="715"/>
      <c r="DK20" s="715"/>
      <c r="DL20" s="715"/>
      <c r="DM20" s="715"/>
      <c r="DN20" s="715"/>
      <c r="DO20" s="715"/>
      <c r="DP20" s="715"/>
      <c r="DQ20" s="715"/>
      <c r="DR20" s="217"/>
      <c r="DS20" s="217"/>
      <c r="DT20" s="217"/>
      <c r="DU20" s="217"/>
      <c r="DV20" s="217"/>
      <c r="DW20" s="217"/>
      <c r="DX20" s="217"/>
      <c r="DY20" s="217"/>
      <c r="DZ20" s="217"/>
      <c r="EA20" s="217"/>
      <c r="EB20" s="217"/>
      <c r="EC20" s="217"/>
      <c r="ED20" s="217"/>
      <c r="EE20" s="217"/>
      <c r="EF20" s="217"/>
      <c r="EG20" s="217"/>
      <c r="EH20" s="217"/>
      <c r="EI20" s="217"/>
      <c r="EJ20" s="217"/>
      <c r="EK20" s="217"/>
      <c r="EL20" s="217"/>
      <c r="EM20" s="217"/>
      <c r="EN20" s="217"/>
      <c r="EO20" s="217"/>
      <c r="EP20" s="217"/>
      <c r="EQ20" s="217"/>
      <c r="ER20" s="217"/>
      <c r="ES20" s="217"/>
      <c r="ET20" s="217"/>
      <c r="EU20" s="217"/>
      <c r="EV20" s="217"/>
      <c r="EW20" s="217"/>
      <c r="EX20" s="217"/>
      <c r="EY20" s="217"/>
      <c r="EZ20" s="217"/>
      <c r="FA20" s="217"/>
      <c r="FB20" s="217"/>
      <c r="FC20" s="217"/>
      <c r="FD20" s="217"/>
      <c r="FE20" s="217"/>
      <c r="FF20" s="217"/>
      <c r="FG20" s="217"/>
      <c r="FH20" s="217"/>
      <c r="FI20" s="217"/>
      <c r="FJ20" s="217"/>
      <c r="FK20" s="217"/>
      <c r="FL20" s="217"/>
      <c r="FM20" s="217"/>
      <c r="FN20" s="217"/>
      <c r="FO20" s="217"/>
      <c r="FP20" s="217"/>
      <c r="FQ20" s="216"/>
      <c r="FR20" s="216"/>
      <c r="FS20" s="216"/>
      <c r="FT20" s="216"/>
      <c r="FU20" s="216"/>
      <c r="FV20" s="216"/>
      <c r="FW20" s="216"/>
      <c r="FX20" s="216"/>
      <c r="FY20" s="216"/>
      <c r="FZ20" s="216"/>
      <c r="GA20" s="216"/>
      <c r="GB20" s="216"/>
    </row>
    <row r="21" spans="1:184" ht="18" customHeight="1" x14ac:dyDescent="0.25">
      <c r="A21" s="137">
        <f t="shared" si="1"/>
        <v>0</v>
      </c>
      <c r="B21" s="138">
        <f t="shared" si="2"/>
        <v>0</v>
      </c>
      <c r="C21" s="132"/>
      <c r="D21" s="72">
        <f t="shared" si="0"/>
        <v>0</v>
      </c>
      <c r="E21" s="72"/>
      <c r="F21" s="72" t="str">
        <f t="shared" si="4"/>
        <v/>
      </c>
      <c r="G21" s="582"/>
      <c r="H21" s="582"/>
      <c r="I21" s="73">
        <v>1</v>
      </c>
      <c r="J21" s="133"/>
      <c r="K21" s="635">
        <f>IF(C21="",0,IF(C21="A",IF(DT21="AP",0,SUMIF(#REF!,A21,#REF!)/1000+SUMIF(#REF!,A21,#REF!)/1000+0.00001),+O21))</f>
        <v>0</v>
      </c>
      <c r="L21" s="77"/>
      <c r="M21" s="636">
        <f>IF(C21="",0,IF(C21="A",IF(DT21="AP",0,SUMIF(#REF!,A21,#REF!)/1000+SUMIF(#REF!,A21,#REF!)/1000),+Q21))</f>
        <v>0</v>
      </c>
      <c r="N21" s="637" t="str">
        <f t="shared" si="3"/>
        <v/>
      </c>
      <c r="O21" s="113"/>
      <c r="P21" s="75"/>
      <c r="Q21" s="74"/>
      <c r="R21" s="127"/>
      <c r="S21" s="113"/>
      <c r="T21" s="76"/>
      <c r="U21" s="75"/>
      <c r="V21" s="127"/>
      <c r="W21" s="113"/>
      <c r="X21" s="75"/>
      <c r="Y21" s="75"/>
      <c r="Z21" s="77"/>
      <c r="AA21" s="115"/>
      <c r="AB21" s="113"/>
      <c r="AC21" s="75"/>
      <c r="AD21" s="75"/>
      <c r="AE21" s="75"/>
      <c r="AF21" s="78"/>
      <c r="AG21" s="114"/>
      <c r="AH21" s="21"/>
      <c r="AI21" s="161"/>
      <c r="AJ21" s="154"/>
      <c r="AK21" s="211"/>
      <c r="AL21" s="98"/>
      <c r="AM21" s="153"/>
      <c r="AN21" s="154"/>
      <c r="AO21" s="99"/>
      <c r="AP21" s="99"/>
      <c r="AQ21" s="99"/>
      <c r="AR21" s="155"/>
      <c r="AS21" s="99"/>
      <c r="AT21" s="99"/>
      <c r="AU21" s="99"/>
      <c r="AV21" s="99"/>
      <c r="AW21" s="97"/>
      <c r="AX21" s="152"/>
      <c r="AY21" s="21"/>
      <c r="AZ21" s="15"/>
      <c r="BA21" s="239"/>
      <c r="BB21" s="235"/>
      <c r="BC21" s="271"/>
      <c r="BD21" s="272"/>
      <c r="BE21" s="15"/>
      <c r="BF21" s="274"/>
      <c r="BG21" s="292"/>
      <c r="BH21" s="274"/>
      <c r="BI21" s="275"/>
      <c r="BJ21" s="15"/>
      <c r="BK21" s="679"/>
      <c r="BL21" s="680"/>
      <c r="BM21" s="548"/>
      <c r="BN21" s="547"/>
      <c r="BO21" s="548"/>
      <c r="BP21" s="547"/>
      <c r="BQ21" s="548"/>
      <c r="BR21" s="549"/>
      <c r="BS21" s="17"/>
      <c r="BT21" s="685"/>
      <c r="BU21" s="547"/>
      <c r="BV21" s="547"/>
      <c r="BW21" s="267"/>
      <c r="BX21" s="535"/>
      <c r="BY21" s="536"/>
      <c r="BZ21" s="274"/>
      <c r="CA21" s="275"/>
      <c r="CB21" s="15"/>
      <c r="CC21" s="546"/>
      <c r="CD21" s="547"/>
      <c r="CE21" s="548"/>
      <c r="CF21" s="547"/>
      <c r="CG21" s="548"/>
      <c r="CH21" s="547"/>
      <c r="CI21" s="548"/>
      <c r="CJ21" s="549"/>
      <c r="CK21" s="17"/>
      <c r="CL21" s="265"/>
      <c r="CM21" s="266"/>
      <c r="CN21" s="266"/>
      <c r="CO21" s="267"/>
      <c r="CQ21" s="297"/>
      <c r="CR21" s="589"/>
      <c r="CS21" s="690"/>
      <c r="CT21" s="590"/>
      <c r="CU21" s="702"/>
      <c r="CV21" s="702"/>
      <c r="CW21" s="710"/>
      <c r="CX21" s="710"/>
      <c r="CY21" s="590"/>
      <c r="CZ21" s="590"/>
      <c r="DA21" s="590"/>
      <c r="DB21" s="590"/>
      <c r="DC21" s="590"/>
      <c r="DD21" s="711"/>
      <c r="DE21" s="715"/>
      <c r="DF21" s="715"/>
      <c r="DG21" s="715"/>
      <c r="DH21" s="715"/>
      <c r="DI21" s="715"/>
      <c r="DJ21" s="715"/>
      <c r="DK21" s="715"/>
      <c r="DL21" s="715"/>
      <c r="DM21" s="715"/>
      <c r="DN21" s="715"/>
      <c r="DO21" s="715"/>
      <c r="DP21" s="715"/>
      <c r="DQ21" s="715"/>
      <c r="DR21" s="217"/>
      <c r="DS21" s="217"/>
      <c r="DT21" s="217"/>
      <c r="DU21" s="217"/>
      <c r="DV21" s="217"/>
      <c r="DW21" s="217"/>
      <c r="DX21" s="217"/>
      <c r="DY21" s="217"/>
      <c r="DZ21" s="217"/>
      <c r="EA21" s="217"/>
      <c r="EB21" s="217"/>
      <c r="EC21" s="217"/>
      <c r="ED21" s="217"/>
      <c r="EE21" s="217"/>
      <c r="EF21" s="217"/>
      <c r="EG21" s="217"/>
      <c r="EH21" s="217"/>
      <c r="EI21" s="217"/>
      <c r="EJ21" s="217"/>
      <c r="EK21" s="217"/>
      <c r="EL21" s="217"/>
      <c r="EM21" s="217"/>
      <c r="EN21" s="217"/>
      <c r="EO21" s="217"/>
      <c r="EP21" s="217"/>
      <c r="EQ21" s="217"/>
      <c r="ER21" s="217"/>
      <c r="ES21" s="217"/>
      <c r="ET21" s="217"/>
      <c r="EU21" s="217"/>
      <c r="EV21" s="217"/>
      <c r="EW21" s="217"/>
      <c r="EX21" s="217"/>
      <c r="EY21" s="217"/>
      <c r="EZ21" s="217"/>
      <c r="FA21" s="217"/>
      <c r="FB21" s="217"/>
      <c r="FC21" s="217"/>
      <c r="FD21" s="217"/>
      <c r="FE21" s="217"/>
      <c r="FF21" s="217"/>
      <c r="FG21" s="217"/>
      <c r="FH21" s="217"/>
      <c r="FI21" s="217"/>
      <c r="FJ21" s="217"/>
      <c r="FK21" s="217"/>
      <c r="FL21" s="217"/>
      <c r="FM21" s="217"/>
      <c r="FN21" s="217"/>
      <c r="FO21" s="217"/>
      <c r="FP21" s="217"/>
      <c r="FQ21" s="216"/>
      <c r="FR21" s="216"/>
      <c r="FS21" s="216"/>
      <c r="FT21" s="216"/>
      <c r="FU21" s="216"/>
      <c r="FV21" s="216"/>
      <c r="FW21" s="216"/>
      <c r="FX21" s="216"/>
      <c r="FY21" s="216"/>
      <c r="FZ21" s="216"/>
      <c r="GA21" s="216"/>
      <c r="GB21" s="216"/>
    </row>
    <row r="22" spans="1:184" ht="18" customHeight="1" x14ac:dyDescent="0.25">
      <c r="A22" s="137">
        <f t="shared" si="1"/>
        <v>0</v>
      </c>
      <c r="B22" s="138">
        <f t="shared" si="2"/>
        <v>0</v>
      </c>
      <c r="C22" s="132"/>
      <c r="D22" s="72">
        <f t="shared" si="0"/>
        <v>0</v>
      </c>
      <c r="E22" s="72"/>
      <c r="F22" s="72" t="str">
        <f t="shared" si="4"/>
        <v/>
      </c>
      <c r="G22" s="582"/>
      <c r="H22" s="582"/>
      <c r="I22" s="73">
        <v>1</v>
      </c>
      <c r="J22" s="133"/>
      <c r="K22" s="635">
        <f>IF(C22="",0,IF(C22="A",IF(DT22="AP",0,SUMIF(#REF!,A22,#REF!)/1000+SUMIF(#REF!,A22,#REF!)/1000+0.00001),+O22))</f>
        <v>0</v>
      </c>
      <c r="L22" s="77"/>
      <c r="M22" s="636">
        <f>IF(C22="",0,IF(C22="A",IF(DT22="AP",0,SUMIF(#REF!,A22,#REF!)/1000+SUMIF(#REF!,A22,#REF!)/1000),+Q22))</f>
        <v>0</v>
      </c>
      <c r="N22" s="637" t="str">
        <f t="shared" si="3"/>
        <v/>
      </c>
      <c r="O22" s="113"/>
      <c r="P22" s="75"/>
      <c r="Q22" s="74"/>
      <c r="R22" s="127"/>
      <c r="S22" s="113"/>
      <c r="T22" s="76"/>
      <c r="U22" s="75"/>
      <c r="V22" s="127"/>
      <c r="W22" s="113"/>
      <c r="X22" s="75"/>
      <c r="Y22" s="75"/>
      <c r="Z22" s="77"/>
      <c r="AA22" s="115"/>
      <c r="AB22" s="113"/>
      <c r="AC22" s="75"/>
      <c r="AD22" s="75"/>
      <c r="AE22" s="75"/>
      <c r="AF22" s="78"/>
      <c r="AG22" s="114"/>
      <c r="AH22" s="21"/>
      <c r="AI22" s="161"/>
      <c r="AJ22" s="154"/>
      <c r="AK22" s="211"/>
      <c r="AL22" s="98"/>
      <c r="AM22" s="153"/>
      <c r="AN22" s="154"/>
      <c r="AO22" s="99"/>
      <c r="AP22" s="99"/>
      <c r="AQ22" s="99"/>
      <c r="AR22" s="155"/>
      <c r="AS22" s="99"/>
      <c r="AT22" s="99"/>
      <c r="AU22" s="99"/>
      <c r="AV22" s="99"/>
      <c r="AW22" s="97"/>
      <c r="AX22" s="152"/>
      <c r="AY22" s="21"/>
      <c r="AZ22" s="15"/>
      <c r="BA22" s="239"/>
      <c r="BB22" s="235"/>
      <c r="BC22" s="271"/>
      <c r="BD22" s="272"/>
      <c r="BE22" s="15"/>
      <c r="BF22" s="274"/>
      <c r="BG22" s="292"/>
      <c r="BH22" s="274"/>
      <c r="BI22" s="275"/>
      <c r="BJ22" s="15"/>
      <c r="BK22" s="679"/>
      <c r="BL22" s="680"/>
      <c r="BM22" s="548"/>
      <c r="BN22" s="547"/>
      <c r="BO22" s="548"/>
      <c r="BP22" s="547"/>
      <c r="BQ22" s="548"/>
      <c r="BR22" s="549"/>
      <c r="BS22" s="17"/>
      <c r="BT22" s="685"/>
      <c r="BU22" s="547"/>
      <c r="BV22" s="547"/>
      <c r="BW22" s="267"/>
      <c r="BX22" s="535"/>
      <c r="BY22" s="536"/>
      <c r="BZ22" s="274"/>
      <c r="CA22" s="275"/>
      <c r="CB22" s="15"/>
      <c r="CC22" s="546"/>
      <c r="CD22" s="547"/>
      <c r="CE22" s="548"/>
      <c r="CF22" s="547"/>
      <c r="CG22" s="548"/>
      <c r="CH22" s="547"/>
      <c r="CI22" s="548"/>
      <c r="CJ22" s="549"/>
      <c r="CK22" s="17"/>
      <c r="CL22" s="265"/>
      <c r="CM22" s="266"/>
      <c r="CN22" s="266"/>
      <c r="CO22" s="267"/>
      <c r="CQ22" s="297"/>
      <c r="CR22" s="589"/>
      <c r="CS22" s="690"/>
      <c r="CT22" s="590"/>
      <c r="CU22" s="702"/>
      <c r="CV22" s="702"/>
      <c r="CW22" s="710"/>
      <c r="CX22" s="710"/>
      <c r="CY22" s="590"/>
      <c r="CZ22" s="590"/>
      <c r="DA22" s="590"/>
      <c r="DB22" s="590"/>
      <c r="DC22" s="590"/>
      <c r="DD22" s="711"/>
      <c r="DE22" s="715"/>
      <c r="DF22" s="715"/>
      <c r="DG22" s="715"/>
      <c r="DH22" s="715"/>
      <c r="DI22" s="715"/>
      <c r="DJ22" s="715"/>
      <c r="DK22" s="715"/>
      <c r="DL22" s="715"/>
      <c r="DM22" s="715"/>
      <c r="DN22" s="715"/>
      <c r="DO22" s="715"/>
      <c r="DP22" s="715"/>
      <c r="DQ22" s="715"/>
      <c r="DR22" s="217"/>
      <c r="DS22" s="217"/>
      <c r="DT22" s="217"/>
      <c r="DU22" s="217"/>
      <c r="DV22" s="217"/>
      <c r="DW22" s="217"/>
      <c r="DX22" s="217"/>
      <c r="DY22" s="217"/>
      <c r="DZ22" s="217"/>
      <c r="EA22" s="217"/>
      <c r="EB22" s="217"/>
      <c r="EC22" s="217"/>
      <c r="ED22" s="217"/>
      <c r="EE22" s="217"/>
      <c r="EF22" s="217"/>
      <c r="EG22" s="217"/>
      <c r="EH22" s="217"/>
      <c r="EI22" s="217"/>
      <c r="EJ22" s="217"/>
      <c r="EK22" s="217"/>
      <c r="EL22" s="217"/>
      <c r="EM22" s="217"/>
      <c r="EN22" s="217"/>
      <c r="EO22" s="217"/>
      <c r="EP22" s="217"/>
      <c r="EQ22" s="217"/>
      <c r="ER22" s="217"/>
      <c r="ES22" s="217"/>
      <c r="ET22" s="217"/>
      <c r="EU22" s="217"/>
      <c r="EV22" s="217"/>
      <c r="EW22" s="217"/>
      <c r="EX22" s="217"/>
      <c r="EY22" s="217"/>
      <c r="EZ22" s="217"/>
      <c r="FA22" s="217"/>
      <c r="FB22" s="217"/>
      <c r="FC22" s="217"/>
      <c r="FD22" s="217"/>
      <c r="FE22" s="217"/>
      <c r="FF22" s="217"/>
      <c r="FG22" s="217"/>
      <c r="FH22" s="217"/>
      <c r="FI22" s="217"/>
      <c r="FJ22" s="217"/>
      <c r="FK22" s="217"/>
      <c r="FL22" s="217"/>
      <c r="FM22" s="217"/>
      <c r="FN22" s="217"/>
      <c r="FO22" s="217"/>
      <c r="FP22" s="217"/>
      <c r="FQ22" s="216"/>
      <c r="FR22" s="216"/>
      <c r="FS22" s="216"/>
      <c r="FT22" s="216"/>
      <c r="FU22" s="216"/>
      <c r="FV22" s="216"/>
      <c r="FW22" s="216"/>
      <c r="FX22" s="216"/>
      <c r="FY22" s="216"/>
      <c r="FZ22" s="216"/>
      <c r="GA22" s="216"/>
      <c r="GB22" s="216"/>
    </row>
    <row r="23" spans="1:184" ht="18" customHeight="1" x14ac:dyDescent="0.25">
      <c r="A23" s="137">
        <f t="shared" si="1"/>
        <v>0</v>
      </c>
      <c r="B23" s="138">
        <f t="shared" si="2"/>
        <v>0</v>
      </c>
      <c r="C23" s="132"/>
      <c r="D23" s="72">
        <f t="shared" si="0"/>
        <v>0</v>
      </c>
      <c r="E23" s="72"/>
      <c r="F23" s="72" t="str">
        <f t="shared" si="4"/>
        <v/>
      </c>
      <c r="G23" s="582"/>
      <c r="H23" s="582"/>
      <c r="I23" s="73">
        <v>1</v>
      </c>
      <c r="J23" s="133"/>
      <c r="K23" s="635">
        <f>IF(C23="",0,IF(C23="A",IF(DT23="AP",0,SUMIF(#REF!,A23,#REF!)/1000+SUMIF(#REF!,A23,#REF!)/1000+0.00001),+O23))</f>
        <v>0</v>
      </c>
      <c r="L23" s="77"/>
      <c r="M23" s="636">
        <f>IF(C23="",0,IF(C23="A",IF(DT23="AP",0,SUMIF(#REF!,A23,#REF!)/1000+SUMIF(#REF!,A23,#REF!)/1000),+Q23))</f>
        <v>0</v>
      </c>
      <c r="N23" s="637" t="str">
        <f t="shared" si="3"/>
        <v/>
      </c>
      <c r="O23" s="113"/>
      <c r="P23" s="75"/>
      <c r="Q23" s="74"/>
      <c r="R23" s="127"/>
      <c r="S23" s="113"/>
      <c r="T23" s="76"/>
      <c r="U23" s="75"/>
      <c r="V23" s="127"/>
      <c r="W23" s="113"/>
      <c r="X23" s="75"/>
      <c r="Y23" s="75"/>
      <c r="Z23" s="77"/>
      <c r="AA23" s="115"/>
      <c r="AB23" s="113"/>
      <c r="AC23" s="75"/>
      <c r="AD23" s="75"/>
      <c r="AE23" s="75"/>
      <c r="AF23" s="78"/>
      <c r="AG23" s="114"/>
      <c r="AH23" s="21"/>
      <c r="AI23" s="161"/>
      <c r="AJ23" s="154"/>
      <c r="AK23" s="211"/>
      <c r="AL23" s="98"/>
      <c r="AM23" s="153"/>
      <c r="AN23" s="154"/>
      <c r="AO23" s="99"/>
      <c r="AP23" s="99"/>
      <c r="AQ23" s="99"/>
      <c r="AR23" s="155"/>
      <c r="AS23" s="99"/>
      <c r="AT23" s="99"/>
      <c r="AU23" s="99"/>
      <c r="AV23" s="99"/>
      <c r="AW23" s="97"/>
      <c r="AX23" s="152"/>
      <c r="AY23" s="21"/>
      <c r="AZ23" s="15"/>
      <c r="BA23" s="239"/>
      <c r="BB23" s="235"/>
      <c r="BC23" s="271"/>
      <c r="BD23" s="272"/>
      <c r="BE23" s="15"/>
      <c r="BF23" s="274"/>
      <c r="BG23" s="292"/>
      <c r="BH23" s="274"/>
      <c r="BI23" s="275"/>
      <c r="BJ23" s="15"/>
      <c r="BK23" s="679"/>
      <c r="BL23" s="680"/>
      <c r="BM23" s="548"/>
      <c r="BN23" s="547"/>
      <c r="BO23" s="548"/>
      <c r="BP23" s="547"/>
      <c r="BQ23" s="548"/>
      <c r="BR23" s="549"/>
      <c r="BS23" s="17"/>
      <c r="BT23" s="685"/>
      <c r="BU23" s="547"/>
      <c r="BV23" s="547"/>
      <c r="BW23" s="267"/>
      <c r="BX23" s="535"/>
      <c r="BY23" s="536"/>
      <c r="BZ23" s="274"/>
      <c r="CA23" s="275"/>
      <c r="CB23" s="15"/>
      <c r="CC23" s="546"/>
      <c r="CD23" s="547"/>
      <c r="CE23" s="548"/>
      <c r="CF23" s="547"/>
      <c r="CG23" s="548"/>
      <c r="CH23" s="547"/>
      <c r="CI23" s="548"/>
      <c r="CJ23" s="549"/>
      <c r="CK23" s="17"/>
      <c r="CL23" s="265"/>
      <c r="CM23" s="266"/>
      <c r="CN23" s="266"/>
      <c r="CO23" s="267"/>
      <c r="CQ23" s="297"/>
      <c r="CR23" s="589"/>
      <c r="CS23" s="690"/>
      <c r="CT23" s="590"/>
      <c r="CU23" s="702"/>
      <c r="CV23" s="702"/>
      <c r="CW23" s="710"/>
      <c r="CX23" s="710"/>
      <c r="CY23" s="590"/>
      <c r="CZ23" s="590"/>
      <c r="DA23" s="590"/>
      <c r="DB23" s="590"/>
      <c r="DC23" s="590"/>
      <c r="DD23" s="711"/>
      <c r="DE23" s="715"/>
      <c r="DF23" s="715"/>
      <c r="DG23" s="715"/>
      <c r="DH23" s="715"/>
      <c r="DI23" s="715"/>
      <c r="DJ23" s="715"/>
      <c r="DK23" s="715"/>
      <c r="DL23" s="715"/>
      <c r="DM23" s="715"/>
      <c r="DN23" s="715"/>
      <c r="DO23" s="715"/>
      <c r="DP23" s="715"/>
      <c r="DQ23" s="715"/>
      <c r="DR23" s="217"/>
      <c r="DS23" s="217"/>
      <c r="DT23" s="217"/>
      <c r="DU23" s="217"/>
      <c r="DV23" s="217"/>
      <c r="DW23" s="217"/>
      <c r="DX23" s="217"/>
      <c r="DY23" s="217"/>
      <c r="DZ23" s="217"/>
      <c r="EA23" s="217"/>
      <c r="EB23" s="217"/>
      <c r="EC23" s="217"/>
      <c r="ED23" s="217"/>
      <c r="EE23" s="217"/>
      <c r="EF23" s="217"/>
      <c r="EG23" s="217"/>
      <c r="EH23" s="217"/>
      <c r="EI23" s="217"/>
      <c r="EJ23" s="217"/>
      <c r="EK23" s="217"/>
      <c r="EL23" s="217"/>
      <c r="EM23" s="217"/>
      <c r="EN23" s="217"/>
      <c r="EO23" s="217"/>
      <c r="EP23" s="217"/>
      <c r="EQ23" s="217"/>
      <c r="ER23" s="217"/>
      <c r="ES23" s="217"/>
      <c r="ET23" s="217"/>
      <c r="EU23" s="217"/>
      <c r="EV23" s="217"/>
      <c r="EW23" s="217"/>
      <c r="EX23" s="217"/>
      <c r="EY23" s="217"/>
      <c r="EZ23" s="217"/>
      <c r="FA23" s="217"/>
      <c r="FB23" s="217"/>
      <c r="FC23" s="217"/>
      <c r="FD23" s="217"/>
      <c r="FE23" s="217"/>
      <c r="FF23" s="217"/>
      <c r="FG23" s="217"/>
      <c r="FH23" s="217"/>
      <c r="FI23" s="217"/>
      <c r="FJ23" s="217"/>
      <c r="FK23" s="217"/>
      <c r="FL23" s="217"/>
      <c r="FM23" s="217"/>
      <c r="FN23" s="217"/>
      <c r="FO23" s="217"/>
      <c r="FP23" s="217"/>
      <c r="FQ23" s="216"/>
      <c r="FR23" s="216"/>
      <c r="FS23" s="216"/>
      <c r="FT23" s="216"/>
      <c r="FU23" s="216"/>
      <c r="FV23" s="216"/>
      <c r="FW23" s="216"/>
      <c r="FX23" s="216"/>
      <c r="FY23" s="216"/>
      <c r="FZ23" s="216"/>
      <c r="GA23" s="216"/>
      <c r="GB23" s="216"/>
    </row>
    <row r="24" spans="1:184" ht="18" customHeight="1" x14ac:dyDescent="0.25">
      <c r="A24" s="137">
        <f t="shared" si="1"/>
        <v>0</v>
      </c>
      <c r="B24" s="138">
        <f t="shared" si="2"/>
        <v>0</v>
      </c>
      <c r="C24" s="132"/>
      <c r="D24" s="72">
        <f t="shared" si="0"/>
        <v>0</v>
      </c>
      <c r="E24" s="72"/>
      <c r="F24" s="72" t="str">
        <f t="shared" si="4"/>
        <v/>
      </c>
      <c r="G24" s="582"/>
      <c r="H24" s="582"/>
      <c r="I24" s="73">
        <v>1</v>
      </c>
      <c r="J24" s="133"/>
      <c r="K24" s="635">
        <f>IF(C24="",0,IF(C24="A",IF(DT24="AP",0,SUMIF(#REF!,A24,#REF!)/1000+SUMIF(#REF!,A24,#REF!)/1000+0.00001),+O24))</f>
        <v>0</v>
      </c>
      <c r="L24" s="77"/>
      <c r="M24" s="636">
        <f>IF(C24="",0,IF(C24="A",IF(DT24="AP",0,SUMIF(#REF!,A24,#REF!)/1000+SUMIF(#REF!,A24,#REF!)/1000),+Q24))</f>
        <v>0</v>
      </c>
      <c r="N24" s="637" t="str">
        <f t="shared" si="3"/>
        <v/>
      </c>
      <c r="O24" s="113"/>
      <c r="P24" s="75"/>
      <c r="Q24" s="74"/>
      <c r="R24" s="127"/>
      <c r="S24" s="113"/>
      <c r="T24" s="76"/>
      <c r="U24" s="75"/>
      <c r="V24" s="127"/>
      <c r="W24" s="113"/>
      <c r="X24" s="75"/>
      <c r="Y24" s="75"/>
      <c r="Z24" s="77"/>
      <c r="AA24" s="115"/>
      <c r="AB24" s="113"/>
      <c r="AC24" s="75"/>
      <c r="AD24" s="75"/>
      <c r="AE24" s="75"/>
      <c r="AF24" s="78"/>
      <c r="AG24" s="114"/>
      <c r="AH24" s="21"/>
      <c r="AI24" s="161"/>
      <c r="AJ24" s="154"/>
      <c r="AK24" s="211"/>
      <c r="AL24" s="98"/>
      <c r="AM24" s="153"/>
      <c r="AN24" s="154"/>
      <c r="AO24" s="99"/>
      <c r="AP24" s="99"/>
      <c r="AQ24" s="99"/>
      <c r="AR24" s="155"/>
      <c r="AS24" s="99"/>
      <c r="AT24" s="99"/>
      <c r="AU24" s="99"/>
      <c r="AV24" s="99"/>
      <c r="AW24" s="97"/>
      <c r="AX24" s="152"/>
      <c r="AY24" s="21"/>
      <c r="AZ24" s="15"/>
      <c r="BA24" s="239"/>
      <c r="BB24" s="235"/>
      <c r="BC24" s="271"/>
      <c r="BD24" s="272"/>
      <c r="BE24" s="15"/>
      <c r="BF24" s="274"/>
      <c r="BG24" s="292"/>
      <c r="BH24" s="274"/>
      <c r="BI24" s="275"/>
      <c r="BJ24" s="15"/>
      <c r="BK24" s="679"/>
      <c r="BL24" s="680"/>
      <c r="BM24" s="548"/>
      <c r="BN24" s="547"/>
      <c r="BO24" s="548"/>
      <c r="BP24" s="547"/>
      <c r="BQ24" s="548"/>
      <c r="BR24" s="549"/>
      <c r="BS24" s="17"/>
      <c r="BT24" s="685"/>
      <c r="BU24" s="547"/>
      <c r="BV24" s="547"/>
      <c r="BW24" s="267"/>
      <c r="BX24" s="535"/>
      <c r="BY24" s="536"/>
      <c r="BZ24" s="274"/>
      <c r="CA24" s="275"/>
      <c r="CB24" s="15"/>
      <c r="CC24" s="546"/>
      <c r="CD24" s="547"/>
      <c r="CE24" s="548"/>
      <c r="CF24" s="547"/>
      <c r="CG24" s="548"/>
      <c r="CH24" s="547"/>
      <c r="CI24" s="548"/>
      <c r="CJ24" s="549"/>
      <c r="CK24" s="17"/>
      <c r="CL24" s="265"/>
      <c r="CM24" s="266"/>
      <c r="CN24" s="266"/>
      <c r="CO24" s="267"/>
      <c r="CQ24" s="297"/>
      <c r="CR24" s="589"/>
      <c r="CS24" s="690"/>
      <c r="CT24" s="590"/>
      <c r="CU24" s="702"/>
      <c r="CV24" s="702"/>
      <c r="CW24" s="710"/>
      <c r="CX24" s="710"/>
      <c r="CY24" s="590"/>
      <c r="CZ24" s="590"/>
      <c r="DA24" s="590"/>
      <c r="DB24" s="590"/>
      <c r="DC24" s="590"/>
      <c r="DD24" s="711"/>
      <c r="DE24" s="715"/>
      <c r="DF24" s="715"/>
      <c r="DG24" s="715"/>
      <c r="DH24" s="715"/>
      <c r="DI24" s="715"/>
      <c r="DJ24" s="715"/>
      <c r="DK24" s="715"/>
      <c r="DL24" s="715"/>
      <c r="DM24" s="715"/>
      <c r="DN24" s="715"/>
      <c r="DO24" s="715"/>
      <c r="DP24" s="715"/>
      <c r="DQ24" s="715"/>
      <c r="DR24" s="217"/>
      <c r="DS24" s="217"/>
      <c r="DT24" s="217"/>
      <c r="DU24" s="217"/>
      <c r="DV24" s="217"/>
      <c r="DW24" s="217"/>
      <c r="DX24" s="217"/>
      <c r="DY24" s="217"/>
      <c r="DZ24" s="217"/>
      <c r="EA24" s="217"/>
      <c r="EB24" s="217"/>
      <c r="EC24" s="217"/>
      <c r="ED24" s="217"/>
      <c r="EE24" s="217"/>
      <c r="EF24" s="217"/>
      <c r="EG24" s="217"/>
      <c r="EH24" s="217"/>
      <c r="EI24" s="217"/>
      <c r="EJ24" s="217"/>
      <c r="EK24" s="217"/>
      <c r="EL24" s="217"/>
      <c r="EM24" s="217"/>
      <c r="EN24" s="217"/>
      <c r="EO24" s="217"/>
      <c r="EP24" s="217"/>
      <c r="EQ24" s="217"/>
      <c r="ER24" s="217"/>
      <c r="ES24" s="217"/>
      <c r="ET24" s="217"/>
      <c r="EU24" s="217"/>
      <c r="EV24" s="217"/>
      <c r="EW24" s="217"/>
      <c r="EX24" s="217"/>
      <c r="EY24" s="217"/>
      <c r="EZ24" s="217"/>
      <c r="FA24" s="217"/>
      <c r="FB24" s="217"/>
      <c r="FC24" s="217"/>
      <c r="FD24" s="217"/>
      <c r="FE24" s="217"/>
      <c r="FF24" s="217"/>
      <c r="FG24" s="217"/>
      <c r="FH24" s="217"/>
      <c r="FI24" s="217"/>
      <c r="FJ24" s="217"/>
      <c r="FK24" s="217"/>
      <c r="FL24" s="217"/>
      <c r="FM24" s="217"/>
      <c r="FN24" s="217"/>
      <c r="FO24" s="217"/>
      <c r="FP24" s="217"/>
      <c r="FQ24" s="216"/>
      <c r="FR24" s="216"/>
      <c r="FS24" s="216"/>
      <c r="FT24" s="216"/>
      <c r="FU24" s="216"/>
      <c r="FV24" s="216"/>
      <c r="FW24" s="216"/>
      <c r="FX24" s="216"/>
      <c r="FY24" s="216"/>
      <c r="FZ24" s="216"/>
      <c r="GA24" s="216"/>
      <c r="GB24" s="216"/>
    </row>
    <row r="25" spans="1:184" ht="18" customHeight="1" x14ac:dyDescent="0.25">
      <c r="A25" s="137">
        <f t="shared" si="1"/>
        <v>0</v>
      </c>
      <c r="B25" s="138">
        <f t="shared" si="2"/>
        <v>0</v>
      </c>
      <c r="C25" s="132"/>
      <c r="D25" s="72">
        <f t="shared" si="0"/>
        <v>0</v>
      </c>
      <c r="E25" s="72"/>
      <c r="F25" s="72" t="str">
        <f t="shared" si="4"/>
        <v/>
      </c>
      <c r="G25" s="582"/>
      <c r="H25" s="582"/>
      <c r="I25" s="73">
        <v>1</v>
      </c>
      <c r="J25" s="133"/>
      <c r="K25" s="635">
        <f>IF(C25="",0,IF(C25="A",IF(DT25="AP",0,SUMIF(#REF!,A25,#REF!)/1000+SUMIF(#REF!,A25,#REF!)/1000+0.00001),+O25))</f>
        <v>0</v>
      </c>
      <c r="L25" s="77"/>
      <c r="M25" s="636">
        <f>IF(C25="",0,IF(C25="A",IF(DT25="AP",0,SUMIF(#REF!,A25,#REF!)/1000+SUMIF(#REF!,A25,#REF!)/1000),+Q25))</f>
        <v>0</v>
      </c>
      <c r="N25" s="637" t="str">
        <f t="shared" si="3"/>
        <v/>
      </c>
      <c r="O25" s="113"/>
      <c r="P25" s="75"/>
      <c r="Q25" s="74"/>
      <c r="R25" s="127"/>
      <c r="S25" s="113"/>
      <c r="T25" s="76"/>
      <c r="U25" s="75"/>
      <c r="V25" s="127"/>
      <c r="W25" s="113"/>
      <c r="X25" s="75"/>
      <c r="Y25" s="75"/>
      <c r="Z25" s="77"/>
      <c r="AA25" s="115"/>
      <c r="AB25" s="113"/>
      <c r="AC25" s="75"/>
      <c r="AD25" s="75"/>
      <c r="AE25" s="75"/>
      <c r="AF25" s="78"/>
      <c r="AG25" s="114"/>
      <c r="AH25" s="21"/>
      <c r="AI25" s="161"/>
      <c r="AJ25" s="154"/>
      <c r="AK25" s="211"/>
      <c r="AL25" s="98"/>
      <c r="AM25" s="153"/>
      <c r="AN25" s="154"/>
      <c r="AO25" s="99"/>
      <c r="AP25" s="99"/>
      <c r="AQ25" s="99"/>
      <c r="AR25" s="155"/>
      <c r="AS25" s="99"/>
      <c r="AT25" s="99"/>
      <c r="AU25" s="99"/>
      <c r="AV25" s="99"/>
      <c r="AW25" s="97"/>
      <c r="AX25" s="152"/>
      <c r="AY25" s="21"/>
      <c r="AZ25" s="15"/>
      <c r="BA25" s="239"/>
      <c r="BB25" s="235"/>
      <c r="BC25" s="271"/>
      <c r="BD25" s="272"/>
      <c r="BE25" s="15"/>
      <c r="BF25" s="274"/>
      <c r="BG25" s="292"/>
      <c r="BH25" s="274"/>
      <c r="BI25" s="275"/>
      <c r="BJ25" s="15"/>
      <c r="BK25" s="679"/>
      <c r="BL25" s="680"/>
      <c r="BM25" s="548"/>
      <c r="BN25" s="547"/>
      <c r="BO25" s="548"/>
      <c r="BP25" s="547"/>
      <c r="BQ25" s="548"/>
      <c r="BR25" s="549"/>
      <c r="BS25" s="17"/>
      <c r="BT25" s="685"/>
      <c r="BU25" s="547"/>
      <c r="BV25" s="547"/>
      <c r="BW25" s="267"/>
      <c r="BX25" s="535"/>
      <c r="BY25" s="536"/>
      <c r="BZ25" s="274"/>
      <c r="CA25" s="275"/>
      <c r="CB25" s="15"/>
      <c r="CC25" s="546"/>
      <c r="CD25" s="547"/>
      <c r="CE25" s="548"/>
      <c r="CF25" s="547"/>
      <c r="CG25" s="548"/>
      <c r="CH25" s="547"/>
      <c r="CI25" s="548"/>
      <c r="CJ25" s="549"/>
      <c r="CK25" s="17"/>
      <c r="CL25" s="265"/>
      <c r="CM25" s="266"/>
      <c r="CN25" s="266"/>
      <c r="CO25" s="267"/>
      <c r="CQ25" s="297"/>
      <c r="CR25" s="589"/>
      <c r="CS25" s="690"/>
      <c r="CT25" s="590"/>
      <c r="CU25" s="702"/>
      <c r="CV25" s="702"/>
      <c r="CW25" s="710"/>
      <c r="CX25" s="710"/>
      <c r="CY25" s="590"/>
      <c r="CZ25" s="590"/>
      <c r="DA25" s="590"/>
      <c r="DB25" s="590"/>
      <c r="DC25" s="590"/>
      <c r="DD25" s="711"/>
      <c r="DE25" s="715"/>
      <c r="DF25" s="715"/>
      <c r="DG25" s="715"/>
      <c r="DH25" s="715"/>
      <c r="DI25" s="715"/>
      <c r="DJ25" s="715"/>
      <c r="DK25" s="715"/>
      <c r="DL25" s="715"/>
      <c r="DM25" s="715"/>
      <c r="DN25" s="715"/>
      <c r="DO25" s="715"/>
      <c r="DP25" s="715"/>
      <c r="DQ25" s="715"/>
      <c r="DR25" s="217"/>
      <c r="DS25" s="217"/>
      <c r="DT25" s="217"/>
      <c r="DU25" s="217"/>
      <c r="DV25" s="217"/>
      <c r="DW25" s="217"/>
      <c r="DX25" s="217"/>
      <c r="DY25" s="217"/>
      <c r="DZ25" s="217"/>
      <c r="EA25" s="217"/>
      <c r="EB25" s="217"/>
      <c r="EC25" s="217"/>
      <c r="ED25" s="217"/>
      <c r="EE25" s="217"/>
      <c r="EF25" s="217"/>
      <c r="EG25" s="217"/>
      <c r="EH25" s="217"/>
      <c r="EI25" s="217"/>
      <c r="EJ25" s="217"/>
      <c r="EK25" s="217"/>
      <c r="EL25" s="217"/>
      <c r="EM25" s="217"/>
      <c r="EN25" s="217"/>
      <c r="EO25" s="217"/>
      <c r="EP25" s="217"/>
      <c r="EQ25" s="217"/>
      <c r="ER25" s="217"/>
      <c r="ES25" s="217"/>
      <c r="ET25" s="217"/>
      <c r="EU25" s="217"/>
      <c r="EV25" s="217"/>
      <c r="EW25" s="217"/>
      <c r="EX25" s="217"/>
      <c r="EY25" s="217"/>
      <c r="EZ25" s="217"/>
      <c r="FA25" s="217"/>
      <c r="FB25" s="217"/>
      <c r="FC25" s="217"/>
      <c r="FD25" s="217"/>
      <c r="FE25" s="217"/>
      <c r="FF25" s="217"/>
      <c r="FG25" s="217"/>
      <c r="FH25" s="217"/>
      <c r="FI25" s="217"/>
      <c r="FJ25" s="217"/>
      <c r="FK25" s="217"/>
      <c r="FL25" s="217"/>
      <c r="FM25" s="217"/>
      <c r="FN25" s="217"/>
      <c r="FO25" s="217"/>
      <c r="FP25" s="217"/>
      <c r="FQ25" s="216"/>
      <c r="FR25" s="216"/>
      <c r="FS25" s="216"/>
      <c r="FT25" s="216"/>
      <c r="FU25" s="216"/>
      <c r="FV25" s="216"/>
      <c r="FW25" s="216"/>
      <c r="FX25" s="216"/>
      <c r="FY25" s="216"/>
      <c r="FZ25" s="216"/>
      <c r="GA25" s="216"/>
      <c r="GB25" s="216"/>
    </row>
    <row r="26" spans="1:184" ht="18" customHeight="1" x14ac:dyDescent="0.25">
      <c r="A26" s="137">
        <f t="shared" si="1"/>
        <v>0</v>
      </c>
      <c r="B26" s="138">
        <f t="shared" si="2"/>
        <v>0</v>
      </c>
      <c r="C26" s="132"/>
      <c r="D26" s="72">
        <f t="shared" si="0"/>
        <v>0</v>
      </c>
      <c r="E26" s="72"/>
      <c r="F26" s="72" t="str">
        <f t="shared" si="4"/>
        <v/>
      </c>
      <c r="G26" s="582"/>
      <c r="H26" s="582"/>
      <c r="I26" s="73">
        <v>1</v>
      </c>
      <c r="J26" s="133"/>
      <c r="K26" s="635">
        <f>IF(C26="",0,IF(C26="A",IF(DT26="AP",0,SUMIF(#REF!,A26,#REF!)/1000+SUMIF(#REF!,A26,#REF!)/1000+0.00001),+O26))</f>
        <v>0</v>
      </c>
      <c r="L26" s="77"/>
      <c r="M26" s="636">
        <f>IF(C26="",0,IF(C26="A",IF(DT26="AP",0,SUMIF(#REF!,A26,#REF!)/1000+SUMIF(#REF!,A26,#REF!)/1000),+Q26))</f>
        <v>0</v>
      </c>
      <c r="N26" s="637" t="str">
        <f t="shared" si="3"/>
        <v/>
      </c>
      <c r="O26" s="113"/>
      <c r="P26" s="75"/>
      <c r="Q26" s="74"/>
      <c r="R26" s="127"/>
      <c r="S26" s="113"/>
      <c r="T26" s="76"/>
      <c r="U26" s="75"/>
      <c r="V26" s="127"/>
      <c r="W26" s="113"/>
      <c r="X26" s="75"/>
      <c r="Y26" s="75"/>
      <c r="Z26" s="77"/>
      <c r="AA26" s="115"/>
      <c r="AB26" s="113"/>
      <c r="AC26" s="75"/>
      <c r="AD26" s="75"/>
      <c r="AE26" s="75"/>
      <c r="AF26" s="78"/>
      <c r="AG26" s="114"/>
      <c r="AH26" s="21"/>
      <c r="AI26" s="161"/>
      <c r="AJ26" s="154"/>
      <c r="AK26" s="211"/>
      <c r="AL26" s="98"/>
      <c r="AM26" s="153"/>
      <c r="AN26" s="154"/>
      <c r="AO26" s="99"/>
      <c r="AP26" s="99"/>
      <c r="AQ26" s="99"/>
      <c r="AR26" s="155"/>
      <c r="AS26" s="99"/>
      <c r="AT26" s="99"/>
      <c r="AU26" s="99"/>
      <c r="AV26" s="99"/>
      <c r="AW26" s="97"/>
      <c r="AX26" s="152"/>
      <c r="AY26" s="21"/>
      <c r="AZ26" s="15"/>
      <c r="BA26" s="239"/>
      <c r="BB26" s="235"/>
      <c r="BC26" s="271"/>
      <c r="BD26" s="272"/>
      <c r="BE26" s="15"/>
      <c r="BF26" s="274"/>
      <c r="BG26" s="292"/>
      <c r="BH26" s="274"/>
      <c r="BI26" s="275"/>
      <c r="BJ26" s="15"/>
      <c r="BK26" s="679"/>
      <c r="BL26" s="680"/>
      <c r="BM26" s="548"/>
      <c r="BN26" s="547"/>
      <c r="BO26" s="548"/>
      <c r="BP26" s="547"/>
      <c r="BQ26" s="548"/>
      <c r="BR26" s="549"/>
      <c r="BS26" s="17"/>
      <c r="BT26" s="685"/>
      <c r="BU26" s="547"/>
      <c r="BV26" s="547"/>
      <c r="BW26" s="267"/>
      <c r="BX26" s="535"/>
      <c r="BY26" s="536"/>
      <c r="BZ26" s="274"/>
      <c r="CA26" s="275"/>
      <c r="CB26" s="15"/>
      <c r="CC26" s="546"/>
      <c r="CD26" s="547"/>
      <c r="CE26" s="548"/>
      <c r="CF26" s="547"/>
      <c r="CG26" s="548"/>
      <c r="CH26" s="547"/>
      <c r="CI26" s="548"/>
      <c r="CJ26" s="549"/>
      <c r="CK26" s="17"/>
      <c r="CL26" s="265"/>
      <c r="CM26" s="266"/>
      <c r="CN26" s="266"/>
      <c r="CO26" s="267"/>
      <c r="CQ26" s="297"/>
      <c r="CR26" s="589"/>
      <c r="CS26" s="690"/>
      <c r="CT26" s="590"/>
      <c r="CU26" s="702"/>
      <c r="CV26" s="702"/>
      <c r="CW26" s="710"/>
      <c r="CX26" s="710"/>
      <c r="CY26" s="590"/>
      <c r="CZ26" s="590"/>
      <c r="DA26" s="590"/>
      <c r="DB26" s="590"/>
      <c r="DC26" s="590"/>
      <c r="DD26" s="711"/>
      <c r="DE26" s="715"/>
      <c r="DF26" s="715"/>
      <c r="DG26" s="715"/>
      <c r="DH26" s="715"/>
      <c r="DI26" s="715"/>
      <c r="DJ26" s="715"/>
      <c r="DK26" s="715"/>
      <c r="DL26" s="715"/>
      <c r="DM26" s="715"/>
      <c r="DN26" s="715"/>
      <c r="DO26" s="715"/>
      <c r="DP26" s="715"/>
      <c r="DQ26" s="715"/>
      <c r="DR26" s="217"/>
      <c r="DS26" s="217"/>
      <c r="DT26" s="217"/>
      <c r="DU26" s="217"/>
      <c r="DV26" s="217"/>
      <c r="DW26" s="217"/>
      <c r="DX26" s="217"/>
      <c r="DY26" s="217"/>
      <c r="DZ26" s="217"/>
      <c r="EA26" s="217"/>
      <c r="EB26" s="217"/>
      <c r="EC26" s="217"/>
      <c r="ED26" s="217"/>
      <c r="EE26" s="217"/>
      <c r="EF26" s="217"/>
      <c r="EG26" s="217"/>
      <c r="EH26" s="217"/>
      <c r="EI26" s="217"/>
      <c r="EJ26" s="217"/>
      <c r="EK26" s="217"/>
      <c r="EL26" s="217"/>
      <c r="EM26" s="217"/>
      <c r="EN26" s="217"/>
      <c r="EO26" s="217"/>
      <c r="EP26" s="217"/>
      <c r="EQ26" s="217"/>
      <c r="ER26" s="217"/>
      <c r="ES26" s="217"/>
      <c r="ET26" s="217"/>
      <c r="EU26" s="217"/>
      <c r="EV26" s="217"/>
      <c r="EW26" s="217"/>
      <c r="EX26" s="217"/>
      <c r="EY26" s="217"/>
      <c r="EZ26" s="217"/>
      <c r="FA26" s="217"/>
      <c r="FB26" s="217"/>
      <c r="FC26" s="217"/>
      <c r="FD26" s="217"/>
      <c r="FE26" s="217"/>
      <c r="FF26" s="217"/>
      <c r="FG26" s="217"/>
      <c r="FH26" s="217"/>
      <c r="FI26" s="217"/>
      <c r="FJ26" s="217"/>
      <c r="FK26" s="217"/>
      <c r="FL26" s="217"/>
      <c r="FM26" s="217"/>
      <c r="FN26" s="217"/>
      <c r="FO26" s="217"/>
      <c r="FP26" s="217"/>
      <c r="FQ26" s="216"/>
      <c r="FR26" s="216"/>
      <c r="FS26" s="216"/>
      <c r="FT26" s="216"/>
      <c r="FU26" s="216"/>
      <c r="FV26" s="216"/>
      <c r="FW26" s="216"/>
      <c r="FX26" s="216"/>
      <c r="FY26" s="216"/>
      <c r="FZ26" s="216"/>
      <c r="GA26" s="216"/>
      <c r="GB26" s="216"/>
    </row>
    <row r="27" spans="1:184" ht="18" customHeight="1" x14ac:dyDescent="0.25">
      <c r="A27" s="137">
        <f t="shared" si="1"/>
        <v>0</v>
      </c>
      <c r="B27" s="138">
        <f t="shared" si="2"/>
        <v>0</v>
      </c>
      <c r="C27" s="132"/>
      <c r="D27" s="72">
        <f t="shared" si="0"/>
        <v>0</v>
      </c>
      <c r="E27" s="72"/>
      <c r="F27" s="72" t="str">
        <f t="shared" si="4"/>
        <v/>
      </c>
      <c r="G27" s="582"/>
      <c r="H27" s="582"/>
      <c r="I27" s="73">
        <v>1</v>
      </c>
      <c r="J27" s="133"/>
      <c r="K27" s="635">
        <f>IF(C27="",0,IF(C27="A",IF(DT27="AP",0,SUMIF(#REF!,A27,#REF!)/1000+SUMIF(#REF!,A27,#REF!)/1000+0.00001),+O27))</f>
        <v>0</v>
      </c>
      <c r="L27" s="77"/>
      <c r="M27" s="636">
        <f>IF(C27="",0,IF(C27="A",IF(DT27="AP",0,SUMIF(#REF!,A27,#REF!)/1000+SUMIF(#REF!,A27,#REF!)/1000),+Q27))</f>
        <v>0</v>
      </c>
      <c r="N27" s="637" t="str">
        <f t="shared" si="3"/>
        <v/>
      </c>
      <c r="O27" s="113"/>
      <c r="P27" s="75"/>
      <c r="Q27" s="74"/>
      <c r="R27" s="127"/>
      <c r="S27" s="113"/>
      <c r="T27" s="76"/>
      <c r="U27" s="75"/>
      <c r="V27" s="127"/>
      <c r="W27" s="113"/>
      <c r="X27" s="75"/>
      <c r="Y27" s="75"/>
      <c r="Z27" s="77"/>
      <c r="AA27" s="115"/>
      <c r="AB27" s="113"/>
      <c r="AC27" s="75"/>
      <c r="AD27" s="75"/>
      <c r="AE27" s="75"/>
      <c r="AF27" s="78"/>
      <c r="AG27" s="114"/>
      <c r="AH27" s="21"/>
      <c r="AI27" s="161"/>
      <c r="AJ27" s="154"/>
      <c r="AK27" s="211"/>
      <c r="AL27" s="98"/>
      <c r="AM27" s="153"/>
      <c r="AN27" s="154"/>
      <c r="AO27" s="99"/>
      <c r="AP27" s="99"/>
      <c r="AQ27" s="99"/>
      <c r="AR27" s="155"/>
      <c r="AS27" s="99"/>
      <c r="AT27" s="99"/>
      <c r="AU27" s="99"/>
      <c r="AV27" s="99"/>
      <c r="AW27" s="97"/>
      <c r="AX27" s="152"/>
      <c r="AY27" s="21"/>
      <c r="AZ27" s="15"/>
      <c r="BA27" s="239"/>
      <c r="BB27" s="235"/>
      <c r="BC27" s="271"/>
      <c r="BD27" s="272"/>
      <c r="BE27" s="15"/>
      <c r="BF27" s="274"/>
      <c r="BG27" s="292"/>
      <c r="BH27" s="274"/>
      <c r="BI27" s="275"/>
      <c r="BJ27" s="15"/>
      <c r="BK27" s="679"/>
      <c r="BL27" s="680"/>
      <c r="BM27" s="548"/>
      <c r="BN27" s="547"/>
      <c r="BO27" s="548"/>
      <c r="BP27" s="547"/>
      <c r="BQ27" s="548"/>
      <c r="BR27" s="549"/>
      <c r="BS27" s="17"/>
      <c r="BT27" s="685"/>
      <c r="BU27" s="547"/>
      <c r="BV27" s="547"/>
      <c r="BW27" s="267"/>
      <c r="BX27" s="535"/>
      <c r="BY27" s="536"/>
      <c r="BZ27" s="274"/>
      <c r="CA27" s="275"/>
      <c r="CB27" s="15"/>
      <c r="CC27" s="546"/>
      <c r="CD27" s="547"/>
      <c r="CE27" s="548"/>
      <c r="CF27" s="547"/>
      <c r="CG27" s="548"/>
      <c r="CH27" s="547"/>
      <c r="CI27" s="548"/>
      <c r="CJ27" s="549"/>
      <c r="CK27" s="17"/>
      <c r="CL27" s="265"/>
      <c r="CM27" s="266"/>
      <c r="CN27" s="266"/>
      <c r="CO27" s="267"/>
      <c r="CQ27" s="297"/>
      <c r="CR27" s="589"/>
      <c r="CS27" s="690"/>
      <c r="CT27" s="590"/>
      <c r="CU27" s="702"/>
      <c r="CV27" s="702"/>
      <c r="CW27" s="710"/>
      <c r="CX27" s="710"/>
      <c r="CY27" s="590"/>
      <c r="CZ27" s="590"/>
      <c r="DA27" s="590"/>
      <c r="DB27" s="590"/>
      <c r="DC27" s="590"/>
      <c r="DD27" s="711"/>
      <c r="DE27" s="715"/>
      <c r="DF27" s="715"/>
      <c r="DG27" s="715"/>
      <c r="DH27" s="715"/>
      <c r="DI27" s="715"/>
      <c r="DJ27" s="715"/>
      <c r="DK27" s="715"/>
      <c r="DL27" s="715"/>
      <c r="DM27" s="715"/>
      <c r="DN27" s="715"/>
      <c r="DO27" s="715"/>
      <c r="DP27" s="715"/>
      <c r="DQ27" s="715"/>
      <c r="DR27" s="217"/>
      <c r="DS27" s="217"/>
      <c r="DT27" s="217"/>
      <c r="DU27" s="217"/>
      <c r="DV27" s="217"/>
      <c r="DW27" s="217"/>
      <c r="DX27" s="217"/>
      <c r="DY27" s="217"/>
      <c r="DZ27" s="217"/>
      <c r="EA27" s="217"/>
      <c r="EB27" s="217"/>
      <c r="EC27" s="217"/>
      <c r="ED27" s="217"/>
      <c r="EE27" s="217"/>
      <c r="EF27" s="217"/>
      <c r="EG27" s="217"/>
      <c r="EH27" s="217"/>
      <c r="EI27" s="217"/>
      <c r="EJ27" s="217"/>
      <c r="EK27" s="217"/>
      <c r="EL27" s="217"/>
      <c r="EM27" s="217"/>
      <c r="EN27" s="217"/>
      <c r="EO27" s="217"/>
      <c r="EP27" s="217"/>
      <c r="EQ27" s="217"/>
      <c r="ER27" s="217"/>
      <c r="ES27" s="217"/>
      <c r="ET27" s="217"/>
      <c r="EU27" s="217"/>
      <c r="EV27" s="217"/>
      <c r="EW27" s="217"/>
      <c r="EX27" s="217"/>
      <c r="EY27" s="217"/>
      <c r="EZ27" s="217"/>
      <c r="FA27" s="217"/>
      <c r="FB27" s="217"/>
      <c r="FC27" s="217"/>
      <c r="FD27" s="217"/>
      <c r="FE27" s="217"/>
      <c r="FF27" s="217"/>
      <c r="FG27" s="217"/>
      <c r="FH27" s="217"/>
      <c r="FI27" s="217"/>
      <c r="FJ27" s="217"/>
      <c r="FK27" s="217"/>
      <c r="FL27" s="217"/>
      <c r="FM27" s="217"/>
      <c r="FN27" s="217"/>
      <c r="FO27" s="217"/>
      <c r="FP27" s="217"/>
      <c r="FQ27" s="216"/>
      <c r="FR27" s="216"/>
      <c r="FS27" s="216"/>
      <c r="FT27" s="216"/>
      <c r="FU27" s="216"/>
      <c r="FV27" s="216"/>
      <c r="FW27" s="216"/>
      <c r="FX27" s="216"/>
      <c r="FY27" s="216"/>
      <c r="FZ27" s="216"/>
      <c r="GA27" s="216"/>
      <c r="GB27" s="216"/>
    </row>
    <row r="28" spans="1:184" ht="18" customHeight="1" x14ac:dyDescent="0.25">
      <c r="A28" s="137">
        <f t="shared" si="1"/>
        <v>0</v>
      </c>
      <c r="B28" s="138">
        <f t="shared" si="2"/>
        <v>0</v>
      </c>
      <c r="C28" s="132"/>
      <c r="D28" s="72">
        <f t="shared" si="0"/>
        <v>0</v>
      </c>
      <c r="E28" s="72"/>
      <c r="F28" s="72" t="str">
        <f t="shared" si="4"/>
        <v/>
      </c>
      <c r="G28" s="582"/>
      <c r="H28" s="582"/>
      <c r="I28" s="73">
        <v>1</v>
      </c>
      <c r="J28" s="133"/>
      <c r="K28" s="635">
        <f>IF(C28="",0,IF(C28="A",IF(DT28="AP",0,SUMIF(#REF!,A28,#REF!)/1000+SUMIF(#REF!,A28,#REF!)/1000+0.00001),+O28))</f>
        <v>0</v>
      </c>
      <c r="L28" s="77"/>
      <c r="M28" s="636">
        <f>IF(C28="",0,IF(C28="A",IF(DT28="AP",0,SUMIF(#REF!,A28,#REF!)/1000+SUMIF(#REF!,A28,#REF!)/1000),+Q28))</f>
        <v>0</v>
      </c>
      <c r="N28" s="637" t="str">
        <f t="shared" si="3"/>
        <v/>
      </c>
      <c r="O28" s="113"/>
      <c r="P28" s="75"/>
      <c r="Q28" s="74"/>
      <c r="R28" s="127"/>
      <c r="S28" s="113"/>
      <c r="T28" s="76"/>
      <c r="U28" s="75"/>
      <c r="V28" s="127"/>
      <c r="W28" s="113"/>
      <c r="X28" s="75"/>
      <c r="Y28" s="75"/>
      <c r="Z28" s="77"/>
      <c r="AA28" s="115"/>
      <c r="AB28" s="113"/>
      <c r="AC28" s="75"/>
      <c r="AD28" s="75"/>
      <c r="AE28" s="75"/>
      <c r="AF28" s="78"/>
      <c r="AG28" s="114"/>
      <c r="AH28" s="21"/>
      <c r="AI28" s="161"/>
      <c r="AJ28" s="154"/>
      <c r="AK28" s="211"/>
      <c r="AL28" s="98"/>
      <c r="AM28" s="153"/>
      <c r="AN28" s="154"/>
      <c r="AO28" s="99"/>
      <c r="AP28" s="99"/>
      <c r="AQ28" s="99"/>
      <c r="AR28" s="155"/>
      <c r="AS28" s="99"/>
      <c r="AT28" s="99"/>
      <c r="AU28" s="99"/>
      <c r="AV28" s="99"/>
      <c r="AW28" s="97"/>
      <c r="AX28" s="152"/>
      <c r="AY28" s="21"/>
      <c r="AZ28" s="15"/>
      <c r="BA28" s="239"/>
      <c r="BB28" s="235"/>
      <c r="BC28" s="271"/>
      <c r="BD28" s="272"/>
      <c r="BE28" s="15"/>
      <c r="BF28" s="274"/>
      <c r="BG28" s="292"/>
      <c r="BH28" s="274"/>
      <c r="BI28" s="275"/>
      <c r="BJ28" s="15"/>
      <c r="BK28" s="679"/>
      <c r="BL28" s="680"/>
      <c r="BM28" s="548"/>
      <c r="BN28" s="547"/>
      <c r="BO28" s="548"/>
      <c r="BP28" s="547"/>
      <c r="BQ28" s="548"/>
      <c r="BR28" s="549"/>
      <c r="BS28" s="17"/>
      <c r="BT28" s="685"/>
      <c r="BU28" s="547"/>
      <c r="BV28" s="547"/>
      <c r="BW28" s="267"/>
      <c r="BX28" s="535"/>
      <c r="BY28" s="536"/>
      <c r="BZ28" s="274"/>
      <c r="CA28" s="275"/>
      <c r="CB28" s="15"/>
      <c r="CC28" s="546"/>
      <c r="CD28" s="547"/>
      <c r="CE28" s="548"/>
      <c r="CF28" s="547"/>
      <c r="CG28" s="548"/>
      <c r="CH28" s="547"/>
      <c r="CI28" s="548"/>
      <c r="CJ28" s="549"/>
      <c r="CK28" s="17"/>
      <c r="CL28" s="265"/>
      <c r="CM28" s="266"/>
      <c r="CN28" s="266"/>
      <c r="CO28" s="267"/>
      <c r="CQ28" s="297"/>
      <c r="CR28" s="589"/>
      <c r="CS28" s="690"/>
      <c r="CT28" s="590"/>
      <c r="CU28" s="702"/>
      <c r="CV28" s="702"/>
      <c r="CW28" s="710"/>
      <c r="CX28" s="710"/>
      <c r="CY28" s="590"/>
      <c r="CZ28" s="590"/>
      <c r="DA28" s="590"/>
      <c r="DB28" s="590"/>
      <c r="DC28" s="590"/>
      <c r="DD28" s="711"/>
      <c r="DE28" s="715"/>
      <c r="DF28" s="715"/>
      <c r="DG28" s="715"/>
      <c r="DH28" s="715"/>
      <c r="DI28" s="715"/>
      <c r="DJ28" s="715"/>
      <c r="DK28" s="715"/>
      <c r="DL28" s="715"/>
      <c r="DM28" s="715"/>
      <c r="DN28" s="715"/>
      <c r="DO28" s="715"/>
      <c r="DP28" s="715"/>
      <c r="DQ28" s="715"/>
      <c r="DR28" s="217"/>
      <c r="DS28" s="217"/>
      <c r="DT28" s="217"/>
      <c r="DU28" s="217"/>
      <c r="DV28" s="217"/>
      <c r="DW28" s="217"/>
      <c r="DX28" s="217"/>
      <c r="DY28" s="217"/>
      <c r="DZ28" s="217"/>
      <c r="EA28" s="217"/>
      <c r="EB28" s="217"/>
      <c r="EC28" s="217"/>
      <c r="ED28" s="217"/>
      <c r="EE28" s="217"/>
      <c r="EF28" s="217"/>
      <c r="EG28" s="217"/>
      <c r="EH28" s="217"/>
      <c r="EI28" s="217"/>
      <c r="EJ28" s="217"/>
      <c r="EK28" s="217"/>
      <c r="EL28" s="217"/>
      <c r="EM28" s="217"/>
      <c r="EN28" s="217"/>
      <c r="EO28" s="217"/>
      <c r="EP28" s="217"/>
      <c r="EQ28" s="217"/>
      <c r="ER28" s="217"/>
      <c r="ES28" s="217"/>
      <c r="ET28" s="217"/>
      <c r="EU28" s="217"/>
      <c r="EV28" s="217"/>
      <c r="EW28" s="217"/>
      <c r="EX28" s="217"/>
      <c r="EY28" s="217"/>
      <c r="EZ28" s="217"/>
      <c r="FA28" s="217"/>
      <c r="FB28" s="217"/>
      <c r="FC28" s="217"/>
      <c r="FD28" s="217"/>
      <c r="FE28" s="217"/>
      <c r="FF28" s="217"/>
      <c r="FG28" s="217"/>
      <c r="FH28" s="217"/>
      <c r="FI28" s="217"/>
      <c r="FJ28" s="217"/>
      <c r="FK28" s="217"/>
      <c r="FL28" s="217"/>
      <c r="FM28" s="217"/>
      <c r="FN28" s="217"/>
      <c r="FO28" s="217"/>
      <c r="FP28" s="217"/>
      <c r="FQ28" s="216"/>
      <c r="FR28" s="216"/>
      <c r="FS28" s="216"/>
      <c r="FT28" s="216"/>
      <c r="FU28" s="216"/>
      <c r="FV28" s="216"/>
      <c r="FW28" s="216"/>
      <c r="FX28" s="216"/>
      <c r="FY28" s="216"/>
      <c r="FZ28" s="216"/>
      <c r="GA28" s="216"/>
      <c r="GB28" s="216"/>
    </row>
    <row r="29" spans="1:184" ht="18" customHeight="1" x14ac:dyDescent="0.25">
      <c r="A29" s="137">
        <f t="shared" si="1"/>
        <v>0</v>
      </c>
      <c r="B29" s="138">
        <f t="shared" si="2"/>
        <v>0</v>
      </c>
      <c r="C29" s="132"/>
      <c r="D29" s="72">
        <f t="shared" si="0"/>
        <v>0</v>
      </c>
      <c r="E29" s="72"/>
      <c r="F29" s="72" t="str">
        <f t="shared" si="4"/>
        <v/>
      </c>
      <c r="G29" s="582"/>
      <c r="H29" s="582"/>
      <c r="I29" s="73">
        <v>1</v>
      </c>
      <c r="J29" s="133"/>
      <c r="K29" s="635">
        <f>IF(C29="",0,IF(C29="A",IF(DT29="AP",0,SUMIF(#REF!,A29,#REF!)/1000+SUMIF(#REF!,A29,#REF!)/1000+0.00001),+O29))</f>
        <v>0</v>
      </c>
      <c r="L29" s="77"/>
      <c r="M29" s="636">
        <f>IF(C29="",0,IF(C29="A",IF(DT29="AP",0,SUMIF(#REF!,A29,#REF!)/1000+SUMIF(#REF!,A29,#REF!)/1000),+Q29))</f>
        <v>0</v>
      </c>
      <c r="N29" s="637" t="str">
        <f t="shared" si="3"/>
        <v/>
      </c>
      <c r="O29" s="113"/>
      <c r="P29" s="75"/>
      <c r="Q29" s="74"/>
      <c r="R29" s="127"/>
      <c r="S29" s="113"/>
      <c r="T29" s="76"/>
      <c r="U29" s="75"/>
      <c r="V29" s="127"/>
      <c r="W29" s="113"/>
      <c r="X29" s="75"/>
      <c r="Y29" s="75"/>
      <c r="Z29" s="77"/>
      <c r="AA29" s="115"/>
      <c r="AB29" s="113"/>
      <c r="AC29" s="75"/>
      <c r="AD29" s="75"/>
      <c r="AE29" s="75"/>
      <c r="AF29" s="78"/>
      <c r="AG29" s="114"/>
      <c r="AH29" s="21"/>
      <c r="AI29" s="161"/>
      <c r="AJ29" s="154"/>
      <c r="AK29" s="211"/>
      <c r="AL29" s="98"/>
      <c r="AM29" s="153"/>
      <c r="AN29" s="154"/>
      <c r="AO29" s="99"/>
      <c r="AP29" s="99"/>
      <c r="AQ29" s="99"/>
      <c r="AR29" s="155"/>
      <c r="AS29" s="99"/>
      <c r="AT29" s="99"/>
      <c r="AU29" s="99"/>
      <c r="AV29" s="99"/>
      <c r="AW29" s="97"/>
      <c r="AX29" s="152"/>
      <c r="AY29" s="21"/>
      <c r="AZ29" s="15"/>
      <c r="BA29" s="239"/>
      <c r="BB29" s="235"/>
      <c r="BC29" s="271"/>
      <c r="BD29" s="272"/>
      <c r="BE29" s="15"/>
      <c r="BF29" s="274"/>
      <c r="BG29" s="292"/>
      <c r="BH29" s="274"/>
      <c r="BI29" s="275"/>
      <c r="BJ29" s="15"/>
      <c r="BK29" s="679"/>
      <c r="BL29" s="680"/>
      <c r="BM29" s="548"/>
      <c r="BN29" s="547"/>
      <c r="BO29" s="548"/>
      <c r="BP29" s="547"/>
      <c r="BQ29" s="548"/>
      <c r="BR29" s="549"/>
      <c r="BS29" s="17"/>
      <c r="BT29" s="685"/>
      <c r="BU29" s="547"/>
      <c r="BV29" s="547"/>
      <c r="BW29" s="267"/>
      <c r="BX29" s="535"/>
      <c r="BY29" s="536"/>
      <c r="BZ29" s="274"/>
      <c r="CA29" s="275"/>
      <c r="CB29" s="15"/>
      <c r="CC29" s="546"/>
      <c r="CD29" s="547"/>
      <c r="CE29" s="548"/>
      <c r="CF29" s="547"/>
      <c r="CG29" s="548"/>
      <c r="CH29" s="547"/>
      <c r="CI29" s="548"/>
      <c r="CJ29" s="549"/>
      <c r="CK29" s="17"/>
      <c r="CL29" s="265"/>
      <c r="CM29" s="266"/>
      <c r="CN29" s="266"/>
      <c r="CO29" s="267"/>
      <c r="CQ29" s="297"/>
      <c r="CR29" s="589"/>
      <c r="CS29" s="690"/>
      <c r="CT29" s="590"/>
      <c r="CU29" s="702"/>
      <c r="CV29" s="702"/>
      <c r="CW29" s="710"/>
      <c r="CX29" s="710"/>
      <c r="CY29" s="590"/>
      <c r="CZ29" s="590"/>
      <c r="DA29" s="590"/>
      <c r="DB29" s="590"/>
      <c r="DC29" s="590"/>
      <c r="DD29" s="711"/>
      <c r="DE29" s="715"/>
      <c r="DF29" s="715"/>
      <c r="DG29" s="715"/>
      <c r="DH29" s="715"/>
      <c r="DI29" s="715"/>
      <c r="DJ29" s="715"/>
      <c r="DK29" s="715"/>
      <c r="DL29" s="715"/>
      <c r="DM29" s="715"/>
      <c r="DN29" s="715"/>
      <c r="DO29" s="715"/>
      <c r="DP29" s="715"/>
      <c r="DQ29" s="715"/>
      <c r="DR29" s="217"/>
      <c r="DS29" s="217"/>
      <c r="DT29" s="217"/>
      <c r="DU29" s="217"/>
      <c r="DV29" s="217"/>
      <c r="DW29" s="217"/>
      <c r="DX29" s="217"/>
      <c r="DY29" s="217"/>
      <c r="DZ29" s="217"/>
      <c r="EA29" s="217"/>
      <c r="EB29" s="217"/>
      <c r="EC29" s="217"/>
      <c r="ED29" s="217"/>
      <c r="EE29" s="217"/>
      <c r="EF29" s="217"/>
      <c r="EG29" s="217"/>
      <c r="EH29" s="217"/>
      <c r="EI29" s="217"/>
      <c r="EJ29" s="217"/>
      <c r="EK29" s="217"/>
      <c r="EL29" s="217"/>
      <c r="EM29" s="217"/>
      <c r="EN29" s="217"/>
      <c r="EO29" s="217"/>
      <c r="EP29" s="217"/>
      <c r="EQ29" s="217"/>
      <c r="ER29" s="217"/>
      <c r="ES29" s="217"/>
      <c r="ET29" s="217"/>
      <c r="EU29" s="217"/>
      <c r="EV29" s="217"/>
      <c r="EW29" s="217"/>
      <c r="EX29" s="217"/>
      <c r="EY29" s="217"/>
      <c r="EZ29" s="217"/>
      <c r="FA29" s="217"/>
      <c r="FB29" s="217"/>
      <c r="FC29" s="217"/>
      <c r="FD29" s="217"/>
      <c r="FE29" s="217"/>
      <c r="FF29" s="217"/>
      <c r="FG29" s="217"/>
      <c r="FH29" s="217"/>
      <c r="FI29" s="217"/>
      <c r="FJ29" s="217"/>
      <c r="FK29" s="217"/>
      <c r="FL29" s="217"/>
      <c r="FM29" s="217"/>
      <c r="FN29" s="217"/>
      <c r="FO29" s="217"/>
      <c r="FP29" s="217"/>
      <c r="FQ29" s="216"/>
      <c r="FR29" s="216"/>
      <c r="FS29" s="216"/>
      <c r="FT29" s="216"/>
      <c r="FU29" s="216"/>
      <c r="FV29" s="216"/>
      <c r="FW29" s="216"/>
      <c r="FX29" s="216"/>
      <c r="FY29" s="216"/>
      <c r="FZ29" s="216"/>
      <c r="GA29" s="216"/>
      <c r="GB29" s="216"/>
    </row>
    <row r="30" spans="1:184" ht="18" customHeight="1" x14ac:dyDescent="0.25">
      <c r="A30" s="137">
        <f t="shared" si="1"/>
        <v>0</v>
      </c>
      <c r="B30" s="138">
        <f t="shared" si="2"/>
        <v>0</v>
      </c>
      <c r="C30" s="132"/>
      <c r="D30" s="72">
        <f t="shared" si="0"/>
        <v>0</v>
      </c>
      <c r="E30" s="72"/>
      <c r="F30" s="72" t="str">
        <f t="shared" si="4"/>
        <v/>
      </c>
      <c r="G30" s="582"/>
      <c r="H30" s="582"/>
      <c r="I30" s="73">
        <v>1</v>
      </c>
      <c r="J30" s="133"/>
      <c r="K30" s="635">
        <f>IF(C30="",0,IF(C30="A",IF(DT30="AP",0,SUMIF(#REF!,A30,#REF!)/1000+SUMIF(#REF!,A30,#REF!)/1000+0.00001),+O30))</f>
        <v>0</v>
      </c>
      <c r="L30" s="77"/>
      <c r="M30" s="636">
        <f>IF(C30="",0,IF(C30="A",IF(DT30="AP",0,SUMIF(#REF!,A30,#REF!)/1000+SUMIF(#REF!,A30,#REF!)/1000),+Q30))</f>
        <v>0</v>
      </c>
      <c r="N30" s="637" t="str">
        <f t="shared" si="3"/>
        <v/>
      </c>
      <c r="O30" s="113"/>
      <c r="P30" s="75"/>
      <c r="Q30" s="74"/>
      <c r="R30" s="127"/>
      <c r="S30" s="113"/>
      <c r="T30" s="76"/>
      <c r="U30" s="75"/>
      <c r="V30" s="127"/>
      <c r="W30" s="113"/>
      <c r="X30" s="75"/>
      <c r="Y30" s="75"/>
      <c r="Z30" s="77"/>
      <c r="AA30" s="115"/>
      <c r="AB30" s="113"/>
      <c r="AC30" s="75"/>
      <c r="AD30" s="75"/>
      <c r="AE30" s="75"/>
      <c r="AF30" s="78"/>
      <c r="AG30" s="114"/>
      <c r="AH30" s="21"/>
      <c r="AI30" s="161"/>
      <c r="AJ30" s="154"/>
      <c r="AK30" s="211"/>
      <c r="AL30" s="98"/>
      <c r="AM30" s="153"/>
      <c r="AN30" s="154"/>
      <c r="AO30" s="99"/>
      <c r="AP30" s="99"/>
      <c r="AQ30" s="99"/>
      <c r="AR30" s="155"/>
      <c r="AS30" s="99"/>
      <c r="AT30" s="99"/>
      <c r="AU30" s="99"/>
      <c r="AV30" s="99"/>
      <c r="AW30" s="97"/>
      <c r="AX30" s="152"/>
      <c r="AY30" s="21"/>
      <c r="AZ30" s="15"/>
      <c r="BA30" s="239"/>
      <c r="BB30" s="235"/>
      <c r="BC30" s="271"/>
      <c r="BD30" s="272"/>
      <c r="BE30" s="15"/>
      <c r="BF30" s="274"/>
      <c r="BG30" s="292"/>
      <c r="BH30" s="274"/>
      <c r="BI30" s="275"/>
      <c r="BJ30" s="15"/>
      <c r="BK30" s="679"/>
      <c r="BL30" s="680"/>
      <c r="BM30" s="548"/>
      <c r="BN30" s="547"/>
      <c r="BO30" s="548"/>
      <c r="BP30" s="547"/>
      <c r="BQ30" s="548"/>
      <c r="BR30" s="549"/>
      <c r="BS30" s="17"/>
      <c r="BT30" s="685"/>
      <c r="BU30" s="547"/>
      <c r="BV30" s="547"/>
      <c r="BW30" s="267"/>
      <c r="BX30" s="535"/>
      <c r="BY30" s="536"/>
      <c r="BZ30" s="274"/>
      <c r="CA30" s="275"/>
      <c r="CB30" s="15"/>
      <c r="CC30" s="546"/>
      <c r="CD30" s="547"/>
      <c r="CE30" s="548"/>
      <c r="CF30" s="547"/>
      <c r="CG30" s="548"/>
      <c r="CH30" s="547"/>
      <c r="CI30" s="548"/>
      <c r="CJ30" s="549"/>
      <c r="CK30" s="17"/>
      <c r="CL30" s="265"/>
      <c r="CM30" s="266"/>
      <c r="CN30" s="266"/>
      <c r="CO30" s="267"/>
      <c r="CQ30" s="297"/>
      <c r="CR30" s="589"/>
      <c r="CS30" s="690"/>
      <c r="CT30" s="590"/>
      <c r="CU30" s="702"/>
      <c r="CV30" s="702"/>
      <c r="CW30" s="710"/>
      <c r="CX30" s="710"/>
      <c r="CY30" s="590"/>
      <c r="CZ30" s="590"/>
      <c r="DA30" s="590"/>
      <c r="DB30" s="590"/>
      <c r="DC30" s="590"/>
      <c r="DD30" s="711"/>
      <c r="DE30" s="715"/>
      <c r="DF30" s="715"/>
      <c r="DG30" s="715"/>
      <c r="DH30" s="715"/>
      <c r="DI30" s="715"/>
      <c r="DJ30" s="715"/>
      <c r="DK30" s="715"/>
      <c r="DL30" s="715"/>
      <c r="DM30" s="715"/>
      <c r="DN30" s="715"/>
      <c r="DO30" s="715"/>
      <c r="DP30" s="715"/>
      <c r="DQ30" s="715"/>
      <c r="DR30" s="217"/>
      <c r="DS30" s="217"/>
      <c r="DT30" s="217"/>
      <c r="DU30" s="217"/>
      <c r="DV30" s="217"/>
      <c r="DW30" s="217"/>
      <c r="DX30" s="217"/>
      <c r="DY30" s="217"/>
      <c r="DZ30" s="217"/>
      <c r="EA30" s="217"/>
      <c r="EB30" s="217"/>
      <c r="EC30" s="217"/>
      <c r="ED30" s="217"/>
      <c r="EE30" s="217"/>
      <c r="EF30" s="217"/>
      <c r="EG30" s="217"/>
      <c r="EH30" s="217"/>
      <c r="EI30" s="217"/>
      <c r="EJ30" s="217"/>
      <c r="EK30" s="217"/>
      <c r="EL30" s="217"/>
      <c r="EM30" s="217"/>
      <c r="EN30" s="217"/>
      <c r="EO30" s="217"/>
      <c r="EP30" s="217"/>
      <c r="EQ30" s="217"/>
      <c r="ER30" s="217"/>
      <c r="ES30" s="217"/>
      <c r="ET30" s="217"/>
      <c r="EU30" s="217"/>
      <c r="EV30" s="217"/>
      <c r="EW30" s="217"/>
      <c r="EX30" s="217"/>
      <c r="EY30" s="217"/>
      <c r="EZ30" s="217"/>
      <c r="FA30" s="217"/>
      <c r="FB30" s="217"/>
      <c r="FC30" s="217"/>
      <c r="FD30" s="217"/>
      <c r="FE30" s="217"/>
      <c r="FF30" s="217"/>
      <c r="FG30" s="217"/>
      <c r="FH30" s="217"/>
      <c r="FI30" s="217"/>
      <c r="FJ30" s="217"/>
      <c r="FK30" s="217"/>
      <c r="FL30" s="217"/>
      <c r="FM30" s="217"/>
      <c r="FN30" s="217"/>
      <c r="FO30" s="217"/>
      <c r="FP30" s="217"/>
      <c r="FQ30" s="216"/>
      <c r="FR30" s="216"/>
      <c r="FS30" s="216"/>
      <c r="FT30" s="216"/>
      <c r="FU30" s="216"/>
      <c r="FV30" s="216"/>
      <c r="FW30" s="216"/>
      <c r="FX30" s="216"/>
      <c r="FY30" s="216"/>
      <c r="FZ30" s="216"/>
      <c r="GA30" s="216"/>
      <c r="GB30" s="216"/>
    </row>
    <row r="31" spans="1:184" ht="18" customHeight="1" x14ac:dyDescent="0.25">
      <c r="A31" s="137">
        <f t="shared" si="1"/>
        <v>0</v>
      </c>
      <c r="B31" s="138">
        <f t="shared" si="2"/>
        <v>0</v>
      </c>
      <c r="C31" s="132"/>
      <c r="D31" s="72">
        <f t="shared" si="0"/>
        <v>0</v>
      </c>
      <c r="E31" s="72"/>
      <c r="F31" s="72" t="str">
        <f t="shared" si="4"/>
        <v/>
      </c>
      <c r="G31" s="582"/>
      <c r="H31" s="582"/>
      <c r="I31" s="73">
        <v>1</v>
      </c>
      <c r="J31" s="133"/>
      <c r="K31" s="635">
        <f>IF(C31="",0,IF(C31="A",IF(DT31="AP",0,SUMIF(#REF!,A31,#REF!)/1000+SUMIF(#REF!,A31,#REF!)/1000+0.00001),+O31))</f>
        <v>0</v>
      </c>
      <c r="L31" s="77"/>
      <c r="M31" s="636">
        <f>IF(C31="",0,IF(C31="A",IF(DT31="AP",0,SUMIF(#REF!,A31,#REF!)/1000+SUMIF(#REF!,A31,#REF!)/1000),+Q31))</f>
        <v>0</v>
      </c>
      <c r="N31" s="637" t="str">
        <f t="shared" si="3"/>
        <v/>
      </c>
      <c r="O31" s="113"/>
      <c r="P31" s="75"/>
      <c r="Q31" s="74"/>
      <c r="R31" s="127"/>
      <c r="S31" s="113"/>
      <c r="T31" s="76"/>
      <c r="U31" s="75"/>
      <c r="V31" s="127"/>
      <c r="W31" s="113"/>
      <c r="X31" s="75"/>
      <c r="Y31" s="75"/>
      <c r="Z31" s="77"/>
      <c r="AA31" s="115"/>
      <c r="AB31" s="113"/>
      <c r="AC31" s="75"/>
      <c r="AD31" s="75"/>
      <c r="AE31" s="75"/>
      <c r="AF31" s="78"/>
      <c r="AG31" s="114"/>
      <c r="AH31" s="21"/>
      <c r="AI31" s="161"/>
      <c r="AJ31" s="154"/>
      <c r="AK31" s="211"/>
      <c r="AL31" s="98"/>
      <c r="AM31" s="153"/>
      <c r="AN31" s="154"/>
      <c r="AO31" s="99"/>
      <c r="AP31" s="99"/>
      <c r="AQ31" s="99"/>
      <c r="AR31" s="155"/>
      <c r="AS31" s="99"/>
      <c r="AT31" s="99"/>
      <c r="AU31" s="99"/>
      <c r="AV31" s="99"/>
      <c r="AW31" s="97"/>
      <c r="AX31" s="152"/>
      <c r="AY31" s="21"/>
      <c r="AZ31" s="15"/>
      <c r="BA31" s="239"/>
      <c r="BB31" s="235"/>
      <c r="BC31" s="271"/>
      <c r="BD31" s="272"/>
      <c r="BE31" s="15"/>
      <c r="BF31" s="274"/>
      <c r="BG31" s="292"/>
      <c r="BH31" s="274"/>
      <c r="BI31" s="275"/>
      <c r="BJ31" s="15"/>
      <c r="BK31" s="679"/>
      <c r="BL31" s="680"/>
      <c r="BM31" s="548"/>
      <c r="BN31" s="547"/>
      <c r="BO31" s="548"/>
      <c r="BP31" s="547"/>
      <c r="BQ31" s="548"/>
      <c r="BR31" s="549"/>
      <c r="BS31" s="17"/>
      <c r="BT31" s="685"/>
      <c r="BU31" s="547"/>
      <c r="BV31" s="547"/>
      <c r="BW31" s="267"/>
      <c r="BX31" s="535"/>
      <c r="BY31" s="536"/>
      <c r="BZ31" s="274"/>
      <c r="CA31" s="275"/>
      <c r="CB31" s="15"/>
      <c r="CC31" s="546"/>
      <c r="CD31" s="547"/>
      <c r="CE31" s="548"/>
      <c r="CF31" s="547"/>
      <c r="CG31" s="548"/>
      <c r="CH31" s="547"/>
      <c r="CI31" s="548"/>
      <c r="CJ31" s="549"/>
      <c r="CK31" s="17"/>
      <c r="CL31" s="265"/>
      <c r="CM31" s="266"/>
      <c r="CN31" s="266"/>
      <c r="CO31" s="267"/>
      <c r="CQ31" s="297"/>
      <c r="CR31" s="589"/>
      <c r="CS31" s="690"/>
      <c r="CT31" s="590"/>
      <c r="CU31" s="702"/>
      <c r="CV31" s="702"/>
      <c r="CW31" s="710"/>
      <c r="CX31" s="710"/>
      <c r="CY31" s="590"/>
      <c r="CZ31" s="590"/>
      <c r="DA31" s="590"/>
      <c r="DB31" s="590"/>
      <c r="DC31" s="590"/>
      <c r="DD31" s="711"/>
      <c r="DE31" s="715"/>
      <c r="DF31" s="715"/>
      <c r="DG31" s="715"/>
      <c r="DH31" s="715"/>
      <c r="DI31" s="715"/>
      <c r="DJ31" s="715"/>
      <c r="DK31" s="715"/>
      <c r="DL31" s="715"/>
      <c r="DM31" s="715"/>
      <c r="DN31" s="715"/>
      <c r="DO31" s="715"/>
      <c r="DP31" s="715"/>
      <c r="DQ31" s="715"/>
      <c r="DR31" s="217"/>
      <c r="DS31" s="217"/>
      <c r="DT31" s="217"/>
      <c r="DU31" s="217"/>
      <c r="DV31" s="217"/>
      <c r="DW31" s="217"/>
      <c r="DX31" s="217"/>
      <c r="DY31" s="217"/>
      <c r="DZ31" s="217"/>
      <c r="EA31" s="217"/>
      <c r="EB31" s="217"/>
      <c r="EC31" s="217"/>
      <c r="ED31" s="217"/>
      <c r="EE31" s="217"/>
      <c r="EF31" s="217"/>
      <c r="EG31" s="217"/>
      <c r="EH31" s="217"/>
      <c r="EI31" s="217"/>
      <c r="EJ31" s="217"/>
      <c r="EK31" s="217"/>
      <c r="EL31" s="217"/>
      <c r="EM31" s="217"/>
      <c r="EN31" s="217"/>
      <c r="EO31" s="217"/>
      <c r="EP31" s="217"/>
      <c r="EQ31" s="217"/>
      <c r="ER31" s="217"/>
      <c r="ES31" s="217"/>
      <c r="ET31" s="217"/>
      <c r="EU31" s="217"/>
      <c r="EV31" s="217"/>
      <c r="EW31" s="217"/>
      <c r="EX31" s="217"/>
      <c r="EY31" s="217"/>
      <c r="EZ31" s="217"/>
      <c r="FA31" s="217"/>
      <c r="FB31" s="217"/>
      <c r="FC31" s="217"/>
      <c r="FD31" s="217"/>
      <c r="FE31" s="217"/>
      <c r="FF31" s="217"/>
      <c r="FG31" s="217"/>
      <c r="FH31" s="217"/>
      <c r="FI31" s="217"/>
      <c r="FJ31" s="217"/>
      <c r="FK31" s="217"/>
      <c r="FL31" s="217"/>
      <c r="FM31" s="217"/>
      <c r="FN31" s="217"/>
      <c r="FO31" s="217"/>
      <c r="FP31" s="217"/>
      <c r="FQ31" s="216"/>
      <c r="FR31" s="216"/>
      <c r="FS31" s="216"/>
      <c r="FT31" s="216"/>
      <c r="FU31" s="216"/>
      <c r="FV31" s="216"/>
      <c r="FW31" s="216"/>
      <c r="FX31" s="216"/>
      <c r="FY31" s="216"/>
      <c r="FZ31" s="216"/>
      <c r="GA31" s="216"/>
      <c r="GB31" s="216"/>
    </row>
    <row r="32" spans="1:184" ht="18" customHeight="1" x14ac:dyDescent="0.25">
      <c r="A32" s="137">
        <f t="shared" si="1"/>
        <v>0</v>
      </c>
      <c r="B32" s="138">
        <f t="shared" si="2"/>
        <v>0</v>
      </c>
      <c r="C32" s="132"/>
      <c r="D32" s="72">
        <f t="shared" si="0"/>
        <v>0</v>
      </c>
      <c r="E32" s="72"/>
      <c r="F32" s="72" t="str">
        <f t="shared" si="4"/>
        <v/>
      </c>
      <c r="G32" s="582"/>
      <c r="H32" s="582"/>
      <c r="I32" s="73">
        <v>1</v>
      </c>
      <c r="J32" s="133"/>
      <c r="K32" s="635">
        <f>IF(C32="",0,IF(C32="A",IF(DT32="AP",0,SUMIF(#REF!,A32,#REF!)/1000+SUMIF(#REF!,A32,#REF!)/1000+0.00001),+O32))</f>
        <v>0</v>
      </c>
      <c r="L32" s="77"/>
      <c r="M32" s="636">
        <f>IF(C32="",0,IF(C32="A",IF(DT32="AP",0,SUMIF(#REF!,A32,#REF!)/1000+SUMIF(#REF!,A32,#REF!)/1000),+Q32))</f>
        <v>0</v>
      </c>
      <c r="N32" s="637" t="str">
        <f t="shared" si="3"/>
        <v/>
      </c>
      <c r="O32" s="113"/>
      <c r="P32" s="75"/>
      <c r="Q32" s="74"/>
      <c r="R32" s="127"/>
      <c r="S32" s="113"/>
      <c r="T32" s="76"/>
      <c r="U32" s="75"/>
      <c r="V32" s="127"/>
      <c r="W32" s="113"/>
      <c r="X32" s="75"/>
      <c r="Y32" s="75"/>
      <c r="Z32" s="77"/>
      <c r="AA32" s="115"/>
      <c r="AB32" s="113"/>
      <c r="AC32" s="75"/>
      <c r="AD32" s="75"/>
      <c r="AE32" s="75"/>
      <c r="AF32" s="78"/>
      <c r="AG32" s="114"/>
      <c r="AH32" s="21"/>
      <c r="AI32" s="161"/>
      <c r="AJ32" s="154"/>
      <c r="AK32" s="211"/>
      <c r="AL32" s="98"/>
      <c r="AM32" s="153"/>
      <c r="AN32" s="154"/>
      <c r="AO32" s="99"/>
      <c r="AP32" s="99"/>
      <c r="AQ32" s="99"/>
      <c r="AR32" s="155"/>
      <c r="AS32" s="99"/>
      <c r="AT32" s="99"/>
      <c r="AU32" s="99"/>
      <c r="AV32" s="99"/>
      <c r="AW32" s="97"/>
      <c r="AX32" s="152"/>
      <c r="AY32" s="21"/>
      <c r="AZ32" s="15"/>
      <c r="BA32" s="239"/>
      <c r="BB32" s="235"/>
      <c r="BC32" s="271"/>
      <c r="BD32" s="272"/>
      <c r="BE32" s="15"/>
      <c r="BF32" s="274"/>
      <c r="BG32" s="292"/>
      <c r="BH32" s="274"/>
      <c r="BI32" s="275"/>
      <c r="BJ32" s="15"/>
      <c r="BK32" s="679"/>
      <c r="BL32" s="680"/>
      <c r="BM32" s="548"/>
      <c r="BN32" s="547"/>
      <c r="BO32" s="548"/>
      <c r="BP32" s="547"/>
      <c r="BQ32" s="548"/>
      <c r="BR32" s="549"/>
      <c r="BS32" s="17"/>
      <c r="BT32" s="685"/>
      <c r="BU32" s="547"/>
      <c r="BV32" s="547"/>
      <c r="BW32" s="267"/>
      <c r="BX32" s="535"/>
      <c r="BY32" s="536"/>
      <c r="BZ32" s="274"/>
      <c r="CA32" s="275"/>
      <c r="CB32" s="15"/>
      <c r="CC32" s="546"/>
      <c r="CD32" s="547"/>
      <c r="CE32" s="548"/>
      <c r="CF32" s="547"/>
      <c r="CG32" s="548"/>
      <c r="CH32" s="547"/>
      <c r="CI32" s="548"/>
      <c r="CJ32" s="549"/>
      <c r="CK32" s="17"/>
      <c r="CL32" s="265"/>
      <c r="CM32" s="266"/>
      <c r="CN32" s="266"/>
      <c r="CO32" s="267"/>
      <c r="CQ32" s="297"/>
      <c r="CR32" s="589"/>
      <c r="CS32" s="690"/>
      <c r="CT32" s="590"/>
      <c r="CU32" s="702"/>
      <c r="CV32" s="702"/>
      <c r="CW32" s="710"/>
      <c r="CX32" s="710"/>
      <c r="CY32" s="590"/>
      <c r="CZ32" s="590"/>
      <c r="DA32" s="590"/>
      <c r="DB32" s="590"/>
      <c r="DC32" s="590"/>
      <c r="DD32" s="711"/>
      <c r="DE32" s="715"/>
      <c r="DF32" s="715"/>
      <c r="DG32" s="715"/>
      <c r="DH32" s="715"/>
      <c r="DI32" s="715"/>
      <c r="DJ32" s="715"/>
      <c r="DK32" s="715"/>
      <c r="DL32" s="715"/>
      <c r="DM32" s="715"/>
      <c r="DN32" s="715"/>
      <c r="DO32" s="715"/>
      <c r="DP32" s="715"/>
      <c r="DQ32" s="715"/>
      <c r="DR32" s="217"/>
      <c r="DS32" s="217"/>
      <c r="DT32" s="217"/>
      <c r="DU32" s="217"/>
      <c r="DV32" s="217"/>
      <c r="DW32" s="217"/>
      <c r="DX32" s="217"/>
      <c r="DY32" s="217"/>
      <c r="DZ32" s="217"/>
      <c r="EA32" s="217"/>
      <c r="EB32" s="217"/>
      <c r="EC32" s="217"/>
      <c r="ED32" s="217"/>
      <c r="EE32" s="217"/>
      <c r="EF32" s="217"/>
      <c r="EG32" s="217"/>
      <c r="EH32" s="217"/>
      <c r="EI32" s="217"/>
      <c r="EJ32" s="217"/>
      <c r="EK32" s="217"/>
      <c r="EL32" s="217"/>
      <c r="EM32" s="217"/>
      <c r="EN32" s="217"/>
      <c r="EO32" s="217"/>
      <c r="EP32" s="217"/>
      <c r="EQ32" s="217"/>
      <c r="ER32" s="217"/>
      <c r="ES32" s="217"/>
      <c r="ET32" s="217"/>
      <c r="EU32" s="217"/>
      <c r="EV32" s="217"/>
      <c r="EW32" s="217"/>
      <c r="EX32" s="217"/>
      <c r="EY32" s="217"/>
      <c r="EZ32" s="217"/>
      <c r="FA32" s="217"/>
      <c r="FB32" s="217"/>
      <c r="FC32" s="217"/>
      <c r="FD32" s="217"/>
      <c r="FE32" s="217"/>
      <c r="FF32" s="217"/>
      <c r="FG32" s="217"/>
      <c r="FH32" s="217"/>
      <c r="FI32" s="217"/>
      <c r="FJ32" s="217"/>
      <c r="FK32" s="217"/>
      <c r="FL32" s="217"/>
      <c r="FM32" s="217"/>
      <c r="FN32" s="217"/>
      <c r="FO32" s="217"/>
      <c r="FP32" s="217"/>
      <c r="FQ32" s="216"/>
      <c r="FR32" s="216"/>
      <c r="FS32" s="216"/>
      <c r="FT32" s="216"/>
      <c r="FU32" s="216"/>
      <c r="FV32" s="216"/>
      <c r="FW32" s="216"/>
      <c r="FX32" s="216"/>
      <c r="FY32" s="216"/>
      <c r="FZ32" s="216"/>
      <c r="GA32" s="216"/>
      <c r="GB32" s="216"/>
    </row>
    <row r="33" spans="1:184" ht="18" customHeight="1" x14ac:dyDescent="0.25">
      <c r="A33" s="137">
        <f t="shared" si="1"/>
        <v>0</v>
      </c>
      <c r="B33" s="138">
        <f t="shared" si="2"/>
        <v>0</v>
      </c>
      <c r="C33" s="132"/>
      <c r="D33" s="72">
        <f t="shared" si="0"/>
        <v>0</v>
      </c>
      <c r="E33" s="72"/>
      <c r="F33" s="72" t="str">
        <f t="shared" si="4"/>
        <v/>
      </c>
      <c r="G33" s="582"/>
      <c r="H33" s="582"/>
      <c r="I33" s="73">
        <v>1</v>
      </c>
      <c r="J33" s="133"/>
      <c r="K33" s="635">
        <f>IF(C33="",0,IF(C33="A",IF(DT33="AP",0,SUMIF(#REF!,A33,#REF!)/1000+SUMIF(#REF!,A33,#REF!)/1000+0.00001),+O33))</f>
        <v>0</v>
      </c>
      <c r="L33" s="77"/>
      <c r="M33" s="636">
        <f>IF(C33="",0,IF(C33="A",IF(DT33="AP",0,SUMIF(#REF!,A33,#REF!)/1000+SUMIF(#REF!,A33,#REF!)/1000),+Q33))</f>
        <v>0</v>
      </c>
      <c r="N33" s="637" t="str">
        <f t="shared" si="3"/>
        <v/>
      </c>
      <c r="O33" s="113"/>
      <c r="P33" s="75"/>
      <c r="Q33" s="74"/>
      <c r="R33" s="127"/>
      <c r="S33" s="113"/>
      <c r="T33" s="76"/>
      <c r="U33" s="75"/>
      <c r="V33" s="127"/>
      <c r="W33" s="113"/>
      <c r="X33" s="75"/>
      <c r="Y33" s="75"/>
      <c r="Z33" s="77"/>
      <c r="AA33" s="115"/>
      <c r="AB33" s="113"/>
      <c r="AC33" s="75"/>
      <c r="AD33" s="75"/>
      <c r="AE33" s="75"/>
      <c r="AF33" s="78"/>
      <c r="AG33" s="114"/>
      <c r="AH33" s="21"/>
      <c r="AI33" s="161"/>
      <c r="AJ33" s="154"/>
      <c r="AK33" s="211"/>
      <c r="AL33" s="98"/>
      <c r="AM33" s="153"/>
      <c r="AN33" s="154"/>
      <c r="AO33" s="99"/>
      <c r="AP33" s="99"/>
      <c r="AQ33" s="99"/>
      <c r="AR33" s="155"/>
      <c r="AS33" s="99"/>
      <c r="AT33" s="99"/>
      <c r="AU33" s="99"/>
      <c r="AV33" s="99"/>
      <c r="AW33" s="97"/>
      <c r="AX33" s="152"/>
      <c r="AY33" s="21"/>
      <c r="AZ33" s="15"/>
      <c r="BA33" s="239"/>
      <c r="BB33" s="235"/>
      <c r="BC33" s="271"/>
      <c r="BD33" s="272"/>
      <c r="BE33" s="15"/>
      <c r="BF33" s="274"/>
      <c r="BG33" s="292"/>
      <c r="BH33" s="274"/>
      <c r="BI33" s="275"/>
      <c r="BJ33" s="15"/>
      <c r="BK33" s="679"/>
      <c r="BL33" s="680"/>
      <c r="BM33" s="548"/>
      <c r="BN33" s="547"/>
      <c r="BO33" s="548"/>
      <c r="BP33" s="547"/>
      <c r="BQ33" s="548"/>
      <c r="BR33" s="549"/>
      <c r="BS33" s="17"/>
      <c r="BT33" s="685"/>
      <c r="BU33" s="547"/>
      <c r="BV33" s="547"/>
      <c r="BW33" s="267"/>
      <c r="BX33" s="535"/>
      <c r="BY33" s="536"/>
      <c r="BZ33" s="274"/>
      <c r="CA33" s="275"/>
      <c r="CB33" s="15"/>
      <c r="CC33" s="546"/>
      <c r="CD33" s="547"/>
      <c r="CE33" s="548"/>
      <c r="CF33" s="547"/>
      <c r="CG33" s="548"/>
      <c r="CH33" s="547"/>
      <c r="CI33" s="548"/>
      <c r="CJ33" s="549"/>
      <c r="CK33" s="17"/>
      <c r="CL33" s="265"/>
      <c r="CM33" s="266"/>
      <c r="CN33" s="266"/>
      <c r="CO33" s="267"/>
      <c r="CQ33" s="297"/>
      <c r="CR33" s="589"/>
      <c r="CS33" s="690"/>
      <c r="CT33" s="590"/>
      <c r="CU33" s="702"/>
      <c r="CV33" s="702"/>
      <c r="CW33" s="710"/>
      <c r="CX33" s="710"/>
      <c r="CY33" s="590"/>
      <c r="CZ33" s="590"/>
      <c r="DA33" s="590"/>
      <c r="DB33" s="590"/>
      <c r="DC33" s="590"/>
      <c r="DD33" s="711"/>
      <c r="DE33" s="715"/>
      <c r="DF33" s="715"/>
      <c r="DG33" s="715"/>
      <c r="DH33" s="715"/>
      <c r="DI33" s="715"/>
      <c r="DJ33" s="715"/>
      <c r="DK33" s="715"/>
      <c r="DL33" s="715"/>
      <c r="DM33" s="715"/>
      <c r="DN33" s="715"/>
      <c r="DO33" s="715"/>
      <c r="DP33" s="715"/>
      <c r="DQ33" s="715"/>
      <c r="DR33" s="217"/>
      <c r="DS33" s="217"/>
      <c r="DT33" s="217"/>
      <c r="DU33" s="217"/>
      <c r="DV33" s="217"/>
      <c r="DW33" s="217"/>
      <c r="DX33" s="217"/>
      <c r="DY33" s="217"/>
      <c r="DZ33" s="217"/>
      <c r="EA33" s="217"/>
      <c r="EB33" s="217"/>
      <c r="EC33" s="217"/>
      <c r="ED33" s="217"/>
      <c r="EE33" s="217"/>
      <c r="EF33" s="217"/>
      <c r="EG33" s="217"/>
      <c r="EH33" s="217"/>
      <c r="EI33" s="217"/>
      <c r="EJ33" s="217"/>
      <c r="EK33" s="217"/>
      <c r="EL33" s="217"/>
      <c r="EM33" s="217"/>
      <c r="EN33" s="217"/>
      <c r="EO33" s="217"/>
      <c r="EP33" s="217"/>
      <c r="EQ33" s="217"/>
      <c r="ER33" s="217"/>
      <c r="ES33" s="217"/>
      <c r="ET33" s="217"/>
      <c r="EU33" s="217"/>
      <c r="EV33" s="217"/>
      <c r="EW33" s="217"/>
      <c r="EX33" s="217"/>
      <c r="EY33" s="217"/>
      <c r="EZ33" s="217"/>
      <c r="FA33" s="217"/>
      <c r="FB33" s="217"/>
      <c r="FC33" s="217"/>
      <c r="FD33" s="217"/>
      <c r="FE33" s="217"/>
      <c r="FF33" s="217"/>
      <c r="FG33" s="217"/>
      <c r="FH33" s="217"/>
      <c r="FI33" s="217"/>
      <c r="FJ33" s="217"/>
      <c r="FK33" s="217"/>
      <c r="FL33" s="217"/>
      <c r="FM33" s="217"/>
      <c r="FN33" s="217"/>
      <c r="FO33" s="217"/>
      <c r="FP33" s="217"/>
      <c r="FQ33" s="216"/>
      <c r="FR33" s="216"/>
      <c r="FS33" s="216"/>
      <c r="FT33" s="216"/>
      <c r="FU33" s="216"/>
      <c r="FV33" s="216"/>
      <c r="FW33" s="216"/>
      <c r="FX33" s="216"/>
      <c r="FY33" s="216"/>
      <c r="FZ33" s="216"/>
      <c r="GA33" s="216"/>
      <c r="GB33" s="216"/>
    </row>
    <row r="34" spans="1:184" ht="18" customHeight="1" x14ac:dyDescent="0.25">
      <c r="A34" s="137">
        <f t="shared" si="1"/>
        <v>0</v>
      </c>
      <c r="B34" s="138">
        <f t="shared" si="2"/>
        <v>0</v>
      </c>
      <c r="C34" s="132"/>
      <c r="D34" s="72">
        <f t="shared" si="0"/>
        <v>0</v>
      </c>
      <c r="E34" s="72"/>
      <c r="F34" s="72" t="str">
        <f t="shared" si="4"/>
        <v/>
      </c>
      <c r="G34" s="582"/>
      <c r="H34" s="582"/>
      <c r="I34" s="73">
        <v>1</v>
      </c>
      <c r="J34" s="133"/>
      <c r="K34" s="635">
        <f>IF(C34="",0,IF(C34="A",IF(DT34="AP",0,SUMIF(#REF!,A34,#REF!)/1000+SUMIF(#REF!,A34,#REF!)/1000+0.00001),+O34))</f>
        <v>0</v>
      </c>
      <c r="L34" s="77"/>
      <c r="M34" s="636">
        <f>IF(C34="",0,IF(C34="A",IF(DT34="AP",0,SUMIF(#REF!,A34,#REF!)/1000+SUMIF(#REF!,A34,#REF!)/1000),+Q34))</f>
        <v>0</v>
      </c>
      <c r="N34" s="637" t="str">
        <f t="shared" si="3"/>
        <v/>
      </c>
      <c r="O34" s="113"/>
      <c r="P34" s="75"/>
      <c r="Q34" s="74"/>
      <c r="R34" s="127"/>
      <c r="S34" s="113"/>
      <c r="T34" s="76"/>
      <c r="U34" s="75"/>
      <c r="V34" s="127"/>
      <c r="W34" s="113"/>
      <c r="X34" s="75"/>
      <c r="Y34" s="75"/>
      <c r="Z34" s="77"/>
      <c r="AA34" s="115"/>
      <c r="AB34" s="113"/>
      <c r="AC34" s="75"/>
      <c r="AD34" s="75"/>
      <c r="AE34" s="75"/>
      <c r="AF34" s="78"/>
      <c r="AG34" s="114"/>
      <c r="AH34" s="21"/>
      <c r="AI34" s="161"/>
      <c r="AJ34" s="154"/>
      <c r="AK34" s="211"/>
      <c r="AL34" s="98"/>
      <c r="AM34" s="153"/>
      <c r="AN34" s="154"/>
      <c r="AO34" s="99"/>
      <c r="AP34" s="99"/>
      <c r="AQ34" s="99"/>
      <c r="AR34" s="155"/>
      <c r="AS34" s="99"/>
      <c r="AT34" s="99"/>
      <c r="AU34" s="99"/>
      <c r="AV34" s="99"/>
      <c r="AW34" s="97"/>
      <c r="AX34" s="152"/>
      <c r="AY34" s="21"/>
      <c r="AZ34" s="15"/>
      <c r="BA34" s="239"/>
      <c r="BB34" s="235"/>
      <c r="BC34" s="271"/>
      <c r="BD34" s="272"/>
      <c r="BE34" s="15"/>
      <c r="BF34" s="274"/>
      <c r="BG34" s="292"/>
      <c r="BH34" s="274"/>
      <c r="BI34" s="275"/>
      <c r="BJ34" s="15"/>
      <c r="BK34" s="679"/>
      <c r="BL34" s="680"/>
      <c r="BM34" s="548"/>
      <c r="BN34" s="547"/>
      <c r="BO34" s="548"/>
      <c r="BP34" s="547"/>
      <c r="BQ34" s="548"/>
      <c r="BR34" s="549"/>
      <c r="BS34" s="17"/>
      <c r="BT34" s="685"/>
      <c r="BU34" s="547"/>
      <c r="BV34" s="547"/>
      <c r="BW34" s="267"/>
      <c r="BX34" s="535"/>
      <c r="BY34" s="536"/>
      <c r="BZ34" s="274"/>
      <c r="CA34" s="275"/>
      <c r="CB34" s="15"/>
      <c r="CC34" s="546"/>
      <c r="CD34" s="547"/>
      <c r="CE34" s="548"/>
      <c r="CF34" s="547"/>
      <c r="CG34" s="548"/>
      <c r="CH34" s="547"/>
      <c r="CI34" s="548"/>
      <c r="CJ34" s="549"/>
      <c r="CK34" s="17"/>
      <c r="CL34" s="265"/>
      <c r="CM34" s="266"/>
      <c r="CN34" s="266"/>
      <c r="CO34" s="267"/>
      <c r="CQ34" s="297"/>
      <c r="CR34" s="589"/>
      <c r="CS34" s="690"/>
      <c r="CT34" s="590"/>
      <c r="CU34" s="702"/>
      <c r="CV34" s="702"/>
      <c r="CW34" s="710"/>
      <c r="CX34" s="710"/>
      <c r="CY34" s="590"/>
      <c r="CZ34" s="590"/>
      <c r="DA34" s="590"/>
      <c r="DB34" s="590"/>
      <c r="DC34" s="590"/>
      <c r="DD34" s="711"/>
      <c r="DE34" s="715"/>
      <c r="DF34" s="715"/>
      <c r="DG34" s="715"/>
      <c r="DH34" s="715"/>
      <c r="DI34" s="715"/>
      <c r="DJ34" s="715"/>
      <c r="DK34" s="715"/>
      <c r="DL34" s="715"/>
      <c r="DM34" s="715"/>
      <c r="DN34" s="715"/>
      <c r="DO34" s="715"/>
      <c r="DP34" s="715"/>
      <c r="DQ34" s="715"/>
      <c r="DR34" s="217"/>
      <c r="DS34" s="217"/>
      <c r="DT34" s="217"/>
      <c r="DU34" s="217"/>
      <c r="DV34" s="217"/>
      <c r="DW34" s="217"/>
      <c r="DX34" s="217"/>
      <c r="DY34" s="217"/>
      <c r="DZ34" s="217"/>
      <c r="EA34" s="217"/>
      <c r="EB34" s="217"/>
      <c r="EC34" s="217"/>
      <c r="ED34" s="217"/>
      <c r="EE34" s="217"/>
      <c r="EF34" s="217"/>
      <c r="EG34" s="217"/>
      <c r="EH34" s="217"/>
      <c r="EI34" s="217"/>
      <c r="EJ34" s="217"/>
      <c r="EK34" s="217"/>
      <c r="EL34" s="217"/>
      <c r="EM34" s="217"/>
      <c r="EN34" s="217"/>
      <c r="EO34" s="217"/>
      <c r="EP34" s="217"/>
      <c r="EQ34" s="217"/>
      <c r="ER34" s="217"/>
      <c r="ES34" s="217"/>
      <c r="ET34" s="217"/>
      <c r="EU34" s="217"/>
      <c r="EV34" s="217"/>
      <c r="EW34" s="217"/>
      <c r="EX34" s="217"/>
      <c r="EY34" s="217"/>
      <c r="EZ34" s="217"/>
      <c r="FA34" s="217"/>
      <c r="FB34" s="217"/>
      <c r="FC34" s="217"/>
      <c r="FD34" s="217"/>
      <c r="FE34" s="217"/>
      <c r="FF34" s="217"/>
      <c r="FG34" s="217"/>
      <c r="FH34" s="217"/>
      <c r="FI34" s="217"/>
      <c r="FJ34" s="217"/>
      <c r="FK34" s="217"/>
      <c r="FL34" s="217"/>
      <c r="FM34" s="217"/>
      <c r="FN34" s="217"/>
      <c r="FO34" s="217"/>
      <c r="FP34" s="217"/>
      <c r="FQ34" s="216"/>
      <c r="FR34" s="216"/>
      <c r="FS34" s="216"/>
      <c r="FT34" s="216"/>
      <c r="FU34" s="216"/>
      <c r="FV34" s="216"/>
      <c r="FW34" s="216"/>
      <c r="FX34" s="216"/>
      <c r="FY34" s="216"/>
      <c r="FZ34" s="216"/>
      <c r="GA34" s="216"/>
      <c r="GB34" s="216"/>
    </row>
    <row r="35" spans="1:184" ht="18" customHeight="1" x14ac:dyDescent="0.25">
      <c r="A35" s="137">
        <f t="shared" si="1"/>
        <v>0</v>
      </c>
      <c r="B35" s="138">
        <f t="shared" si="2"/>
        <v>0</v>
      </c>
      <c r="C35" s="132"/>
      <c r="D35" s="72">
        <f t="shared" si="0"/>
        <v>0</v>
      </c>
      <c r="E35" s="72"/>
      <c r="F35" s="72" t="str">
        <f t="shared" si="4"/>
        <v/>
      </c>
      <c r="G35" s="582"/>
      <c r="H35" s="582"/>
      <c r="I35" s="73">
        <v>1</v>
      </c>
      <c r="J35" s="133"/>
      <c r="K35" s="635">
        <f>IF(C35="",0,IF(C35="A",IF(DT35="AP",0,SUMIF(#REF!,A35,#REF!)/1000+SUMIF(#REF!,A35,#REF!)/1000+0.00001),+O35))</f>
        <v>0</v>
      </c>
      <c r="L35" s="77"/>
      <c r="M35" s="636">
        <f>IF(C35="",0,IF(C35="A",IF(DT35="AP",0,SUMIF(#REF!,A35,#REF!)/1000+SUMIF(#REF!,A35,#REF!)/1000),+Q35))</f>
        <v>0</v>
      </c>
      <c r="N35" s="637" t="str">
        <f t="shared" si="3"/>
        <v/>
      </c>
      <c r="O35" s="113"/>
      <c r="P35" s="75"/>
      <c r="Q35" s="74"/>
      <c r="R35" s="127"/>
      <c r="S35" s="113"/>
      <c r="T35" s="76"/>
      <c r="U35" s="75"/>
      <c r="V35" s="127"/>
      <c r="W35" s="113"/>
      <c r="X35" s="75"/>
      <c r="Y35" s="75"/>
      <c r="Z35" s="77"/>
      <c r="AA35" s="115"/>
      <c r="AB35" s="113"/>
      <c r="AC35" s="75"/>
      <c r="AD35" s="75"/>
      <c r="AE35" s="75"/>
      <c r="AF35" s="78"/>
      <c r="AG35" s="114"/>
      <c r="AH35" s="21"/>
      <c r="AI35" s="161"/>
      <c r="AJ35" s="154"/>
      <c r="AK35" s="211"/>
      <c r="AL35" s="98"/>
      <c r="AM35" s="153"/>
      <c r="AN35" s="154"/>
      <c r="AO35" s="99"/>
      <c r="AP35" s="99"/>
      <c r="AQ35" s="99"/>
      <c r="AR35" s="155"/>
      <c r="AS35" s="99"/>
      <c r="AT35" s="99"/>
      <c r="AU35" s="99"/>
      <c r="AV35" s="99"/>
      <c r="AW35" s="97"/>
      <c r="AX35" s="152"/>
      <c r="AY35" s="21"/>
      <c r="AZ35" s="15"/>
      <c r="BA35" s="239"/>
      <c r="BB35" s="235"/>
      <c r="BC35" s="271"/>
      <c r="BD35" s="272"/>
      <c r="BE35" s="15"/>
      <c r="BF35" s="274"/>
      <c r="BG35" s="292"/>
      <c r="BH35" s="274"/>
      <c r="BI35" s="275"/>
      <c r="BJ35" s="15"/>
      <c r="BK35" s="679"/>
      <c r="BL35" s="680"/>
      <c r="BM35" s="548"/>
      <c r="BN35" s="547"/>
      <c r="BO35" s="548"/>
      <c r="BP35" s="547"/>
      <c r="BQ35" s="548"/>
      <c r="BR35" s="549"/>
      <c r="BS35" s="17"/>
      <c r="BT35" s="685"/>
      <c r="BU35" s="547"/>
      <c r="BV35" s="547"/>
      <c r="BW35" s="267"/>
      <c r="BX35" s="535"/>
      <c r="BY35" s="536"/>
      <c r="BZ35" s="274"/>
      <c r="CA35" s="275"/>
      <c r="CB35" s="15"/>
      <c r="CC35" s="546"/>
      <c r="CD35" s="547"/>
      <c r="CE35" s="548"/>
      <c r="CF35" s="547"/>
      <c r="CG35" s="548"/>
      <c r="CH35" s="547"/>
      <c r="CI35" s="548"/>
      <c r="CJ35" s="549"/>
      <c r="CK35" s="17"/>
      <c r="CL35" s="265"/>
      <c r="CM35" s="266"/>
      <c r="CN35" s="266"/>
      <c r="CO35" s="267"/>
      <c r="CQ35" s="297"/>
      <c r="CR35" s="589"/>
      <c r="CS35" s="690"/>
      <c r="CT35" s="590"/>
      <c r="CU35" s="702"/>
      <c r="CV35" s="702"/>
      <c r="CW35" s="710"/>
      <c r="CX35" s="710"/>
      <c r="CY35" s="590"/>
      <c r="CZ35" s="590"/>
      <c r="DA35" s="590"/>
      <c r="DB35" s="590"/>
      <c r="DC35" s="590"/>
      <c r="DD35" s="711"/>
      <c r="DE35" s="715"/>
      <c r="DF35" s="715"/>
      <c r="DG35" s="715"/>
      <c r="DH35" s="715"/>
      <c r="DI35" s="715"/>
      <c r="DJ35" s="715"/>
      <c r="DK35" s="715"/>
      <c r="DL35" s="715"/>
      <c r="DM35" s="715"/>
      <c r="DN35" s="715"/>
      <c r="DO35" s="715"/>
      <c r="DP35" s="715"/>
      <c r="DQ35" s="715"/>
      <c r="DR35" s="217"/>
      <c r="DS35" s="217"/>
      <c r="DT35" s="217"/>
      <c r="DU35" s="217"/>
      <c r="DV35" s="217"/>
      <c r="DW35" s="217"/>
      <c r="DX35" s="217"/>
      <c r="DY35" s="217"/>
      <c r="DZ35" s="217"/>
      <c r="EA35" s="217"/>
      <c r="EB35" s="217"/>
      <c r="EC35" s="217"/>
      <c r="ED35" s="217"/>
      <c r="EE35" s="217"/>
      <c r="EF35" s="217"/>
      <c r="EG35" s="217"/>
      <c r="EH35" s="217"/>
      <c r="EI35" s="217"/>
      <c r="EJ35" s="217"/>
      <c r="EK35" s="217"/>
      <c r="EL35" s="217"/>
      <c r="EM35" s="217"/>
      <c r="EN35" s="217"/>
      <c r="EO35" s="217"/>
      <c r="EP35" s="217"/>
      <c r="EQ35" s="217"/>
      <c r="ER35" s="217"/>
      <c r="ES35" s="217"/>
      <c r="ET35" s="217"/>
      <c r="EU35" s="217"/>
      <c r="EV35" s="217"/>
      <c r="EW35" s="217"/>
      <c r="EX35" s="217"/>
      <c r="EY35" s="217"/>
      <c r="EZ35" s="217"/>
      <c r="FA35" s="217"/>
      <c r="FB35" s="217"/>
      <c r="FC35" s="217"/>
      <c r="FD35" s="217"/>
      <c r="FE35" s="217"/>
      <c r="FF35" s="217"/>
      <c r="FG35" s="217"/>
      <c r="FH35" s="217"/>
      <c r="FI35" s="217"/>
      <c r="FJ35" s="217"/>
      <c r="FK35" s="217"/>
      <c r="FL35" s="217"/>
      <c r="FM35" s="217"/>
      <c r="FN35" s="217"/>
      <c r="FO35" s="217"/>
      <c r="FP35" s="217"/>
      <c r="FQ35" s="216"/>
      <c r="FR35" s="216"/>
      <c r="FS35" s="216"/>
      <c r="FT35" s="216"/>
      <c r="FU35" s="216"/>
      <c r="FV35" s="216"/>
      <c r="FW35" s="216"/>
      <c r="FX35" s="216"/>
      <c r="FY35" s="216"/>
      <c r="FZ35" s="216"/>
      <c r="GA35" s="216"/>
      <c r="GB35" s="216"/>
    </row>
    <row r="36" spans="1:184" ht="18" customHeight="1" x14ac:dyDescent="0.25">
      <c r="A36" s="137">
        <f t="shared" si="1"/>
        <v>0</v>
      </c>
      <c r="B36" s="138">
        <f t="shared" si="2"/>
        <v>0</v>
      </c>
      <c r="C36" s="132"/>
      <c r="D36" s="72">
        <f t="shared" si="0"/>
        <v>0</v>
      </c>
      <c r="E36" s="72"/>
      <c r="F36" s="72" t="str">
        <f t="shared" si="4"/>
        <v/>
      </c>
      <c r="G36" s="582"/>
      <c r="H36" s="582"/>
      <c r="I36" s="73">
        <v>1</v>
      </c>
      <c r="J36" s="133"/>
      <c r="K36" s="635">
        <f>IF(C36="",0,IF(C36="A",IF(DT36="AP",0,SUMIF(#REF!,A36,#REF!)/1000+SUMIF(#REF!,A36,#REF!)/1000+0.00001),+O36))</f>
        <v>0</v>
      </c>
      <c r="L36" s="77"/>
      <c r="M36" s="636">
        <f>IF(C36="",0,IF(C36="A",IF(DT36="AP",0,SUMIF(#REF!,A36,#REF!)/1000+SUMIF(#REF!,A36,#REF!)/1000),+Q36))</f>
        <v>0</v>
      </c>
      <c r="N36" s="637" t="str">
        <f t="shared" si="3"/>
        <v/>
      </c>
      <c r="O36" s="113"/>
      <c r="P36" s="75"/>
      <c r="Q36" s="74"/>
      <c r="R36" s="127"/>
      <c r="S36" s="113"/>
      <c r="T36" s="76"/>
      <c r="U36" s="75"/>
      <c r="V36" s="127"/>
      <c r="W36" s="113"/>
      <c r="X36" s="75"/>
      <c r="Y36" s="75"/>
      <c r="Z36" s="77"/>
      <c r="AA36" s="115"/>
      <c r="AB36" s="113"/>
      <c r="AC36" s="75"/>
      <c r="AD36" s="75"/>
      <c r="AE36" s="75"/>
      <c r="AF36" s="78"/>
      <c r="AG36" s="114"/>
      <c r="AH36" s="21"/>
      <c r="AI36" s="161"/>
      <c r="AJ36" s="154"/>
      <c r="AK36" s="211"/>
      <c r="AL36" s="98"/>
      <c r="AM36" s="153"/>
      <c r="AN36" s="154"/>
      <c r="AO36" s="99"/>
      <c r="AP36" s="99"/>
      <c r="AQ36" s="99"/>
      <c r="AR36" s="155"/>
      <c r="AS36" s="99"/>
      <c r="AT36" s="99"/>
      <c r="AU36" s="99"/>
      <c r="AV36" s="99"/>
      <c r="AW36" s="97"/>
      <c r="AX36" s="152"/>
      <c r="AY36" s="21"/>
      <c r="AZ36" s="15"/>
      <c r="BA36" s="239"/>
      <c r="BB36" s="235"/>
      <c r="BC36" s="271"/>
      <c r="BD36" s="272"/>
      <c r="BE36" s="15"/>
      <c r="BF36" s="274"/>
      <c r="BG36" s="292"/>
      <c r="BH36" s="274"/>
      <c r="BI36" s="275"/>
      <c r="BJ36" s="15"/>
      <c r="BK36" s="679"/>
      <c r="BL36" s="680"/>
      <c r="BM36" s="548"/>
      <c r="BN36" s="547"/>
      <c r="BO36" s="548"/>
      <c r="BP36" s="547"/>
      <c r="BQ36" s="548"/>
      <c r="BR36" s="549"/>
      <c r="BS36" s="17"/>
      <c r="BT36" s="685"/>
      <c r="BU36" s="547"/>
      <c r="BV36" s="547"/>
      <c r="BW36" s="267"/>
      <c r="BX36" s="535"/>
      <c r="BY36" s="536"/>
      <c r="BZ36" s="274"/>
      <c r="CA36" s="275"/>
      <c r="CB36" s="15"/>
      <c r="CC36" s="546"/>
      <c r="CD36" s="547"/>
      <c r="CE36" s="548"/>
      <c r="CF36" s="547"/>
      <c r="CG36" s="548"/>
      <c r="CH36" s="547"/>
      <c r="CI36" s="548"/>
      <c r="CJ36" s="549"/>
      <c r="CK36" s="17"/>
      <c r="CL36" s="265"/>
      <c r="CM36" s="266"/>
      <c r="CN36" s="266"/>
      <c r="CO36" s="267"/>
      <c r="CQ36" s="297"/>
      <c r="CR36" s="589"/>
      <c r="CS36" s="690"/>
      <c r="CT36" s="590"/>
      <c r="CU36" s="702"/>
      <c r="CV36" s="702"/>
      <c r="CW36" s="710"/>
      <c r="CX36" s="710"/>
      <c r="CY36" s="590"/>
      <c r="CZ36" s="590"/>
      <c r="DA36" s="590"/>
      <c r="DB36" s="590"/>
      <c r="DC36" s="590"/>
      <c r="DD36" s="711"/>
      <c r="DE36" s="715"/>
      <c r="DF36" s="715"/>
      <c r="DG36" s="715"/>
      <c r="DH36" s="715"/>
      <c r="DI36" s="715"/>
      <c r="DJ36" s="715"/>
      <c r="DK36" s="715"/>
      <c r="DL36" s="715"/>
      <c r="DM36" s="715"/>
      <c r="DN36" s="715"/>
      <c r="DO36" s="715"/>
      <c r="DP36" s="715"/>
      <c r="DQ36" s="715"/>
      <c r="DR36" s="217"/>
      <c r="DS36" s="217"/>
      <c r="DT36" s="217"/>
      <c r="DU36" s="217"/>
      <c r="DV36" s="217"/>
      <c r="DW36" s="217"/>
      <c r="DX36" s="217"/>
      <c r="DY36" s="217"/>
      <c r="DZ36" s="217"/>
      <c r="EA36" s="217"/>
      <c r="EB36" s="217"/>
      <c r="EC36" s="217"/>
      <c r="ED36" s="217"/>
      <c r="EE36" s="217"/>
      <c r="EF36" s="217"/>
      <c r="EG36" s="217"/>
      <c r="EH36" s="217"/>
      <c r="EI36" s="217"/>
      <c r="EJ36" s="217"/>
      <c r="EK36" s="217"/>
      <c r="EL36" s="217"/>
      <c r="EM36" s="217"/>
      <c r="EN36" s="217"/>
      <c r="EO36" s="217"/>
      <c r="EP36" s="217"/>
      <c r="EQ36" s="217"/>
      <c r="ER36" s="217"/>
      <c r="ES36" s="217"/>
      <c r="ET36" s="217"/>
      <c r="EU36" s="217"/>
      <c r="EV36" s="217"/>
      <c r="EW36" s="217"/>
      <c r="EX36" s="217"/>
      <c r="EY36" s="217"/>
      <c r="EZ36" s="217"/>
      <c r="FA36" s="217"/>
      <c r="FB36" s="217"/>
      <c r="FC36" s="217"/>
      <c r="FD36" s="217"/>
      <c r="FE36" s="217"/>
      <c r="FF36" s="217"/>
      <c r="FG36" s="217"/>
      <c r="FH36" s="217"/>
      <c r="FI36" s="217"/>
      <c r="FJ36" s="217"/>
      <c r="FK36" s="217"/>
      <c r="FL36" s="217"/>
      <c r="FM36" s="217"/>
      <c r="FN36" s="217"/>
      <c r="FO36" s="217"/>
      <c r="FP36" s="217"/>
      <c r="FQ36" s="216"/>
      <c r="FR36" s="216"/>
      <c r="FS36" s="216"/>
      <c r="FT36" s="216"/>
      <c r="FU36" s="216"/>
      <c r="FV36" s="216"/>
      <c r="FW36" s="216"/>
      <c r="FX36" s="216"/>
      <c r="FY36" s="216"/>
      <c r="FZ36" s="216"/>
      <c r="GA36" s="216"/>
      <c r="GB36" s="216"/>
    </row>
    <row r="37" spans="1:184" ht="18" customHeight="1" x14ac:dyDescent="0.25">
      <c r="A37" s="137">
        <f t="shared" si="1"/>
        <v>0</v>
      </c>
      <c r="B37" s="138">
        <f t="shared" si="2"/>
        <v>0</v>
      </c>
      <c r="C37" s="132"/>
      <c r="D37" s="72">
        <f t="shared" si="0"/>
        <v>0</v>
      </c>
      <c r="E37" s="72"/>
      <c r="F37" s="72" t="str">
        <f t="shared" si="4"/>
        <v/>
      </c>
      <c r="G37" s="582"/>
      <c r="H37" s="582"/>
      <c r="I37" s="73">
        <v>1</v>
      </c>
      <c r="J37" s="133"/>
      <c r="K37" s="635">
        <f>IF(C37="",0,IF(C37="A",IF(DT37="AP",0,SUMIF(#REF!,A37,#REF!)/1000+SUMIF(#REF!,A37,#REF!)/1000+0.00001),+O37))</f>
        <v>0</v>
      </c>
      <c r="L37" s="77"/>
      <c r="M37" s="636">
        <f>IF(C37="",0,IF(C37="A",IF(DT37="AP",0,SUMIF(#REF!,A37,#REF!)/1000+SUMIF(#REF!,A37,#REF!)/1000),+Q37))</f>
        <v>0</v>
      </c>
      <c r="N37" s="637" t="str">
        <f t="shared" si="3"/>
        <v/>
      </c>
      <c r="O37" s="113"/>
      <c r="P37" s="75"/>
      <c r="Q37" s="74"/>
      <c r="R37" s="127"/>
      <c r="S37" s="113"/>
      <c r="T37" s="76"/>
      <c r="U37" s="75"/>
      <c r="V37" s="127"/>
      <c r="W37" s="113"/>
      <c r="X37" s="75"/>
      <c r="Y37" s="75"/>
      <c r="Z37" s="77"/>
      <c r="AA37" s="115"/>
      <c r="AB37" s="113"/>
      <c r="AC37" s="75"/>
      <c r="AD37" s="75"/>
      <c r="AE37" s="75"/>
      <c r="AF37" s="78"/>
      <c r="AG37" s="114"/>
      <c r="AH37" s="21"/>
      <c r="AI37" s="161"/>
      <c r="AJ37" s="154"/>
      <c r="AK37" s="211"/>
      <c r="AL37" s="98"/>
      <c r="AM37" s="153"/>
      <c r="AN37" s="154"/>
      <c r="AO37" s="99"/>
      <c r="AP37" s="99"/>
      <c r="AQ37" s="99"/>
      <c r="AR37" s="155"/>
      <c r="AS37" s="99"/>
      <c r="AT37" s="99"/>
      <c r="AU37" s="99"/>
      <c r="AV37" s="99"/>
      <c r="AW37" s="97"/>
      <c r="AX37" s="152"/>
      <c r="AY37" s="21"/>
      <c r="AZ37" s="15"/>
      <c r="BA37" s="239"/>
      <c r="BB37" s="235"/>
      <c r="BC37" s="271"/>
      <c r="BD37" s="272"/>
      <c r="BE37" s="15"/>
      <c r="BF37" s="274"/>
      <c r="BG37" s="292"/>
      <c r="BH37" s="274"/>
      <c r="BI37" s="275"/>
      <c r="BJ37" s="15"/>
      <c r="BK37" s="679"/>
      <c r="BL37" s="680"/>
      <c r="BM37" s="548"/>
      <c r="BN37" s="547"/>
      <c r="BO37" s="548"/>
      <c r="BP37" s="547"/>
      <c r="BQ37" s="548"/>
      <c r="BR37" s="549"/>
      <c r="BS37" s="17"/>
      <c r="BT37" s="685"/>
      <c r="BU37" s="547"/>
      <c r="BV37" s="547"/>
      <c r="BW37" s="267"/>
      <c r="BX37" s="535"/>
      <c r="BY37" s="536"/>
      <c r="BZ37" s="274"/>
      <c r="CA37" s="275"/>
      <c r="CB37" s="15"/>
      <c r="CC37" s="546"/>
      <c r="CD37" s="547"/>
      <c r="CE37" s="548"/>
      <c r="CF37" s="547"/>
      <c r="CG37" s="548"/>
      <c r="CH37" s="547"/>
      <c r="CI37" s="548"/>
      <c r="CJ37" s="549"/>
      <c r="CK37" s="17"/>
      <c r="CL37" s="265"/>
      <c r="CM37" s="266"/>
      <c r="CN37" s="266"/>
      <c r="CO37" s="267"/>
      <c r="CQ37" s="297"/>
      <c r="CR37" s="589"/>
      <c r="CS37" s="690"/>
      <c r="CT37" s="590"/>
      <c r="CU37" s="702"/>
      <c r="CV37" s="702"/>
      <c r="CW37" s="710"/>
      <c r="CX37" s="710"/>
      <c r="CY37" s="590"/>
      <c r="CZ37" s="590"/>
      <c r="DA37" s="590"/>
      <c r="DB37" s="590"/>
      <c r="DC37" s="590"/>
      <c r="DD37" s="711"/>
      <c r="DE37" s="715"/>
      <c r="DF37" s="715"/>
      <c r="DG37" s="715"/>
      <c r="DH37" s="715"/>
      <c r="DI37" s="715"/>
      <c r="DJ37" s="715"/>
      <c r="DK37" s="715"/>
      <c r="DL37" s="715"/>
      <c r="DM37" s="715"/>
      <c r="DN37" s="715"/>
      <c r="DO37" s="715"/>
      <c r="DP37" s="715"/>
      <c r="DQ37" s="715"/>
      <c r="DR37" s="217"/>
      <c r="DS37" s="217"/>
      <c r="DT37" s="217"/>
      <c r="DU37" s="217"/>
      <c r="DV37" s="217"/>
      <c r="DW37" s="217"/>
      <c r="DX37" s="217"/>
      <c r="DY37" s="217"/>
      <c r="DZ37" s="217"/>
      <c r="EA37" s="217"/>
      <c r="EB37" s="217"/>
      <c r="EC37" s="217"/>
      <c r="ED37" s="217"/>
      <c r="EE37" s="217"/>
      <c r="EF37" s="217"/>
      <c r="EG37" s="217"/>
      <c r="EH37" s="217"/>
      <c r="EI37" s="217"/>
      <c r="EJ37" s="217"/>
      <c r="EK37" s="217"/>
      <c r="EL37" s="217"/>
      <c r="EM37" s="217"/>
      <c r="EN37" s="217"/>
      <c r="EO37" s="217"/>
      <c r="EP37" s="217"/>
      <c r="EQ37" s="217"/>
      <c r="ER37" s="217"/>
      <c r="ES37" s="217"/>
      <c r="ET37" s="217"/>
      <c r="EU37" s="217"/>
      <c r="EV37" s="217"/>
      <c r="EW37" s="217"/>
      <c r="EX37" s="217"/>
      <c r="EY37" s="217"/>
      <c r="EZ37" s="217"/>
      <c r="FA37" s="217"/>
      <c r="FB37" s="217"/>
      <c r="FC37" s="217"/>
      <c r="FD37" s="217"/>
      <c r="FE37" s="217"/>
      <c r="FF37" s="217"/>
      <c r="FG37" s="217"/>
      <c r="FH37" s="217"/>
      <c r="FI37" s="217"/>
      <c r="FJ37" s="217"/>
      <c r="FK37" s="217"/>
      <c r="FL37" s="217"/>
      <c r="FM37" s="217"/>
      <c r="FN37" s="217"/>
      <c r="FO37" s="217"/>
      <c r="FP37" s="217"/>
      <c r="FQ37" s="216"/>
      <c r="FR37" s="216"/>
      <c r="FS37" s="216"/>
      <c r="FT37" s="216"/>
      <c r="FU37" s="216"/>
      <c r="FV37" s="216"/>
      <c r="FW37" s="216"/>
      <c r="FX37" s="216"/>
      <c r="FY37" s="216"/>
      <c r="FZ37" s="216"/>
      <c r="GA37" s="216"/>
      <c r="GB37" s="216"/>
    </row>
    <row r="38" spans="1:184" ht="18" customHeight="1" x14ac:dyDescent="0.25">
      <c r="A38" s="137">
        <f t="shared" si="1"/>
        <v>0</v>
      </c>
      <c r="B38" s="138">
        <f t="shared" si="2"/>
        <v>0</v>
      </c>
      <c r="C38" s="132"/>
      <c r="D38" s="72">
        <f t="shared" si="0"/>
        <v>0</v>
      </c>
      <c r="E38" s="72"/>
      <c r="F38" s="72" t="str">
        <f t="shared" si="4"/>
        <v/>
      </c>
      <c r="G38" s="582"/>
      <c r="H38" s="582"/>
      <c r="I38" s="73">
        <v>1</v>
      </c>
      <c r="J38" s="133"/>
      <c r="K38" s="635">
        <f>IF(C38="",0,IF(C38="A",IF(DT38="AP",0,SUMIF(#REF!,A38,#REF!)/1000+SUMIF(#REF!,A38,#REF!)/1000+0.00001),+O38))</f>
        <v>0</v>
      </c>
      <c r="L38" s="77"/>
      <c r="M38" s="636">
        <f>IF(C38="",0,IF(C38="A",IF(DT38="AP",0,SUMIF(#REF!,A38,#REF!)/1000+SUMIF(#REF!,A38,#REF!)/1000),+Q38))</f>
        <v>0</v>
      </c>
      <c r="N38" s="637" t="str">
        <f t="shared" si="3"/>
        <v/>
      </c>
      <c r="O38" s="113"/>
      <c r="P38" s="75"/>
      <c r="Q38" s="74"/>
      <c r="R38" s="127"/>
      <c r="S38" s="113"/>
      <c r="T38" s="76"/>
      <c r="U38" s="75"/>
      <c r="V38" s="127"/>
      <c r="W38" s="113"/>
      <c r="X38" s="75"/>
      <c r="Y38" s="75"/>
      <c r="Z38" s="77"/>
      <c r="AA38" s="115"/>
      <c r="AB38" s="113"/>
      <c r="AC38" s="75"/>
      <c r="AD38" s="75"/>
      <c r="AE38" s="75"/>
      <c r="AF38" s="78"/>
      <c r="AG38" s="114"/>
      <c r="AH38" s="21"/>
      <c r="AI38" s="161"/>
      <c r="AJ38" s="154"/>
      <c r="AK38" s="211"/>
      <c r="AL38" s="98"/>
      <c r="AM38" s="153"/>
      <c r="AN38" s="154"/>
      <c r="AO38" s="99"/>
      <c r="AP38" s="99"/>
      <c r="AQ38" s="99"/>
      <c r="AR38" s="155"/>
      <c r="AS38" s="99"/>
      <c r="AT38" s="99"/>
      <c r="AU38" s="99"/>
      <c r="AV38" s="99"/>
      <c r="AW38" s="97"/>
      <c r="AX38" s="152"/>
      <c r="AY38" s="21"/>
      <c r="AZ38" s="15"/>
      <c r="BA38" s="239"/>
      <c r="BB38" s="235"/>
      <c r="BC38" s="271"/>
      <c r="BD38" s="272"/>
      <c r="BE38" s="15"/>
      <c r="BF38" s="274"/>
      <c r="BG38" s="292"/>
      <c r="BH38" s="274"/>
      <c r="BI38" s="275"/>
      <c r="BJ38" s="15"/>
      <c r="BK38" s="679"/>
      <c r="BL38" s="680"/>
      <c r="BM38" s="548"/>
      <c r="BN38" s="547"/>
      <c r="BO38" s="548"/>
      <c r="BP38" s="547"/>
      <c r="BQ38" s="548"/>
      <c r="BR38" s="549"/>
      <c r="BS38" s="17"/>
      <c r="BT38" s="685"/>
      <c r="BU38" s="547"/>
      <c r="BV38" s="547"/>
      <c r="BW38" s="267"/>
      <c r="BX38" s="535"/>
      <c r="BY38" s="536"/>
      <c r="BZ38" s="274"/>
      <c r="CA38" s="275"/>
      <c r="CB38" s="15"/>
      <c r="CC38" s="546"/>
      <c r="CD38" s="547"/>
      <c r="CE38" s="548"/>
      <c r="CF38" s="547"/>
      <c r="CG38" s="548"/>
      <c r="CH38" s="547"/>
      <c r="CI38" s="548"/>
      <c r="CJ38" s="549"/>
      <c r="CK38" s="17"/>
      <c r="CL38" s="265"/>
      <c r="CM38" s="266"/>
      <c r="CN38" s="266"/>
      <c r="CO38" s="267"/>
      <c r="CQ38" s="297"/>
      <c r="CR38" s="589"/>
      <c r="CS38" s="690"/>
      <c r="CT38" s="590"/>
      <c r="CU38" s="702"/>
      <c r="CV38" s="702"/>
      <c r="CW38" s="710"/>
      <c r="CX38" s="710"/>
      <c r="CY38" s="590"/>
      <c r="CZ38" s="590"/>
      <c r="DA38" s="590"/>
      <c r="DB38" s="590"/>
      <c r="DC38" s="590"/>
      <c r="DD38" s="711"/>
      <c r="DE38" s="715"/>
      <c r="DF38" s="715"/>
      <c r="DG38" s="715"/>
      <c r="DH38" s="715"/>
      <c r="DI38" s="715"/>
      <c r="DJ38" s="715"/>
      <c r="DK38" s="715"/>
      <c r="DL38" s="715"/>
      <c r="DM38" s="715"/>
      <c r="DN38" s="715"/>
      <c r="DO38" s="715"/>
      <c r="DP38" s="715"/>
      <c r="DQ38" s="715"/>
      <c r="DR38" s="217"/>
      <c r="DS38" s="217"/>
      <c r="DT38" s="217"/>
      <c r="DU38" s="217"/>
      <c r="DV38" s="217"/>
      <c r="DW38" s="217"/>
      <c r="DX38" s="217"/>
      <c r="DY38" s="217"/>
      <c r="DZ38" s="217"/>
      <c r="EA38" s="217"/>
      <c r="EB38" s="217"/>
      <c r="EC38" s="217"/>
      <c r="ED38" s="217"/>
      <c r="EE38" s="217"/>
      <c r="EF38" s="217"/>
      <c r="EG38" s="217"/>
      <c r="EH38" s="217"/>
      <c r="EI38" s="217"/>
      <c r="EJ38" s="217"/>
      <c r="EK38" s="217"/>
      <c r="EL38" s="217"/>
      <c r="EM38" s="217"/>
      <c r="EN38" s="217"/>
      <c r="EO38" s="217"/>
      <c r="EP38" s="217"/>
      <c r="EQ38" s="217"/>
      <c r="ER38" s="217"/>
      <c r="ES38" s="217"/>
      <c r="ET38" s="217"/>
      <c r="EU38" s="217"/>
      <c r="EV38" s="217"/>
      <c r="EW38" s="217"/>
      <c r="EX38" s="217"/>
      <c r="EY38" s="217"/>
      <c r="EZ38" s="217"/>
      <c r="FA38" s="217"/>
      <c r="FB38" s="217"/>
      <c r="FC38" s="217"/>
      <c r="FD38" s="217"/>
      <c r="FE38" s="217"/>
      <c r="FF38" s="217"/>
      <c r="FG38" s="217"/>
      <c r="FH38" s="217"/>
      <c r="FI38" s="217"/>
      <c r="FJ38" s="217"/>
      <c r="FK38" s="217"/>
      <c r="FL38" s="217"/>
      <c r="FM38" s="217"/>
      <c r="FN38" s="217"/>
      <c r="FO38" s="217"/>
      <c r="FP38" s="217"/>
      <c r="FQ38" s="216"/>
      <c r="FR38" s="216"/>
      <c r="FS38" s="216"/>
      <c r="FT38" s="216"/>
      <c r="FU38" s="216"/>
      <c r="FV38" s="216"/>
      <c r="FW38" s="216"/>
      <c r="FX38" s="216"/>
      <c r="FY38" s="216"/>
      <c r="FZ38" s="216"/>
      <c r="GA38" s="216"/>
      <c r="GB38" s="216"/>
    </row>
    <row r="39" spans="1:184" ht="18" customHeight="1" x14ac:dyDescent="0.25">
      <c r="A39" s="137">
        <f t="shared" si="1"/>
        <v>0</v>
      </c>
      <c r="B39" s="138">
        <f t="shared" si="2"/>
        <v>0</v>
      </c>
      <c r="C39" s="132"/>
      <c r="D39" s="72">
        <f t="shared" si="0"/>
        <v>0</v>
      </c>
      <c r="E39" s="72"/>
      <c r="F39" s="72" t="str">
        <f t="shared" si="4"/>
        <v/>
      </c>
      <c r="G39" s="582"/>
      <c r="H39" s="582"/>
      <c r="I39" s="73">
        <v>1</v>
      </c>
      <c r="J39" s="133"/>
      <c r="K39" s="635">
        <f>IF(C39="",0,IF(C39="A",IF(DT39="AP",0,SUMIF(#REF!,A39,#REF!)/1000+SUMIF(#REF!,A39,#REF!)/1000+0.00001),+O39))</f>
        <v>0</v>
      </c>
      <c r="L39" s="77"/>
      <c r="M39" s="636">
        <f>IF(C39="",0,IF(C39="A",IF(DT39="AP",0,SUMIF(#REF!,A39,#REF!)/1000+SUMIF(#REF!,A39,#REF!)/1000),+Q39))</f>
        <v>0</v>
      </c>
      <c r="N39" s="637" t="str">
        <f t="shared" si="3"/>
        <v/>
      </c>
      <c r="O39" s="113"/>
      <c r="P39" s="75"/>
      <c r="Q39" s="74"/>
      <c r="R39" s="127"/>
      <c r="S39" s="113"/>
      <c r="T39" s="76"/>
      <c r="U39" s="75"/>
      <c r="V39" s="127"/>
      <c r="W39" s="113"/>
      <c r="X39" s="75"/>
      <c r="Y39" s="75"/>
      <c r="Z39" s="77"/>
      <c r="AA39" s="115"/>
      <c r="AB39" s="113"/>
      <c r="AC39" s="75"/>
      <c r="AD39" s="75"/>
      <c r="AE39" s="75"/>
      <c r="AF39" s="78"/>
      <c r="AG39" s="114"/>
      <c r="AH39" s="21"/>
      <c r="AI39" s="161"/>
      <c r="AJ39" s="154"/>
      <c r="AK39" s="211"/>
      <c r="AL39" s="98"/>
      <c r="AM39" s="153"/>
      <c r="AN39" s="154"/>
      <c r="AO39" s="99"/>
      <c r="AP39" s="99"/>
      <c r="AQ39" s="99"/>
      <c r="AR39" s="155"/>
      <c r="AS39" s="99"/>
      <c r="AT39" s="99"/>
      <c r="AU39" s="99"/>
      <c r="AV39" s="99"/>
      <c r="AW39" s="97"/>
      <c r="AX39" s="152"/>
      <c r="AY39" s="21"/>
      <c r="AZ39" s="15"/>
      <c r="BA39" s="239"/>
      <c r="BB39" s="235"/>
      <c r="BC39" s="271"/>
      <c r="BD39" s="272"/>
      <c r="BE39" s="15"/>
      <c r="BF39" s="274"/>
      <c r="BG39" s="292"/>
      <c r="BH39" s="274"/>
      <c r="BI39" s="275"/>
      <c r="BJ39" s="15"/>
      <c r="BK39" s="679"/>
      <c r="BL39" s="680"/>
      <c r="BM39" s="548"/>
      <c r="BN39" s="547"/>
      <c r="BO39" s="548"/>
      <c r="BP39" s="547"/>
      <c r="BQ39" s="548"/>
      <c r="BR39" s="549"/>
      <c r="BS39" s="17"/>
      <c r="BT39" s="685"/>
      <c r="BU39" s="547"/>
      <c r="BV39" s="547"/>
      <c r="BW39" s="267"/>
      <c r="BX39" s="535"/>
      <c r="BY39" s="536"/>
      <c r="BZ39" s="274"/>
      <c r="CA39" s="275"/>
      <c r="CB39" s="15"/>
      <c r="CC39" s="546"/>
      <c r="CD39" s="547"/>
      <c r="CE39" s="548"/>
      <c r="CF39" s="547"/>
      <c r="CG39" s="548"/>
      <c r="CH39" s="547"/>
      <c r="CI39" s="548"/>
      <c r="CJ39" s="549"/>
      <c r="CK39" s="17"/>
      <c r="CL39" s="265"/>
      <c r="CM39" s="266"/>
      <c r="CN39" s="266"/>
      <c r="CO39" s="267"/>
      <c r="CQ39" s="297"/>
      <c r="CR39" s="589"/>
      <c r="CS39" s="690"/>
      <c r="CT39" s="590"/>
      <c r="CU39" s="702"/>
      <c r="CV39" s="702"/>
      <c r="CW39" s="710"/>
      <c r="CX39" s="710"/>
      <c r="CY39" s="590"/>
      <c r="CZ39" s="590"/>
      <c r="DA39" s="590"/>
      <c r="DB39" s="590"/>
      <c r="DC39" s="590"/>
      <c r="DD39" s="711"/>
      <c r="DE39" s="715"/>
      <c r="DF39" s="715"/>
      <c r="DG39" s="715"/>
      <c r="DH39" s="715"/>
      <c r="DI39" s="715"/>
      <c r="DJ39" s="715"/>
      <c r="DK39" s="715"/>
      <c r="DL39" s="715"/>
      <c r="DM39" s="715"/>
      <c r="DN39" s="715"/>
      <c r="DO39" s="715"/>
      <c r="DP39" s="715"/>
      <c r="DQ39" s="715"/>
      <c r="DR39" s="217"/>
      <c r="DS39" s="217"/>
      <c r="DT39" s="217"/>
      <c r="DU39" s="217"/>
      <c r="DV39" s="217"/>
      <c r="DW39" s="217"/>
      <c r="DX39" s="217"/>
      <c r="DY39" s="217"/>
      <c r="DZ39" s="217"/>
      <c r="EA39" s="217"/>
      <c r="EB39" s="217"/>
      <c r="EC39" s="217"/>
      <c r="ED39" s="217"/>
      <c r="EE39" s="217"/>
      <c r="EF39" s="217"/>
      <c r="EG39" s="217"/>
      <c r="EH39" s="217"/>
      <c r="EI39" s="217"/>
      <c r="EJ39" s="217"/>
      <c r="EK39" s="217"/>
      <c r="EL39" s="217"/>
      <c r="EM39" s="217"/>
      <c r="EN39" s="217"/>
      <c r="EO39" s="217"/>
      <c r="EP39" s="217"/>
      <c r="EQ39" s="217"/>
      <c r="ER39" s="217"/>
      <c r="ES39" s="217"/>
      <c r="ET39" s="217"/>
      <c r="EU39" s="217"/>
      <c r="EV39" s="217"/>
      <c r="EW39" s="217"/>
      <c r="EX39" s="217"/>
      <c r="EY39" s="217"/>
      <c r="EZ39" s="217"/>
      <c r="FA39" s="217"/>
      <c r="FB39" s="217"/>
      <c r="FC39" s="217"/>
      <c r="FD39" s="217"/>
      <c r="FE39" s="217"/>
      <c r="FF39" s="217"/>
      <c r="FG39" s="217"/>
      <c r="FH39" s="217"/>
      <c r="FI39" s="217"/>
      <c r="FJ39" s="217"/>
      <c r="FK39" s="217"/>
      <c r="FL39" s="217"/>
      <c r="FM39" s="217"/>
      <c r="FN39" s="217"/>
      <c r="FO39" s="217"/>
      <c r="FP39" s="217"/>
      <c r="FQ39" s="216"/>
      <c r="FR39" s="216"/>
      <c r="FS39" s="216"/>
      <c r="FT39" s="216"/>
      <c r="FU39" s="216"/>
      <c r="FV39" s="216"/>
      <c r="FW39" s="216"/>
      <c r="FX39" s="216"/>
      <c r="FY39" s="216"/>
      <c r="FZ39" s="216"/>
      <c r="GA39" s="216"/>
      <c r="GB39" s="216"/>
    </row>
    <row r="40" spans="1:184" ht="18" customHeight="1" x14ac:dyDescent="0.25">
      <c r="A40" s="137">
        <f t="shared" si="1"/>
        <v>0</v>
      </c>
      <c r="B40" s="138">
        <f t="shared" si="2"/>
        <v>0</v>
      </c>
      <c r="C40" s="132"/>
      <c r="D40" s="72">
        <f t="shared" si="0"/>
        <v>0</v>
      </c>
      <c r="E40" s="72"/>
      <c r="F40" s="72" t="str">
        <f t="shared" si="4"/>
        <v/>
      </c>
      <c r="G40" s="582"/>
      <c r="H40" s="582"/>
      <c r="I40" s="73">
        <v>1</v>
      </c>
      <c r="J40" s="133"/>
      <c r="K40" s="635">
        <f>IF(C40="",0,IF(C40="A",IF(DT40="AP",0,SUMIF(#REF!,A40,#REF!)/1000+SUMIF(#REF!,A40,#REF!)/1000+0.00001),+O40))</f>
        <v>0</v>
      </c>
      <c r="L40" s="77"/>
      <c r="M40" s="636">
        <f>IF(C40="",0,IF(C40="A",IF(DT40="AP",0,SUMIF(#REF!,A40,#REF!)/1000+SUMIF(#REF!,A40,#REF!)/1000),+Q40))</f>
        <v>0</v>
      </c>
      <c r="N40" s="637" t="str">
        <f t="shared" si="3"/>
        <v/>
      </c>
      <c r="O40" s="113"/>
      <c r="P40" s="75"/>
      <c r="Q40" s="74"/>
      <c r="R40" s="127"/>
      <c r="S40" s="113"/>
      <c r="T40" s="76"/>
      <c r="U40" s="75"/>
      <c r="V40" s="127"/>
      <c r="W40" s="113"/>
      <c r="X40" s="75"/>
      <c r="Y40" s="75"/>
      <c r="Z40" s="77"/>
      <c r="AA40" s="115"/>
      <c r="AB40" s="113"/>
      <c r="AC40" s="75"/>
      <c r="AD40" s="75"/>
      <c r="AE40" s="75"/>
      <c r="AF40" s="78"/>
      <c r="AG40" s="114"/>
      <c r="AH40" s="21"/>
      <c r="AI40" s="161"/>
      <c r="AJ40" s="154"/>
      <c r="AK40" s="211"/>
      <c r="AL40" s="98"/>
      <c r="AM40" s="153"/>
      <c r="AN40" s="154"/>
      <c r="AO40" s="99"/>
      <c r="AP40" s="99"/>
      <c r="AQ40" s="99"/>
      <c r="AR40" s="155"/>
      <c r="AS40" s="99"/>
      <c r="AT40" s="99"/>
      <c r="AU40" s="99"/>
      <c r="AV40" s="99"/>
      <c r="AW40" s="97"/>
      <c r="AX40" s="152"/>
      <c r="AY40" s="21"/>
      <c r="AZ40" s="15"/>
      <c r="BA40" s="239"/>
      <c r="BB40" s="235"/>
      <c r="BC40" s="271"/>
      <c r="BD40" s="272"/>
      <c r="BE40" s="15"/>
      <c r="BF40" s="274"/>
      <c r="BG40" s="292"/>
      <c r="BH40" s="274"/>
      <c r="BI40" s="275"/>
      <c r="BJ40" s="15"/>
      <c r="BK40" s="679"/>
      <c r="BL40" s="680"/>
      <c r="BM40" s="548"/>
      <c r="BN40" s="547"/>
      <c r="BO40" s="548"/>
      <c r="BP40" s="547"/>
      <c r="BQ40" s="548"/>
      <c r="BR40" s="549"/>
      <c r="BS40" s="17"/>
      <c r="BT40" s="685"/>
      <c r="BU40" s="547"/>
      <c r="BV40" s="547"/>
      <c r="BW40" s="267"/>
      <c r="BX40" s="535"/>
      <c r="BY40" s="536"/>
      <c r="BZ40" s="274"/>
      <c r="CA40" s="275"/>
      <c r="CB40" s="15"/>
      <c r="CC40" s="546"/>
      <c r="CD40" s="547"/>
      <c r="CE40" s="548"/>
      <c r="CF40" s="547"/>
      <c r="CG40" s="548"/>
      <c r="CH40" s="547"/>
      <c r="CI40" s="548"/>
      <c r="CJ40" s="549"/>
      <c r="CK40" s="17"/>
      <c r="CL40" s="265"/>
      <c r="CM40" s="266"/>
      <c r="CN40" s="266"/>
      <c r="CO40" s="267"/>
      <c r="CQ40" s="297"/>
      <c r="CR40" s="589"/>
      <c r="CS40" s="690"/>
      <c r="CT40" s="590"/>
      <c r="CU40" s="702"/>
      <c r="CV40" s="702"/>
      <c r="CW40" s="710"/>
      <c r="CX40" s="710"/>
      <c r="CY40" s="590"/>
      <c r="CZ40" s="590"/>
      <c r="DA40" s="590"/>
      <c r="DB40" s="590"/>
      <c r="DC40" s="590"/>
      <c r="DD40" s="711"/>
      <c r="DE40" s="715"/>
      <c r="DF40" s="715"/>
      <c r="DG40" s="715"/>
      <c r="DH40" s="715"/>
      <c r="DI40" s="715"/>
      <c r="DJ40" s="715"/>
      <c r="DK40" s="715"/>
      <c r="DL40" s="715"/>
      <c r="DM40" s="715"/>
      <c r="DN40" s="715"/>
      <c r="DO40" s="715"/>
      <c r="DP40" s="715"/>
      <c r="DQ40" s="715"/>
      <c r="DR40" s="217"/>
      <c r="DS40" s="217"/>
      <c r="DT40" s="217"/>
      <c r="DU40" s="217"/>
      <c r="DV40" s="217"/>
      <c r="DW40" s="217"/>
      <c r="DX40" s="217"/>
      <c r="DY40" s="217"/>
      <c r="DZ40" s="217"/>
      <c r="EA40" s="217"/>
      <c r="EB40" s="217"/>
      <c r="EC40" s="217"/>
      <c r="ED40" s="217"/>
      <c r="EE40" s="217"/>
      <c r="EF40" s="217"/>
      <c r="EG40" s="217"/>
      <c r="EH40" s="217"/>
      <c r="EI40" s="217"/>
      <c r="EJ40" s="217"/>
      <c r="EK40" s="217"/>
      <c r="EL40" s="217"/>
      <c r="EM40" s="217"/>
      <c r="EN40" s="217"/>
      <c r="EO40" s="217"/>
      <c r="EP40" s="217"/>
      <c r="EQ40" s="217"/>
      <c r="ER40" s="217"/>
      <c r="ES40" s="217"/>
      <c r="ET40" s="217"/>
      <c r="EU40" s="217"/>
      <c r="EV40" s="217"/>
      <c r="EW40" s="217"/>
      <c r="EX40" s="217"/>
      <c r="EY40" s="217"/>
      <c r="EZ40" s="217"/>
      <c r="FA40" s="217"/>
      <c r="FB40" s="217"/>
      <c r="FC40" s="217"/>
      <c r="FD40" s="217"/>
      <c r="FE40" s="217"/>
      <c r="FF40" s="217"/>
      <c r="FG40" s="217"/>
      <c r="FH40" s="217"/>
      <c r="FI40" s="217"/>
      <c r="FJ40" s="217"/>
      <c r="FK40" s="217"/>
      <c r="FL40" s="217"/>
      <c r="FM40" s="217"/>
      <c r="FN40" s="217"/>
      <c r="FO40" s="217"/>
      <c r="FP40" s="217"/>
      <c r="FQ40" s="216"/>
      <c r="FR40" s="216"/>
      <c r="FS40" s="216"/>
      <c r="FT40" s="216"/>
      <c r="FU40" s="216"/>
      <c r="FV40" s="216"/>
      <c r="FW40" s="216"/>
      <c r="FX40" s="216"/>
      <c r="FY40" s="216"/>
      <c r="FZ40" s="216"/>
      <c r="GA40" s="216"/>
      <c r="GB40" s="216"/>
    </row>
    <row r="41" spans="1:184" ht="18" customHeight="1" x14ac:dyDescent="0.25">
      <c r="A41" s="137">
        <f t="shared" si="1"/>
        <v>0</v>
      </c>
      <c r="B41" s="138">
        <f t="shared" si="2"/>
        <v>0</v>
      </c>
      <c r="C41" s="132"/>
      <c r="D41" s="72">
        <f t="shared" si="0"/>
        <v>0</v>
      </c>
      <c r="E41" s="72"/>
      <c r="F41" s="72" t="str">
        <f t="shared" si="4"/>
        <v/>
      </c>
      <c r="G41" s="582"/>
      <c r="H41" s="582"/>
      <c r="I41" s="73">
        <v>1</v>
      </c>
      <c r="J41" s="133"/>
      <c r="K41" s="635">
        <f>IF(C41="",0,IF(C41="A",IF(DT41="AP",0,SUMIF(#REF!,A41,#REF!)/1000+SUMIF(#REF!,A41,#REF!)/1000+0.00001),+O41))</f>
        <v>0</v>
      </c>
      <c r="L41" s="77"/>
      <c r="M41" s="636">
        <f>IF(C41="",0,IF(C41="A",IF(DT41="AP",0,SUMIF(#REF!,A41,#REF!)/1000+SUMIF(#REF!,A41,#REF!)/1000),+Q41))</f>
        <v>0</v>
      </c>
      <c r="N41" s="637" t="str">
        <f t="shared" si="3"/>
        <v/>
      </c>
      <c r="O41" s="113"/>
      <c r="P41" s="75"/>
      <c r="Q41" s="74"/>
      <c r="R41" s="127"/>
      <c r="S41" s="113"/>
      <c r="T41" s="76"/>
      <c r="U41" s="75"/>
      <c r="V41" s="127"/>
      <c r="W41" s="113"/>
      <c r="X41" s="75"/>
      <c r="Y41" s="75"/>
      <c r="Z41" s="77"/>
      <c r="AA41" s="115"/>
      <c r="AB41" s="113"/>
      <c r="AC41" s="75"/>
      <c r="AD41" s="75"/>
      <c r="AE41" s="75"/>
      <c r="AF41" s="78"/>
      <c r="AG41" s="114"/>
      <c r="AH41" s="21"/>
      <c r="AI41" s="161"/>
      <c r="AJ41" s="154"/>
      <c r="AK41" s="211"/>
      <c r="AL41" s="98"/>
      <c r="AM41" s="153"/>
      <c r="AN41" s="154"/>
      <c r="AO41" s="99"/>
      <c r="AP41" s="99"/>
      <c r="AQ41" s="99"/>
      <c r="AR41" s="155"/>
      <c r="AS41" s="99"/>
      <c r="AT41" s="99"/>
      <c r="AU41" s="99"/>
      <c r="AV41" s="99"/>
      <c r="AW41" s="97"/>
      <c r="AX41" s="152"/>
      <c r="AY41" s="21"/>
      <c r="AZ41" s="15"/>
      <c r="BA41" s="239"/>
      <c r="BB41" s="235"/>
      <c r="BC41" s="271"/>
      <c r="BD41" s="272"/>
      <c r="BE41" s="15"/>
      <c r="BF41" s="274"/>
      <c r="BG41" s="292"/>
      <c r="BH41" s="274"/>
      <c r="BI41" s="275"/>
      <c r="BJ41" s="15"/>
      <c r="BK41" s="679"/>
      <c r="BL41" s="680"/>
      <c r="BM41" s="548"/>
      <c r="BN41" s="547"/>
      <c r="BO41" s="548"/>
      <c r="BP41" s="547"/>
      <c r="BQ41" s="548"/>
      <c r="BR41" s="549"/>
      <c r="BS41" s="17"/>
      <c r="BT41" s="685"/>
      <c r="BU41" s="547"/>
      <c r="BV41" s="547"/>
      <c r="BW41" s="267"/>
      <c r="BX41" s="535"/>
      <c r="BY41" s="536"/>
      <c r="BZ41" s="274"/>
      <c r="CA41" s="275"/>
      <c r="CB41" s="15"/>
      <c r="CC41" s="546"/>
      <c r="CD41" s="547"/>
      <c r="CE41" s="548"/>
      <c r="CF41" s="547"/>
      <c r="CG41" s="548"/>
      <c r="CH41" s="547"/>
      <c r="CI41" s="548"/>
      <c r="CJ41" s="549"/>
      <c r="CK41" s="17"/>
      <c r="CL41" s="265"/>
      <c r="CM41" s="266"/>
      <c r="CN41" s="266"/>
      <c r="CO41" s="267"/>
      <c r="CQ41" s="297"/>
      <c r="CR41" s="589"/>
      <c r="CS41" s="690"/>
      <c r="CT41" s="590"/>
      <c r="CU41" s="702"/>
      <c r="CV41" s="702"/>
      <c r="CW41" s="710"/>
      <c r="CX41" s="710"/>
      <c r="CY41" s="590"/>
      <c r="CZ41" s="590"/>
      <c r="DA41" s="590"/>
      <c r="DB41" s="590"/>
      <c r="DC41" s="590"/>
      <c r="DD41" s="711"/>
      <c r="DE41" s="715"/>
      <c r="DF41" s="715"/>
      <c r="DG41" s="715"/>
      <c r="DH41" s="715"/>
      <c r="DI41" s="715"/>
      <c r="DJ41" s="715"/>
      <c r="DK41" s="715"/>
      <c r="DL41" s="715"/>
      <c r="DM41" s="715"/>
      <c r="DN41" s="715"/>
      <c r="DO41" s="715"/>
      <c r="DP41" s="715"/>
      <c r="DQ41" s="715"/>
      <c r="DR41" s="217"/>
      <c r="DS41" s="217"/>
      <c r="DT41" s="217"/>
      <c r="DU41" s="217"/>
      <c r="DV41" s="217"/>
      <c r="DW41" s="217"/>
      <c r="DX41" s="217"/>
      <c r="DY41" s="217"/>
      <c r="DZ41" s="217"/>
      <c r="EA41" s="217"/>
      <c r="EB41" s="217"/>
      <c r="EC41" s="217"/>
      <c r="ED41" s="217"/>
      <c r="EE41" s="217"/>
      <c r="EF41" s="217"/>
      <c r="EG41" s="217"/>
      <c r="EH41" s="217"/>
      <c r="EI41" s="217"/>
      <c r="EJ41" s="217"/>
      <c r="EK41" s="217"/>
      <c r="EL41" s="217"/>
      <c r="EM41" s="217"/>
      <c r="EN41" s="217"/>
      <c r="EO41" s="217"/>
      <c r="EP41" s="217"/>
      <c r="EQ41" s="217"/>
      <c r="ER41" s="217"/>
      <c r="ES41" s="217"/>
      <c r="ET41" s="217"/>
      <c r="EU41" s="217"/>
      <c r="EV41" s="217"/>
      <c r="EW41" s="217"/>
      <c r="EX41" s="217"/>
      <c r="EY41" s="217"/>
      <c r="EZ41" s="217"/>
      <c r="FA41" s="217"/>
      <c r="FB41" s="217"/>
      <c r="FC41" s="217"/>
      <c r="FD41" s="217"/>
      <c r="FE41" s="217"/>
      <c r="FF41" s="217"/>
      <c r="FG41" s="217"/>
      <c r="FH41" s="217"/>
      <c r="FI41" s="217"/>
      <c r="FJ41" s="217"/>
      <c r="FK41" s="217"/>
      <c r="FL41" s="217"/>
      <c r="FM41" s="217"/>
      <c r="FN41" s="217"/>
      <c r="FO41" s="217"/>
      <c r="FP41" s="217"/>
      <c r="FQ41" s="216"/>
      <c r="FR41" s="216"/>
      <c r="FS41" s="216"/>
      <c r="FT41" s="216"/>
      <c r="FU41" s="216"/>
      <c r="FV41" s="216"/>
      <c r="FW41" s="216"/>
      <c r="FX41" s="216"/>
      <c r="FY41" s="216"/>
      <c r="FZ41" s="216"/>
      <c r="GA41" s="216"/>
      <c r="GB41" s="216"/>
    </row>
    <row r="42" spans="1:184" ht="18" customHeight="1" x14ac:dyDescent="0.25">
      <c r="A42" s="137">
        <f t="shared" si="1"/>
        <v>0</v>
      </c>
      <c r="B42" s="138">
        <f t="shared" si="2"/>
        <v>0</v>
      </c>
      <c r="C42" s="132"/>
      <c r="D42" s="72">
        <f t="shared" si="0"/>
        <v>0</v>
      </c>
      <c r="E42" s="72"/>
      <c r="F42" s="72" t="str">
        <f t="shared" si="4"/>
        <v/>
      </c>
      <c r="G42" s="582"/>
      <c r="H42" s="582"/>
      <c r="I42" s="73">
        <v>1</v>
      </c>
      <c r="J42" s="133"/>
      <c r="K42" s="635">
        <f>IF(C42="",0,IF(C42="A",IF(DT42="AP",0,SUMIF(#REF!,A42,#REF!)/1000+SUMIF(#REF!,A42,#REF!)/1000+0.00001),+O42))</f>
        <v>0</v>
      </c>
      <c r="L42" s="77"/>
      <c r="M42" s="636">
        <f>IF(C42="",0,IF(C42="A",IF(DT42="AP",0,SUMIF(#REF!,A42,#REF!)/1000+SUMIF(#REF!,A42,#REF!)/1000),+Q42))</f>
        <v>0</v>
      </c>
      <c r="N42" s="637" t="str">
        <f t="shared" si="3"/>
        <v/>
      </c>
      <c r="O42" s="113"/>
      <c r="P42" s="75"/>
      <c r="Q42" s="74"/>
      <c r="R42" s="127"/>
      <c r="S42" s="113"/>
      <c r="T42" s="76"/>
      <c r="U42" s="75"/>
      <c r="V42" s="127"/>
      <c r="W42" s="113"/>
      <c r="X42" s="75"/>
      <c r="Y42" s="75"/>
      <c r="Z42" s="77"/>
      <c r="AA42" s="115"/>
      <c r="AB42" s="113"/>
      <c r="AC42" s="75"/>
      <c r="AD42" s="75"/>
      <c r="AE42" s="75"/>
      <c r="AF42" s="78"/>
      <c r="AG42" s="114"/>
      <c r="AH42" s="21"/>
      <c r="AI42" s="161"/>
      <c r="AJ42" s="154"/>
      <c r="AK42" s="211"/>
      <c r="AL42" s="98"/>
      <c r="AM42" s="153"/>
      <c r="AN42" s="154"/>
      <c r="AO42" s="99"/>
      <c r="AP42" s="99"/>
      <c r="AQ42" s="99"/>
      <c r="AR42" s="155"/>
      <c r="AS42" s="99"/>
      <c r="AT42" s="99"/>
      <c r="AU42" s="99"/>
      <c r="AV42" s="99"/>
      <c r="AW42" s="97"/>
      <c r="AX42" s="152"/>
      <c r="AY42" s="21"/>
      <c r="AZ42" s="15"/>
      <c r="BA42" s="239"/>
      <c r="BB42" s="235"/>
      <c r="BC42" s="271"/>
      <c r="BD42" s="272"/>
      <c r="BE42" s="15"/>
      <c r="BF42" s="274"/>
      <c r="BG42" s="292"/>
      <c r="BH42" s="274"/>
      <c r="BI42" s="275"/>
      <c r="BJ42" s="15"/>
      <c r="BK42" s="679"/>
      <c r="BL42" s="680"/>
      <c r="BM42" s="548"/>
      <c r="BN42" s="547"/>
      <c r="BO42" s="548"/>
      <c r="BP42" s="547"/>
      <c r="BQ42" s="548"/>
      <c r="BR42" s="549"/>
      <c r="BS42" s="17"/>
      <c r="BT42" s="685"/>
      <c r="BU42" s="547"/>
      <c r="BV42" s="547"/>
      <c r="BW42" s="267"/>
      <c r="BX42" s="535"/>
      <c r="BY42" s="536"/>
      <c r="BZ42" s="274"/>
      <c r="CA42" s="275"/>
      <c r="CB42" s="15"/>
      <c r="CC42" s="546"/>
      <c r="CD42" s="547"/>
      <c r="CE42" s="548"/>
      <c r="CF42" s="547"/>
      <c r="CG42" s="548"/>
      <c r="CH42" s="547"/>
      <c r="CI42" s="548"/>
      <c r="CJ42" s="549"/>
      <c r="CK42" s="17"/>
      <c r="CL42" s="265"/>
      <c r="CM42" s="266"/>
      <c r="CN42" s="266"/>
      <c r="CO42" s="267"/>
      <c r="CQ42" s="297"/>
      <c r="CR42" s="589"/>
      <c r="CS42" s="690"/>
      <c r="CT42" s="590"/>
      <c r="CU42" s="702"/>
      <c r="CV42" s="702"/>
      <c r="CW42" s="710"/>
      <c r="CX42" s="710"/>
      <c r="CY42" s="590"/>
      <c r="CZ42" s="590"/>
      <c r="DA42" s="590"/>
      <c r="DB42" s="590"/>
      <c r="DC42" s="590"/>
      <c r="DD42" s="711"/>
      <c r="DE42" s="715"/>
      <c r="DF42" s="715"/>
      <c r="DG42" s="715"/>
      <c r="DH42" s="715"/>
      <c r="DI42" s="715"/>
      <c r="DJ42" s="715"/>
      <c r="DK42" s="715"/>
      <c r="DL42" s="715"/>
      <c r="DM42" s="715"/>
      <c r="DN42" s="715"/>
      <c r="DO42" s="715"/>
      <c r="DP42" s="715"/>
      <c r="DQ42" s="715"/>
      <c r="DR42" s="217"/>
      <c r="DS42" s="217"/>
      <c r="DT42" s="217"/>
      <c r="DU42" s="217"/>
      <c r="DV42" s="217"/>
      <c r="DW42" s="217"/>
      <c r="DX42" s="217"/>
      <c r="DY42" s="217"/>
      <c r="DZ42" s="217"/>
      <c r="EA42" s="217"/>
      <c r="EB42" s="217"/>
      <c r="EC42" s="217"/>
      <c r="ED42" s="217"/>
      <c r="EE42" s="217"/>
      <c r="EF42" s="217"/>
      <c r="EG42" s="217"/>
      <c r="EH42" s="217"/>
      <c r="EI42" s="217"/>
      <c r="EJ42" s="217"/>
      <c r="EK42" s="217"/>
      <c r="EL42" s="217"/>
      <c r="EM42" s="217"/>
      <c r="EN42" s="217"/>
      <c r="EO42" s="217"/>
      <c r="EP42" s="217"/>
      <c r="EQ42" s="217"/>
      <c r="ER42" s="217"/>
      <c r="ES42" s="217"/>
      <c r="ET42" s="217"/>
      <c r="EU42" s="217"/>
      <c r="EV42" s="217"/>
      <c r="EW42" s="217"/>
      <c r="EX42" s="217"/>
      <c r="EY42" s="217"/>
      <c r="EZ42" s="217"/>
      <c r="FA42" s="217"/>
      <c r="FB42" s="217"/>
      <c r="FC42" s="217"/>
      <c r="FD42" s="217"/>
      <c r="FE42" s="217"/>
      <c r="FF42" s="217"/>
      <c r="FG42" s="217"/>
      <c r="FH42" s="217"/>
      <c r="FI42" s="217"/>
      <c r="FJ42" s="217"/>
      <c r="FK42" s="217"/>
      <c r="FL42" s="217"/>
      <c r="FM42" s="217"/>
      <c r="FN42" s="217"/>
      <c r="FO42" s="217"/>
      <c r="FP42" s="217"/>
      <c r="FQ42" s="216"/>
      <c r="FR42" s="216"/>
      <c r="FS42" s="216"/>
      <c r="FT42" s="216"/>
      <c r="FU42" s="216"/>
      <c r="FV42" s="216"/>
      <c r="FW42" s="216"/>
      <c r="FX42" s="216"/>
      <c r="FY42" s="216"/>
      <c r="FZ42" s="216"/>
      <c r="GA42" s="216"/>
      <c r="GB42" s="216"/>
    </row>
    <row r="43" spans="1:184" ht="18" customHeight="1" x14ac:dyDescent="0.25">
      <c r="A43" s="137">
        <f t="shared" si="1"/>
        <v>0</v>
      </c>
      <c r="B43" s="138">
        <f t="shared" si="2"/>
        <v>0</v>
      </c>
      <c r="C43" s="132"/>
      <c r="D43" s="72">
        <f t="shared" si="0"/>
        <v>0</v>
      </c>
      <c r="E43" s="72"/>
      <c r="F43" s="72" t="str">
        <f t="shared" si="4"/>
        <v/>
      </c>
      <c r="G43" s="582"/>
      <c r="H43" s="582"/>
      <c r="I43" s="73">
        <v>1</v>
      </c>
      <c r="J43" s="133"/>
      <c r="K43" s="635">
        <f>IF(C43="",0,IF(C43="A",IF(DT43="AP",0,SUMIF(#REF!,A43,#REF!)/1000+SUMIF(#REF!,A43,#REF!)/1000+0.00001),+O43))</f>
        <v>0</v>
      </c>
      <c r="L43" s="77"/>
      <c r="M43" s="636">
        <f>IF(C43="",0,IF(C43="A",IF(DT43="AP",0,SUMIF(#REF!,A43,#REF!)/1000+SUMIF(#REF!,A43,#REF!)/1000),+Q43))</f>
        <v>0</v>
      </c>
      <c r="N43" s="637" t="str">
        <f t="shared" si="3"/>
        <v/>
      </c>
      <c r="O43" s="113"/>
      <c r="P43" s="75"/>
      <c r="Q43" s="74"/>
      <c r="R43" s="127"/>
      <c r="S43" s="113"/>
      <c r="T43" s="76"/>
      <c r="U43" s="75"/>
      <c r="V43" s="127"/>
      <c r="W43" s="113"/>
      <c r="X43" s="75"/>
      <c r="Y43" s="75"/>
      <c r="Z43" s="77"/>
      <c r="AA43" s="115"/>
      <c r="AB43" s="113"/>
      <c r="AC43" s="75"/>
      <c r="AD43" s="75"/>
      <c r="AE43" s="75"/>
      <c r="AF43" s="78"/>
      <c r="AG43" s="114"/>
      <c r="AH43" s="21"/>
      <c r="AI43" s="161"/>
      <c r="AJ43" s="154"/>
      <c r="AK43" s="211"/>
      <c r="AL43" s="98"/>
      <c r="AM43" s="153"/>
      <c r="AN43" s="154"/>
      <c r="AO43" s="99"/>
      <c r="AP43" s="99"/>
      <c r="AQ43" s="99"/>
      <c r="AR43" s="155"/>
      <c r="AS43" s="99"/>
      <c r="AT43" s="99"/>
      <c r="AU43" s="99"/>
      <c r="AV43" s="99"/>
      <c r="AW43" s="97"/>
      <c r="AX43" s="152"/>
      <c r="AY43" s="21"/>
      <c r="AZ43" s="15"/>
      <c r="BA43" s="239"/>
      <c r="BB43" s="235"/>
      <c r="BC43" s="271"/>
      <c r="BD43" s="272"/>
      <c r="BE43" s="15"/>
      <c r="BF43" s="274"/>
      <c r="BG43" s="292"/>
      <c r="BH43" s="274"/>
      <c r="BI43" s="275"/>
      <c r="BJ43" s="15"/>
      <c r="BK43" s="679"/>
      <c r="BL43" s="680"/>
      <c r="BM43" s="548"/>
      <c r="BN43" s="547"/>
      <c r="BO43" s="548"/>
      <c r="BP43" s="547"/>
      <c r="BQ43" s="548"/>
      <c r="BR43" s="549"/>
      <c r="BS43" s="17"/>
      <c r="BT43" s="685"/>
      <c r="BU43" s="547"/>
      <c r="BV43" s="547"/>
      <c r="BW43" s="267"/>
      <c r="BX43" s="535"/>
      <c r="BY43" s="536"/>
      <c r="BZ43" s="274"/>
      <c r="CA43" s="275"/>
      <c r="CB43" s="15"/>
      <c r="CC43" s="546"/>
      <c r="CD43" s="547"/>
      <c r="CE43" s="548"/>
      <c r="CF43" s="547"/>
      <c r="CG43" s="548"/>
      <c r="CH43" s="547"/>
      <c r="CI43" s="548"/>
      <c r="CJ43" s="549"/>
      <c r="CK43" s="17"/>
      <c r="CL43" s="265"/>
      <c r="CM43" s="266"/>
      <c r="CN43" s="266"/>
      <c r="CO43" s="267"/>
      <c r="CQ43" s="297"/>
      <c r="CR43" s="589"/>
      <c r="CS43" s="690"/>
      <c r="CT43" s="590"/>
      <c r="CU43" s="702"/>
      <c r="CV43" s="702"/>
      <c r="CW43" s="710"/>
      <c r="CX43" s="710"/>
      <c r="CY43" s="590"/>
      <c r="CZ43" s="590"/>
      <c r="DA43" s="590"/>
      <c r="DB43" s="590"/>
      <c r="DC43" s="590"/>
      <c r="DD43" s="711"/>
      <c r="DE43" s="715"/>
      <c r="DF43" s="715"/>
      <c r="DG43" s="715"/>
      <c r="DH43" s="715"/>
      <c r="DI43" s="715"/>
      <c r="DJ43" s="715"/>
      <c r="DK43" s="715"/>
      <c r="DL43" s="715"/>
      <c r="DM43" s="715"/>
      <c r="DN43" s="715"/>
      <c r="DO43" s="715"/>
      <c r="DP43" s="715"/>
      <c r="DQ43" s="715"/>
      <c r="DR43" s="217"/>
      <c r="DS43" s="217"/>
      <c r="DT43" s="217"/>
      <c r="DU43" s="217"/>
      <c r="DV43" s="217"/>
      <c r="DW43" s="217"/>
      <c r="DX43" s="217"/>
      <c r="DY43" s="217"/>
      <c r="DZ43" s="217"/>
      <c r="EA43" s="217"/>
      <c r="EB43" s="217"/>
      <c r="EC43" s="217"/>
      <c r="ED43" s="217"/>
      <c r="EE43" s="217"/>
      <c r="EF43" s="217"/>
      <c r="EG43" s="217"/>
      <c r="EH43" s="217"/>
      <c r="EI43" s="217"/>
      <c r="EJ43" s="217"/>
      <c r="EK43" s="217"/>
      <c r="EL43" s="217"/>
      <c r="EM43" s="217"/>
      <c r="EN43" s="217"/>
      <c r="EO43" s="217"/>
      <c r="EP43" s="217"/>
      <c r="EQ43" s="217"/>
      <c r="ER43" s="217"/>
      <c r="ES43" s="217"/>
      <c r="ET43" s="217"/>
      <c r="EU43" s="217"/>
      <c r="EV43" s="217"/>
      <c r="EW43" s="217"/>
      <c r="EX43" s="217"/>
      <c r="EY43" s="217"/>
      <c r="EZ43" s="217"/>
      <c r="FA43" s="217"/>
      <c r="FB43" s="217"/>
      <c r="FC43" s="217"/>
      <c r="FD43" s="217"/>
      <c r="FE43" s="217"/>
      <c r="FF43" s="217"/>
      <c r="FG43" s="217"/>
      <c r="FH43" s="217"/>
      <c r="FI43" s="217"/>
      <c r="FJ43" s="217"/>
      <c r="FK43" s="217"/>
      <c r="FL43" s="217"/>
      <c r="FM43" s="217"/>
      <c r="FN43" s="217"/>
      <c r="FO43" s="217"/>
      <c r="FP43" s="217"/>
      <c r="FQ43" s="216"/>
      <c r="FR43" s="216"/>
      <c r="FS43" s="216"/>
      <c r="FT43" s="216"/>
      <c r="FU43" s="216"/>
      <c r="FV43" s="216"/>
      <c r="FW43" s="216"/>
      <c r="FX43" s="216"/>
      <c r="FY43" s="216"/>
      <c r="FZ43" s="216"/>
      <c r="GA43" s="216"/>
      <c r="GB43" s="216"/>
    </row>
    <row r="44" spans="1:184" ht="18" customHeight="1" x14ac:dyDescent="0.25">
      <c r="A44" s="137">
        <f t="shared" si="1"/>
        <v>0</v>
      </c>
      <c r="B44" s="138">
        <f t="shared" si="2"/>
        <v>0</v>
      </c>
      <c r="C44" s="132"/>
      <c r="D44" s="72">
        <f t="shared" si="0"/>
        <v>0</v>
      </c>
      <c r="E44" s="72"/>
      <c r="F44" s="72" t="str">
        <f t="shared" si="4"/>
        <v/>
      </c>
      <c r="G44" s="582"/>
      <c r="H44" s="582"/>
      <c r="I44" s="73">
        <v>1</v>
      </c>
      <c r="J44" s="133"/>
      <c r="K44" s="635">
        <f>IF(C44="",0,IF(C44="A",IF(DT44="AP",0,SUMIF(#REF!,A44,#REF!)/1000+SUMIF(#REF!,A44,#REF!)/1000+0.00001),+O44))</f>
        <v>0</v>
      </c>
      <c r="L44" s="77"/>
      <c r="M44" s="636">
        <f>IF(C44="",0,IF(C44="A",IF(DT44="AP",0,SUMIF(#REF!,A44,#REF!)/1000+SUMIF(#REF!,A44,#REF!)/1000),+Q44))</f>
        <v>0</v>
      </c>
      <c r="N44" s="637" t="str">
        <f t="shared" si="3"/>
        <v/>
      </c>
      <c r="O44" s="113"/>
      <c r="P44" s="75"/>
      <c r="Q44" s="74"/>
      <c r="R44" s="127"/>
      <c r="S44" s="113"/>
      <c r="T44" s="76"/>
      <c r="U44" s="75"/>
      <c r="V44" s="127"/>
      <c r="W44" s="113"/>
      <c r="X44" s="75"/>
      <c r="Y44" s="75"/>
      <c r="Z44" s="77"/>
      <c r="AA44" s="115"/>
      <c r="AB44" s="113"/>
      <c r="AC44" s="75"/>
      <c r="AD44" s="75"/>
      <c r="AE44" s="75"/>
      <c r="AF44" s="78"/>
      <c r="AG44" s="114"/>
      <c r="AH44" s="21"/>
      <c r="AI44" s="161"/>
      <c r="AJ44" s="154"/>
      <c r="AK44" s="211"/>
      <c r="AL44" s="98"/>
      <c r="AM44" s="153"/>
      <c r="AN44" s="154"/>
      <c r="AO44" s="99"/>
      <c r="AP44" s="99"/>
      <c r="AQ44" s="99"/>
      <c r="AR44" s="155"/>
      <c r="AS44" s="99"/>
      <c r="AT44" s="99"/>
      <c r="AU44" s="99"/>
      <c r="AV44" s="99"/>
      <c r="AW44" s="97"/>
      <c r="AX44" s="152"/>
      <c r="AY44" s="21"/>
      <c r="AZ44" s="15"/>
      <c r="BA44" s="239"/>
      <c r="BB44" s="235"/>
      <c r="BC44" s="271"/>
      <c r="BD44" s="272"/>
      <c r="BE44" s="15"/>
      <c r="BF44" s="274"/>
      <c r="BG44" s="292"/>
      <c r="BH44" s="274"/>
      <c r="BI44" s="275"/>
      <c r="BJ44" s="15"/>
      <c r="BK44" s="679"/>
      <c r="BL44" s="680"/>
      <c r="BM44" s="548"/>
      <c r="BN44" s="547"/>
      <c r="BO44" s="548"/>
      <c r="BP44" s="547"/>
      <c r="BQ44" s="548"/>
      <c r="BR44" s="549"/>
      <c r="BS44" s="17"/>
      <c r="BT44" s="685"/>
      <c r="BU44" s="547"/>
      <c r="BV44" s="547"/>
      <c r="BW44" s="267"/>
      <c r="BX44" s="535"/>
      <c r="BY44" s="536"/>
      <c r="BZ44" s="274"/>
      <c r="CA44" s="275"/>
      <c r="CB44" s="15"/>
      <c r="CC44" s="546"/>
      <c r="CD44" s="547"/>
      <c r="CE44" s="548"/>
      <c r="CF44" s="547"/>
      <c r="CG44" s="548"/>
      <c r="CH44" s="547"/>
      <c r="CI44" s="548"/>
      <c r="CJ44" s="549"/>
      <c r="CK44" s="17"/>
      <c r="CL44" s="265"/>
      <c r="CM44" s="266"/>
      <c r="CN44" s="266"/>
      <c r="CO44" s="267"/>
      <c r="CQ44" s="297"/>
      <c r="CR44" s="589"/>
      <c r="CS44" s="690"/>
      <c r="CT44" s="590"/>
      <c r="CU44" s="702"/>
      <c r="CV44" s="702"/>
      <c r="CW44" s="710"/>
      <c r="CX44" s="710"/>
      <c r="CY44" s="590"/>
      <c r="CZ44" s="590"/>
      <c r="DA44" s="590"/>
      <c r="DB44" s="590"/>
      <c r="DC44" s="590"/>
      <c r="DD44" s="711"/>
      <c r="DE44" s="715"/>
      <c r="DF44" s="715"/>
      <c r="DG44" s="715"/>
      <c r="DH44" s="715"/>
      <c r="DI44" s="715"/>
      <c r="DJ44" s="715"/>
      <c r="DK44" s="715"/>
      <c r="DL44" s="715"/>
      <c r="DM44" s="715"/>
      <c r="DN44" s="715"/>
      <c r="DO44" s="715"/>
      <c r="DP44" s="715"/>
      <c r="DQ44" s="715"/>
      <c r="DR44" s="217"/>
      <c r="DS44" s="217"/>
      <c r="DT44" s="217"/>
      <c r="DU44" s="217"/>
      <c r="DV44" s="217"/>
      <c r="DW44" s="217"/>
      <c r="DX44" s="217"/>
      <c r="DY44" s="217"/>
      <c r="DZ44" s="217"/>
      <c r="EA44" s="217"/>
      <c r="EB44" s="217"/>
      <c r="EC44" s="217"/>
      <c r="ED44" s="217"/>
      <c r="EE44" s="217"/>
      <c r="EF44" s="217"/>
      <c r="EG44" s="217"/>
      <c r="EH44" s="217"/>
      <c r="EI44" s="217"/>
      <c r="EJ44" s="217"/>
      <c r="EK44" s="217"/>
      <c r="EL44" s="217"/>
      <c r="EM44" s="217"/>
      <c r="EN44" s="217"/>
      <c r="EO44" s="217"/>
      <c r="EP44" s="217"/>
      <c r="EQ44" s="217"/>
      <c r="ER44" s="217"/>
      <c r="ES44" s="217"/>
      <c r="ET44" s="217"/>
      <c r="EU44" s="217"/>
      <c r="EV44" s="217"/>
      <c r="EW44" s="217"/>
      <c r="EX44" s="217"/>
      <c r="EY44" s="217"/>
      <c r="EZ44" s="217"/>
      <c r="FA44" s="217"/>
      <c r="FB44" s="217"/>
      <c r="FC44" s="217"/>
      <c r="FD44" s="217"/>
      <c r="FE44" s="217"/>
      <c r="FF44" s="217"/>
      <c r="FG44" s="217"/>
      <c r="FH44" s="217"/>
      <c r="FI44" s="217"/>
      <c r="FJ44" s="217"/>
      <c r="FK44" s="217"/>
      <c r="FL44" s="217"/>
      <c r="FM44" s="217"/>
      <c r="FN44" s="217"/>
      <c r="FO44" s="217"/>
      <c r="FP44" s="217"/>
      <c r="FQ44" s="216"/>
      <c r="FR44" s="216"/>
      <c r="FS44" s="216"/>
      <c r="FT44" s="216"/>
      <c r="FU44" s="216"/>
      <c r="FV44" s="216"/>
      <c r="FW44" s="216"/>
      <c r="FX44" s="216"/>
      <c r="FY44" s="216"/>
      <c r="FZ44" s="216"/>
      <c r="GA44" s="216"/>
      <c r="GB44" s="216"/>
    </row>
    <row r="45" spans="1:184" ht="18" customHeight="1" x14ac:dyDescent="0.25">
      <c r="A45" s="137">
        <f t="shared" si="1"/>
        <v>0</v>
      </c>
      <c r="B45" s="138">
        <f t="shared" si="2"/>
        <v>0</v>
      </c>
      <c r="C45" s="132"/>
      <c r="D45" s="72">
        <f t="shared" si="0"/>
        <v>0</v>
      </c>
      <c r="E45" s="72"/>
      <c r="F45" s="72" t="str">
        <f t="shared" si="4"/>
        <v/>
      </c>
      <c r="G45" s="582"/>
      <c r="H45" s="582"/>
      <c r="I45" s="73">
        <v>1</v>
      </c>
      <c r="J45" s="133"/>
      <c r="K45" s="635">
        <f>IF(C45="",0,IF(C45="A",IF(DT45="AP",0,SUMIF(#REF!,A45,#REF!)/1000+SUMIF(#REF!,A45,#REF!)/1000+0.00001),+O45))</f>
        <v>0</v>
      </c>
      <c r="L45" s="77"/>
      <c r="M45" s="636">
        <f>IF(C45="",0,IF(C45="A",IF(DT45="AP",0,SUMIF(#REF!,A45,#REF!)/1000+SUMIF(#REF!,A45,#REF!)/1000),+Q45))</f>
        <v>0</v>
      </c>
      <c r="N45" s="637" t="str">
        <f t="shared" si="3"/>
        <v/>
      </c>
      <c r="O45" s="113"/>
      <c r="P45" s="75"/>
      <c r="Q45" s="74"/>
      <c r="R45" s="127"/>
      <c r="S45" s="113"/>
      <c r="T45" s="76"/>
      <c r="U45" s="75"/>
      <c r="V45" s="127"/>
      <c r="W45" s="113"/>
      <c r="X45" s="75"/>
      <c r="Y45" s="75"/>
      <c r="Z45" s="77"/>
      <c r="AA45" s="115"/>
      <c r="AB45" s="113"/>
      <c r="AC45" s="75"/>
      <c r="AD45" s="75"/>
      <c r="AE45" s="75"/>
      <c r="AF45" s="78"/>
      <c r="AG45" s="114"/>
      <c r="AH45" s="21"/>
      <c r="AI45" s="161"/>
      <c r="AJ45" s="154"/>
      <c r="AK45" s="211"/>
      <c r="AL45" s="98"/>
      <c r="AM45" s="153"/>
      <c r="AN45" s="154"/>
      <c r="AO45" s="99"/>
      <c r="AP45" s="99"/>
      <c r="AQ45" s="99"/>
      <c r="AR45" s="155"/>
      <c r="AS45" s="99"/>
      <c r="AT45" s="99"/>
      <c r="AU45" s="99"/>
      <c r="AV45" s="99"/>
      <c r="AW45" s="97"/>
      <c r="AX45" s="152"/>
      <c r="AY45" s="21"/>
      <c r="AZ45" s="15"/>
      <c r="BA45" s="239"/>
      <c r="BB45" s="235"/>
      <c r="BC45" s="271"/>
      <c r="BD45" s="272"/>
      <c r="BE45" s="15"/>
      <c r="BF45" s="274"/>
      <c r="BG45" s="292"/>
      <c r="BH45" s="274"/>
      <c r="BI45" s="275"/>
      <c r="BJ45" s="15"/>
      <c r="BK45" s="679"/>
      <c r="BL45" s="680"/>
      <c r="BM45" s="548"/>
      <c r="BN45" s="547"/>
      <c r="BO45" s="548"/>
      <c r="BP45" s="547"/>
      <c r="BQ45" s="548"/>
      <c r="BR45" s="549"/>
      <c r="BS45" s="17"/>
      <c r="BT45" s="685"/>
      <c r="BU45" s="547"/>
      <c r="BV45" s="547"/>
      <c r="BW45" s="267"/>
      <c r="BX45" s="535"/>
      <c r="BY45" s="536"/>
      <c r="BZ45" s="274"/>
      <c r="CA45" s="275"/>
      <c r="CB45" s="15"/>
      <c r="CC45" s="546"/>
      <c r="CD45" s="547"/>
      <c r="CE45" s="548"/>
      <c r="CF45" s="547"/>
      <c r="CG45" s="548"/>
      <c r="CH45" s="547"/>
      <c r="CI45" s="548"/>
      <c r="CJ45" s="549"/>
      <c r="CK45" s="17"/>
      <c r="CL45" s="265"/>
      <c r="CM45" s="266"/>
      <c r="CN45" s="266"/>
      <c r="CO45" s="267"/>
      <c r="CQ45" s="297"/>
      <c r="CR45" s="589"/>
      <c r="CS45" s="690"/>
      <c r="CT45" s="590"/>
      <c r="CU45" s="702"/>
      <c r="CV45" s="702"/>
      <c r="CW45" s="710"/>
      <c r="CX45" s="710"/>
      <c r="CY45" s="590"/>
      <c r="CZ45" s="590"/>
      <c r="DA45" s="590"/>
      <c r="DB45" s="590"/>
      <c r="DC45" s="590"/>
      <c r="DD45" s="711"/>
      <c r="DE45" s="715"/>
      <c r="DF45" s="715"/>
      <c r="DG45" s="715"/>
      <c r="DH45" s="715"/>
      <c r="DI45" s="715"/>
      <c r="DJ45" s="715"/>
      <c r="DK45" s="715"/>
      <c r="DL45" s="715"/>
      <c r="DM45" s="715"/>
      <c r="DN45" s="715"/>
      <c r="DO45" s="715"/>
      <c r="DP45" s="715"/>
      <c r="DQ45" s="715"/>
      <c r="DR45" s="217"/>
      <c r="DS45" s="217"/>
      <c r="DT45" s="217"/>
      <c r="DU45" s="217"/>
      <c r="DV45" s="217"/>
      <c r="DW45" s="217"/>
      <c r="DX45" s="217"/>
      <c r="DY45" s="217"/>
      <c r="DZ45" s="217"/>
      <c r="EA45" s="217"/>
      <c r="EB45" s="217"/>
      <c r="EC45" s="217"/>
      <c r="ED45" s="217"/>
      <c r="EE45" s="217"/>
      <c r="EF45" s="217"/>
      <c r="EG45" s="217"/>
      <c r="EH45" s="217"/>
      <c r="EI45" s="217"/>
      <c r="EJ45" s="217"/>
      <c r="EK45" s="217"/>
      <c r="EL45" s="217"/>
      <c r="EM45" s="217"/>
      <c r="EN45" s="217"/>
      <c r="EO45" s="217"/>
      <c r="EP45" s="217"/>
      <c r="EQ45" s="217"/>
      <c r="ER45" s="217"/>
      <c r="ES45" s="217"/>
      <c r="ET45" s="217"/>
      <c r="EU45" s="217"/>
      <c r="EV45" s="217"/>
      <c r="EW45" s="217"/>
      <c r="EX45" s="217"/>
      <c r="EY45" s="217"/>
      <c r="EZ45" s="217"/>
      <c r="FA45" s="217"/>
      <c r="FB45" s="217"/>
      <c r="FC45" s="217"/>
      <c r="FD45" s="217"/>
      <c r="FE45" s="217"/>
      <c r="FF45" s="217"/>
      <c r="FG45" s="217"/>
      <c r="FH45" s="217"/>
      <c r="FI45" s="217"/>
      <c r="FJ45" s="217"/>
      <c r="FK45" s="217"/>
      <c r="FL45" s="217"/>
      <c r="FM45" s="217"/>
      <c r="FN45" s="217"/>
      <c r="FO45" s="217"/>
      <c r="FP45" s="217"/>
      <c r="FQ45" s="216"/>
      <c r="FR45" s="216"/>
      <c r="FS45" s="216"/>
      <c r="FT45" s="216"/>
      <c r="FU45" s="216"/>
      <c r="FV45" s="216"/>
      <c r="FW45" s="216"/>
      <c r="FX45" s="216"/>
      <c r="FY45" s="216"/>
      <c r="FZ45" s="216"/>
      <c r="GA45" s="216"/>
      <c r="GB45" s="216"/>
    </row>
    <row r="46" spans="1:184" ht="18" customHeight="1" x14ac:dyDescent="0.25">
      <c r="A46" s="137">
        <f t="shared" si="1"/>
        <v>0</v>
      </c>
      <c r="B46" s="138">
        <f t="shared" si="2"/>
        <v>0</v>
      </c>
      <c r="C46" s="132"/>
      <c r="D46" s="72">
        <f t="shared" si="0"/>
        <v>0</v>
      </c>
      <c r="E46" s="72"/>
      <c r="F46" s="72" t="str">
        <f t="shared" si="4"/>
        <v/>
      </c>
      <c r="G46" s="582"/>
      <c r="H46" s="582"/>
      <c r="I46" s="73">
        <v>1</v>
      </c>
      <c r="J46" s="133"/>
      <c r="K46" s="635">
        <f>IF(C46="",0,IF(C46="A",IF(DT46="AP",0,SUMIF(#REF!,A46,#REF!)/1000+SUMIF(#REF!,A46,#REF!)/1000+0.00001),+O46))</f>
        <v>0</v>
      </c>
      <c r="L46" s="77"/>
      <c r="M46" s="636">
        <f>IF(C46="",0,IF(C46="A",IF(DT46="AP",0,SUMIF(#REF!,A46,#REF!)/1000+SUMIF(#REF!,A46,#REF!)/1000),+Q46))</f>
        <v>0</v>
      </c>
      <c r="N46" s="637" t="str">
        <f t="shared" si="3"/>
        <v/>
      </c>
      <c r="O46" s="113"/>
      <c r="P46" s="75"/>
      <c r="Q46" s="74"/>
      <c r="R46" s="127"/>
      <c r="S46" s="113"/>
      <c r="T46" s="76"/>
      <c r="U46" s="75"/>
      <c r="V46" s="127"/>
      <c r="W46" s="113"/>
      <c r="X46" s="75"/>
      <c r="Y46" s="75"/>
      <c r="Z46" s="77"/>
      <c r="AA46" s="115"/>
      <c r="AB46" s="113"/>
      <c r="AC46" s="75"/>
      <c r="AD46" s="75"/>
      <c r="AE46" s="75"/>
      <c r="AF46" s="78"/>
      <c r="AG46" s="114"/>
      <c r="AH46" s="21"/>
      <c r="AI46" s="161"/>
      <c r="AJ46" s="154"/>
      <c r="AK46" s="211"/>
      <c r="AL46" s="98"/>
      <c r="AM46" s="153"/>
      <c r="AN46" s="154"/>
      <c r="AO46" s="99"/>
      <c r="AP46" s="99"/>
      <c r="AQ46" s="99"/>
      <c r="AR46" s="155"/>
      <c r="AS46" s="99"/>
      <c r="AT46" s="99"/>
      <c r="AU46" s="99"/>
      <c r="AV46" s="99"/>
      <c r="AW46" s="97"/>
      <c r="AX46" s="152"/>
      <c r="AY46" s="21"/>
      <c r="AZ46" s="15"/>
      <c r="BA46" s="239"/>
      <c r="BB46" s="235"/>
      <c r="BC46" s="271"/>
      <c r="BD46" s="272"/>
      <c r="BE46" s="15"/>
      <c r="BF46" s="274"/>
      <c r="BG46" s="292"/>
      <c r="BH46" s="274"/>
      <c r="BI46" s="275"/>
      <c r="BJ46" s="15"/>
      <c r="BK46" s="679"/>
      <c r="BL46" s="680"/>
      <c r="BM46" s="548"/>
      <c r="BN46" s="547"/>
      <c r="BO46" s="548"/>
      <c r="BP46" s="547"/>
      <c r="BQ46" s="548"/>
      <c r="BR46" s="549"/>
      <c r="BS46" s="17"/>
      <c r="BT46" s="685"/>
      <c r="BU46" s="547"/>
      <c r="BV46" s="547"/>
      <c r="BW46" s="267"/>
      <c r="BX46" s="535"/>
      <c r="BY46" s="536"/>
      <c r="BZ46" s="274"/>
      <c r="CA46" s="275"/>
      <c r="CB46" s="15"/>
      <c r="CC46" s="546"/>
      <c r="CD46" s="547"/>
      <c r="CE46" s="548"/>
      <c r="CF46" s="547"/>
      <c r="CG46" s="548"/>
      <c r="CH46" s="547"/>
      <c r="CI46" s="548"/>
      <c r="CJ46" s="549"/>
      <c r="CK46" s="17"/>
      <c r="CL46" s="265"/>
      <c r="CM46" s="266"/>
      <c r="CN46" s="266"/>
      <c r="CO46" s="267"/>
      <c r="CQ46" s="297"/>
      <c r="CR46" s="589"/>
      <c r="CS46" s="690"/>
      <c r="CT46" s="590"/>
      <c r="CU46" s="702"/>
      <c r="CV46" s="702"/>
      <c r="CW46" s="710"/>
      <c r="CX46" s="710"/>
      <c r="CY46" s="590"/>
      <c r="CZ46" s="590"/>
      <c r="DA46" s="590"/>
      <c r="DB46" s="590"/>
      <c r="DC46" s="590"/>
      <c r="DD46" s="711"/>
      <c r="DE46" s="715"/>
      <c r="DF46" s="715"/>
      <c r="DG46" s="715"/>
      <c r="DH46" s="715"/>
      <c r="DI46" s="715"/>
      <c r="DJ46" s="715"/>
      <c r="DK46" s="715"/>
      <c r="DL46" s="715"/>
      <c r="DM46" s="715"/>
      <c r="DN46" s="715"/>
      <c r="DO46" s="715"/>
      <c r="DP46" s="715"/>
      <c r="DQ46" s="715"/>
      <c r="DR46" s="217"/>
      <c r="DS46" s="217"/>
      <c r="DT46" s="217"/>
      <c r="DU46" s="217"/>
      <c r="DV46" s="217"/>
      <c r="DW46" s="217"/>
      <c r="DX46" s="217"/>
      <c r="DY46" s="217"/>
      <c r="DZ46" s="217"/>
      <c r="EA46" s="217"/>
      <c r="EB46" s="217"/>
      <c r="EC46" s="217"/>
      <c r="ED46" s="217"/>
      <c r="EE46" s="217"/>
      <c r="EF46" s="217"/>
      <c r="EG46" s="217"/>
      <c r="EH46" s="217"/>
      <c r="EI46" s="217"/>
      <c r="EJ46" s="217"/>
      <c r="EK46" s="217"/>
      <c r="EL46" s="217"/>
      <c r="EM46" s="217"/>
      <c r="EN46" s="217"/>
      <c r="EO46" s="217"/>
      <c r="EP46" s="217"/>
      <c r="EQ46" s="217"/>
      <c r="ER46" s="217"/>
      <c r="ES46" s="217"/>
      <c r="ET46" s="217"/>
      <c r="EU46" s="217"/>
      <c r="EV46" s="217"/>
      <c r="EW46" s="217"/>
      <c r="EX46" s="217"/>
      <c r="EY46" s="217"/>
      <c r="EZ46" s="217"/>
      <c r="FA46" s="217"/>
      <c r="FB46" s="217"/>
      <c r="FC46" s="217"/>
      <c r="FD46" s="217"/>
      <c r="FE46" s="217"/>
      <c r="FF46" s="217"/>
      <c r="FG46" s="217"/>
      <c r="FH46" s="217"/>
      <c r="FI46" s="217"/>
      <c r="FJ46" s="217"/>
      <c r="FK46" s="217"/>
      <c r="FL46" s="217"/>
      <c r="FM46" s="217"/>
      <c r="FN46" s="217"/>
      <c r="FO46" s="217"/>
      <c r="FP46" s="217"/>
      <c r="FQ46" s="216"/>
      <c r="FR46" s="216"/>
      <c r="FS46" s="216"/>
      <c r="FT46" s="216"/>
      <c r="FU46" s="216"/>
      <c r="FV46" s="216"/>
      <c r="FW46" s="216"/>
      <c r="FX46" s="216"/>
      <c r="FY46" s="216"/>
      <c r="FZ46" s="216"/>
      <c r="GA46" s="216"/>
      <c r="GB46" s="216"/>
    </row>
    <row r="47" spans="1:184" ht="18" customHeight="1" x14ac:dyDescent="0.25">
      <c r="A47" s="137">
        <f t="shared" si="1"/>
        <v>0</v>
      </c>
      <c r="B47" s="138">
        <f t="shared" si="2"/>
        <v>0</v>
      </c>
      <c r="C47" s="132"/>
      <c r="D47" s="72">
        <f t="shared" si="0"/>
        <v>0</v>
      </c>
      <c r="E47" s="72"/>
      <c r="F47" s="72" t="str">
        <f t="shared" si="4"/>
        <v/>
      </c>
      <c r="G47" s="582"/>
      <c r="H47" s="582"/>
      <c r="I47" s="73">
        <v>1</v>
      </c>
      <c r="J47" s="133"/>
      <c r="K47" s="635">
        <f>IF(C47="",0,IF(C47="A",IF(DT47="AP",0,SUMIF(#REF!,A47,#REF!)/1000+SUMIF(#REF!,A47,#REF!)/1000+0.00001),+O47))</f>
        <v>0</v>
      </c>
      <c r="L47" s="77"/>
      <c r="M47" s="636">
        <f>IF(C47="",0,IF(C47="A",IF(DT47="AP",0,SUMIF(#REF!,A47,#REF!)/1000+SUMIF(#REF!,A47,#REF!)/1000),+Q47))</f>
        <v>0</v>
      </c>
      <c r="N47" s="637" t="str">
        <f t="shared" si="3"/>
        <v/>
      </c>
      <c r="O47" s="113"/>
      <c r="P47" s="75"/>
      <c r="Q47" s="74"/>
      <c r="R47" s="127"/>
      <c r="S47" s="113"/>
      <c r="T47" s="76"/>
      <c r="U47" s="75"/>
      <c r="V47" s="127"/>
      <c r="W47" s="113"/>
      <c r="X47" s="75"/>
      <c r="Y47" s="75"/>
      <c r="Z47" s="77"/>
      <c r="AA47" s="115"/>
      <c r="AB47" s="113"/>
      <c r="AC47" s="75"/>
      <c r="AD47" s="75"/>
      <c r="AE47" s="75"/>
      <c r="AF47" s="78"/>
      <c r="AG47" s="114"/>
      <c r="AH47" s="21"/>
      <c r="AI47" s="161"/>
      <c r="AJ47" s="154"/>
      <c r="AK47" s="211"/>
      <c r="AL47" s="98"/>
      <c r="AM47" s="153"/>
      <c r="AN47" s="154"/>
      <c r="AO47" s="99"/>
      <c r="AP47" s="99"/>
      <c r="AQ47" s="99"/>
      <c r="AR47" s="155"/>
      <c r="AS47" s="99"/>
      <c r="AT47" s="99"/>
      <c r="AU47" s="99"/>
      <c r="AV47" s="99"/>
      <c r="AW47" s="97"/>
      <c r="AX47" s="152"/>
      <c r="AY47" s="21"/>
      <c r="AZ47" s="15"/>
      <c r="BA47" s="239"/>
      <c r="BB47" s="235"/>
      <c r="BC47" s="271"/>
      <c r="BD47" s="272"/>
      <c r="BE47" s="15"/>
      <c r="BF47" s="274"/>
      <c r="BG47" s="292"/>
      <c r="BH47" s="274"/>
      <c r="BI47" s="275"/>
      <c r="BJ47" s="15"/>
      <c r="BK47" s="679"/>
      <c r="BL47" s="680"/>
      <c r="BM47" s="548"/>
      <c r="BN47" s="547"/>
      <c r="BO47" s="548"/>
      <c r="BP47" s="547"/>
      <c r="BQ47" s="548"/>
      <c r="BR47" s="549"/>
      <c r="BS47" s="17"/>
      <c r="BT47" s="685"/>
      <c r="BU47" s="547"/>
      <c r="BV47" s="547"/>
      <c r="BW47" s="267"/>
      <c r="BX47" s="535"/>
      <c r="BY47" s="536"/>
      <c r="BZ47" s="274"/>
      <c r="CA47" s="275"/>
      <c r="CB47" s="15"/>
      <c r="CC47" s="546"/>
      <c r="CD47" s="547"/>
      <c r="CE47" s="548"/>
      <c r="CF47" s="547"/>
      <c r="CG47" s="548"/>
      <c r="CH47" s="547"/>
      <c r="CI47" s="548"/>
      <c r="CJ47" s="549"/>
      <c r="CK47" s="17"/>
      <c r="CL47" s="265"/>
      <c r="CM47" s="266"/>
      <c r="CN47" s="266"/>
      <c r="CO47" s="267"/>
      <c r="CQ47" s="297"/>
      <c r="CR47" s="589"/>
      <c r="CS47" s="690"/>
      <c r="CT47" s="590"/>
      <c r="CU47" s="702"/>
      <c r="CV47" s="702"/>
      <c r="CW47" s="710"/>
      <c r="CX47" s="710"/>
      <c r="CY47" s="590"/>
      <c r="CZ47" s="590"/>
      <c r="DA47" s="590"/>
      <c r="DB47" s="590"/>
      <c r="DC47" s="590"/>
      <c r="DD47" s="711"/>
      <c r="DE47" s="715"/>
      <c r="DF47" s="715"/>
      <c r="DG47" s="715"/>
      <c r="DH47" s="715"/>
      <c r="DI47" s="715"/>
      <c r="DJ47" s="715"/>
      <c r="DK47" s="715"/>
      <c r="DL47" s="715"/>
      <c r="DM47" s="715"/>
      <c r="DN47" s="715"/>
      <c r="DO47" s="715"/>
      <c r="DP47" s="715"/>
      <c r="DQ47" s="715"/>
      <c r="DR47" s="217"/>
      <c r="DS47" s="217"/>
      <c r="DT47" s="217"/>
      <c r="DU47" s="217"/>
      <c r="DV47" s="217"/>
      <c r="DW47" s="217"/>
      <c r="DX47" s="217"/>
      <c r="DY47" s="217"/>
      <c r="DZ47" s="217"/>
      <c r="EA47" s="217"/>
      <c r="EB47" s="217"/>
      <c r="EC47" s="217"/>
      <c r="ED47" s="217"/>
      <c r="EE47" s="217"/>
      <c r="EF47" s="217"/>
      <c r="EG47" s="217"/>
      <c r="EH47" s="217"/>
      <c r="EI47" s="217"/>
      <c r="EJ47" s="217"/>
      <c r="EK47" s="217"/>
      <c r="EL47" s="217"/>
      <c r="EM47" s="217"/>
      <c r="EN47" s="217"/>
      <c r="EO47" s="217"/>
      <c r="EP47" s="217"/>
      <c r="EQ47" s="217"/>
      <c r="ER47" s="217"/>
      <c r="ES47" s="217"/>
      <c r="ET47" s="217"/>
      <c r="EU47" s="217"/>
      <c r="EV47" s="217"/>
      <c r="EW47" s="217"/>
      <c r="EX47" s="217"/>
      <c r="EY47" s="217"/>
      <c r="EZ47" s="217"/>
      <c r="FA47" s="217"/>
      <c r="FB47" s="217"/>
      <c r="FC47" s="217"/>
      <c r="FD47" s="217"/>
      <c r="FE47" s="217"/>
      <c r="FF47" s="217"/>
      <c r="FG47" s="217"/>
      <c r="FH47" s="217"/>
      <c r="FI47" s="217"/>
      <c r="FJ47" s="217"/>
      <c r="FK47" s="217"/>
      <c r="FL47" s="217"/>
      <c r="FM47" s="217"/>
      <c r="FN47" s="217"/>
      <c r="FO47" s="217"/>
      <c r="FP47" s="217"/>
      <c r="FQ47" s="216"/>
      <c r="FR47" s="216"/>
      <c r="FS47" s="216"/>
      <c r="FT47" s="216"/>
      <c r="FU47" s="216"/>
      <c r="FV47" s="216"/>
      <c r="FW47" s="216"/>
      <c r="FX47" s="216"/>
      <c r="FY47" s="216"/>
      <c r="FZ47" s="216"/>
      <c r="GA47" s="216"/>
      <c r="GB47" s="216"/>
    </row>
    <row r="48" spans="1:184" ht="18" customHeight="1" x14ac:dyDescent="0.25">
      <c r="A48" s="137">
        <f t="shared" si="1"/>
        <v>0</v>
      </c>
      <c r="B48" s="138">
        <f t="shared" si="2"/>
        <v>0</v>
      </c>
      <c r="C48" s="132"/>
      <c r="D48" s="72">
        <f t="shared" si="0"/>
        <v>0</v>
      </c>
      <c r="E48" s="72"/>
      <c r="F48" s="72" t="str">
        <f t="shared" si="4"/>
        <v/>
      </c>
      <c r="G48" s="582"/>
      <c r="H48" s="582"/>
      <c r="I48" s="73">
        <v>1</v>
      </c>
      <c r="J48" s="133"/>
      <c r="K48" s="635">
        <f>IF(C48="",0,IF(C48="A",IF(DT48="AP",0,SUMIF(#REF!,A48,#REF!)/1000+SUMIF(#REF!,A48,#REF!)/1000+0.00001),+O48))</f>
        <v>0</v>
      </c>
      <c r="L48" s="77"/>
      <c r="M48" s="636">
        <f>IF(C48="",0,IF(C48="A",IF(DT48="AP",0,SUMIF(#REF!,A48,#REF!)/1000+SUMIF(#REF!,A48,#REF!)/1000),+Q48))</f>
        <v>0</v>
      </c>
      <c r="N48" s="637" t="str">
        <f t="shared" si="3"/>
        <v/>
      </c>
      <c r="O48" s="113"/>
      <c r="P48" s="75"/>
      <c r="Q48" s="74"/>
      <c r="R48" s="127"/>
      <c r="S48" s="113"/>
      <c r="T48" s="76"/>
      <c r="U48" s="75"/>
      <c r="V48" s="127"/>
      <c r="W48" s="113"/>
      <c r="X48" s="75"/>
      <c r="Y48" s="75"/>
      <c r="Z48" s="77"/>
      <c r="AA48" s="115"/>
      <c r="AB48" s="113"/>
      <c r="AC48" s="75"/>
      <c r="AD48" s="75"/>
      <c r="AE48" s="75"/>
      <c r="AF48" s="78"/>
      <c r="AG48" s="114"/>
      <c r="AH48" s="21"/>
      <c r="AI48" s="161"/>
      <c r="AJ48" s="154"/>
      <c r="AK48" s="211"/>
      <c r="AL48" s="98"/>
      <c r="AM48" s="153"/>
      <c r="AN48" s="154"/>
      <c r="AO48" s="99"/>
      <c r="AP48" s="99"/>
      <c r="AQ48" s="99"/>
      <c r="AR48" s="155"/>
      <c r="AS48" s="99"/>
      <c r="AT48" s="99"/>
      <c r="AU48" s="99"/>
      <c r="AV48" s="99"/>
      <c r="AW48" s="97"/>
      <c r="AX48" s="152"/>
      <c r="AY48" s="21"/>
      <c r="AZ48" s="15"/>
      <c r="BA48" s="239"/>
      <c r="BB48" s="235"/>
      <c r="BC48" s="271"/>
      <c r="BD48" s="272"/>
      <c r="BE48" s="15"/>
      <c r="BF48" s="274"/>
      <c r="BG48" s="292"/>
      <c r="BH48" s="274"/>
      <c r="BI48" s="275"/>
      <c r="BJ48" s="15"/>
      <c r="BK48" s="679"/>
      <c r="BL48" s="680"/>
      <c r="BM48" s="548"/>
      <c r="BN48" s="547"/>
      <c r="BO48" s="548"/>
      <c r="BP48" s="547"/>
      <c r="BQ48" s="548"/>
      <c r="BR48" s="549"/>
      <c r="BS48" s="17"/>
      <c r="BT48" s="685"/>
      <c r="BU48" s="547"/>
      <c r="BV48" s="547"/>
      <c r="BW48" s="267"/>
      <c r="BX48" s="535"/>
      <c r="BY48" s="536"/>
      <c r="BZ48" s="274"/>
      <c r="CA48" s="275"/>
      <c r="CB48" s="15"/>
      <c r="CC48" s="546"/>
      <c r="CD48" s="547"/>
      <c r="CE48" s="548"/>
      <c r="CF48" s="547"/>
      <c r="CG48" s="548"/>
      <c r="CH48" s="547"/>
      <c r="CI48" s="548"/>
      <c r="CJ48" s="549"/>
      <c r="CK48" s="17"/>
      <c r="CL48" s="265"/>
      <c r="CM48" s="266"/>
      <c r="CN48" s="266"/>
      <c r="CO48" s="267"/>
      <c r="CQ48" s="297"/>
      <c r="CR48" s="589"/>
      <c r="CS48" s="690"/>
      <c r="CT48" s="590"/>
      <c r="CU48" s="702"/>
      <c r="CV48" s="702"/>
      <c r="CW48" s="710"/>
      <c r="CX48" s="710"/>
      <c r="CY48" s="590"/>
      <c r="CZ48" s="590"/>
      <c r="DA48" s="590"/>
      <c r="DB48" s="590"/>
      <c r="DC48" s="590"/>
      <c r="DD48" s="711"/>
      <c r="DE48" s="715"/>
      <c r="DF48" s="715"/>
      <c r="DG48" s="715"/>
      <c r="DH48" s="715"/>
      <c r="DI48" s="715"/>
      <c r="DJ48" s="715"/>
      <c r="DK48" s="715"/>
      <c r="DL48" s="715"/>
      <c r="DM48" s="715"/>
      <c r="DN48" s="715"/>
      <c r="DO48" s="715"/>
      <c r="DP48" s="715"/>
      <c r="DQ48" s="715"/>
      <c r="DR48" s="217"/>
      <c r="DS48" s="217"/>
      <c r="DT48" s="217"/>
      <c r="DU48" s="217"/>
      <c r="DV48" s="217"/>
      <c r="DW48" s="217"/>
      <c r="DX48" s="217"/>
      <c r="DY48" s="217"/>
      <c r="DZ48" s="217"/>
      <c r="EA48" s="217"/>
      <c r="EB48" s="217"/>
      <c r="EC48" s="217"/>
      <c r="ED48" s="217"/>
      <c r="EE48" s="217"/>
      <c r="EF48" s="217"/>
      <c r="EG48" s="217"/>
      <c r="EH48" s="217"/>
      <c r="EI48" s="217"/>
      <c r="EJ48" s="217"/>
      <c r="EK48" s="217"/>
      <c r="EL48" s="217"/>
      <c r="EM48" s="217"/>
      <c r="EN48" s="217"/>
      <c r="EO48" s="217"/>
      <c r="EP48" s="217"/>
      <c r="EQ48" s="217"/>
      <c r="ER48" s="217"/>
      <c r="ES48" s="217"/>
      <c r="ET48" s="217"/>
      <c r="EU48" s="217"/>
      <c r="EV48" s="217"/>
      <c r="EW48" s="217"/>
      <c r="EX48" s="217"/>
      <c r="EY48" s="217"/>
      <c r="EZ48" s="217"/>
      <c r="FA48" s="217"/>
      <c r="FB48" s="217"/>
      <c r="FC48" s="217"/>
      <c r="FD48" s="217"/>
      <c r="FE48" s="217"/>
      <c r="FF48" s="217"/>
      <c r="FG48" s="217"/>
      <c r="FH48" s="217"/>
      <c r="FI48" s="217"/>
      <c r="FJ48" s="217"/>
      <c r="FK48" s="217"/>
      <c r="FL48" s="217"/>
      <c r="FM48" s="217"/>
      <c r="FN48" s="217"/>
      <c r="FO48" s="217"/>
      <c r="FP48" s="217"/>
      <c r="FQ48" s="216"/>
      <c r="FR48" s="216"/>
      <c r="FS48" s="216"/>
      <c r="FT48" s="216"/>
      <c r="FU48" s="216"/>
      <c r="FV48" s="216"/>
      <c r="FW48" s="216"/>
      <c r="FX48" s="216"/>
      <c r="FY48" s="216"/>
      <c r="FZ48" s="216"/>
      <c r="GA48" s="216"/>
      <c r="GB48" s="216"/>
    </row>
    <row r="49" spans="1:184" ht="18" customHeight="1" x14ac:dyDescent="0.25">
      <c r="A49" s="137">
        <f t="shared" si="1"/>
        <v>0</v>
      </c>
      <c r="B49" s="138">
        <f t="shared" si="2"/>
        <v>0</v>
      </c>
      <c r="C49" s="132"/>
      <c r="D49" s="72">
        <f t="shared" si="0"/>
        <v>0</v>
      </c>
      <c r="E49" s="72"/>
      <c r="F49" s="72" t="str">
        <f t="shared" si="4"/>
        <v/>
      </c>
      <c r="G49" s="582"/>
      <c r="H49" s="582"/>
      <c r="I49" s="73">
        <v>1</v>
      </c>
      <c r="J49" s="133"/>
      <c r="K49" s="635">
        <f>IF(C49="",0,IF(C49="A",IF(DT49="AP",0,SUMIF(#REF!,A49,#REF!)/1000+SUMIF(#REF!,A49,#REF!)/1000+0.00001),+O49))</f>
        <v>0</v>
      </c>
      <c r="L49" s="77"/>
      <c r="M49" s="636">
        <f>IF(C49="",0,IF(C49="A",IF(DT49="AP",0,SUMIF(#REF!,A49,#REF!)/1000+SUMIF(#REF!,A49,#REF!)/1000),+Q49))</f>
        <v>0</v>
      </c>
      <c r="N49" s="637" t="str">
        <f t="shared" si="3"/>
        <v/>
      </c>
      <c r="O49" s="113"/>
      <c r="P49" s="75"/>
      <c r="Q49" s="74"/>
      <c r="R49" s="127"/>
      <c r="S49" s="113"/>
      <c r="T49" s="76"/>
      <c r="U49" s="75"/>
      <c r="V49" s="127"/>
      <c r="W49" s="113"/>
      <c r="X49" s="75"/>
      <c r="Y49" s="75"/>
      <c r="Z49" s="77"/>
      <c r="AA49" s="115"/>
      <c r="AB49" s="113"/>
      <c r="AC49" s="75"/>
      <c r="AD49" s="75"/>
      <c r="AE49" s="75"/>
      <c r="AF49" s="78"/>
      <c r="AG49" s="114"/>
      <c r="AH49" s="21"/>
      <c r="AI49" s="161"/>
      <c r="AJ49" s="154"/>
      <c r="AK49" s="211"/>
      <c r="AL49" s="98"/>
      <c r="AM49" s="153"/>
      <c r="AN49" s="154"/>
      <c r="AO49" s="99"/>
      <c r="AP49" s="99"/>
      <c r="AQ49" s="99"/>
      <c r="AR49" s="155"/>
      <c r="AS49" s="99"/>
      <c r="AT49" s="99"/>
      <c r="AU49" s="99"/>
      <c r="AV49" s="99"/>
      <c r="AW49" s="97"/>
      <c r="AX49" s="152"/>
      <c r="AY49" s="21"/>
      <c r="AZ49" s="15"/>
      <c r="BA49" s="239"/>
      <c r="BB49" s="235"/>
      <c r="BC49" s="271"/>
      <c r="BD49" s="272"/>
      <c r="BE49" s="15"/>
      <c r="BF49" s="274"/>
      <c r="BG49" s="292"/>
      <c r="BH49" s="274"/>
      <c r="BI49" s="275"/>
      <c r="BJ49" s="15"/>
      <c r="BK49" s="679"/>
      <c r="BL49" s="680"/>
      <c r="BM49" s="548"/>
      <c r="BN49" s="547"/>
      <c r="BO49" s="548"/>
      <c r="BP49" s="547"/>
      <c r="BQ49" s="548"/>
      <c r="BR49" s="549"/>
      <c r="BS49" s="17"/>
      <c r="BT49" s="685"/>
      <c r="BU49" s="547"/>
      <c r="BV49" s="547"/>
      <c r="BW49" s="267"/>
      <c r="BX49" s="535"/>
      <c r="BY49" s="536"/>
      <c r="BZ49" s="274"/>
      <c r="CA49" s="275"/>
      <c r="CB49" s="15"/>
      <c r="CC49" s="546"/>
      <c r="CD49" s="547"/>
      <c r="CE49" s="548"/>
      <c r="CF49" s="547"/>
      <c r="CG49" s="548"/>
      <c r="CH49" s="547"/>
      <c r="CI49" s="548"/>
      <c r="CJ49" s="549"/>
      <c r="CK49" s="17"/>
      <c r="CL49" s="265"/>
      <c r="CM49" s="266"/>
      <c r="CN49" s="266"/>
      <c r="CO49" s="267"/>
      <c r="CQ49" s="297"/>
      <c r="CR49" s="589"/>
      <c r="CS49" s="690"/>
      <c r="CT49" s="590"/>
      <c r="CU49" s="702"/>
      <c r="CV49" s="702"/>
      <c r="CW49" s="710"/>
      <c r="CX49" s="710"/>
      <c r="CY49" s="590"/>
      <c r="CZ49" s="590"/>
      <c r="DA49" s="590"/>
      <c r="DB49" s="590"/>
      <c r="DC49" s="590"/>
      <c r="DD49" s="711"/>
      <c r="DE49" s="715"/>
      <c r="DF49" s="715"/>
      <c r="DG49" s="715"/>
      <c r="DH49" s="715"/>
      <c r="DI49" s="715"/>
      <c r="DJ49" s="715"/>
      <c r="DK49" s="715"/>
      <c r="DL49" s="715"/>
      <c r="DM49" s="715"/>
      <c r="DN49" s="715"/>
      <c r="DO49" s="715"/>
      <c r="DP49" s="715"/>
      <c r="DQ49" s="715"/>
      <c r="DR49" s="217"/>
      <c r="DS49" s="217"/>
      <c r="DT49" s="217"/>
      <c r="DU49" s="217"/>
      <c r="DV49" s="217"/>
      <c r="DW49" s="217"/>
      <c r="DX49" s="217"/>
      <c r="DY49" s="217"/>
      <c r="DZ49" s="217"/>
      <c r="EA49" s="217"/>
      <c r="EB49" s="217"/>
      <c r="EC49" s="217"/>
      <c r="ED49" s="217"/>
      <c r="EE49" s="217"/>
      <c r="EF49" s="217"/>
      <c r="EG49" s="217"/>
      <c r="EH49" s="217"/>
      <c r="EI49" s="217"/>
      <c r="EJ49" s="217"/>
      <c r="EK49" s="217"/>
      <c r="EL49" s="217"/>
      <c r="EM49" s="217"/>
      <c r="EN49" s="217"/>
      <c r="EO49" s="217"/>
      <c r="EP49" s="217"/>
      <c r="EQ49" s="217"/>
      <c r="ER49" s="217"/>
      <c r="ES49" s="217"/>
      <c r="ET49" s="217"/>
      <c r="EU49" s="217"/>
      <c r="EV49" s="217"/>
      <c r="EW49" s="217"/>
      <c r="EX49" s="217"/>
      <c r="EY49" s="217"/>
      <c r="EZ49" s="217"/>
      <c r="FA49" s="217"/>
      <c r="FB49" s="217"/>
      <c r="FC49" s="217"/>
      <c r="FD49" s="217"/>
      <c r="FE49" s="217"/>
      <c r="FF49" s="217"/>
      <c r="FG49" s="217"/>
      <c r="FH49" s="217"/>
      <c r="FI49" s="217"/>
      <c r="FJ49" s="217"/>
      <c r="FK49" s="217"/>
      <c r="FL49" s="217"/>
      <c r="FM49" s="217"/>
      <c r="FN49" s="217"/>
      <c r="FO49" s="217"/>
      <c r="FP49" s="217"/>
      <c r="FQ49" s="216"/>
      <c r="FR49" s="216"/>
      <c r="FS49" s="216"/>
      <c r="FT49" s="216"/>
      <c r="FU49" s="216"/>
      <c r="FV49" s="216"/>
      <c r="FW49" s="216"/>
      <c r="FX49" s="216"/>
      <c r="FY49" s="216"/>
      <c r="FZ49" s="216"/>
      <c r="GA49" s="216"/>
      <c r="GB49" s="216"/>
    </row>
    <row r="50" spans="1:184" ht="18" customHeight="1" x14ac:dyDescent="0.25">
      <c r="A50" s="137">
        <f t="shared" si="1"/>
        <v>0</v>
      </c>
      <c r="B50" s="138">
        <f t="shared" si="2"/>
        <v>0</v>
      </c>
      <c r="C50" s="132"/>
      <c r="D50" s="72">
        <f t="shared" si="0"/>
        <v>0</v>
      </c>
      <c r="E50" s="72"/>
      <c r="F50" s="72" t="str">
        <f t="shared" si="4"/>
        <v/>
      </c>
      <c r="G50" s="582"/>
      <c r="H50" s="582"/>
      <c r="I50" s="73">
        <v>1</v>
      </c>
      <c r="J50" s="133"/>
      <c r="K50" s="635">
        <f>IF(C50="",0,IF(C50="A",IF(DT50="AP",0,SUMIF(#REF!,A50,#REF!)/1000+SUMIF(#REF!,A50,#REF!)/1000+0.00001),+O50))</f>
        <v>0</v>
      </c>
      <c r="L50" s="77"/>
      <c r="M50" s="636">
        <f>IF(C50="",0,IF(C50="A",IF(DT50="AP",0,SUMIF(#REF!,A50,#REF!)/1000+SUMIF(#REF!,A50,#REF!)/1000),+Q50))</f>
        <v>0</v>
      </c>
      <c r="N50" s="637" t="str">
        <f t="shared" si="3"/>
        <v/>
      </c>
      <c r="O50" s="113"/>
      <c r="P50" s="75"/>
      <c r="Q50" s="74"/>
      <c r="R50" s="127"/>
      <c r="S50" s="113"/>
      <c r="T50" s="76"/>
      <c r="U50" s="75"/>
      <c r="V50" s="127"/>
      <c r="W50" s="113"/>
      <c r="X50" s="75"/>
      <c r="Y50" s="75"/>
      <c r="Z50" s="77"/>
      <c r="AA50" s="115"/>
      <c r="AB50" s="113"/>
      <c r="AC50" s="75"/>
      <c r="AD50" s="75"/>
      <c r="AE50" s="75"/>
      <c r="AF50" s="78"/>
      <c r="AG50" s="114"/>
      <c r="AH50" s="21"/>
      <c r="AI50" s="161"/>
      <c r="AJ50" s="154"/>
      <c r="AK50" s="211"/>
      <c r="AL50" s="98"/>
      <c r="AM50" s="153"/>
      <c r="AN50" s="154"/>
      <c r="AO50" s="99"/>
      <c r="AP50" s="99"/>
      <c r="AQ50" s="99"/>
      <c r="AR50" s="155"/>
      <c r="AS50" s="99"/>
      <c r="AT50" s="99"/>
      <c r="AU50" s="99"/>
      <c r="AV50" s="99"/>
      <c r="AW50" s="97"/>
      <c r="AX50" s="152"/>
      <c r="AY50" s="21"/>
      <c r="AZ50" s="15"/>
      <c r="BA50" s="239"/>
      <c r="BB50" s="235"/>
      <c r="BC50" s="271"/>
      <c r="BD50" s="272"/>
      <c r="BE50" s="15"/>
      <c r="BF50" s="274"/>
      <c r="BG50" s="292"/>
      <c r="BH50" s="274"/>
      <c r="BI50" s="275"/>
      <c r="BJ50" s="15"/>
      <c r="BK50" s="679"/>
      <c r="BL50" s="680"/>
      <c r="BM50" s="548"/>
      <c r="BN50" s="547"/>
      <c r="BO50" s="548"/>
      <c r="BP50" s="547"/>
      <c r="BQ50" s="548"/>
      <c r="BR50" s="549"/>
      <c r="BS50" s="17"/>
      <c r="BT50" s="685"/>
      <c r="BU50" s="547"/>
      <c r="BV50" s="547"/>
      <c r="BW50" s="267"/>
      <c r="BX50" s="535"/>
      <c r="BY50" s="536"/>
      <c r="BZ50" s="274"/>
      <c r="CA50" s="275"/>
      <c r="CB50" s="15"/>
      <c r="CC50" s="546"/>
      <c r="CD50" s="547"/>
      <c r="CE50" s="548"/>
      <c r="CF50" s="547"/>
      <c r="CG50" s="548"/>
      <c r="CH50" s="547"/>
      <c r="CI50" s="548"/>
      <c r="CJ50" s="549"/>
      <c r="CK50" s="17"/>
      <c r="CL50" s="265"/>
      <c r="CM50" s="266"/>
      <c r="CN50" s="266"/>
      <c r="CO50" s="267"/>
      <c r="CQ50" s="297"/>
      <c r="CR50" s="589"/>
      <c r="CS50" s="690"/>
      <c r="CT50" s="590"/>
      <c r="CU50" s="702"/>
      <c r="CV50" s="702"/>
      <c r="CW50" s="710"/>
      <c r="CX50" s="710"/>
      <c r="CY50" s="590"/>
      <c r="CZ50" s="590"/>
      <c r="DA50" s="590"/>
      <c r="DB50" s="590"/>
      <c r="DC50" s="590"/>
      <c r="DD50" s="711"/>
      <c r="DE50" s="715"/>
      <c r="DF50" s="715"/>
      <c r="DG50" s="715"/>
      <c r="DH50" s="715"/>
      <c r="DI50" s="715"/>
      <c r="DJ50" s="715"/>
      <c r="DK50" s="715"/>
      <c r="DL50" s="715"/>
      <c r="DM50" s="715"/>
      <c r="DN50" s="715"/>
      <c r="DO50" s="715"/>
      <c r="DP50" s="715"/>
      <c r="DQ50" s="715"/>
      <c r="DR50" s="217"/>
      <c r="DS50" s="217"/>
      <c r="DT50" s="217"/>
      <c r="DU50" s="217"/>
      <c r="DV50" s="217"/>
      <c r="DW50" s="217"/>
      <c r="DX50" s="217"/>
      <c r="DY50" s="217"/>
      <c r="DZ50" s="217"/>
      <c r="EA50" s="217"/>
      <c r="EB50" s="217"/>
      <c r="EC50" s="217"/>
      <c r="ED50" s="217"/>
      <c r="EE50" s="217"/>
      <c r="EF50" s="217"/>
      <c r="EG50" s="217"/>
      <c r="EH50" s="217"/>
      <c r="EI50" s="217"/>
      <c r="EJ50" s="217"/>
      <c r="EK50" s="217"/>
      <c r="EL50" s="217"/>
      <c r="EM50" s="217"/>
      <c r="EN50" s="217"/>
      <c r="EO50" s="217"/>
      <c r="EP50" s="217"/>
      <c r="EQ50" s="217"/>
      <c r="ER50" s="217"/>
      <c r="ES50" s="217"/>
      <c r="ET50" s="217"/>
      <c r="EU50" s="217"/>
      <c r="EV50" s="217"/>
      <c r="EW50" s="217"/>
      <c r="EX50" s="217"/>
      <c r="EY50" s="217"/>
      <c r="EZ50" s="217"/>
      <c r="FA50" s="217"/>
      <c r="FB50" s="217"/>
      <c r="FC50" s="217"/>
      <c r="FD50" s="217"/>
      <c r="FE50" s="217"/>
      <c r="FF50" s="217"/>
      <c r="FG50" s="217"/>
      <c r="FH50" s="217"/>
      <c r="FI50" s="217"/>
      <c r="FJ50" s="217"/>
      <c r="FK50" s="217"/>
      <c r="FL50" s="217"/>
      <c r="FM50" s="217"/>
      <c r="FN50" s="217"/>
      <c r="FO50" s="217"/>
      <c r="FP50" s="217"/>
      <c r="FQ50" s="216"/>
      <c r="FR50" s="216"/>
      <c r="FS50" s="216"/>
      <c r="FT50" s="216"/>
      <c r="FU50" s="216"/>
      <c r="FV50" s="216"/>
      <c r="FW50" s="216"/>
      <c r="FX50" s="216"/>
      <c r="FY50" s="216"/>
      <c r="FZ50" s="216"/>
      <c r="GA50" s="216"/>
      <c r="GB50" s="216"/>
    </row>
    <row r="51" spans="1:184" ht="18" customHeight="1" x14ac:dyDescent="0.25">
      <c r="A51" s="137">
        <f t="shared" si="1"/>
        <v>0</v>
      </c>
      <c r="B51" s="138">
        <f t="shared" si="2"/>
        <v>0</v>
      </c>
      <c r="C51" s="132"/>
      <c r="D51" s="72">
        <f t="shared" si="0"/>
        <v>0</v>
      </c>
      <c r="E51" s="72"/>
      <c r="F51" s="72" t="str">
        <f t="shared" si="4"/>
        <v/>
      </c>
      <c r="G51" s="582"/>
      <c r="H51" s="582"/>
      <c r="I51" s="73">
        <v>1</v>
      </c>
      <c r="J51" s="133"/>
      <c r="K51" s="635">
        <f>IF(C51="",0,IF(C51="A",IF(DT51="AP",0,SUMIF(#REF!,A51,#REF!)/1000+SUMIF(#REF!,A51,#REF!)/1000+0.00001),+O51))</f>
        <v>0</v>
      </c>
      <c r="L51" s="77"/>
      <c r="M51" s="636">
        <f>IF(C51="",0,IF(C51="A",IF(DT51="AP",0,SUMIF(#REF!,A51,#REF!)/1000+SUMIF(#REF!,A51,#REF!)/1000),+Q51))</f>
        <v>0</v>
      </c>
      <c r="N51" s="637" t="str">
        <f t="shared" si="3"/>
        <v/>
      </c>
      <c r="O51" s="113"/>
      <c r="P51" s="75"/>
      <c r="Q51" s="74"/>
      <c r="R51" s="127"/>
      <c r="S51" s="113"/>
      <c r="T51" s="76"/>
      <c r="U51" s="75"/>
      <c r="V51" s="127"/>
      <c r="W51" s="113"/>
      <c r="X51" s="75"/>
      <c r="Y51" s="75"/>
      <c r="Z51" s="77"/>
      <c r="AA51" s="115"/>
      <c r="AB51" s="113"/>
      <c r="AC51" s="75"/>
      <c r="AD51" s="75"/>
      <c r="AE51" s="75"/>
      <c r="AF51" s="78"/>
      <c r="AG51" s="114"/>
      <c r="AH51" s="21"/>
      <c r="AI51" s="161"/>
      <c r="AJ51" s="154"/>
      <c r="AK51" s="211"/>
      <c r="AL51" s="98"/>
      <c r="AM51" s="153"/>
      <c r="AN51" s="154"/>
      <c r="AO51" s="99"/>
      <c r="AP51" s="99"/>
      <c r="AQ51" s="99"/>
      <c r="AR51" s="155"/>
      <c r="AS51" s="99"/>
      <c r="AT51" s="99"/>
      <c r="AU51" s="99"/>
      <c r="AV51" s="99"/>
      <c r="AW51" s="97"/>
      <c r="AX51" s="152"/>
      <c r="AY51" s="21"/>
      <c r="AZ51" s="15"/>
      <c r="BA51" s="239"/>
      <c r="BB51" s="235"/>
      <c r="BC51" s="271"/>
      <c r="BD51" s="272"/>
      <c r="BE51" s="15"/>
      <c r="BF51" s="274"/>
      <c r="BG51" s="292"/>
      <c r="BH51" s="274"/>
      <c r="BI51" s="275"/>
      <c r="BJ51" s="15"/>
      <c r="BK51" s="679"/>
      <c r="BL51" s="680"/>
      <c r="BM51" s="548"/>
      <c r="BN51" s="547"/>
      <c r="BO51" s="548"/>
      <c r="BP51" s="547"/>
      <c r="BQ51" s="548"/>
      <c r="BR51" s="549"/>
      <c r="BS51" s="17"/>
      <c r="BT51" s="685"/>
      <c r="BU51" s="547"/>
      <c r="BV51" s="547"/>
      <c r="BW51" s="267"/>
      <c r="BX51" s="535"/>
      <c r="BY51" s="536"/>
      <c r="BZ51" s="274"/>
      <c r="CA51" s="275"/>
      <c r="CB51" s="15"/>
      <c r="CC51" s="546"/>
      <c r="CD51" s="547"/>
      <c r="CE51" s="548"/>
      <c r="CF51" s="547"/>
      <c r="CG51" s="548"/>
      <c r="CH51" s="547"/>
      <c r="CI51" s="548"/>
      <c r="CJ51" s="549"/>
      <c r="CK51" s="17"/>
      <c r="CL51" s="265"/>
      <c r="CM51" s="266"/>
      <c r="CN51" s="266"/>
      <c r="CO51" s="267"/>
      <c r="CQ51" s="297"/>
      <c r="CR51" s="589"/>
      <c r="CS51" s="690"/>
      <c r="CT51" s="590"/>
      <c r="CU51" s="702"/>
      <c r="CV51" s="702"/>
      <c r="CW51" s="710"/>
      <c r="CX51" s="710"/>
      <c r="CY51" s="590"/>
      <c r="CZ51" s="590"/>
      <c r="DA51" s="590"/>
      <c r="DB51" s="590"/>
      <c r="DC51" s="590"/>
      <c r="DD51" s="711"/>
      <c r="DE51" s="715"/>
      <c r="DF51" s="715"/>
      <c r="DG51" s="715"/>
      <c r="DH51" s="715"/>
      <c r="DI51" s="715"/>
      <c r="DJ51" s="715"/>
      <c r="DK51" s="715"/>
      <c r="DL51" s="715"/>
      <c r="DM51" s="715"/>
      <c r="DN51" s="715"/>
      <c r="DO51" s="715"/>
      <c r="DP51" s="715"/>
      <c r="DQ51" s="715"/>
      <c r="DR51" s="217"/>
      <c r="DS51" s="217"/>
      <c r="DT51" s="217"/>
      <c r="DU51" s="217"/>
      <c r="DV51" s="217"/>
      <c r="DW51" s="217"/>
      <c r="DX51" s="217"/>
      <c r="DY51" s="217"/>
      <c r="DZ51" s="217"/>
      <c r="EA51" s="217"/>
      <c r="EB51" s="217"/>
      <c r="EC51" s="217"/>
      <c r="ED51" s="217"/>
      <c r="EE51" s="217"/>
      <c r="EF51" s="217"/>
      <c r="EG51" s="217"/>
      <c r="EH51" s="217"/>
      <c r="EI51" s="217"/>
      <c r="EJ51" s="217"/>
      <c r="EK51" s="217"/>
      <c r="EL51" s="217"/>
      <c r="EM51" s="217"/>
      <c r="EN51" s="217"/>
      <c r="EO51" s="217"/>
      <c r="EP51" s="217"/>
      <c r="EQ51" s="217"/>
      <c r="ER51" s="217"/>
      <c r="ES51" s="217"/>
      <c r="ET51" s="217"/>
      <c r="EU51" s="217"/>
      <c r="EV51" s="217"/>
      <c r="EW51" s="217"/>
      <c r="EX51" s="217"/>
      <c r="EY51" s="217"/>
      <c r="EZ51" s="217"/>
      <c r="FA51" s="217"/>
      <c r="FB51" s="217"/>
      <c r="FC51" s="217"/>
      <c r="FD51" s="217"/>
      <c r="FE51" s="217"/>
      <c r="FF51" s="217"/>
      <c r="FG51" s="217"/>
      <c r="FH51" s="217"/>
      <c r="FI51" s="217"/>
      <c r="FJ51" s="217"/>
      <c r="FK51" s="217"/>
      <c r="FL51" s="217"/>
      <c r="FM51" s="217"/>
      <c r="FN51" s="217"/>
      <c r="FO51" s="217"/>
      <c r="FP51" s="217"/>
      <c r="FQ51" s="216"/>
      <c r="FR51" s="216"/>
      <c r="FS51" s="216"/>
      <c r="FT51" s="216"/>
      <c r="FU51" s="216"/>
      <c r="FV51" s="216"/>
      <c r="FW51" s="216"/>
      <c r="FX51" s="216"/>
      <c r="FY51" s="216"/>
      <c r="FZ51" s="216"/>
      <c r="GA51" s="216"/>
      <c r="GB51" s="216"/>
    </row>
    <row r="52" spans="1:184" ht="18" customHeight="1" x14ac:dyDescent="0.25">
      <c r="A52" s="137">
        <f t="shared" si="1"/>
        <v>0</v>
      </c>
      <c r="B52" s="138">
        <f t="shared" si="2"/>
        <v>0</v>
      </c>
      <c r="C52" s="132"/>
      <c r="D52" s="72">
        <f t="shared" si="0"/>
        <v>0</v>
      </c>
      <c r="E52" s="72"/>
      <c r="F52" s="72" t="str">
        <f t="shared" si="4"/>
        <v/>
      </c>
      <c r="G52" s="582"/>
      <c r="H52" s="582"/>
      <c r="I52" s="73">
        <v>1</v>
      </c>
      <c r="J52" s="133"/>
      <c r="K52" s="635">
        <f>IF(C52="",0,IF(C52="A",IF(DT52="AP",0,SUMIF(#REF!,A52,#REF!)/1000+SUMIF(#REF!,A52,#REF!)/1000+0.00001),+O52))</f>
        <v>0</v>
      </c>
      <c r="L52" s="77"/>
      <c r="M52" s="636">
        <f>IF(C52="",0,IF(C52="A",IF(DT52="AP",0,SUMIF(#REF!,A52,#REF!)/1000+SUMIF(#REF!,A52,#REF!)/1000),+Q52))</f>
        <v>0</v>
      </c>
      <c r="N52" s="637" t="str">
        <f t="shared" si="3"/>
        <v/>
      </c>
      <c r="O52" s="113"/>
      <c r="P52" s="75"/>
      <c r="Q52" s="74"/>
      <c r="R52" s="127"/>
      <c r="S52" s="113"/>
      <c r="T52" s="76"/>
      <c r="U52" s="75"/>
      <c r="V52" s="127"/>
      <c r="W52" s="113"/>
      <c r="X52" s="75"/>
      <c r="Y52" s="75"/>
      <c r="Z52" s="77"/>
      <c r="AA52" s="115"/>
      <c r="AB52" s="113"/>
      <c r="AC52" s="75"/>
      <c r="AD52" s="75"/>
      <c r="AE52" s="75"/>
      <c r="AF52" s="78"/>
      <c r="AG52" s="114"/>
      <c r="AH52" s="21"/>
      <c r="AI52" s="161"/>
      <c r="AJ52" s="154"/>
      <c r="AK52" s="211"/>
      <c r="AL52" s="98"/>
      <c r="AM52" s="153"/>
      <c r="AN52" s="154"/>
      <c r="AO52" s="99"/>
      <c r="AP52" s="99"/>
      <c r="AQ52" s="99"/>
      <c r="AR52" s="155"/>
      <c r="AS52" s="99"/>
      <c r="AT52" s="99"/>
      <c r="AU52" s="99"/>
      <c r="AV52" s="99"/>
      <c r="AW52" s="97"/>
      <c r="AX52" s="152"/>
      <c r="AY52" s="21"/>
      <c r="AZ52" s="15"/>
      <c r="BA52" s="239"/>
      <c r="BB52" s="235"/>
      <c r="BC52" s="271"/>
      <c r="BD52" s="272"/>
      <c r="BE52" s="15"/>
      <c r="BF52" s="274"/>
      <c r="BG52" s="292"/>
      <c r="BH52" s="274"/>
      <c r="BI52" s="275"/>
      <c r="BJ52" s="15"/>
      <c r="BK52" s="679"/>
      <c r="BL52" s="680"/>
      <c r="BM52" s="548"/>
      <c r="BN52" s="547"/>
      <c r="BO52" s="548"/>
      <c r="BP52" s="547"/>
      <c r="BQ52" s="548"/>
      <c r="BR52" s="549"/>
      <c r="BS52" s="17"/>
      <c r="BT52" s="685"/>
      <c r="BU52" s="547"/>
      <c r="BV52" s="547"/>
      <c r="BW52" s="267"/>
      <c r="BX52" s="535"/>
      <c r="BY52" s="536"/>
      <c r="BZ52" s="274"/>
      <c r="CA52" s="275"/>
      <c r="CB52" s="15"/>
      <c r="CC52" s="546"/>
      <c r="CD52" s="547"/>
      <c r="CE52" s="548"/>
      <c r="CF52" s="547"/>
      <c r="CG52" s="548"/>
      <c r="CH52" s="547"/>
      <c r="CI52" s="548"/>
      <c r="CJ52" s="549"/>
      <c r="CK52" s="17"/>
      <c r="CL52" s="265"/>
      <c r="CM52" s="266"/>
      <c r="CN52" s="266"/>
      <c r="CO52" s="267"/>
      <c r="CQ52" s="297"/>
      <c r="CR52" s="589"/>
      <c r="CS52" s="690"/>
      <c r="CT52" s="590"/>
      <c r="CU52" s="702"/>
      <c r="CV52" s="702"/>
      <c r="CW52" s="710"/>
      <c r="CX52" s="710"/>
      <c r="CY52" s="590"/>
      <c r="CZ52" s="590"/>
      <c r="DA52" s="590"/>
      <c r="DB52" s="590"/>
      <c r="DC52" s="590"/>
      <c r="DD52" s="711"/>
      <c r="DE52" s="715"/>
      <c r="DF52" s="715"/>
      <c r="DG52" s="715"/>
      <c r="DH52" s="715"/>
      <c r="DI52" s="715"/>
      <c r="DJ52" s="715"/>
      <c r="DK52" s="715"/>
      <c r="DL52" s="715"/>
      <c r="DM52" s="715"/>
      <c r="DN52" s="715"/>
      <c r="DO52" s="715"/>
      <c r="DP52" s="715"/>
      <c r="DQ52" s="715"/>
      <c r="DR52" s="217"/>
      <c r="DS52" s="217"/>
      <c r="DT52" s="217"/>
      <c r="DU52" s="217"/>
      <c r="DV52" s="217"/>
      <c r="DW52" s="217"/>
      <c r="DX52" s="217"/>
      <c r="DY52" s="217"/>
      <c r="DZ52" s="217"/>
      <c r="EA52" s="217"/>
      <c r="EB52" s="217"/>
      <c r="EC52" s="217"/>
      <c r="ED52" s="217"/>
      <c r="EE52" s="217"/>
      <c r="EF52" s="217"/>
      <c r="EG52" s="217"/>
      <c r="EH52" s="217"/>
      <c r="EI52" s="217"/>
      <c r="EJ52" s="217"/>
      <c r="EK52" s="217"/>
      <c r="EL52" s="217"/>
      <c r="EM52" s="217"/>
      <c r="EN52" s="217"/>
      <c r="EO52" s="217"/>
      <c r="EP52" s="217"/>
      <c r="EQ52" s="217"/>
      <c r="ER52" s="217"/>
      <c r="ES52" s="217"/>
      <c r="ET52" s="217"/>
      <c r="EU52" s="217"/>
      <c r="EV52" s="217"/>
      <c r="EW52" s="217"/>
      <c r="EX52" s="217"/>
      <c r="EY52" s="217"/>
      <c r="EZ52" s="217"/>
      <c r="FA52" s="217"/>
      <c r="FB52" s="217"/>
      <c r="FC52" s="217"/>
      <c r="FD52" s="217"/>
      <c r="FE52" s="217"/>
      <c r="FF52" s="217"/>
      <c r="FG52" s="217"/>
      <c r="FH52" s="217"/>
      <c r="FI52" s="217"/>
      <c r="FJ52" s="217"/>
      <c r="FK52" s="217"/>
      <c r="FL52" s="217"/>
      <c r="FM52" s="217"/>
      <c r="FN52" s="217"/>
      <c r="FO52" s="217"/>
      <c r="FP52" s="217"/>
      <c r="FQ52" s="216"/>
      <c r="FR52" s="216"/>
      <c r="FS52" s="216"/>
      <c r="FT52" s="216"/>
      <c r="FU52" s="216"/>
      <c r="FV52" s="216"/>
      <c r="FW52" s="216"/>
      <c r="FX52" s="216"/>
      <c r="FY52" s="216"/>
      <c r="FZ52" s="216"/>
      <c r="GA52" s="216"/>
      <c r="GB52" s="216"/>
    </row>
    <row r="53" spans="1:184" ht="18" customHeight="1" x14ac:dyDescent="0.25">
      <c r="A53" s="137">
        <f t="shared" si="1"/>
        <v>0</v>
      </c>
      <c r="B53" s="138">
        <f t="shared" si="2"/>
        <v>0</v>
      </c>
      <c r="C53" s="132"/>
      <c r="D53" s="72">
        <f t="shared" si="0"/>
        <v>0</v>
      </c>
      <c r="E53" s="72"/>
      <c r="F53" s="72" t="str">
        <f t="shared" si="4"/>
        <v/>
      </c>
      <c r="G53" s="582"/>
      <c r="H53" s="582"/>
      <c r="I53" s="73">
        <v>1</v>
      </c>
      <c r="J53" s="133"/>
      <c r="K53" s="635">
        <f>IF(C53="",0,IF(C53="A",IF(DT53="AP",0,SUMIF(#REF!,A53,#REF!)/1000+SUMIF(#REF!,A53,#REF!)/1000+0.00001),+O53))</f>
        <v>0</v>
      </c>
      <c r="L53" s="77"/>
      <c r="M53" s="636">
        <f>IF(C53="",0,IF(C53="A",IF(DT53="AP",0,SUMIF(#REF!,A53,#REF!)/1000+SUMIF(#REF!,A53,#REF!)/1000),+Q53))</f>
        <v>0</v>
      </c>
      <c r="N53" s="637" t="str">
        <f t="shared" si="3"/>
        <v/>
      </c>
      <c r="O53" s="113"/>
      <c r="P53" s="75"/>
      <c r="Q53" s="74"/>
      <c r="R53" s="127"/>
      <c r="S53" s="113"/>
      <c r="T53" s="76"/>
      <c r="U53" s="75"/>
      <c r="V53" s="127"/>
      <c r="W53" s="113"/>
      <c r="X53" s="75"/>
      <c r="Y53" s="75"/>
      <c r="Z53" s="77"/>
      <c r="AA53" s="115"/>
      <c r="AB53" s="113"/>
      <c r="AC53" s="75"/>
      <c r="AD53" s="75"/>
      <c r="AE53" s="75"/>
      <c r="AF53" s="78"/>
      <c r="AG53" s="114"/>
      <c r="AH53" s="21"/>
      <c r="AI53" s="161"/>
      <c r="AJ53" s="154"/>
      <c r="AK53" s="211"/>
      <c r="AL53" s="98"/>
      <c r="AM53" s="153"/>
      <c r="AN53" s="154"/>
      <c r="AO53" s="99"/>
      <c r="AP53" s="99"/>
      <c r="AQ53" s="99"/>
      <c r="AR53" s="155"/>
      <c r="AS53" s="99"/>
      <c r="AT53" s="99"/>
      <c r="AU53" s="99"/>
      <c r="AV53" s="99"/>
      <c r="AW53" s="97"/>
      <c r="AX53" s="152"/>
      <c r="AY53" s="21"/>
      <c r="AZ53" s="15"/>
      <c r="BA53" s="239"/>
      <c r="BB53" s="235"/>
      <c r="BC53" s="271"/>
      <c r="BD53" s="272"/>
      <c r="BE53" s="15"/>
      <c r="BF53" s="274"/>
      <c r="BG53" s="292"/>
      <c r="BH53" s="274"/>
      <c r="BI53" s="275"/>
      <c r="BJ53" s="15"/>
      <c r="BK53" s="679"/>
      <c r="BL53" s="680"/>
      <c r="BM53" s="548"/>
      <c r="BN53" s="547"/>
      <c r="BO53" s="548"/>
      <c r="BP53" s="547"/>
      <c r="BQ53" s="548"/>
      <c r="BR53" s="549"/>
      <c r="BS53" s="17"/>
      <c r="BT53" s="685"/>
      <c r="BU53" s="547"/>
      <c r="BV53" s="547"/>
      <c r="BW53" s="267"/>
      <c r="BX53" s="535"/>
      <c r="BY53" s="536"/>
      <c r="BZ53" s="274"/>
      <c r="CA53" s="275"/>
      <c r="CB53" s="15"/>
      <c r="CC53" s="546"/>
      <c r="CD53" s="547"/>
      <c r="CE53" s="548"/>
      <c r="CF53" s="547"/>
      <c r="CG53" s="548"/>
      <c r="CH53" s="547"/>
      <c r="CI53" s="548"/>
      <c r="CJ53" s="549"/>
      <c r="CK53" s="17"/>
      <c r="CL53" s="265"/>
      <c r="CM53" s="266"/>
      <c r="CN53" s="266"/>
      <c r="CO53" s="267"/>
      <c r="CQ53" s="297"/>
      <c r="CR53" s="589"/>
      <c r="CS53" s="690"/>
      <c r="CT53" s="590"/>
      <c r="CU53" s="702"/>
      <c r="CV53" s="702"/>
      <c r="CW53" s="710"/>
      <c r="CX53" s="710"/>
      <c r="CY53" s="590"/>
      <c r="CZ53" s="590"/>
      <c r="DA53" s="590"/>
      <c r="DB53" s="590"/>
      <c r="DC53" s="590"/>
      <c r="DD53" s="711"/>
      <c r="DE53" s="715"/>
      <c r="DF53" s="715"/>
      <c r="DG53" s="715"/>
      <c r="DH53" s="715"/>
      <c r="DI53" s="715"/>
      <c r="DJ53" s="715"/>
      <c r="DK53" s="715"/>
      <c r="DL53" s="715"/>
      <c r="DM53" s="715"/>
      <c r="DN53" s="715"/>
      <c r="DO53" s="715"/>
      <c r="DP53" s="715"/>
      <c r="DQ53" s="715"/>
      <c r="DR53" s="217"/>
      <c r="DS53" s="217"/>
      <c r="DT53" s="217"/>
      <c r="DU53" s="217"/>
      <c r="DV53" s="217"/>
      <c r="DW53" s="217"/>
      <c r="DX53" s="217"/>
      <c r="DY53" s="217"/>
      <c r="DZ53" s="217"/>
      <c r="EA53" s="217"/>
      <c r="EB53" s="217"/>
      <c r="EC53" s="217"/>
      <c r="ED53" s="217"/>
      <c r="EE53" s="217"/>
      <c r="EF53" s="217"/>
      <c r="EG53" s="217"/>
      <c r="EH53" s="217"/>
      <c r="EI53" s="217"/>
      <c r="EJ53" s="217"/>
      <c r="EK53" s="217"/>
      <c r="EL53" s="217"/>
      <c r="EM53" s="217"/>
      <c r="EN53" s="217"/>
      <c r="EO53" s="217"/>
      <c r="EP53" s="217"/>
      <c r="EQ53" s="217"/>
      <c r="ER53" s="217"/>
      <c r="ES53" s="217"/>
      <c r="ET53" s="217"/>
      <c r="EU53" s="217"/>
      <c r="EV53" s="217"/>
      <c r="EW53" s="217"/>
      <c r="EX53" s="217"/>
      <c r="EY53" s="217"/>
      <c r="EZ53" s="217"/>
      <c r="FA53" s="217"/>
      <c r="FB53" s="217"/>
      <c r="FC53" s="217"/>
      <c r="FD53" s="217"/>
      <c r="FE53" s="217"/>
      <c r="FF53" s="217"/>
      <c r="FG53" s="217"/>
      <c r="FH53" s="217"/>
      <c r="FI53" s="217"/>
      <c r="FJ53" s="217"/>
      <c r="FK53" s="217"/>
      <c r="FL53" s="217"/>
      <c r="FM53" s="217"/>
      <c r="FN53" s="217"/>
      <c r="FO53" s="217"/>
      <c r="FP53" s="217"/>
      <c r="FQ53" s="216"/>
      <c r="FR53" s="216"/>
      <c r="FS53" s="216"/>
      <c r="FT53" s="216"/>
      <c r="FU53" s="216"/>
      <c r="FV53" s="216"/>
      <c r="FW53" s="216"/>
      <c r="FX53" s="216"/>
      <c r="FY53" s="216"/>
      <c r="FZ53" s="216"/>
      <c r="GA53" s="216"/>
      <c r="GB53" s="216"/>
    </row>
    <row r="54" spans="1:184" ht="18" customHeight="1" x14ac:dyDescent="0.25">
      <c r="A54" s="137">
        <f t="shared" si="1"/>
        <v>0</v>
      </c>
      <c r="B54" s="138">
        <f t="shared" si="2"/>
        <v>0</v>
      </c>
      <c r="C54" s="132"/>
      <c r="D54" s="72">
        <f t="shared" si="0"/>
        <v>0</v>
      </c>
      <c r="E54" s="72"/>
      <c r="F54" s="72" t="str">
        <f>IF(C54="A",IF(O54-S54-W54-X54-Y54&lt;1,"T","E"),"")</f>
        <v/>
      </c>
      <c r="G54" s="582"/>
      <c r="H54" s="582"/>
      <c r="I54" s="73">
        <v>1</v>
      </c>
      <c r="J54" s="133"/>
      <c r="K54" s="635">
        <f>IF(C54="",0,IF(C54="A",IF(DT54="AP",0,SUMIF(#REF!,A54,#REF!)/1000+SUMIF(#REF!,A54,#REF!)/1000+0.00001),+O54))</f>
        <v>0</v>
      </c>
      <c r="L54" s="77"/>
      <c r="M54" s="636">
        <f>IF(C54="",0,IF(C54="A",IF(DT54="AP",0,SUMIF(#REF!,A54,#REF!)/1000+SUMIF(#REF!,A54,#REF!)/1000),+Q54))</f>
        <v>0</v>
      </c>
      <c r="N54" s="637" t="str">
        <f t="shared" si="3"/>
        <v/>
      </c>
      <c r="O54" s="113"/>
      <c r="P54" s="75"/>
      <c r="Q54" s="74"/>
      <c r="R54" s="127"/>
      <c r="S54" s="113"/>
      <c r="T54" s="76"/>
      <c r="U54" s="75"/>
      <c r="V54" s="127"/>
      <c r="W54" s="113"/>
      <c r="X54" s="75"/>
      <c r="Y54" s="75"/>
      <c r="Z54" s="77"/>
      <c r="AA54" s="115"/>
      <c r="AB54" s="113"/>
      <c r="AC54" s="75"/>
      <c r="AD54" s="75"/>
      <c r="AE54" s="75"/>
      <c r="AF54" s="78"/>
      <c r="AG54" s="114"/>
      <c r="AH54" s="21"/>
      <c r="AI54" s="161"/>
      <c r="AJ54" s="154"/>
      <c r="AK54" s="211"/>
      <c r="AL54" s="98"/>
      <c r="AM54" s="153"/>
      <c r="AN54" s="154"/>
      <c r="AO54" s="99"/>
      <c r="AP54" s="99"/>
      <c r="AQ54" s="99"/>
      <c r="AR54" s="155"/>
      <c r="AS54" s="99"/>
      <c r="AT54" s="99"/>
      <c r="AU54" s="99"/>
      <c r="AV54" s="99"/>
      <c r="AW54" s="97"/>
      <c r="AX54" s="152"/>
      <c r="AY54" s="21"/>
      <c r="AZ54" s="15"/>
      <c r="BA54" s="239"/>
      <c r="BB54" s="235"/>
      <c r="BC54" s="271"/>
      <c r="BD54" s="272"/>
      <c r="BE54" s="15"/>
      <c r="BF54" s="274"/>
      <c r="BG54" s="292"/>
      <c r="BH54" s="274"/>
      <c r="BI54" s="275"/>
      <c r="BJ54" s="15"/>
      <c r="BK54" s="679"/>
      <c r="BL54" s="680"/>
      <c r="BM54" s="548"/>
      <c r="BN54" s="547"/>
      <c r="BO54" s="548"/>
      <c r="BP54" s="547"/>
      <c r="BQ54" s="548"/>
      <c r="BR54" s="549"/>
      <c r="BS54" s="17"/>
      <c r="BT54" s="685"/>
      <c r="BU54" s="547"/>
      <c r="BV54" s="547"/>
      <c r="BW54" s="267"/>
      <c r="BX54" s="535"/>
      <c r="BY54" s="536"/>
      <c r="BZ54" s="274"/>
      <c r="CA54" s="275"/>
      <c r="CB54" s="15"/>
      <c r="CC54" s="546"/>
      <c r="CD54" s="547"/>
      <c r="CE54" s="548"/>
      <c r="CF54" s="547"/>
      <c r="CG54" s="548"/>
      <c r="CH54" s="547"/>
      <c r="CI54" s="548"/>
      <c r="CJ54" s="549"/>
      <c r="CK54" s="17"/>
      <c r="CL54" s="265"/>
      <c r="CM54" s="266"/>
      <c r="CN54" s="266"/>
      <c r="CO54" s="267"/>
      <c r="CQ54" s="297"/>
      <c r="CR54" s="589"/>
      <c r="CS54" s="690"/>
      <c r="CT54" s="590"/>
      <c r="CU54" s="702"/>
      <c r="CV54" s="702"/>
      <c r="CW54" s="710"/>
      <c r="CX54" s="710"/>
      <c r="CY54" s="590"/>
      <c r="CZ54" s="590"/>
      <c r="DA54" s="590"/>
      <c r="DB54" s="590"/>
      <c r="DC54" s="590"/>
      <c r="DD54" s="711"/>
      <c r="DE54" s="715"/>
      <c r="DF54" s="715"/>
      <c r="DG54" s="715"/>
      <c r="DH54" s="715"/>
      <c r="DI54" s="715"/>
      <c r="DJ54" s="715"/>
      <c r="DK54" s="715"/>
      <c r="DL54" s="715"/>
      <c r="DM54" s="715"/>
      <c r="DN54" s="715"/>
      <c r="DO54" s="715"/>
      <c r="DP54" s="715"/>
      <c r="DQ54" s="715"/>
      <c r="DR54" s="217"/>
      <c r="DS54" s="217"/>
      <c r="DT54" s="217"/>
      <c r="DU54" s="217"/>
      <c r="DV54" s="217"/>
      <c r="DW54" s="217"/>
      <c r="DX54" s="217"/>
      <c r="DY54" s="217"/>
      <c r="DZ54" s="217"/>
      <c r="EA54" s="217"/>
      <c r="EB54" s="217"/>
      <c r="EC54" s="217"/>
      <c r="ED54" s="217"/>
      <c r="EE54" s="217"/>
      <c r="EF54" s="217"/>
      <c r="EG54" s="217"/>
      <c r="EH54" s="217"/>
      <c r="EI54" s="217"/>
      <c r="EJ54" s="217"/>
      <c r="EK54" s="217"/>
      <c r="EL54" s="217"/>
      <c r="EM54" s="217"/>
      <c r="EN54" s="217"/>
      <c r="EO54" s="217"/>
      <c r="EP54" s="217"/>
      <c r="EQ54" s="217"/>
      <c r="ER54" s="217"/>
      <c r="ES54" s="217"/>
      <c r="ET54" s="217"/>
      <c r="EU54" s="217"/>
      <c r="EV54" s="217"/>
      <c r="EW54" s="217"/>
      <c r="EX54" s="217"/>
      <c r="EY54" s="217"/>
      <c r="EZ54" s="217"/>
      <c r="FA54" s="217"/>
      <c r="FB54" s="217"/>
      <c r="FC54" s="217"/>
      <c r="FD54" s="217"/>
      <c r="FE54" s="217"/>
      <c r="FF54" s="217"/>
      <c r="FG54" s="217"/>
      <c r="FH54" s="217"/>
      <c r="FI54" s="217"/>
      <c r="FJ54" s="217"/>
      <c r="FK54" s="217"/>
      <c r="FL54" s="217"/>
      <c r="FM54" s="217"/>
      <c r="FN54" s="217"/>
      <c r="FO54" s="217"/>
      <c r="FP54" s="217"/>
      <c r="FQ54" s="216"/>
      <c r="FR54" s="216"/>
      <c r="FS54" s="216"/>
      <c r="FT54" s="216"/>
      <c r="FU54" s="216"/>
      <c r="FV54" s="216"/>
      <c r="FW54" s="216"/>
      <c r="FX54" s="216"/>
      <c r="FY54" s="216"/>
      <c r="FZ54" s="216"/>
      <c r="GA54" s="216"/>
      <c r="GB54" s="216"/>
    </row>
    <row r="55" spans="1:184" ht="18" customHeight="1" x14ac:dyDescent="0.25">
      <c r="A55" s="137">
        <f t="shared" si="1"/>
        <v>0</v>
      </c>
      <c r="B55" s="138">
        <f t="shared" si="2"/>
        <v>0</v>
      </c>
      <c r="C55" s="132"/>
      <c r="D55" s="72">
        <f t="shared" si="0"/>
        <v>0</v>
      </c>
      <c r="E55" s="72"/>
      <c r="F55" s="72" t="str">
        <f t="shared" si="4"/>
        <v/>
      </c>
      <c r="G55" s="582"/>
      <c r="H55" s="582"/>
      <c r="I55" s="73">
        <v>1</v>
      </c>
      <c r="J55" s="133"/>
      <c r="K55" s="635">
        <f>IF(C55="",0,IF(C55="A",IF(DT55="AP",0,SUMIF(#REF!,A55,#REF!)/1000+SUMIF(#REF!,A55,#REF!)/1000+0.00001),+O55))</f>
        <v>0</v>
      </c>
      <c r="L55" s="77"/>
      <c r="M55" s="636">
        <f>IF(C55="",0,IF(C55="A",IF(DT55="AP",0,SUMIF(#REF!,A55,#REF!)/1000+SUMIF(#REF!,A55,#REF!)/1000),+Q55))</f>
        <v>0</v>
      </c>
      <c r="N55" s="637" t="str">
        <f t="shared" si="3"/>
        <v/>
      </c>
      <c r="O55" s="113"/>
      <c r="P55" s="75"/>
      <c r="Q55" s="74"/>
      <c r="R55" s="127"/>
      <c r="S55" s="113"/>
      <c r="T55" s="76"/>
      <c r="U55" s="75"/>
      <c r="V55" s="127"/>
      <c r="W55" s="113"/>
      <c r="X55" s="75"/>
      <c r="Y55" s="75"/>
      <c r="Z55" s="77"/>
      <c r="AA55" s="115"/>
      <c r="AB55" s="113"/>
      <c r="AC55" s="75"/>
      <c r="AD55" s="75"/>
      <c r="AE55" s="75"/>
      <c r="AF55" s="78"/>
      <c r="AG55" s="114"/>
      <c r="AH55" s="21"/>
      <c r="AI55" s="161"/>
      <c r="AJ55" s="154"/>
      <c r="AK55" s="211"/>
      <c r="AL55" s="98"/>
      <c r="AM55" s="153"/>
      <c r="AN55" s="154"/>
      <c r="AO55" s="99"/>
      <c r="AP55" s="99"/>
      <c r="AQ55" s="99"/>
      <c r="AR55" s="155"/>
      <c r="AS55" s="99"/>
      <c r="AT55" s="99"/>
      <c r="AU55" s="99"/>
      <c r="AV55" s="99"/>
      <c r="AW55" s="97"/>
      <c r="AX55" s="152"/>
      <c r="AY55" s="21"/>
      <c r="AZ55" s="15"/>
      <c r="BA55" s="239"/>
      <c r="BB55" s="235"/>
      <c r="BC55" s="271"/>
      <c r="BD55" s="272"/>
      <c r="BE55" s="15"/>
      <c r="BF55" s="274"/>
      <c r="BG55" s="292"/>
      <c r="BH55" s="274"/>
      <c r="BI55" s="275"/>
      <c r="BJ55" s="15"/>
      <c r="BK55" s="679"/>
      <c r="BL55" s="680"/>
      <c r="BM55" s="548"/>
      <c r="BN55" s="547"/>
      <c r="BO55" s="548"/>
      <c r="BP55" s="547"/>
      <c r="BQ55" s="548"/>
      <c r="BR55" s="549"/>
      <c r="BS55" s="17"/>
      <c r="BT55" s="685"/>
      <c r="BU55" s="547"/>
      <c r="BV55" s="547"/>
      <c r="BW55" s="267"/>
      <c r="BX55" s="535"/>
      <c r="BY55" s="536"/>
      <c r="BZ55" s="274"/>
      <c r="CA55" s="275"/>
      <c r="CB55" s="15"/>
      <c r="CC55" s="546"/>
      <c r="CD55" s="547"/>
      <c r="CE55" s="548"/>
      <c r="CF55" s="547"/>
      <c r="CG55" s="548"/>
      <c r="CH55" s="547"/>
      <c r="CI55" s="548"/>
      <c r="CJ55" s="549"/>
      <c r="CK55" s="17"/>
      <c r="CL55" s="265"/>
      <c r="CM55" s="266"/>
      <c r="CN55" s="266"/>
      <c r="CO55" s="267"/>
      <c r="CQ55" s="297"/>
      <c r="CR55" s="589"/>
      <c r="CS55" s="690"/>
      <c r="CT55" s="590"/>
      <c r="CU55" s="702"/>
      <c r="CV55" s="702"/>
      <c r="CW55" s="710"/>
      <c r="CX55" s="710"/>
      <c r="CY55" s="590"/>
      <c r="CZ55" s="590"/>
      <c r="DA55" s="590"/>
      <c r="DB55" s="590"/>
      <c r="DC55" s="590"/>
      <c r="DD55" s="711"/>
      <c r="DE55" s="715"/>
      <c r="DF55" s="715"/>
      <c r="DG55" s="715"/>
      <c r="DH55" s="715"/>
      <c r="DI55" s="715"/>
      <c r="DJ55" s="715"/>
      <c r="DK55" s="715"/>
      <c r="DL55" s="715"/>
      <c r="DM55" s="715"/>
      <c r="DN55" s="715"/>
      <c r="DO55" s="715"/>
      <c r="DP55" s="715"/>
      <c r="DQ55" s="715"/>
      <c r="DR55" s="217"/>
      <c r="DS55" s="217"/>
      <c r="DT55" s="217"/>
      <c r="DU55" s="217"/>
      <c r="DV55" s="217"/>
      <c r="DW55" s="217"/>
      <c r="DX55" s="217"/>
      <c r="DY55" s="217"/>
      <c r="DZ55" s="217"/>
      <c r="EA55" s="217"/>
      <c r="EB55" s="217"/>
      <c r="EC55" s="217"/>
      <c r="ED55" s="217"/>
      <c r="EE55" s="217"/>
      <c r="EF55" s="217"/>
      <c r="EG55" s="217"/>
      <c r="EH55" s="217"/>
      <c r="EI55" s="217"/>
      <c r="EJ55" s="217"/>
      <c r="EK55" s="217"/>
      <c r="EL55" s="217"/>
      <c r="EM55" s="217"/>
      <c r="EN55" s="217"/>
      <c r="EO55" s="217"/>
      <c r="EP55" s="217"/>
      <c r="EQ55" s="217"/>
      <c r="ER55" s="217"/>
      <c r="ES55" s="217"/>
      <c r="ET55" s="217"/>
      <c r="EU55" s="217"/>
      <c r="EV55" s="217"/>
      <c r="EW55" s="217"/>
      <c r="EX55" s="217"/>
      <c r="EY55" s="217"/>
      <c r="EZ55" s="217"/>
      <c r="FA55" s="217"/>
      <c r="FB55" s="217"/>
      <c r="FC55" s="217"/>
      <c r="FD55" s="217"/>
      <c r="FE55" s="217"/>
      <c r="FF55" s="217"/>
      <c r="FG55" s="217"/>
      <c r="FH55" s="217"/>
      <c r="FI55" s="217"/>
      <c r="FJ55" s="217"/>
      <c r="FK55" s="217"/>
      <c r="FL55" s="217"/>
      <c r="FM55" s="217"/>
      <c r="FN55" s="217"/>
      <c r="FO55" s="217"/>
      <c r="FP55" s="217"/>
      <c r="FQ55" s="216"/>
      <c r="FR55" s="216"/>
      <c r="FS55" s="216"/>
      <c r="FT55" s="216"/>
      <c r="FU55" s="216"/>
      <c r="FV55" s="216"/>
      <c r="FW55" s="216"/>
      <c r="FX55" s="216"/>
      <c r="FY55" s="216"/>
      <c r="FZ55" s="216"/>
      <c r="GA55" s="216"/>
      <c r="GB55" s="216"/>
    </row>
    <row r="56" spans="1:184" ht="18" customHeight="1" x14ac:dyDescent="0.25">
      <c r="A56" s="137">
        <f t="shared" si="1"/>
        <v>0</v>
      </c>
      <c r="B56" s="138">
        <f t="shared" si="2"/>
        <v>0</v>
      </c>
      <c r="C56" s="132"/>
      <c r="D56" s="72">
        <f t="shared" si="0"/>
        <v>0</v>
      </c>
      <c r="E56" s="72"/>
      <c r="F56" s="72" t="str">
        <f t="shared" si="4"/>
        <v/>
      </c>
      <c r="G56" s="582"/>
      <c r="H56" s="582"/>
      <c r="I56" s="73">
        <v>1</v>
      </c>
      <c r="J56" s="133"/>
      <c r="K56" s="635">
        <f>IF(C56="",0,IF(C56="A",IF(DT56="AP",0,SUMIF(#REF!,A56,#REF!)/1000+SUMIF(#REF!,A56,#REF!)/1000+0.00001),+O56))</f>
        <v>0</v>
      </c>
      <c r="L56" s="77"/>
      <c r="M56" s="636">
        <f>IF(C56="",0,IF(C56="A",IF(DT56="AP",0,SUMIF(#REF!,A56,#REF!)/1000+SUMIF(#REF!,A56,#REF!)/1000),+Q56))</f>
        <v>0</v>
      </c>
      <c r="N56" s="637" t="str">
        <f t="shared" si="3"/>
        <v/>
      </c>
      <c r="O56" s="113"/>
      <c r="P56" s="75"/>
      <c r="Q56" s="74"/>
      <c r="R56" s="127"/>
      <c r="S56" s="113"/>
      <c r="T56" s="76"/>
      <c r="U56" s="75"/>
      <c r="V56" s="127"/>
      <c r="W56" s="113"/>
      <c r="X56" s="75"/>
      <c r="Y56" s="75"/>
      <c r="Z56" s="77"/>
      <c r="AA56" s="115"/>
      <c r="AB56" s="113"/>
      <c r="AC56" s="75"/>
      <c r="AD56" s="75"/>
      <c r="AE56" s="75"/>
      <c r="AF56" s="78"/>
      <c r="AG56" s="114"/>
      <c r="AH56" s="21"/>
      <c r="AI56" s="161"/>
      <c r="AJ56" s="154"/>
      <c r="AK56" s="211"/>
      <c r="AL56" s="98"/>
      <c r="AM56" s="153"/>
      <c r="AN56" s="154"/>
      <c r="AO56" s="99"/>
      <c r="AP56" s="99"/>
      <c r="AQ56" s="99"/>
      <c r="AR56" s="155"/>
      <c r="AS56" s="99"/>
      <c r="AT56" s="99"/>
      <c r="AU56" s="99"/>
      <c r="AV56" s="99"/>
      <c r="AW56" s="97"/>
      <c r="AX56" s="152"/>
      <c r="AY56" s="21"/>
      <c r="AZ56" s="15"/>
      <c r="BA56" s="239"/>
      <c r="BB56" s="235"/>
      <c r="BC56" s="271"/>
      <c r="BD56" s="272"/>
      <c r="BE56" s="15"/>
      <c r="BF56" s="274"/>
      <c r="BG56" s="292"/>
      <c r="BH56" s="274"/>
      <c r="BI56" s="275"/>
      <c r="BJ56" s="15"/>
      <c r="BK56" s="679"/>
      <c r="BL56" s="680"/>
      <c r="BM56" s="548"/>
      <c r="BN56" s="547"/>
      <c r="BO56" s="548"/>
      <c r="BP56" s="547"/>
      <c r="BQ56" s="548"/>
      <c r="BR56" s="549"/>
      <c r="BS56" s="17"/>
      <c r="BT56" s="685"/>
      <c r="BU56" s="547"/>
      <c r="BV56" s="547"/>
      <c r="BW56" s="267"/>
      <c r="BX56" s="535"/>
      <c r="BY56" s="536"/>
      <c r="BZ56" s="274"/>
      <c r="CA56" s="275"/>
      <c r="CB56" s="15"/>
      <c r="CC56" s="546"/>
      <c r="CD56" s="547"/>
      <c r="CE56" s="548"/>
      <c r="CF56" s="547"/>
      <c r="CG56" s="548"/>
      <c r="CH56" s="547"/>
      <c r="CI56" s="548"/>
      <c r="CJ56" s="549"/>
      <c r="CK56" s="17"/>
      <c r="CL56" s="265"/>
      <c r="CM56" s="266"/>
      <c r="CN56" s="266"/>
      <c r="CO56" s="267"/>
      <c r="CQ56" s="297"/>
      <c r="CR56" s="589"/>
      <c r="CS56" s="690"/>
      <c r="CT56" s="590"/>
      <c r="CU56" s="702"/>
      <c r="CV56" s="702"/>
      <c r="CW56" s="710"/>
      <c r="CX56" s="710"/>
      <c r="CY56" s="590"/>
      <c r="CZ56" s="590"/>
      <c r="DA56" s="590"/>
      <c r="DB56" s="590"/>
      <c r="DC56" s="590"/>
      <c r="DD56" s="711"/>
      <c r="DE56" s="715"/>
      <c r="DF56" s="715"/>
      <c r="DG56" s="715"/>
      <c r="DH56" s="715"/>
      <c r="DI56" s="715"/>
      <c r="DJ56" s="715"/>
      <c r="DK56" s="715"/>
      <c r="DL56" s="715"/>
      <c r="DM56" s="715"/>
      <c r="DN56" s="715"/>
      <c r="DO56" s="715"/>
      <c r="DP56" s="715"/>
      <c r="DQ56" s="715"/>
      <c r="DR56" s="217"/>
      <c r="DS56" s="217"/>
      <c r="DT56" s="217"/>
      <c r="DU56" s="217"/>
      <c r="DV56" s="217"/>
      <c r="DW56" s="217"/>
      <c r="DX56" s="217"/>
      <c r="DY56" s="217"/>
      <c r="DZ56" s="217"/>
      <c r="EA56" s="217"/>
      <c r="EB56" s="217"/>
      <c r="EC56" s="217"/>
      <c r="ED56" s="217"/>
      <c r="EE56" s="217"/>
      <c r="EF56" s="217"/>
      <c r="EG56" s="217"/>
      <c r="EH56" s="217"/>
      <c r="EI56" s="217"/>
      <c r="EJ56" s="217"/>
      <c r="EK56" s="217"/>
      <c r="EL56" s="217"/>
      <c r="EM56" s="217"/>
      <c r="EN56" s="217"/>
      <c r="EO56" s="217"/>
      <c r="EP56" s="217"/>
      <c r="EQ56" s="217"/>
      <c r="ER56" s="217"/>
      <c r="ES56" s="217"/>
      <c r="ET56" s="217"/>
      <c r="EU56" s="217"/>
      <c r="EV56" s="217"/>
      <c r="EW56" s="217"/>
      <c r="EX56" s="217"/>
      <c r="EY56" s="217"/>
      <c r="EZ56" s="217"/>
      <c r="FA56" s="217"/>
      <c r="FB56" s="217"/>
      <c r="FC56" s="217"/>
      <c r="FD56" s="217"/>
      <c r="FE56" s="217"/>
      <c r="FF56" s="217"/>
      <c r="FG56" s="217"/>
      <c r="FH56" s="217"/>
      <c r="FI56" s="217"/>
      <c r="FJ56" s="217"/>
      <c r="FK56" s="217"/>
      <c r="FL56" s="217"/>
      <c r="FM56" s="217"/>
      <c r="FN56" s="217"/>
      <c r="FO56" s="217"/>
      <c r="FP56" s="217"/>
      <c r="FQ56" s="216"/>
      <c r="FR56" s="216"/>
      <c r="FS56" s="216"/>
      <c r="FT56" s="216"/>
      <c r="FU56" s="216"/>
      <c r="FV56" s="216"/>
      <c r="FW56" s="216"/>
      <c r="FX56" s="216"/>
      <c r="FY56" s="216"/>
      <c r="FZ56" s="216"/>
      <c r="GA56" s="216"/>
      <c r="GB56" s="216"/>
    </row>
    <row r="57" spans="1:184" ht="18" customHeight="1" x14ac:dyDescent="0.25">
      <c r="A57" s="137">
        <f t="shared" si="1"/>
        <v>0</v>
      </c>
      <c r="B57" s="138">
        <f t="shared" si="2"/>
        <v>0</v>
      </c>
      <c r="C57" s="132"/>
      <c r="D57" s="72">
        <f t="shared" si="0"/>
        <v>0</v>
      </c>
      <c r="E57" s="72"/>
      <c r="F57" s="72" t="str">
        <f t="shared" si="4"/>
        <v/>
      </c>
      <c r="G57" s="582"/>
      <c r="H57" s="582"/>
      <c r="I57" s="73">
        <v>1</v>
      </c>
      <c r="J57" s="133"/>
      <c r="K57" s="635">
        <f>IF(C57="",0,IF(C57="A",IF(DT57="AP",0,SUMIF(#REF!,A57,#REF!)/1000+SUMIF(#REF!,A57,#REF!)/1000+0.00001),+O57))</f>
        <v>0</v>
      </c>
      <c r="L57" s="77"/>
      <c r="M57" s="636">
        <f>IF(C57="",0,IF(C57="A",IF(DT57="AP",0,SUMIF(#REF!,A57,#REF!)/1000+SUMIF(#REF!,A57,#REF!)/1000),+Q57))</f>
        <v>0</v>
      </c>
      <c r="N57" s="637" t="str">
        <f t="shared" si="3"/>
        <v/>
      </c>
      <c r="O57" s="113"/>
      <c r="P57" s="75"/>
      <c r="Q57" s="74"/>
      <c r="R57" s="127"/>
      <c r="S57" s="113"/>
      <c r="T57" s="76"/>
      <c r="U57" s="75"/>
      <c r="V57" s="127"/>
      <c r="W57" s="113"/>
      <c r="X57" s="75"/>
      <c r="Y57" s="75"/>
      <c r="Z57" s="77"/>
      <c r="AA57" s="115"/>
      <c r="AB57" s="113"/>
      <c r="AC57" s="75"/>
      <c r="AD57" s="75"/>
      <c r="AE57" s="75"/>
      <c r="AF57" s="78"/>
      <c r="AG57" s="114"/>
      <c r="AH57" s="21"/>
      <c r="AI57" s="161"/>
      <c r="AJ57" s="154"/>
      <c r="AK57" s="211"/>
      <c r="AL57" s="98"/>
      <c r="AM57" s="153"/>
      <c r="AN57" s="154"/>
      <c r="AO57" s="99"/>
      <c r="AP57" s="99"/>
      <c r="AQ57" s="99"/>
      <c r="AR57" s="155"/>
      <c r="AS57" s="99"/>
      <c r="AT57" s="99"/>
      <c r="AU57" s="99"/>
      <c r="AV57" s="99"/>
      <c r="AW57" s="97"/>
      <c r="AX57" s="152"/>
      <c r="AY57" s="21"/>
      <c r="AZ57" s="15"/>
      <c r="BA57" s="239"/>
      <c r="BB57" s="235"/>
      <c r="BC57" s="271"/>
      <c r="BD57" s="272"/>
      <c r="BE57" s="15"/>
      <c r="BF57" s="274"/>
      <c r="BG57" s="292"/>
      <c r="BH57" s="274"/>
      <c r="BI57" s="275"/>
      <c r="BJ57" s="15"/>
      <c r="BK57" s="679"/>
      <c r="BL57" s="680"/>
      <c r="BM57" s="548"/>
      <c r="BN57" s="547"/>
      <c r="BO57" s="548"/>
      <c r="BP57" s="547"/>
      <c r="BQ57" s="548"/>
      <c r="BR57" s="549"/>
      <c r="BS57" s="17"/>
      <c r="BT57" s="685"/>
      <c r="BU57" s="547"/>
      <c r="BV57" s="547"/>
      <c r="BW57" s="267"/>
      <c r="BX57" s="535"/>
      <c r="BY57" s="536"/>
      <c r="BZ57" s="274"/>
      <c r="CA57" s="275"/>
      <c r="CB57" s="15"/>
      <c r="CC57" s="546"/>
      <c r="CD57" s="547"/>
      <c r="CE57" s="548"/>
      <c r="CF57" s="547"/>
      <c r="CG57" s="548"/>
      <c r="CH57" s="547"/>
      <c r="CI57" s="548"/>
      <c r="CJ57" s="549"/>
      <c r="CK57" s="17"/>
      <c r="CL57" s="265"/>
      <c r="CM57" s="266"/>
      <c r="CN57" s="266"/>
      <c r="CO57" s="267"/>
      <c r="CQ57" s="297"/>
      <c r="CR57" s="589"/>
      <c r="CS57" s="690"/>
      <c r="CT57" s="590"/>
      <c r="CU57" s="702"/>
      <c r="CV57" s="702"/>
      <c r="CW57" s="710"/>
      <c r="CX57" s="710"/>
      <c r="CY57" s="590"/>
      <c r="CZ57" s="590"/>
      <c r="DA57" s="590"/>
      <c r="DB57" s="590"/>
      <c r="DC57" s="590"/>
      <c r="DD57" s="711"/>
      <c r="DE57" s="715"/>
      <c r="DF57" s="715"/>
      <c r="DG57" s="715"/>
      <c r="DH57" s="715"/>
      <c r="DI57" s="715"/>
      <c r="DJ57" s="715"/>
      <c r="DK57" s="715"/>
      <c r="DL57" s="715"/>
      <c r="DM57" s="715"/>
      <c r="DN57" s="715"/>
      <c r="DO57" s="715"/>
      <c r="DP57" s="715"/>
      <c r="DQ57" s="715"/>
      <c r="DR57" s="217"/>
      <c r="DS57" s="217"/>
      <c r="DT57" s="217"/>
      <c r="DU57" s="217"/>
      <c r="DV57" s="217"/>
      <c r="DW57" s="217"/>
      <c r="DX57" s="217"/>
      <c r="DY57" s="217"/>
      <c r="DZ57" s="217"/>
      <c r="EA57" s="217"/>
      <c r="EB57" s="217"/>
      <c r="EC57" s="217"/>
      <c r="ED57" s="217"/>
      <c r="EE57" s="217"/>
      <c r="EF57" s="217"/>
      <c r="EG57" s="217"/>
      <c r="EH57" s="217"/>
      <c r="EI57" s="217"/>
      <c r="EJ57" s="217"/>
      <c r="EK57" s="217"/>
      <c r="EL57" s="217"/>
      <c r="EM57" s="217"/>
      <c r="EN57" s="217"/>
      <c r="EO57" s="217"/>
      <c r="EP57" s="217"/>
      <c r="EQ57" s="217"/>
      <c r="ER57" s="217"/>
      <c r="ES57" s="217"/>
      <c r="ET57" s="217"/>
      <c r="EU57" s="217"/>
      <c r="EV57" s="217"/>
      <c r="EW57" s="217"/>
      <c r="EX57" s="217"/>
      <c r="EY57" s="217"/>
      <c r="EZ57" s="217"/>
      <c r="FA57" s="217"/>
      <c r="FB57" s="217"/>
      <c r="FC57" s="217"/>
      <c r="FD57" s="217"/>
      <c r="FE57" s="217"/>
      <c r="FF57" s="217"/>
      <c r="FG57" s="217"/>
      <c r="FH57" s="217"/>
      <c r="FI57" s="217"/>
      <c r="FJ57" s="217"/>
      <c r="FK57" s="217"/>
      <c r="FL57" s="217"/>
      <c r="FM57" s="217"/>
      <c r="FN57" s="217"/>
      <c r="FO57" s="217"/>
      <c r="FP57" s="217"/>
      <c r="FQ57" s="216"/>
      <c r="FR57" s="216"/>
      <c r="FS57" s="216"/>
      <c r="FT57" s="216"/>
      <c r="FU57" s="216"/>
      <c r="FV57" s="216"/>
      <c r="FW57" s="216"/>
      <c r="FX57" s="216"/>
      <c r="FY57" s="216"/>
      <c r="FZ57" s="216"/>
      <c r="GA57" s="216"/>
      <c r="GB57" s="216"/>
    </row>
    <row r="58" spans="1:184" ht="18" customHeight="1" x14ac:dyDescent="0.25">
      <c r="A58" s="137">
        <f t="shared" si="1"/>
        <v>0</v>
      </c>
      <c r="B58" s="138">
        <f t="shared" si="2"/>
        <v>0</v>
      </c>
      <c r="C58" s="132"/>
      <c r="D58" s="72">
        <f t="shared" si="0"/>
        <v>0</v>
      </c>
      <c r="E58" s="72"/>
      <c r="F58" s="72" t="str">
        <f t="shared" si="4"/>
        <v/>
      </c>
      <c r="G58" s="582"/>
      <c r="H58" s="582"/>
      <c r="I58" s="73">
        <v>1</v>
      </c>
      <c r="J58" s="133"/>
      <c r="K58" s="635">
        <f>IF(C58="",0,IF(C58="A",IF(DT58="AP",0,SUMIF(#REF!,A58,#REF!)/1000+SUMIF(#REF!,A58,#REF!)/1000+0.00001),+O58))</f>
        <v>0</v>
      </c>
      <c r="L58" s="77"/>
      <c r="M58" s="636">
        <f>IF(C58="",0,IF(C58="A",IF(DT58="AP",0,SUMIF(#REF!,A58,#REF!)/1000+SUMIF(#REF!,A58,#REF!)/1000),+Q58))</f>
        <v>0</v>
      </c>
      <c r="N58" s="637" t="str">
        <f t="shared" si="3"/>
        <v/>
      </c>
      <c r="O58" s="113"/>
      <c r="P58" s="75"/>
      <c r="Q58" s="74"/>
      <c r="R58" s="127"/>
      <c r="S58" s="113"/>
      <c r="T58" s="76"/>
      <c r="U58" s="75"/>
      <c r="V58" s="127"/>
      <c r="W58" s="113"/>
      <c r="X58" s="75"/>
      <c r="Y58" s="75"/>
      <c r="Z58" s="77"/>
      <c r="AA58" s="115"/>
      <c r="AB58" s="113"/>
      <c r="AC58" s="75"/>
      <c r="AD58" s="75"/>
      <c r="AE58" s="75"/>
      <c r="AF58" s="78"/>
      <c r="AG58" s="114"/>
      <c r="AH58" s="21"/>
      <c r="AI58" s="161"/>
      <c r="AJ58" s="154"/>
      <c r="AK58" s="211"/>
      <c r="AL58" s="98"/>
      <c r="AM58" s="153"/>
      <c r="AN58" s="154"/>
      <c r="AO58" s="99"/>
      <c r="AP58" s="99"/>
      <c r="AQ58" s="99"/>
      <c r="AR58" s="155"/>
      <c r="AS58" s="99"/>
      <c r="AT58" s="99"/>
      <c r="AU58" s="99"/>
      <c r="AV58" s="99"/>
      <c r="AW58" s="97"/>
      <c r="AX58" s="152"/>
      <c r="AY58" s="21"/>
      <c r="AZ58" s="15"/>
      <c r="BA58" s="239"/>
      <c r="BB58" s="235"/>
      <c r="BC58" s="271"/>
      <c r="BD58" s="272"/>
      <c r="BE58" s="15"/>
      <c r="BF58" s="274"/>
      <c r="BG58" s="292"/>
      <c r="BH58" s="274"/>
      <c r="BI58" s="275"/>
      <c r="BJ58" s="15"/>
      <c r="BK58" s="679"/>
      <c r="BL58" s="680"/>
      <c r="BM58" s="548"/>
      <c r="BN58" s="547"/>
      <c r="BO58" s="548"/>
      <c r="BP58" s="547"/>
      <c r="BQ58" s="548"/>
      <c r="BR58" s="549"/>
      <c r="BS58" s="17"/>
      <c r="BT58" s="685"/>
      <c r="BU58" s="547"/>
      <c r="BV58" s="547"/>
      <c r="BW58" s="267"/>
      <c r="BX58" s="535"/>
      <c r="BY58" s="536"/>
      <c r="BZ58" s="274"/>
      <c r="CA58" s="275"/>
      <c r="CB58" s="15"/>
      <c r="CC58" s="546"/>
      <c r="CD58" s="547"/>
      <c r="CE58" s="548"/>
      <c r="CF58" s="547"/>
      <c r="CG58" s="548"/>
      <c r="CH58" s="547"/>
      <c r="CI58" s="548"/>
      <c r="CJ58" s="549"/>
      <c r="CK58" s="17"/>
      <c r="CL58" s="265"/>
      <c r="CM58" s="266"/>
      <c r="CN58" s="266"/>
      <c r="CO58" s="267"/>
      <c r="CQ58" s="297"/>
      <c r="CR58" s="589"/>
      <c r="CS58" s="690"/>
      <c r="CT58" s="590"/>
      <c r="CU58" s="702"/>
      <c r="CV58" s="702"/>
      <c r="CW58" s="710"/>
      <c r="CX58" s="710"/>
      <c r="CY58" s="590"/>
      <c r="CZ58" s="590"/>
      <c r="DA58" s="590"/>
      <c r="DB58" s="590"/>
      <c r="DC58" s="590"/>
      <c r="DD58" s="711"/>
      <c r="DE58" s="715"/>
      <c r="DF58" s="715"/>
      <c r="DG58" s="715"/>
      <c r="DH58" s="715"/>
      <c r="DI58" s="715"/>
      <c r="DJ58" s="715"/>
      <c r="DK58" s="715"/>
      <c r="DL58" s="715"/>
      <c r="DM58" s="715"/>
      <c r="DN58" s="715"/>
      <c r="DO58" s="715"/>
      <c r="DP58" s="715"/>
      <c r="DQ58" s="715"/>
      <c r="DR58" s="217"/>
      <c r="DS58" s="217"/>
      <c r="DT58" s="217"/>
      <c r="DU58" s="217"/>
      <c r="DV58" s="217"/>
      <c r="DW58" s="217"/>
      <c r="DX58" s="217"/>
      <c r="DY58" s="217"/>
      <c r="DZ58" s="217"/>
      <c r="EA58" s="217"/>
      <c r="EB58" s="217"/>
      <c r="EC58" s="217"/>
      <c r="ED58" s="217"/>
      <c r="EE58" s="217"/>
      <c r="EF58" s="217"/>
      <c r="EG58" s="217"/>
      <c r="EH58" s="217"/>
      <c r="EI58" s="217"/>
      <c r="EJ58" s="217"/>
      <c r="EK58" s="217"/>
      <c r="EL58" s="217"/>
      <c r="EM58" s="217"/>
      <c r="EN58" s="217"/>
      <c r="EO58" s="217"/>
      <c r="EP58" s="217"/>
      <c r="EQ58" s="217"/>
      <c r="ER58" s="217"/>
      <c r="ES58" s="217"/>
      <c r="ET58" s="217"/>
      <c r="EU58" s="217"/>
      <c r="EV58" s="217"/>
      <c r="EW58" s="217"/>
      <c r="EX58" s="217"/>
      <c r="EY58" s="217"/>
      <c r="EZ58" s="217"/>
      <c r="FA58" s="217"/>
      <c r="FB58" s="217"/>
      <c r="FC58" s="217"/>
      <c r="FD58" s="217"/>
      <c r="FE58" s="217"/>
      <c r="FF58" s="217"/>
      <c r="FG58" s="217"/>
      <c r="FH58" s="217"/>
      <c r="FI58" s="217"/>
      <c r="FJ58" s="217"/>
      <c r="FK58" s="217"/>
      <c r="FL58" s="217"/>
      <c r="FM58" s="217"/>
      <c r="FN58" s="217"/>
      <c r="FO58" s="217"/>
      <c r="FP58" s="217"/>
      <c r="FQ58" s="216"/>
      <c r="FR58" s="216"/>
      <c r="FS58" s="216"/>
      <c r="FT58" s="216"/>
      <c r="FU58" s="216"/>
      <c r="FV58" s="216"/>
      <c r="FW58" s="216"/>
      <c r="FX58" s="216"/>
      <c r="FY58" s="216"/>
      <c r="FZ58" s="216"/>
      <c r="GA58" s="216"/>
      <c r="GB58" s="216"/>
    </row>
    <row r="59" spans="1:184" ht="18" customHeight="1" x14ac:dyDescent="0.25">
      <c r="A59" s="137" t="s">
        <v>284</v>
      </c>
      <c r="B59" s="138">
        <f>+EB59</f>
        <v>0</v>
      </c>
      <c r="C59" s="132" t="s">
        <v>106</v>
      </c>
      <c r="D59" s="72" t="s">
        <v>162</v>
      </c>
      <c r="E59" s="72"/>
      <c r="F59" s="72" t="str">
        <f>IF(C59="A",IF(O59-S59-W59-X59-Y59&lt;1,"T","E"),"")</f>
        <v>T</v>
      </c>
      <c r="G59" s="582"/>
      <c r="H59" s="582"/>
      <c r="I59" s="73">
        <v>1</v>
      </c>
      <c r="J59" s="133"/>
      <c r="K59" s="635"/>
      <c r="L59" s="77"/>
      <c r="M59" s="636"/>
      <c r="N59" s="637" t="str">
        <f>IFERROR(IF(ABS(M59/K59)&gt;2,"",M59/K59),"")</f>
        <v/>
      </c>
      <c r="O59" s="113"/>
      <c r="P59" s="75"/>
      <c r="Q59" s="74"/>
      <c r="R59" s="127"/>
      <c r="S59" s="113"/>
      <c r="T59" s="76"/>
      <c r="U59" s="75"/>
      <c r="V59" s="127"/>
      <c r="W59" s="113"/>
      <c r="X59" s="75"/>
      <c r="Y59" s="75"/>
      <c r="Z59" s="77"/>
      <c r="AA59" s="115"/>
      <c r="AB59" s="113"/>
      <c r="AC59" s="75"/>
      <c r="AD59" s="75"/>
      <c r="AE59" s="75"/>
      <c r="AF59" s="78"/>
      <c r="AG59" s="114"/>
      <c r="AH59" s="21"/>
      <c r="AI59" s="161"/>
      <c r="AJ59" s="154"/>
      <c r="AK59" s="211"/>
      <c r="AL59" s="98"/>
      <c r="AM59" s="153"/>
      <c r="AN59" s="154"/>
      <c r="AO59" s="99"/>
      <c r="AP59" s="99"/>
      <c r="AQ59" s="99"/>
      <c r="AR59" s="155"/>
      <c r="AS59" s="99"/>
      <c r="AT59" s="99"/>
      <c r="AU59" s="99"/>
      <c r="AV59" s="99"/>
      <c r="AW59" s="97"/>
      <c r="AX59" s="152"/>
      <c r="AY59" s="21"/>
      <c r="AZ59" s="15"/>
      <c r="BA59" s="239"/>
      <c r="BB59" s="235"/>
      <c r="BC59" s="271"/>
      <c r="BD59" s="272"/>
      <c r="BE59" s="15"/>
      <c r="BF59" s="669"/>
      <c r="BG59" s="670"/>
      <c r="BH59" s="669"/>
      <c r="BI59" s="671"/>
      <c r="BJ59" s="15"/>
      <c r="BK59" s="679"/>
      <c r="BL59" s="680"/>
      <c r="BM59" s="548"/>
      <c r="BN59" s="547"/>
      <c r="BO59" s="548"/>
      <c r="BP59" s="547"/>
      <c r="BQ59" s="548"/>
      <c r="BR59" s="549"/>
      <c r="BS59" s="17"/>
      <c r="BT59" s="685"/>
      <c r="BU59" s="547"/>
      <c r="BV59" s="547"/>
      <c r="BW59" s="267"/>
      <c r="BX59" s="535"/>
      <c r="BY59" s="536"/>
      <c r="BZ59" s="669"/>
      <c r="CA59" s="671"/>
      <c r="CB59" s="15"/>
      <c r="CC59" s="546"/>
      <c r="CD59" s="547"/>
      <c r="CE59" s="548"/>
      <c r="CF59" s="547"/>
      <c r="CG59" s="548"/>
      <c r="CH59" s="547"/>
      <c r="CI59" s="548"/>
      <c r="CJ59" s="549"/>
      <c r="CK59" s="17"/>
      <c r="CL59" s="265"/>
      <c r="CM59" s="266"/>
      <c r="CN59" s="266"/>
      <c r="CO59" s="267"/>
      <c r="CQ59" s="297"/>
      <c r="CR59" s="589"/>
      <c r="CS59" s="690"/>
      <c r="CT59" s="590"/>
      <c r="CU59" s="702"/>
      <c r="CV59" s="702"/>
      <c r="CW59" s="710"/>
      <c r="CX59" s="710"/>
      <c r="CY59" s="590"/>
      <c r="CZ59" s="590"/>
      <c r="DA59" s="590"/>
      <c r="DB59" s="590"/>
      <c r="DC59" s="590"/>
      <c r="DD59" s="711"/>
      <c r="DE59" s="715"/>
      <c r="DF59" s="715"/>
      <c r="DG59" s="715"/>
      <c r="DH59" s="715"/>
      <c r="DI59" s="715"/>
      <c r="DJ59" s="715"/>
      <c r="DK59" s="715"/>
      <c r="DL59" s="715"/>
      <c r="DM59" s="715"/>
      <c r="DN59" s="715"/>
      <c r="DO59" s="715"/>
      <c r="DP59" s="715"/>
      <c r="DQ59" s="715"/>
      <c r="DR59" s="217"/>
      <c r="DS59" s="217"/>
      <c r="DT59" s="217"/>
      <c r="DU59" s="217"/>
      <c r="DV59" s="217"/>
      <c r="DW59" s="217"/>
      <c r="DX59" s="217"/>
      <c r="DY59" s="217"/>
      <c r="DZ59" s="217"/>
      <c r="EA59" s="217"/>
      <c r="EB59" s="217"/>
      <c r="EC59" s="217"/>
      <c r="ED59" s="217"/>
      <c r="EE59" s="217"/>
      <c r="EF59" s="217"/>
      <c r="EG59" s="217"/>
      <c r="EH59" s="217"/>
      <c r="EI59" s="217"/>
      <c r="EJ59" s="217"/>
      <c r="EK59" s="217"/>
      <c r="EL59" s="217"/>
      <c r="EM59" s="217"/>
      <c r="EN59" s="217"/>
      <c r="EO59" s="217"/>
      <c r="EP59" s="217"/>
      <c r="EQ59" s="217"/>
      <c r="ER59" s="217"/>
      <c r="ES59" s="217"/>
      <c r="ET59" s="217"/>
      <c r="EU59" s="217"/>
      <c r="EV59" s="217"/>
      <c r="EW59" s="217"/>
      <c r="EX59" s="217"/>
      <c r="EY59" s="217"/>
      <c r="EZ59" s="217"/>
      <c r="FA59" s="217"/>
      <c r="FB59" s="217"/>
      <c r="FC59" s="217"/>
      <c r="FD59" s="217"/>
      <c r="FE59" s="217"/>
      <c r="FF59" s="217"/>
      <c r="FG59" s="217"/>
      <c r="FH59" s="217"/>
      <c r="FI59" s="217"/>
      <c r="FJ59" s="217"/>
      <c r="FK59" s="217"/>
      <c r="FL59" s="217"/>
      <c r="FM59" s="217"/>
      <c r="FN59" s="217"/>
      <c r="FO59" s="217"/>
      <c r="FP59" s="217"/>
      <c r="FQ59" s="216"/>
      <c r="FR59" s="216"/>
      <c r="FS59" s="216"/>
      <c r="FT59" s="216"/>
      <c r="FU59" s="216"/>
      <c r="FV59" s="216"/>
      <c r="FW59" s="216"/>
      <c r="FX59" s="216"/>
      <c r="FY59" s="216"/>
      <c r="FZ59" s="216"/>
      <c r="GA59" s="216"/>
      <c r="GB59" s="216"/>
    </row>
  </sheetData>
  <mergeCells count="101">
    <mergeCell ref="BT10:BT11"/>
    <mergeCell ref="CC5:CJ9"/>
    <mergeCell ref="BM10:BN10"/>
    <mergeCell ref="BO10:BP10"/>
    <mergeCell ref="BQ10:BR10"/>
    <mergeCell ref="CE10:CF10"/>
    <mergeCell ref="BZ10:CA10"/>
    <mergeCell ref="G5:G11"/>
    <mergeCell ref="BK10:BL10"/>
    <mergeCell ref="W5:AA9"/>
    <mergeCell ref="P10:P11"/>
    <mergeCell ref="AB5:AG9"/>
    <mergeCell ref="CI10:CJ10"/>
    <mergeCell ref="BU10:BU11"/>
    <mergeCell ref="BV10:BV11"/>
    <mergeCell ref="BW10:BW11"/>
    <mergeCell ref="AZ5:AZ11"/>
    <mergeCell ref="BF5:BI9"/>
    <mergeCell ref="BF10:BG10"/>
    <mergeCell ref="BH10:BI10"/>
    <mergeCell ref="BC5:BD9"/>
    <mergeCell ref="BD10:BD11"/>
    <mergeCell ref="BE8:BE9"/>
    <mergeCell ref="BZ4:CO4"/>
    <mergeCell ref="BC4:BW4"/>
    <mergeCell ref="CR5:CR11"/>
    <mergeCell ref="K5:N9"/>
    <mergeCell ref="O5:R9"/>
    <mergeCell ref="S5:V9"/>
    <mergeCell ref="AT10:AT11"/>
    <mergeCell ref="CQ5:CQ11"/>
    <mergeCell ref="AI4:AX4"/>
    <mergeCell ref="AQ10:AQ11"/>
    <mergeCell ref="BK5:BR9"/>
    <mergeCell ref="C4:AG4"/>
    <mergeCell ref="AG10:AG11"/>
    <mergeCell ref="S10:S11"/>
    <mergeCell ref="T10:T11"/>
    <mergeCell ref="AE10:AE11"/>
    <mergeCell ref="AF10:AF11"/>
    <mergeCell ref="AN10:AN11"/>
    <mergeCell ref="AK10:AK11"/>
    <mergeCell ref="AW10:AW11"/>
    <mergeCell ref="E5:E11"/>
    <mergeCell ref="BT5:BW9"/>
    <mergeCell ref="BC10:BC11"/>
    <mergeCell ref="BJ8:BJ9"/>
    <mergeCell ref="AU10:AU11"/>
    <mergeCell ref="AV10:AV11"/>
    <mergeCell ref="AP10:AP11"/>
    <mergeCell ref="AL10:AM10"/>
    <mergeCell ref="W10:W11"/>
    <mergeCell ref="X10:X11"/>
    <mergeCell ref="Y10:Y11"/>
    <mergeCell ref="AJ10:AJ11"/>
    <mergeCell ref="Z10:Z11"/>
    <mergeCell ref="AA10:AA11"/>
    <mergeCell ref="AB10:AB11"/>
    <mergeCell ref="AC10:AC11"/>
    <mergeCell ref="AD10:AD11"/>
    <mergeCell ref="AR10:AR11"/>
    <mergeCell ref="AX10:AX11"/>
    <mergeCell ref="L10:L11"/>
    <mergeCell ref="I5:I11"/>
    <mergeCell ref="J5:J11"/>
    <mergeCell ref="AS5:AX9"/>
    <mergeCell ref="AJ5:AM9"/>
    <mergeCell ref="AN5:AR9"/>
    <mergeCell ref="K10:K11"/>
    <mergeCell ref="D5:D11"/>
    <mergeCell ref="F5:F11"/>
    <mergeCell ref="H5:H11"/>
    <mergeCell ref="AS10:AS11"/>
    <mergeCell ref="AO10:AO11"/>
    <mergeCell ref="Q10:R10"/>
    <mergeCell ref="U10:V10"/>
    <mergeCell ref="M10:N10"/>
    <mergeCell ref="O10:O11"/>
    <mergeCell ref="CM10:CM11"/>
    <mergeCell ref="CN10:CN11"/>
    <mergeCell ref="CO10:CO11"/>
    <mergeCell ref="BX8:BX9"/>
    <mergeCell ref="BZ5:CA9"/>
    <mergeCell ref="CB8:CB9"/>
    <mergeCell ref="CL5:CO9"/>
    <mergeCell ref="BY8:BY9"/>
    <mergeCell ref="CL10:CL11"/>
    <mergeCell ref="CC10:CD10"/>
    <mergeCell ref="CG10:CH10"/>
    <mergeCell ref="CR4:CW4"/>
    <mergeCell ref="CY5:CY11"/>
    <mergeCell ref="DA10:DA11"/>
    <mergeCell ref="DB10:DB11"/>
    <mergeCell ref="DC10:DC11"/>
    <mergeCell ref="DD10:DD11"/>
    <mergeCell ref="CZ5:DD9"/>
    <mergeCell ref="CZ10:CZ11"/>
    <mergeCell ref="CW5:CW11"/>
    <mergeCell ref="CT5:CV11"/>
    <mergeCell ref="CS5:CS11"/>
    <mergeCell ref="CX5:CX11"/>
  </mergeCells>
  <phoneticPr fontId="12" type="noConversion"/>
  <conditionalFormatting sqref="K13:K59">
    <cfRule type="expression" dxfId="68" priority="63" stopIfTrue="1">
      <formula>AND("c11=""C"";h11&lt;1")</formula>
    </cfRule>
  </conditionalFormatting>
  <conditionalFormatting sqref="A13:A59">
    <cfRule type="expression" dxfId="67" priority="64" stopIfTrue="1">
      <formula>+AZ13&gt;1</formula>
    </cfRule>
    <cfRule type="expression" dxfId="66" priority="65" stopIfTrue="1">
      <formula>+AZ13&lt;-1</formula>
    </cfRule>
  </conditionalFormatting>
  <conditionalFormatting sqref="B13:B59">
    <cfRule type="expression" dxfId="65" priority="66" stopIfTrue="1">
      <formula>+AZ13&gt;1</formula>
    </cfRule>
    <cfRule type="expression" dxfId="64" priority="67" stopIfTrue="1">
      <formula>+AZ13&lt;-1</formula>
    </cfRule>
  </conditionalFormatting>
  <conditionalFormatting sqref="AZ13:AZ59">
    <cfRule type="cellIs" dxfId="63" priority="62" stopIfTrue="1" operator="notEqual">
      <formula>0</formula>
    </cfRule>
  </conditionalFormatting>
  <conditionalFormatting sqref="J13:J59">
    <cfRule type="expression" dxfId="62" priority="61" stopIfTrue="1">
      <formula>CR13&lt;&gt;0</formula>
    </cfRule>
  </conditionalFormatting>
  <conditionalFormatting sqref="BK13:BK59 BM13:BM58 BO13:BO59 BQ13:BQ59">
    <cfRule type="cellIs" dxfId="61" priority="60" stopIfTrue="1" operator="lessThan">
      <formula>0.2</formula>
    </cfRule>
  </conditionalFormatting>
  <conditionalFormatting sqref="BL13:BL59">
    <cfRule type="expression" dxfId="60" priority="59" stopIfTrue="1">
      <formula>BK13&lt;20%</formula>
    </cfRule>
  </conditionalFormatting>
  <conditionalFormatting sqref="BN13:BN58">
    <cfRule type="expression" dxfId="59" priority="58" stopIfTrue="1">
      <formula>BM13&lt;20%</formula>
    </cfRule>
  </conditionalFormatting>
  <conditionalFormatting sqref="CJ13:CJ59">
    <cfRule type="expression" dxfId="58" priority="51" stopIfTrue="1">
      <formula>CI13&lt;20%</formula>
    </cfRule>
  </conditionalFormatting>
  <conditionalFormatting sqref="BP13:BP59">
    <cfRule type="expression" dxfId="57" priority="57" stopIfTrue="1">
      <formula>BO13&lt;20%</formula>
    </cfRule>
  </conditionalFormatting>
  <conditionalFormatting sqref="BR13:BR59">
    <cfRule type="expression" dxfId="56" priority="56" stopIfTrue="1">
      <formula>BQ13&lt;20%</formula>
    </cfRule>
  </conditionalFormatting>
  <conditionalFormatting sqref="CC13:CC59 CE13:CE59 CG13:CG59 CI13:CI59">
    <cfRule type="cellIs" dxfId="55" priority="55" stopIfTrue="1" operator="lessThan">
      <formula>0.2</formula>
    </cfRule>
  </conditionalFormatting>
  <conditionalFormatting sqref="CD13:CD59">
    <cfRule type="expression" dxfId="54" priority="54" stopIfTrue="1">
      <formula>CC13&lt;20%</formula>
    </cfRule>
  </conditionalFormatting>
  <conditionalFormatting sqref="CF13:CF59">
    <cfRule type="expression" dxfId="53" priority="53" stopIfTrue="1">
      <formula>CE13&lt;20%</formula>
    </cfRule>
  </conditionalFormatting>
  <conditionalFormatting sqref="CH13:CH59">
    <cfRule type="expression" dxfId="52" priority="52" stopIfTrue="1">
      <formula>CG13&lt;20%</formula>
    </cfRule>
  </conditionalFormatting>
  <conditionalFormatting sqref="A56:A59">
    <cfRule type="expression" dxfId="51" priority="47" stopIfTrue="1">
      <formula>+AZ56&gt;1</formula>
    </cfRule>
    <cfRule type="expression" dxfId="50" priority="48" stopIfTrue="1">
      <formula>+AZ56&lt;-1</formula>
    </cfRule>
  </conditionalFormatting>
  <conditionalFormatting sqref="B56:B59">
    <cfRule type="expression" dxfId="49" priority="49" stopIfTrue="1">
      <formula>+AZ56&gt;1</formula>
    </cfRule>
    <cfRule type="expression" dxfId="48" priority="50" stopIfTrue="1">
      <formula>+AZ56&lt;-1</formula>
    </cfRule>
  </conditionalFormatting>
  <conditionalFormatting sqref="AZ56:AZ59">
    <cfRule type="cellIs" dxfId="47" priority="46" stopIfTrue="1" operator="notEqual">
      <formula>0</formula>
    </cfRule>
  </conditionalFormatting>
  <conditionalFormatting sqref="BK56:BK59 BM56:BM58 BO56:BO59 BQ56:BQ59">
    <cfRule type="cellIs" dxfId="46" priority="45" stopIfTrue="1" operator="lessThan">
      <formula>0.2</formula>
    </cfRule>
  </conditionalFormatting>
  <conditionalFormatting sqref="BL56:BL59">
    <cfRule type="expression" dxfId="45" priority="44" stopIfTrue="1">
      <formula>BK56&lt;20%</formula>
    </cfRule>
  </conditionalFormatting>
  <conditionalFormatting sqref="BN56:BN58">
    <cfRule type="expression" dxfId="44" priority="43" stopIfTrue="1">
      <formula>BM56&lt;20%</formula>
    </cfRule>
  </conditionalFormatting>
  <conditionalFormatting sqref="CJ56:CJ59">
    <cfRule type="expression" dxfId="43" priority="36" stopIfTrue="1">
      <formula>CI56&lt;20%</formula>
    </cfRule>
  </conditionalFormatting>
  <conditionalFormatting sqref="BP56:BP59">
    <cfRule type="expression" dxfId="42" priority="42" stopIfTrue="1">
      <formula>BO56&lt;20%</formula>
    </cfRule>
  </conditionalFormatting>
  <conditionalFormatting sqref="BR56:BR59">
    <cfRule type="expression" dxfId="41" priority="41" stopIfTrue="1">
      <formula>BQ56&lt;20%</formula>
    </cfRule>
  </conditionalFormatting>
  <conditionalFormatting sqref="CC56:CC59 CE56:CE59 CG56:CG59 CI56:CI59">
    <cfRule type="cellIs" dxfId="40" priority="40" stopIfTrue="1" operator="lessThan">
      <formula>0.2</formula>
    </cfRule>
  </conditionalFormatting>
  <conditionalFormatting sqref="CD56:CD59">
    <cfRule type="expression" dxfId="39" priority="39" stopIfTrue="1">
      <formula>CC56&lt;20%</formula>
    </cfRule>
  </conditionalFormatting>
  <conditionalFormatting sqref="CF56:CF59">
    <cfRule type="expression" dxfId="38" priority="38" stopIfTrue="1">
      <formula>CE56&lt;20%</formula>
    </cfRule>
  </conditionalFormatting>
  <conditionalFormatting sqref="CH56:CH59">
    <cfRule type="expression" dxfId="37" priority="37" stopIfTrue="1">
      <formula>CG56&lt;20%</formula>
    </cfRule>
  </conditionalFormatting>
  <conditionalFormatting sqref="BM59">
    <cfRule type="cellIs" dxfId="36" priority="35" stopIfTrue="1" operator="lessThan">
      <formula>0.2</formula>
    </cfRule>
  </conditionalFormatting>
  <conditionalFormatting sqref="BN59">
    <cfRule type="expression" dxfId="35" priority="34" stopIfTrue="1">
      <formula>BM59&lt;20%</formula>
    </cfRule>
  </conditionalFormatting>
  <conditionalFormatting sqref="BM59">
    <cfRule type="cellIs" dxfId="34" priority="33" stopIfTrue="1" operator="lessThan">
      <formula>0.2</formula>
    </cfRule>
  </conditionalFormatting>
  <conditionalFormatting sqref="BN59">
    <cfRule type="expression" dxfId="33" priority="32" stopIfTrue="1">
      <formula>BM59&lt;20%</formula>
    </cfRule>
  </conditionalFormatting>
  <conditionalFormatting sqref="BU13:BU58">
    <cfRule type="expression" dxfId="32" priority="31" stopIfTrue="1">
      <formula>BT13&lt;20%</formula>
    </cfRule>
  </conditionalFormatting>
  <conditionalFormatting sqref="BU56:BU58">
    <cfRule type="expression" dxfId="31" priority="30" stopIfTrue="1">
      <formula>BT56&lt;20%</formula>
    </cfRule>
  </conditionalFormatting>
  <conditionalFormatting sqref="BU59">
    <cfRule type="expression" dxfId="30" priority="29" stopIfTrue="1">
      <formula>BT59&lt;20%</formula>
    </cfRule>
  </conditionalFormatting>
  <conditionalFormatting sqref="BU59">
    <cfRule type="expression" dxfId="29" priority="28" stopIfTrue="1">
      <formula>BT59&lt;20%</formula>
    </cfRule>
  </conditionalFormatting>
  <conditionalFormatting sqref="BV13:BV59">
    <cfRule type="expression" dxfId="28" priority="27" stopIfTrue="1">
      <formula>BU13&lt;20%</formula>
    </cfRule>
  </conditionalFormatting>
  <conditionalFormatting sqref="BV56:BV59">
    <cfRule type="expression" dxfId="27" priority="26" stopIfTrue="1">
      <formula>BU56&lt;20%</formula>
    </cfRule>
  </conditionalFormatting>
  <conditionalFormatting sqref="D13:D59">
    <cfRule type="expression" dxfId="26" priority="25" stopIfTrue="1">
      <formula>$CW13&lt;&gt;0</formula>
    </cfRule>
  </conditionalFormatting>
  <conditionalFormatting sqref="BM13:BP59 BU13:BV59">
    <cfRule type="expression" dxfId="25" priority="24" stopIfTrue="1">
      <formula>$CV$13=2</formula>
    </cfRule>
  </conditionalFormatting>
  <conditionalFormatting sqref="BM13:BN59 BU13:BU59">
    <cfRule type="expression" dxfId="24" priority="23" stopIfTrue="1">
      <formula>$CV$13=1</formula>
    </cfRule>
  </conditionalFormatting>
  <conditionalFormatting sqref="C13:C58">
    <cfRule type="expression" dxfId="23" priority="22" stopIfTrue="1">
      <formula>CY13=1</formula>
    </cfRule>
  </conditionalFormatting>
  <conditionalFormatting sqref="K13:N58">
    <cfRule type="expression" dxfId="22" priority="21" stopIfTrue="1">
      <formula>$CZ13&lt;&gt;0</formula>
    </cfRule>
  </conditionalFormatting>
  <conditionalFormatting sqref="AI13:AI59">
    <cfRule type="expression" dxfId="21" priority="68" stopIfTrue="1">
      <formula>AND(+AJ13&gt;0,+CT13=1)</formula>
    </cfRule>
    <cfRule type="expression" dxfId="20" priority="69" stopIfTrue="1">
      <formula>AND(+C13="",+CU13=1)</formula>
    </cfRule>
  </conditionalFormatting>
  <conditionalFormatting sqref="AN13:AN58">
    <cfRule type="expression" dxfId="19" priority="9">
      <formula>AND($AN13&lt;&gt;0,$AI13&lt;&gt;"A",OR($CS13=11,$CS13=22,$CS13=33,$CS13=44))</formula>
    </cfRule>
    <cfRule type="expression" dxfId="18" priority="20" stopIfTrue="1">
      <formula>AND($AN13&lt;&gt;0,$DA13=11)</formula>
    </cfRule>
  </conditionalFormatting>
  <conditionalFormatting sqref="AO13:AO58">
    <cfRule type="expression" dxfId="17" priority="8">
      <formula>AND($AT13&lt;&gt;0,$AI13&lt;&gt;"A",OR($CS13=11,$CS13=33,$CS13=44))</formula>
    </cfRule>
    <cfRule type="expression" dxfId="16" priority="19" stopIfTrue="1">
      <formula>AND($AO13&lt;&gt;0,$DB13=22)</formula>
    </cfRule>
  </conditionalFormatting>
  <conditionalFormatting sqref="AP13:AP58">
    <cfRule type="expression" dxfId="15" priority="7">
      <formula>AND($AU13&lt;&gt;0,$AI13&lt;&gt;"A",OR($CS13=11,$CS13=44))</formula>
    </cfRule>
    <cfRule type="expression" dxfId="14" priority="18" stopIfTrue="1">
      <formula>AND($AP13&lt;&gt;0,$DC13=33)</formula>
    </cfRule>
  </conditionalFormatting>
  <conditionalFormatting sqref="AQ13:AQ58">
    <cfRule type="expression" dxfId="13" priority="17" stopIfTrue="1">
      <formula>AND($AQ13&lt;&gt;0,$DD13=44)</formula>
    </cfRule>
  </conditionalFormatting>
  <conditionalFormatting sqref="W13:W58">
    <cfRule type="expression" dxfId="12" priority="13" stopIfTrue="1">
      <formula>AND($W13&lt;&gt;0,OR($CS13=1,$CS13=2,$CS13=3,$CS13=4))</formula>
    </cfRule>
  </conditionalFormatting>
  <conditionalFormatting sqref="X13:X58">
    <cfRule type="expression" dxfId="11" priority="12" stopIfTrue="1">
      <formula>AND($X13&lt;&gt;0,$DB13=2)</formula>
    </cfRule>
    <cfRule type="expression" dxfId="10" priority="14" stopIfTrue="1">
      <formula>AND($X13&lt;&gt;0,OR($CS13=1,$CS13=3,$CS13=4))</formula>
    </cfRule>
  </conditionalFormatting>
  <conditionalFormatting sqref="Y13:Y58">
    <cfRule type="expression" dxfId="9" priority="11" stopIfTrue="1">
      <formula>AND($Y13&lt;&gt;0,$DC13=3)</formula>
    </cfRule>
    <cfRule type="expression" dxfId="8" priority="15" stopIfTrue="1">
      <formula>AND($Y13&lt;&gt;0,OR($CS13=1,$CS13=4))</formula>
    </cfRule>
  </conditionalFormatting>
  <conditionalFormatting sqref="Z13:Z58">
    <cfRule type="expression" dxfId="7" priority="10" stopIfTrue="1">
      <formula>AND($Z13&lt;&gt;0,$DD13=4)</formula>
    </cfRule>
    <cfRule type="expression" dxfId="6" priority="16" stopIfTrue="1">
      <formula>AND($Z13&lt;&gt;0,$CS13=1)</formula>
    </cfRule>
  </conditionalFormatting>
  <conditionalFormatting sqref="Q13:Q59">
    <cfRule type="expression" dxfId="5" priority="1938" stopIfTrue="1">
      <formula>+C13&lt;&gt;"A"</formula>
    </cfRule>
    <cfRule type="cellIs" dxfId="4" priority="1939" stopIfTrue="1" operator="notEqual">
      <formula>+EG13/1000</formula>
    </cfRule>
  </conditionalFormatting>
  <conditionalFormatting sqref="O13:O59">
    <cfRule type="expression" dxfId="3" priority="1940" stopIfTrue="1">
      <formula>+C13&lt;&gt;"A"</formula>
    </cfRule>
    <cfRule type="cellIs" dxfId="2" priority="1941" stopIfTrue="1" operator="notEqual">
      <formula>+EE13/1000</formula>
    </cfRule>
  </conditionalFormatting>
  <conditionalFormatting sqref="E13:E59">
    <cfRule type="expression" dxfId="1" priority="1">
      <formula>AND(E13&lt;&gt;DU13,C13="A")</formula>
    </cfRule>
    <cfRule type="expression" dxfId="0" priority="2" stopIfTrue="1">
      <formula>$CX13&lt;&gt;0</formula>
    </cfRule>
  </conditionalFormatting>
  <hyperlinks>
    <hyperlink ref="A1" location="SETUP!A1" display="SETUP!A1"/>
  </hyperlinks>
  <printOptions horizontalCentered="1" verticalCentered="1"/>
  <pageMargins left="0" right="0" top="0" bottom="0" header="0" footer="0"/>
  <pageSetup paperSize="8" scale="34" orientation="landscape" r:id="rId1"/>
  <headerFooter alignWithMargins="0">
    <oddFooter xml:space="preserve">&amp;L&amp;D  &amp;T&amp;C&amp;P  &amp;R&amp;F
Onglet "&amp;A"
</oddFooter>
  </headerFooter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SETUP</vt:lpstr>
      <vt:lpstr>RA 1</vt:lpstr>
      <vt:lpstr>RA 30</vt:lpstr>
      <vt:lpstr>ALEAS</vt:lpstr>
      <vt:lpstr>_ra1</vt:lpstr>
      <vt:lpstr>tab</vt:lpstr>
      <vt:lpstr>ALEAS!Zone_d_impression</vt:lpstr>
      <vt:lpstr>'RA 1'!Zone_d_impression</vt:lpstr>
      <vt:lpstr>'RA 30'!Zone_d_impression</vt:lpstr>
    </vt:vector>
  </TitlesOfParts>
  <Company>ENGIE INEO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PACROS;Virginie DA COSTA</dc:creator>
  <cp:lastModifiedBy>RIEUSSET Marianne</cp:lastModifiedBy>
  <cp:lastPrinted>2016-07-26T12:32:05Z</cp:lastPrinted>
  <dcterms:created xsi:type="dcterms:W3CDTF">2001-05-14T06:17:56Z</dcterms:created>
  <dcterms:modified xsi:type="dcterms:W3CDTF">2016-10-19T12:42:40Z</dcterms:modified>
</cp:coreProperties>
</file>