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4c85\Desktop\PROJET INFORMATIQUE\"/>
    </mc:Choice>
  </mc:AlternateContent>
  <bookViews>
    <workbookView xWindow="0" yWindow="0" windowWidth="21600" windowHeight="10320" tabRatio="584"/>
  </bookViews>
  <sheets>
    <sheet name="AGENDA" sheetId="1" r:id="rId1"/>
    <sheet name="Feuil1" sheetId="5" r:id="rId2"/>
    <sheet name="Feuil2" sheetId="2" r:id="rId3"/>
    <sheet name="Jours fériés" sheetId="4" r:id="rId4"/>
  </sheets>
  <externalReferences>
    <externalReference r:id="rId5"/>
  </externalReferences>
  <definedNames>
    <definedName name="années">Feuil2!$F$3:$F$36</definedName>
    <definedName name="mois">Tableau3[[#All],[Colonne1]]</definedName>
    <definedName name="pays">'Jours fériés'!$E$3:$AU$3</definedName>
    <definedName name="zones_vacances">[1]Vacances!$E$2:$Z$2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4" l="1"/>
  <c r="C4" i="4" s="1"/>
  <c r="D4" i="4" s="1"/>
  <c r="D1" i="4"/>
  <c r="C7" i="4"/>
  <c r="D7" i="4" s="1"/>
  <c r="C9" i="4"/>
  <c r="D9" i="4" s="1"/>
  <c r="C15" i="4"/>
  <c r="D15" i="4" s="1"/>
  <c r="C16" i="4"/>
  <c r="D16" i="4" s="1"/>
  <c r="C17" i="4"/>
  <c r="D17" i="4"/>
  <c r="C19" i="4"/>
  <c r="D19" i="4" s="1"/>
  <c r="C20" i="4"/>
  <c r="D20" i="4" s="1"/>
  <c r="C22" i="4"/>
  <c r="D22" i="4" s="1"/>
  <c r="C23" i="4"/>
  <c r="D23" i="4" s="1"/>
  <c r="C24" i="4"/>
  <c r="D24" i="4" s="1"/>
  <c r="C25" i="4"/>
  <c r="D25" i="4"/>
  <c r="C27" i="4"/>
  <c r="C46" i="4" s="1"/>
  <c r="D46" i="4" s="1"/>
  <c r="C28" i="4"/>
  <c r="D28" i="4" s="1"/>
  <c r="C31" i="4"/>
  <c r="D31" i="4"/>
  <c r="C33" i="4"/>
  <c r="D33" i="4" s="1"/>
  <c r="C34" i="4"/>
  <c r="D34" i="4" s="1"/>
  <c r="C37" i="4"/>
  <c r="D37" i="4" s="1"/>
  <c r="C41" i="4"/>
  <c r="D41" i="4" s="1"/>
  <c r="C42" i="4"/>
  <c r="D42" i="4" s="1"/>
  <c r="C43" i="4"/>
  <c r="D43" i="4" s="1"/>
  <c r="C45" i="4"/>
  <c r="D45" i="4" s="1"/>
  <c r="C47" i="4"/>
  <c r="C48" i="4" s="1"/>
  <c r="D48" i="4" s="1"/>
  <c r="C49" i="4"/>
  <c r="D49" i="4" s="1"/>
  <c r="C50" i="4"/>
  <c r="D50" i="4" s="1"/>
  <c r="C51" i="4"/>
  <c r="D51" i="4"/>
  <c r="C52" i="4"/>
  <c r="D52" i="4" s="1"/>
  <c r="C53" i="4"/>
  <c r="D53" i="4" s="1"/>
  <c r="C54" i="4"/>
  <c r="D54" i="4" s="1"/>
  <c r="C55" i="4"/>
  <c r="D55" i="4" s="1"/>
  <c r="C56" i="4"/>
  <c r="D56" i="4" s="1"/>
  <c r="C58" i="4"/>
  <c r="D58" i="4" s="1"/>
  <c r="C59" i="4"/>
  <c r="D59" i="4" s="1"/>
  <c r="C60" i="4"/>
  <c r="D60" i="4" s="1"/>
  <c r="C61" i="4"/>
  <c r="D61" i="4" s="1"/>
  <c r="C62" i="4"/>
  <c r="D62" i="4" s="1"/>
  <c r="C63" i="4"/>
  <c r="D63" i="4"/>
  <c r="C64" i="4"/>
  <c r="D64" i="4" s="1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C104" i="4"/>
  <c r="D104" i="4" s="1"/>
  <c r="C107" i="4"/>
  <c r="D107" i="4" s="1"/>
  <c r="C109" i="4"/>
  <c r="D109" i="4" s="1"/>
  <c r="C110" i="4"/>
  <c r="C105" i="4" s="1"/>
  <c r="D105" i="4" s="1"/>
  <c r="C115" i="4"/>
  <c r="D115" i="4" s="1"/>
  <c r="C116" i="4"/>
  <c r="D116" i="4"/>
  <c r="C117" i="4"/>
  <c r="D117" i="4" s="1"/>
  <c r="C118" i="4"/>
  <c r="D118" i="4" s="1"/>
  <c r="C119" i="4"/>
  <c r="D119" i="4" s="1"/>
  <c r="C120" i="4"/>
  <c r="D120" i="4" s="1"/>
  <c r="C121" i="4"/>
  <c r="D121" i="4" s="1"/>
  <c r="C122" i="4"/>
  <c r="C123" i="4" s="1"/>
  <c r="D123" i="4" s="1"/>
  <c r="C124" i="4"/>
  <c r="D124" i="4" s="1"/>
  <c r="C125" i="4"/>
  <c r="D125" i="4" s="1"/>
  <c r="C126" i="4"/>
  <c r="D126" i="4" s="1"/>
  <c r="C127" i="4"/>
  <c r="D127" i="4" s="1"/>
  <c r="C128" i="4"/>
  <c r="D128" i="4"/>
  <c r="C129" i="4"/>
  <c r="D129" i="4" s="1"/>
  <c r="C131" i="4"/>
  <c r="D131" i="4" s="1"/>
  <c r="C132" i="4"/>
  <c r="D132" i="4"/>
  <c r="C133" i="4"/>
  <c r="D133" i="4" s="1"/>
  <c r="C134" i="4"/>
  <c r="D134" i="4" s="1"/>
  <c r="C136" i="4"/>
  <c r="D136" i="4"/>
  <c r="C137" i="4"/>
  <c r="D137" i="4" s="1"/>
  <c r="C141" i="4"/>
  <c r="D141" i="4" s="1"/>
  <c r="C142" i="4"/>
  <c r="D142" i="4" s="1"/>
  <c r="C143" i="4"/>
  <c r="D143" i="4" s="1"/>
  <c r="C145" i="4"/>
  <c r="D145" i="4" s="1"/>
  <c r="C147" i="4"/>
  <c r="D147" i="4" s="1"/>
  <c r="C149" i="4"/>
  <c r="D149" i="4" s="1"/>
  <c r="C150" i="4"/>
  <c r="D150" i="4" s="1"/>
  <c r="C151" i="4"/>
  <c r="D151" i="4" s="1"/>
  <c r="C152" i="4"/>
  <c r="D152" i="4" s="1"/>
  <c r="C153" i="4"/>
  <c r="D153" i="4" s="1"/>
  <c r="C154" i="4"/>
  <c r="D154" i="4" s="1"/>
  <c r="C155" i="4"/>
  <c r="D155" i="4" s="1"/>
  <c r="C156" i="4"/>
  <c r="D156" i="4"/>
  <c r="C158" i="4"/>
  <c r="D158" i="4"/>
  <c r="C159" i="4"/>
  <c r="D159" i="4" s="1"/>
  <c r="C160" i="4"/>
  <c r="D160" i="4" s="1"/>
  <c r="C161" i="4"/>
  <c r="D161" i="4" s="1"/>
  <c r="C162" i="4"/>
  <c r="D162" i="4" s="1"/>
  <c r="C163" i="4"/>
  <c r="D163" i="4" s="1"/>
  <c r="C164" i="4"/>
  <c r="D164" i="4" s="1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3" i="2"/>
  <c r="C57" i="4" l="1"/>
  <c r="D57" i="4" s="1"/>
  <c r="C144" i="4"/>
  <c r="D144" i="4" s="1"/>
  <c r="C139" i="4"/>
  <c r="D139" i="4" s="1"/>
  <c r="C135" i="4"/>
  <c r="D135" i="4" s="1"/>
  <c r="C111" i="4"/>
  <c r="D111" i="4" s="1"/>
  <c r="D122" i="4"/>
  <c r="C113" i="4"/>
  <c r="D113" i="4" s="1"/>
  <c r="D47" i="4"/>
  <c r="C44" i="4"/>
  <c r="D44" i="4" s="1"/>
  <c r="C36" i="4"/>
  <c r="D36" i="4" s="1"/>
  <c r="C32" i="4"/>
  <c r="D32" i="4" s="1"/>
  <c r="C29" i="4"/>
  <c r="D29" i="4" s="1"/>
  <c r="C26" i="4"/>
  <c r="D26" i="4" s="1"/>
  <c r="C21" i="4"/>
  <c r="D21" i="4" s="1"/>
  <c r="C18" i="4"/>
  <c r="D18" i="4" s="1"/>
  <c r="C140" i="4"/>
  <c r="D140" i="4" s="1"/>
  <c r="D110" i="4"/>
  <c r="D27" i="4"/>
  <c r="C148" i="4"/>
  <c r="D148" i="4" s="1"/>
  <c r="C146" i="4"/>
  <c r="D146" i="4" s="1"/>
  <c r="C130" i="4"/>
  <c r="D130" i="4" s="1"/>
  <c r="C114" i="4"/>
  <c r="D114" i="4" s="1"/>
  <c r="C112" i="4"/>
  <c r="D112" i="4" s="1"/>
  <c r="C108" i="4"/>
  <c r="D108" i="4" s="1"/>
  <c r="C106" i="4"/>
  <c r="D106" i="4" s="1"/>
  <c r="C157" i="4"/>
  <c r="D157" i="4" s="1"/>
  <c r="C10" i="4"/>
  <c r="C8" i="4" s="1"/>
  <c r="D8" i="4" s="1"/>
  <c r="C138" i="4" l="1"/>
  <c r="D138" i="4" s="1"/>
  <c r="C5" i="4"/>
  <c r="D5" i="4" s="1"/>
  <c r="C11" i="4"/>
  <c r="D11" i="4" s="1"/>
  <c r="C13" i="4"/>
  <c r="C35" i="4"/>
  <c r="D35" i="4" s="1"/>
  <c r="C39" i="4"/>
  <c r="C40" i="4"/>
  <c r="D40" i="4" s="1"/>
  <c r="D10" i="4"/>
  <c r="C6" i="4"/>
  <c r="D6" i="4" s="1"/>
  <c r="D13" i="4" l="1"/>
  <c r="C12" i="4"/>
  <c r="D12" i="4" s="1"/>
  <c r="C14" i="4"/>
  <c r="D14" i="4" s="1"/>
  <c r="C30" i="4"/>
  <c r="D30" i="4" s="1"/>
  <c r="D39" i="4"/>
  <c r="C38" i="4"/>
  <c r="D38" i="4" s="1"/>
  <c r="E4" i="1" l="1"/>
  <c r="E5" i="1" s="1"/>
  <c r="N2" i="1" l="1"/>
  <c r="F4" i="1"/>
  <c r="G4" i="1" s="1"/>
  <c r="F5" i="1" l="1"/>
  <c r="H4" i="1"/>
  <c r="G5" i="1"/>
  <c r="I4" i="1" l="1"/>
  <c r="H5" i="1"/>
  <c r="J4" i="1" l="1"/>
  <c r="I5" i="1"/>
  <c r="K4" i="1" l="1"/>
  <c r="J5" i="1"/>
  <c r="L4" i="1" l="1"/>
  <c r="K5" i="1"/>
  <c r="M4" i="1" l="1"/>
  <c r="L5" i="1"/>
  <c r="N4" i="1" l="1"/>
  <c r="M5" i="1"/>
  <c r="O4" i="1" l="1"/>
  <c r="N5" i="1"/>
  <c r="P4" i="1" l="1"/>
  <c r="O5" i="1"/>
  <c r="Q4" i="1" l="1"/>
  <c r="P5" i="1"/>
  <c r="R4" i="1" l="1"/>
  <c r="Q5" i="1"/>
  <c r="S4" i="1" l="1"/>
  <c r="R5" i="1"/>
  <c r="T4" i="1" l="1"/>
  <c r="S5" i="1"/>
  <c r="U4" i="1" l="1"/>
  <c r="T5" i="1"/>
  <c r="V4" i="1" l="1"/>
  <c r="U5" i="1"/>
  <c r="W4" i="1" l="1"/>
  <c r="V5" i="1"/>
  <c r="X4" i="1" l="1"/>
  <c r="W5" i="1"/>
  <c r="Y4" i="1" l="1"/>
  <c r="X5" i="1"/>
  <c r="Z4" i="1" l="1"/>
  <c r="Y5" i="1"/>
  <c r="AA4" i="1" l="1"/>
  <c r="Z5" i="1"/>
  <c r="AB4" i="1" l="1"/>
  <c r="AA5" i="1"/>
  <c r="AC4" i="1" l="1"/>
  <c r="AB5" i="1"/>
  <c r="AD4" i="1" l="1"/>
  <c r="AC5" i="1"/>
  <c r="AE4" i="1" l="1"/>
  <c r="AD5" i="1"/>
  <c r="AF4" i="1" l="1"/>
  <c r="AE5" i="1"/>
  <c r="AG4" i="1" l="1"/>
  <c r="AF5" i="1"/>
  <c r="AH4" i="1" l="1"/>
  <c r="AG5" i="1"/>
  <c r="AI4" i="1" l="1"/>
  <c r="AI5" i="1" s="1"/>
  <c r="AH5" i="1"/>
</calcChain>
</file>

<file path=xl/comments1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Pour faire apparaître un jour coloré comme jour férié, sans intitulé visible, insérer dans la colonne « intitulé » un caractère blanc autre que l'espace (ou copier l'intitulé du lundi de Pâques en A11)</t>
        </r>
      </text>
    </comment>
    <comment ref="B6" authorId="0" shapeId="0">
      <text>
        <r>
          <rPr>
            <sz val="10"/>
            <rFont val="Arial"/>
            <family val="2"/>
          </rPr>
          <t>Seulement si Pâques et le changement d'heure tombent un même jour</t>
        </r>
      </text>
    </comment>
    <comment ref="B8" authorId="0" shapeId="0">
      <text>
        <r>
          <rPr>
            <sz val="10"/>
            <rFont val="Arial"/>
            <family val="2"/>
          </rPr>
          <t>Seulement si Pâques et le changement d'heure tombent un même jour</t>
        </r>
      </text>
    </comment>
    <comment ref="B9" authorId="0" shapeId="0">
      <text>
        <r>
          <rPr>
            <sz val="10"/>
            <rFont val="Arial"/>
            <family val="2"/>
          </rPr>
          <t xml:space="preserve">2e dimanche de mars, depuis 2007 (avant c'était le 1er dimanche d'avril)
</t>
        </r>
      </text>
    </comment>
    <comment ref="B19" authorId="0" shapeId="0">
      <text>
        <r>
          <rPr>
            <sz val="10"/>
            <rFont val="Arial"/>
            <family val="2"/>
          </rPr>
          <t>dernier dimanche d'octobre</t>
        </r>
      </text>
    </comment>
    <comment ref="B28" authorId="0" shapeId="0">
      <text>
        <r>
          <rPr>
            <sz val="10"/>
            <rFont val="Arial"/>
            <family val="2"/>
          </rPr>
          <t>Premier lundi de septembre</t>
        </r>
      </text>
    </comment>
    <comment ref="B29" authorId="0" shapeId="0">
      <text>
        <r>
          <rPr>
            <sz val="10"/>
            <rFont val="Arial"/>
            <family val="2"/>
          </rPr>
          <t>Dernier dimanche de mai, sauf si celui-ci est le dimanche de Pentecôte. Dans ce cas, la Fête des mères est reportée au premier dimanche de juin.</t>
        </r>
      </text>
    </comment>
    <comment ref="B31" authorId="0" shapeId="0">
      <text>
        <r>
          <rPr>
            <sz val="10"/>
            <rFont val="Arial"/>
            <family val="2"/>
          </rPr>
          <t>3ème dimanche de juin</t>
        </r>
      </text>
    </comment>
    <comment ref="B32" authorId="0" shapeId="0">
      <text>
        <r>
          <rPr>
            <sz val="10"/>
            <rFont val="Arial"/>
            <family val="2"/>
          </rPr>
          <t>1er dimanche de mars</t>
        </r>
      </text>
    </comment>
    <comment ref="B33" authorId="0" shapeId="0">
      <text>
        <r>
          <rPr>
            <sz val="10"/>
            <rFont val="Arial"/>
            <family val="2"/>
          </rPr>
          <t>2ème dimanche après Noël</t>
        </r>
      </text>
    </comment>
    <comment ref="B37" authorId="0" shapeId="0">
      <text>
        <r>
          <rPr>
            <sz val="10"/>
            <rFont val="Arial"/>
            <family val="2"/>
          </rPr>
          <t>1er dimanche de novembre depuis 2007 (avant c'était dernier dimanche d'octobre, comme en europe)</t>
        </r>
      </text>
    </comment>
    <comment ref="B45" authorId="0" shapeId="0">
      <text>
        <r>
          <rPr>
            <sz val="10"/>
            <rFont val="Arial"/>
            <family val="2"/>
          </rPr>
          <t>Journée nationale des patriotes, le lundi précédent le 25 mai</t>
        </r>
      </text>
    </comment>
    <comment ref="B46" authorId="0" shapeId="0">
      <text>
        <r>
          <rPr>
            <sz val="10"/>
            <rFont val="Arial"/>
            <family val="2"/>
          </rPr>
          <t>Report du jour férié au lundi si la fête nationale tombe un dimanche</t>
        </r>
      </text>
    </comment>
    <comment ref="B48" authorId="0" shapeId="0">
      <text>
        <r>
          <rPr>
            <sz val="10"/>
            <rFont val="Arial"/>
            <family val="2"/>
          </rPr>
          <t>Report du jour férié au lundi si la fête du Canada tombe un dimanche</t>
        </r>
      </text>
    </comment>
    <comment ref="B49" authorId="0" shapeId="0">
      <text>
        <r>
          <rPr>
            <sz val="10"/>
            <rFont val="Arial"/>
            <family val="2"/>
          </rPr>
          <t>Deuxième lundi d'octobre</t>
        </r>
      </text>
    </comment>
    <comment ref="B53" authorId="0" shapeId="0">
      <text>
        <r>
          <rPr>
            <sz val="10"/>
            <rFont val="Arial"/>
            <family val="2"/>
          </rPr>
          <t>premier jeudi d'avril</t>
        </r>
      </text>
    </comment>
    <comment ref="B55" authorId="0" shapeId="0">
      <text>
        <r>
          <rPr>
            <sz val="10"/>
            <rFont val="Arial"/>
            <family val="2"/>
          </rPr>
          <t>3eme dimanche de septembre</t>
        </r>
      </text>
    </comment>
    <comment ref="B56" authorId="0" shapeId="0">
      <text>
        <r>
          <rPr>
            <sz val="10"/>
            <rFont val="Arial"/>
            <family val="2"/>
          </rPr>
          <t>jeudi suivant le 1er dimanche de septembre</t>
        </r>
      </text>
    </comment>
  </commentList>
</comments>
</file>

<file path=xl/sharedStrings.xml><?xml version="1.0" encoding="utf-8"?>
<sst xmlns="http://schemas.openxmlformats.org/spreadsheetml/2006/main" count="304" uniqueCount="119">
  <si>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</si>
  <si>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</si>
  <si>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</si>
  <si>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</si>
  <si>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</si>
  <si>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</si>
  <si>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</si>
  <si>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</si>
  <si>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</si>
  <si>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</si>
  <si>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</si>
  <si>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</si>
  <si>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8h00</t>
  </si>
  <si>
    <t>8h30</t>
  </si>
  <si>
    <t>9h00</t>
  </si>
  <si>
    <t>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</si>
  <si>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</si>
  <si>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</si>
  <si>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</si>
  <si>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</si>
  <si>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</si>
  <si>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</si>
  <si>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</si>
  <si>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</si>
  <si>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</si>
  <si>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</si>
  <si>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</si>
  <si>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</si>
  <si>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</si>
  <si>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</si>
  <si>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</si>
  <si>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</si>
  <si>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</si>
  <si>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 xml:space="preserve">ANNEE </t>
  </si>
  <si>
    <t xml:space="preserve">Date début : </t>
  </si>
  <si>
    <t xml:space="preserve">Pays : </t>
  </si>
  <si>
    <t>France</t>
  </si>
  <si>
    <r>
      <t xml:space="preserve">Intitulé inséré dans le calendrier </t>
    </r>
    <r>
      <rPr>
        <sz val="11"/>
        <color theme="1"/>
        <rFont val="Calibri"/>
        <family val="2"/>
        <scheme val="minor"/>
      </rPr>
      <t>(commencez par un espace pour ne pas que le jour soit coloré en jour férié)</t>
    </r>
  </si>
  <si>
    <t>Commentaire</t>
  </si>
  <si>
    <t>Calcul date</t>
  </si>
  <si>
    <t>Jours fériés
reportés
dans le
calendrier</t>
  </si>
  <si>
    <t>aucun</t>
  </si>
  <si>
    <t>Jour de l'an</t>
  </si>
  <si>
    <t>x</t>
  </si>
  <si>
    <t>Vendredi Saint</t>
  </si>
  <si>
    <t>Pâques +1h</t>
  </si>
  <si>
    <t xml:space="preserve"> heure d'été +1h</t>
  </si>
  <si>
    <t>US-Canada</t>
  </si>
  <si>
    <t>Pâques</t>
  </si>
  <si>
    <t> </t>
  </si>
  <si>
    <t>Lundi de Pâques</t>
  </si>
  <si>
    <t>Ascension</t>
  </si>
  <si>
    <t>Pentecôte</t>
  </si>
  <si>
    <t>Lundi de Pentecôte</t>
  </si>
  <si>
    <t>Fête du Travail</t>
  </si>
  <si>
    <t>Victoire 1945</t>
  </si>
  <si>
    <t>Fête nationale</t>
  </si>
  <si>
    <t>Assomption</t>
  </si>
  <si>
    <t xml:space="preserve"> heure d'hiver -1h</t>
  </si>
  <si>
    <t>Toussaint</t>
  </si>
  <si>
    <t>Armistice 1918</t>
  </si>
  <si>
    <t>Noël</t>
  </si>
  <si>
    <t>Saint Étienne</t>
  </si>
  <si>
    <t>Abolition esclavage</t>
  </si>
  <si>
    <t>Réunion</t>
  </si>
  <si>
    <t>Belgique</t>
  </si>
  <si>
    <t>Luxembourg</t>
  </si>
  <si>
    <t>Québec</t>
  </si>
  <si>
    <t>Fête des mères</t>
  </si>
  <si>
    <t>Fête des pères</t>
  </si>
  <si>
    <t>Fête des grand-mères</t>
  </si>
  <si>
    <t>Épiphanie</t>
  </si>
  <si>
    <t>2e dim après Noël</t>
  </si>
  <si>
    <t>date fixe 6/1</t>
  </si>
  <si>
    <t>Fête-Dieu</t>
  </si>
  <si>
    <t>Immaculée Conception</t>
  </si>
  <si>
    <t xml:space="preserve"> Mardi gras</t>
  </si>
  <si>
    <t xml:space="preserve"> Cendres</t>
  </si>
  <si>
    <t>mercredi des cendres</t>
  </si>
  <si>
    <t xml:space="preserve"> Mi-Carême</t>
  </si>
  <si>
    <t>Martinique</t>
  </si>
  <si>
    <t>Guadeloupe</t>
  </si>
  <si>
    <t>Guyane</t>
  </si>
  <si>
    <t>Jour des Défunts</t>
  </si>
  <si>
    <t>Patriotes</t>
  </si>
  <si>
    <t>Fête du Canada</t>
  </si>
  <si>
    <t>Action de grâces</t>
  </si>
  <si>
    <t>Saint Berchtold</t>
  </si>
  <si>
    <t>Suisse</t>
  </si>
  <si>
    <t>Instauration de la République</t>
  </si>
  <si>
    <t>Saint Joseph</t>
  </si>
  <si>
    <t xml:space="preserve">Fahrtsfest </t>
  </si>
  <si>
    <t>Jeûne fédéral</t>
  </si>
  <si>
    <t>Jeûne genevois</t>
  </si>
  <si>
    <t xml:space="preserve"> </t>
  </si>
  <si>
    <t>lundi du Jeûne fédéral</t>
  </si>
  <si>
    <t>St Nicolas de Flüe</t>
  </si>
  <si>
    <t>Restauration de la République</t>
  </si>
  <si>
    <t>Arrivée Évangile</t>
  </si>
  <si>
    <t>Polynésie</t>
  </si>
  <si>
    <t>Fête Autonomie</t>
  </si>
  <si>
    <t>Fête citoyenneté</t>
  </si>
  <si>
    <t>Nouvelle-Calédonie</t>
  </si>
  <si>
    <t>Mayotte</t>
  </si>
  <si>
    <t>Libération SPM</t>
  </si>
  <si>
    <t>Saint-Pierre-et-Miquelon</t>
  </si>
  <si>
    <t>Dimanche de Pâques :</t>
  </si>
  <si>
    <t>Nom</t>
  </si>
  <si>
    <t>Date debut</t>
  </si>
  <si>
    <t>date fin</t>
  </si>
  <si>
    <t>heure début</t>
  </si>
  <si>
    <t>heure fin</t>
  </si>
  <si>
    <t>10h</t>
  </si>
  <si>
    <t>date à saisir</t>
  </si>
  <si>
    <t>X</t>
  </si>
  <si>
    <t>Amandine</t>
  </si>
  <si>
    <t>Christelle</t>
  </si>
  <si>
    <t>Elise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</si>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</sst>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C]d\-mmm;@"/>
    <numFmt numFmtId="165" formatCode="ddd"/>
    <numFmt numFmtId="166" formatCode="h:mm;@"/>
    <numFmt numFmtId="167" formatCode="[$-F400]h:mm:ss\ AM/PM"/>
    <numFmt numFmtId="168" formatCode="yyyy"/>
    <numFmt numFmtId="169" formatCode="dd/mm/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3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47">
    <xf numFmtId="0" fontId="0" fillId="0" borderId="0" xfId="0"/>
    <xf numFmtId="0" fontId="4" fillId="0" borderId="9" xfId="0" applyFont="1" applyBorder="1"/>
    <xf numFmtId="0" fontId="4" fillId="0" borderId="2" xfId="0" applyFont="1" applyBorder="1"/>
    <xf numFmtId="0" fontId="4" fillId="0" borderId="10" xfId="0" applyFont="1" applyBorder="1"/>
    <xf numFmtId="0" fontId="4" fillId="0" borderId="1" xfId="0" applyFont="1" applyBorder="1"/>
    <xf numFmtId="167" fontId="2" fillId="0" borderId="11" xfId="0" applyNumberFormat="1" applyFont="1" applyBorder="1" applyAlignment="1">
      <alignment horizontal="center"/>
    </xf>
    <xf numFmtId="167" fontId="2" fillId="0" borderId="12" xfId="0" applyNumberFormat="1" applyFont="1" applyBorder="1" applyAlignment="1">
      <alignment horizontal="center"/>
    </xf>
    <xf numFmtId="166" fontId="2" fillId="0" borderId="12" xfId="0" applyNumberFormat="1" applyFont="1" applyBorder="1" applyAlignment="1">
      <alignment horizontal="center"/>
    </xf>
    <xf numFmtId="166" fontId="2" fillId="0" borderId="13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0" fontId="1" fillId="2" borderId="1" xfId="0" applyFont="1" applyFill="1" applyBorder="1"/>
    <xf numFmtId="168" fontId="3" fillId="2" borderId="1" xfId="0" applyNumberFormat="1" applyFont="1" applyFill="1" applyBorder="1"/>
    <xf numFmtId="0" fontId="1" fillId="0" borderId="15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0" fontId="5" fillId="0" borderId="0" xfId="0" applyFont="1"/>
    <xf numFmtId="0" fontId="7" fillId="0" borderId="0" xfId="1" applyAlignment="1">
      <alignment horizontal="center"/>
    </xf>
    <xf numFmtId="169" fontId="7" fillId="0" borderId="0" xfId="1" applyNumberFormat="1"/>
    <xf numFmtId="0" fontId="7" fillId="0" borderId="0" xfId="1"/>
    <xf numFmtId="0" fontId="7" fillId="0" borderId="0" xfId="1" applyFont="1"/>
    <xf numFmtId="0" fontId="7" fillId="0" borderId="0" xfId="1" applyFont="1" applyAlignment="1">
      <alignment horizontal="center" textRotation="90"/>
    </xf>
    <xf numFmtId="169" fontId="6" fillId="4" borderId="0" xfId="1" applyNumberFormat="1" applyFont="1" applyFill="1" applyAlignment="1">
      <alignment wrapText="1"/>
    </xf>
    <xf numFmtId="169" fontId="6" fillId="4" borderId="0" xfId="1" applyNumberFormat="1" applyFont="1" applyFill="1"/>
    <xf numFmtId="0" fontId="6" fillId="4" borderId="0" xfId="1" applyFont="1" applyFill="1"/>
    <xf numFmtId="0" fontId="6" fillId="4" borderId="0" xfId="1" applyFont="1" applyFill="1" applyAlignment="1">
      <alignment wrapText="1"/>
    </xf>
    <xf numFmtId="169" fontId="7" fillId="4" borderId="0" xfId="1" applyNumberFormat="1" applyFill="1"/>
    <xf numFmtId="169" fontId="7" fillId="4" borderId="0" xfId="1" applyNumberFormat="1" applyFont="1" applyFill="1" applyAlignment="1">
      <alignment horizontal="right"/>
    </xf>
    <xf numFmtId="0" fontId="7" fillId="4" borderId="0" xfId="1" applyNumberFormat="1" applyFill="1" applyAlignment="1">
      <alignment horizontal="left"/>
    </xf>
    <xf numFmtId="0" fontId="7" fillId="4" borderId="0" xfId="1" applyFont="1" applyFill="1" applyAlignment="1">
      <alignment horizontal="right"/>
    </xf>
    <xf numFmtId="14" fontId="0" fillId="0" borderId="0" xfId="0" applyNumberFormat="1"/>
    <xf numFmtId="167" fontId="0" fillId="0" borderId="0" xfId="0" applyNumberFormat="1"/>
    <xf numFmtId="0" fontId="4" fillId="0" borderId="1" xfId="0" applyFont="1" applyFill="1" applyBorder="1"/>
    <xf numFmtId="0" fontId="0" fillId="0" borderId="0" xfId="0" applyFill="1"/>
    <xf numFmtId="0" fontId="0" fillId="0" borderId="3" xfId="0" applyBorder="1"/>
    <xf numFmtId="0" fontId="0" fillId="0" borderId="6" xfId="0" applyBorder="1"/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7" xfId="0" applyFont="1" applyBorder="1"/>
    <xf numFmtId="0" fontId="8" fillId="0" borderId="8" xfId="0" applyFont="1" applyBorder="1"/>
  </cellXfs>
  <cellStyles count="2">
    <cellStyle name="Normal" xfId="0" builtinId="0"/>
    <cellStyle name="Normal 2" xfId="1"/>
  </cellStyles>
  <dxfs count="2">
    <dxf>
      <fill>
        <patternFill patternType="darkDown"/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DDC8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Feuil2!$C$3" fmlaRange="Feuil2!$A$3:$A$14" noThreeD="1" sel="11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3</xdr:row>
          <xdr:rowOff>0</xdr:rowOff>
        </xdr:from>
        <xdr:to>
          <xdr:col>3</xdr:col>
          <xdr:colOff>571500</xdr:colOff>
          <xdr:row>4</xdr:row>
          <xdr:rowOff>190500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489857</xdr:colOff>
      <xdr:row>27</xdr:row>
      <xdr:rowOff>27214</xdr:rowOff>
    </xdr:from>
    <xdr:to>
      <xdr:col>3</xdr:col>
      <xdr:colOff>693965</xdr:colOff>
      <xdr:row>28</xdr:row>
      <xdr:rowOff>312964</xdr:rowOff>
    </xdr:to>
    <xdr:sp macro="" textlink="">
      <xdr:nvSpPr>
        <xdr:cNvPr id="4" name="Rectangle 3"/>
        <xdr:cNvSpPr/>
      </xdr:nvSpPr>
      <xdr:spPr>
        <a:xfrm>
          <a:off x="11321143" y="11375571"/>
          <a:ext cx="938893" cy="6395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489858</xdr:colOff>
      <xdr:row>29</xdr:row>
      <xdr:rowOff>0</xdr:rowOff>
    </xdr:from>
    <xdr:to>
      <xdr:col>3</xdr:col>
      <xdr:colOff>693966</xdr:colOff>
      <xdr:row>30</xdr:row>
      <xdr:rowOff>312965</xdr:rowOff>
    </xdr:to>
    <xdr:sp macro="" textlink="">
      <xdr:nvSpPr>
        <xdr:cNvPr id="9" name="Rectangle 8"/>
        <xdr:cNvSpPr/>
      </xdr:nvSpPr>
      <xdr:spPr>
        <a:xfrm>
          <a:off x="11321144" y="12055929"/>
          <a:ext cx="938893" cy="666750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503464</xdr:colOff>
      <xdr:row>31</xdr:row>
      <xdr:rowOff>13606</xdr:rowOff>
    </xdr:from>
    <xdr:to>
      <xdr:col>3</xdr:col>
      <xdr:colOff>707572</xdr:colOff>
      <xdr:row>32</xdr:row>
      <xdr:rowOff>285749</xdr:rowOff>
    </xdr:to>
    <xdr:sp macro="" textlink="">
      <xdr:nvSpPr>
        <xdr:cNvPr id="10" name="Rectangle 9"/>
        <xdr:cNvSpPr/>
      </xdr:nvSpPr>
      <xdr:spPr>
        <a:xfrm>
          <a:off x="11334750" y="12777106"/>
          <a:ext cx="938893" cy="625929"/>
        </a:xfrm>
        <a:prstGeom prst="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rk.free.fr/calendrier/calendrier_perpet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Aide"/>
      <sheetName val="Licence"/>
      <sheetName val="Jours fériés"/>
      <sheetName val="Vacances"/>
      <sheetName val="Événements"/>
      <sheetName val="Lune"/>
      <sheetName val="Mensuel"/>
      <sheetName val="Colonne"/>
      <sheetName val="Planning mensuel"/>
      <sheetName val="Planning continu"/>
      <sheetName val="Historique"/>
    </sheetNames>
    <sheetDataSet>
      <sheetData sheetId="0">
        <row r="1">
          <cell r="J1">
            <v>2017</v>
          </cell>
          <cell r="AH1" t="str">
            <v>France</v>
          </cell>
        </row>
      </sheetData>
      <sheetData sheetId="1"/>
      <sheetData sheetId="2"/>
      <sheetData sheetId="3"/>
      <sheetData sheetId="4">
        <row r="2">
          <cell r="E2" t="str">
            <v>aucun</v>
          </cell>
          <cell r="F2" t="str">
            <v>Zone A</v>
          </cell>
          <cell r="G2" t="str">
            <v>Zone B</v>
          </cell>
          <cell r="H2" t="str">
            <v>Zone C</v>
          </cell>
          <cell r="I2" t="str">
            <v>semaine A</v>
          </cell>
          <cell r="J2" t="str">
            <v>semaine B</v>
          </cell>
          <cell r="K2" t="str">
            <v>Martinique</v>
          </cell>
          <cell r="L2" t="str">
            <v>Guadeloupe</v>
          </cell>
          <cell r="M2" t="str">
            <v>Guyane</v>
          </cell>
          <cell r="N2" t="str">
            <v>Réunion</v>
          </cell>
          <cell r="O2" t="str">
            <v>Corse</v>
          </cell>
          <cell r="P2" t="str">
            <v>Polynésie française</v>
          </cell>
          <cell r="Q2" t="str">
            <v>Mayotte</v>
          </cell>
          <cell r="R2" t="str">
            <v>Saint-Pierre-et-Miquelon</v>
          </cell>
          <cell r="S2" t="str">
            <v>Belgique</v>
          </cell>
          <cell r="T2"/>
          <cell r="U2"/>
          <cell r="V2"/>
          <cell r="W2"/>
          <cell r="X2"/>
          <cell r="Y2"/>
          <cell r="Z2"/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id="3" name="Tableau3" displayName="Tableau3" ref="A3:A14" headerRowCount="0" totalsRowShown="0"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J42"/>
  <sheetViews>
    <sheetView tabSelected="1" zoomScale="50" zoomScaleNormal="50" workbookViewId="0">
      <selection activeCell="P31" sqref="P31"/>
    </sheetView>
  </sheetViews>
  <sheetFormatPr baseColWidth="10" defaultRowHeight="15" x14ac:dyDescent="0.25"/>
  <cols>
    <col min="1" max="1" width="16.5703125" customWidth="1"/>
    <col min="2" max="2" width="8.7109375" customWidth="1"/>
    <col min="3" max="3" width="6.140625" customWidth="1"/>
    <col min="4" max="4" width="9.7109375" customWidth="1"/>
    <col min="5" max="35" width="12.42578125" customWidth="1"/>
  </cols>
  <sheetData>
    <row r="1" spans="1:36" ht="15.75" thickBot="1" x14ac:dyDescent="0.3"/>
    <row r="2" spans="1:36" ht="21" hidden="1" x14ac:dyDescent="0.35">
      <c r="M2" s="15" t="s">
        <v>33</v>
      </c>
      <c r="N2" s="16">
        <f>EOMONTH($E$4,0)</f>
        <v>42704</v>
      </c>
    </row>
    <row r="3" spans="1:36" ht="18" customHeight="1" thickBot="1" x14ac:dyDescent="0.3">
      <c r="A3" s="18" t="s">
        <v>33</v>
      </c>
      <c r="B3" s="17">
        <v>2016</v>
      </c>
    </row>
    <row r="4" spans="1:36" s="19" customFormat="1" ht="18.75" x14ac:dyDescent="0.3">
      <c r="E4" s="9">
        <f>Feuil2!D3+0</f>
        <v>42675</v>
      </c>
      <c r="F4" s="10">
        <f>E4+1</f>
        <v>42676</v>
      </c>
      <c r="G4" s="10">
        <f t="shared" ref="G4:Q4" si="0">F4+1</f>
        <v>42677</v>
      </c>
      <c r="H4" s="10">
        <f t="shared" si="0"/>
        <v>42678</v>
      </c>
      <c r="I4" s="10">
        <f t="shared" si="0"/>
        <v>42679</v>
      </c>
      <c r="J4" s="10">
        <f t="shared" si="0"/>
        <v>42680</v>
      </c>
      <c r="K4" s="10">
        <f t="shared" si="0"/>
        <v>42681</v>
      </c>
      <c r="L4" s="10">
        <f t="shared" si="0"/>
        <v>42682</v>
      </c>
      <c r="M4" s="10">
        <f t="shared" si="0"/>
        <v>42683</v>
      </c>
      <c r="N4" s="10">
        <f t="shared" si="0"/>
        <v>42684</v>
      </c>
      <c r="O4" s="10">
        <f t="shared" si="0"/>
        <v>42685</v>
      </c>
      <c r="P4" s="10">
        <f t="shared" si="0"/>
        <v>42686</v>
      </c>
      <c r="Q4" s="10">
        <f t="shared" si="0"/>
        <v>42687</v>
      </c>
      <c r="R4" s="10">
        <f>Q4+1</f>
        <v>42688</v>
      </c>
      <c r="S4" s="10">
        <f>R4+1</f>
        <v>42689</v>
      </c>
      <c r="T4" s="10">
        <f t="shared" ref="T4:AD4" si="1">S4+1</f>
        <v>42690</v>
      </c>
      <c r="U4" s="10">
        <f t="shared" si="1"/>
        <v>42691</v>
      </c>
      <c r="V4" s="10">
        <f t="shared" si="1"/>
        <v>42692</v>
      </c>
      <c r="W4" s="10">
        <f t="shared" si="1"/>
        <v>42693</v>
      </c>
      <c r="X4" s="10">
        <f t="shared" si="1"/>
        <v>42694</v>
      </c>
      <c r="Y4" s="10">
        <f t="shared" si="1"/>
        <v>42695</v>
      </c>
      <c r="Z4" s="10">
        <f t="shared" si="1"/>
        <v>42696</v>
      </c>
      <c r="AA4" s="10">
        <f t="shared" si="1"/>
        <v>42697</v>
      </c>
      <c r="AB4" s="10">
        <f t="shared" si="1"/>
        <v>42698</v>
      </c>
      <c r="AC4" s="10">
        <f t="shared" si="1"/>
        <v>42699</v>
      </c>
      <c r="AD4" s="10">
        <f t="shared" si="1"/>
        <v>42700</v>
      </c>
      <c r="AE4" s="10">
        <f>AD4+1</f>
        <v>42701</v>
      </c>
      <c r="AF4" s="10">
        <f>AE4+1</f>
        <v>42702</v>
      </c>
      <c r="AG4" s="10">
        <f>IF($AF$4+1&lt;=EOMONTH($E$4,0),AF$4+1,"")</f>
        <v>42703</v>
      </c>
      <c r="AH4" s="10">
        <f>IF($AF$4+1&lt;=EOMONTH($E$4,0),AG$4+1,"")</f>
        <v>42704</v>
      </c>
      <c r="AI4" s="11">
        <f>IF($AF$4+1&lt;=EOMONTH($E$4,0),AH$4+1,"")</f>
        <v>42705</v>
      </c>
      <c r="AJ4" s="20"/>
    </row>
    <row r="5" spans="1:36" s="21" customFormat="1" ht="19.5" thickBot="1" x14ac:dyDescent="0.35">
      <c r="E5" s="12">
        <f>E4</f>
        <v>42675</v>
      </c>
      <c r="F5" s="13">
        <f t="shared" ref="F5:AI5" si="2">F4</f>
        <v>42676</v>
      </c>
      <c r="G5" s="13">
        <f t="shared" si="2"/>
        <v>42677</v>
      </c>
      <c r="H5" s="13">
        <f t="shared" si="2"/>
        <v>42678</v>
      </c>
      <c r="I5" s="13">
        <f t="shared" si="2"/>
        <v>42679</v>
      </c>
      <c r="J5" s="13">
        <f t="shared" si="2"/>
        <v>42680</v>
      </c>
      <c r="K5" s="13">
        <f t="shared" si="2"/>
        <v>42681</v>
      </c>
      <c r="L5" s="13">
        <f t="shared" si="2"/>
        <v>42682</v>
      </c>
      <c r="M5" s="13">
        <f t="shared" si="2"/>
        <v>42683</v>
      </c>
      <c r="N5" s="13">
        <f t="shared" si="2"/>
        <v>42684</v>
      </c>
      <c r="O5" s="13">
        <f t="shared" si="2"/>
        <v>42685</v>
      </c>
      <c r="P5" s="13">
        <f t="shared" si="2"/>
        <v>42686</v>
      </c>
      <c r="Q5" s="13">
        <f t="shared" si="2"/>
        <v>42687</v>
      </c>
      <c r="R5" s="13">
        <f t="shared" si="2"/>
        <v>42688</v>
      </c>
      <c r="S5" s="13">
        <f t="shared" si="2"/>
        <v>42689</v>
      </c>
      <c r="T5" s="13">
        <f t="shared" si="2"/>
        <v>42690</v>
      </c>
      <c r="U5" s="13">
        <f t="shared" si="2"/>
        <v>42691</v>
      </c>
      <c r="V5" s="13">
        <f t="shared" si="2"/>
        <v>42692</v>
      </c>
      <c r="W5" s="13">
        <f t="shared" si="2"/>
        <v>42693</v>
      </c>
      <c r="X5" s="13">
        <f t="shared" si="2"/>
        <v>42694</v>
      </c>
      <c r="Y5" s="13">
        <f t="shared" si="2"/>
        <v>42695</v>
      </c>
      <c r="Z5" s="13">
        <f t="shared" si="2"/>
        <v>42696</v>
      </c>
      <c r="AA5" s="13">
        <f t="shared" si="2"/>
        <v>42697</v>
      </c>
      <c r="AB5" s="13">
        <f t="shared" si="2"/>
        <v>42698</v>
      </c>
      <c r="AC5" s="13">
        <f t="shared" si="2"/>
        <v>42699</v>
      </c>
      <c r="AD5" s="13">
        <f t="shared" si="2"/>
        <v>42700</v>
      </c>
      <c r="AE5" s="13">
        <f t="shared" si="2"/>
        <v>42701</v>
      </c>
      <c r="AF5" s="13">
        <f t="shared" si="2"/>
        <v>42702</v>
      </c>
      <c r="AG5" s="13">
        <f t="shared" si="2"/>
        <v>42703</v>
      </c>
      <c r="AH5" s="13">
        <f t="shared" si="2"/>
        <v>42704</v>
      </c>
      <c r="AI5" s="14">
        <f t="shared" si="2"/>
        <v>42705</v>
      </c>
    </row>
    <row r="6" spans="1:36" ht="34.5" customHeight="1" x14ac:dyDescent="0.3">
      <c r="D6" s="5" t="s">
        <v>12</v>
      </c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6" ht="34.5" customHeight="1" x14ac:dyDescent="0.3">
      <c r="D7" s="6" t="s">
        <v>13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</row>
    <row r="8" spans="1:36" ht="34.5" customHeight="1" x14ac:dyDescent="0.3">
      <c r="D8" s="6" t="s">
        <v>14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</row>
    <row r="9" spans="1:36" ht="34.5" customHeight="1" x14ac:dyDescent="0.3">
      <c r="D9" s="6" t="s">
        <v>15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</row>
    <row r="10" spans="1:36" ht="34.5" customHeight="1" x14ac:dyDescent="0.3">
      <c r="D10" s="7" t="s">
        <v>16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</row>
    <row r="11" spans="1:36" ht="34.5" customHeight="1" x14ac:dyDescent="0.3">
      <c r="D11" s="7" t="s">
        <v>17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</row>
    <row r="12" spans="1:36" ht="34.5" customHeight="1" x14ac:dyDescent="0.3">
      <c r="D12" s="7" t="s">
        <v>18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1:36" ht="34.5" customHeight="1" x14ac:dyDescent="0.3">
      <c r="D13" s="7" t="s">
        <v>19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</row>
    <row r="14" spans="1:36" ht="34.5" customHeight="1" x14ac:dyDescent="0.3">
      <c r="D14" s="7" t="s">
        <v>20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</row>
    <row r="15" spans="1:36" ht="34.5" customHeight="1" x14ac:dyDescent="0.3">
      <c r="D15" s="7" t="s">
        <v>21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</row>
    <row r="16" spans="1:36" ht="34.5" customHeight="1" x14ac:dyDescent="0.3">
      <c r="D16" s="7" t="s">
        <v>22</v>
      </c>
      <c r="E16" s="3"/>
      <c r="F16" s="4"/>
      <c r="G16" s="4"/>
      <c r="H16" s="4"/>
      <c r="I16" s="4"/>
      <c r="J16" s="4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</row>
    <row r="17" spans="4:35" ht="34.5" customHeight="1" x14ac:dyDescent="0.3">
      <c r="D17" s="7" t="s">
        <v>23</v>
      </c>
      <c r="E17" s="3"/>
      <c r="F17" s="4"/>
      <c r="G17" s="4"/>
      <c r="H17" s="4"/>
      <c r="I17" s="4"/>
      <c r="J17" s="4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</row>
    <row r="18" spans="4:35" ht="34.5" customHeight="1" x14ac:dyDescent="0.3">
      <c r="D18" s="7" t="s">
        <v>24</v>
      </c>
      <c r="E18" s="3"/>
      <c r="F18" s="4"/>
      <c r="G18" s="4"/>
      <c r="H18" s="4"/>
      <c r="I18" s="4"/>
      <c r="J18" s="4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</row>
    <row r="19" spans="4:35" ht="34.5" customHeight="1" x14ac:dyDescent="0.3">
      <c r="D19" s="7" t="s">
        <v>25</v>
      </c>
      <c r="E19" s="3"/>
      <c r="F19" s="4"/>
      <c r="G19" s="4"/>
      <c r="H19" s="4"/>
      <c r="I19" s="4"/>
      <c r="J19" s="4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</row>
    <row r="20" spans="4:35" ht="34.5" customHeight="1" x14ac:dyDescent="0.3">
      <c r="D20" s="7" t="s">
        <v>26</v>
      </c>
      <c r="E20" s="3"/>
      <c r="F20" s="4"/>
      <c r="G20" s="4"/>
      <c r="H20" s="4"/>
      <c r="I20" s="4"/>
      <c r="J20" s="4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</row>
    <row r="21" spans="4:35" ht="34.5" customHeight="1" x14ac:dyDescent="0.3">
      <c r="D21" s="7" t="s">
        <v>27</v>
      </c>
      <c r="E21" s="3"/>
      <c r="F21" s="4"/>
      <c r="G21" s="4"/>
      <c r="H21" s="4"/>
      <c r="I21" s="4"/>
      <c r="J21" s="4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</row>
    <row r="22" spans="4:35" ht="34.5" customHeight="1" x14ac:dyDescent="0.3">
      <c r="D22" s="7" t="s">
        <v>28</v>
      </c>
      <c r="E22" s="3"/>
      <c r="F22" s="4"/>
      <c r="G22" s="4"/>
      <c r="H22" s="4"/>
      <c r="I22" s="4"/>
      <c r="J22" s="4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</row>
    <row r="23" spans="4:35" ht="34.5" customHeight="1" x14ac:dyDescent="0.3">
      <c r="D23" s="7" t="s">
        <v>29</v>
      </c>
      <c r="E23" s="3"/>
      <c r="F23" s="4"/>
      <c r="G23" s="4"/>
      <c r="H23" s="4"/>
      <c r="I23" s="4"/>
      <c r="J23" s="4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</row>
    <row r="24" spans="4:35" ht="34.5" customHeight="1" x14ac:dyDescent="0.3">
      <c r="D24" s="7" t="s">
        <v>30</v>
      </c>
      <c r="E24" s="3"/>
      <c r="F24" s="4"/>
      <c r="G24" s="4"/>
      <c r="H24" s="4"/>
      <c r="I24" s="4"/>
      <c r="J24" s="4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</row>
    <row r="25" spans="4:35" ht="34.5" customHeight="1" x14ac:dyDescent="0.3">
      <c r="D25" s="7" t="s">
        <v>31</v>
      </c>
      <c r="E25" s="3"/>
      <c r="F25" s="4"/>
      <c r="G25" s="4"/>
      <c r="H25" s="4"/>
      <c r="I25" s="4"/>
      <c r="J25" s="4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</row>
    <row r="26" spans="4:35" ht="34.5" customHeight="1" thickBot="1" x14ac:dyDescent="0.35">
      <c r="D26" s="8" t="s">
        <v>32</v>
      </c>
      <c r="E26" s="3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</row>
    <row r="27" spans="4:35" ht="15.75" thickBot="1" x14ac:dyDescent="0.3"/>
    <row r="28" spans="4:35" ht="23.25" x14ac:dyDescent="0.35">
      <c r="D28" s="39"/>
      <c r="E28" s="41" t="s">
        <v>115</v>
      </c>
      <c r="F28" s="42"/>
      <c r="G28" s="43"/>
      <c r="H28" s="42" t="s">
        <v>113</v>
      </c>
      <c r="I28" s="42"/>
      <c r="J28" s="41" t="s">
        <v>118</v>
      </c>
      <c r="K28" s="43"/>
    </row>
    <row r="29" spans="4:35" ht="24" thickBot="1" x14ac:dyDescent="0.4">
      <c r="D29" s="40"/>
      <c r="E29" s="44"/>
      <c r="F29" s="45"/>
      <c r="G29" s="46"/>
      <c r="H29" s="45" t="s">
        <v>114</v>
      </c>
      <c r="I29" s="45" t="s">
        <v>114</v>
      </c>
      <c r="J29" s="44" t="s">
        <v>114</v>
      </c>
      <c r="K29" s="46" t="s">
        <v>114</v>
      </c>
    </row>
    <row r="30" spans="4:35" ht="27.75" customHeight="1" x14ac:dyDescent="0.35">
      <c r="D30" s="39"/>
      <c r="E30" s="41" t="s">
        <v>116</v>
      </c>
      <c r="F30" s="42"/>
      <c r="G30" s="43"/>
      <c r="H30" s="42" t="s">
        <v>113</v>
      </c>
      <c r="I30" s="42"/>
      <c r="J30" s="41" t="s">
        <v>118</v>
      </c>
      <c r="K30" s="43"/>
    </row>
    <row r="31" spans="4:35" ht="27.75" customHeight="1" thickBot="1" x14ac:dyDescent="0.4">
      <c r="D31" s="40"/>
      <c r="E31" s="44"/>
      <c r="F31" s="45"/>
      <c r="G31" s="46"/>
      <c r="H31" s="45" t="s">
        <v>114</v>
      </c>
      <c r="I31" s="45" t="s">
        <v>114</v>
      </c>
      <c r="J31" s="44" t="s">
        <v>114</v>
      </c>
      <c r="K31" s="46" t="s">
        <v>114</v>
      </c>
      <c r="V31" s="38"/>
    </row>
    <row r="32" spans="4:35" ht="27.75" customHeight="1" x14ac:dyDescent="0.35">
      <c r="D32" s="39"/>
      <c r="E32" s="41" t="s">
        <v>117</v>
      </c>
      <c r="F32" s="42"/>
      <c r="G32" s="43"/>
      <c r="H32" s="42" t="s">
        <v>113</v>
      </c>
      <c r="I32" s="42"/>
      <c r="J32" s="41" t="s">
        <v>118</v>
      </c>
      <c r="K32" s="43"/>
    </row>
    <row r="33" spans="4:16" ht="27.75" customHeight="1" thickBot="1" x14ac:dyDescent="0.4">
      <c r="D33" s="40"/>
      <c r="E33" s="44"/>
      <c r="F33" s="45"/>
      <c r="G33" s="46"/>
      <c r="H33" s="45" t="s">
        <v>114</v>
      </c>
      <c r="I33" s="45" t="s">
        <v>114</v>
      </c>
      <c r="J33" s="44" t="s">
        <v>114</v>
      </c>
      <c r="K33" s="46" t="s">
        <v>114</v>
      </c>
    </row>
    <row r="34" spans="4:16" ht="27.75" customHeight="1" x14ac:dyDescent="0.25">
      <c r="P34" s="38"/>
    </row>
    <row r="35" spans="4:16" ht="27.75" customHeight="1" x14ac:dyDescent="0.25">
      <c r="P35" s="38"/>
    </row>
    <row r="36" spans="4:16" ht="27.75" customHeight="1" x14ac:dyDescent="0.25">
      <c r="P36" s="38"/>
    </row>
    <row r="37" spans="4:16" ht="27.75" customHeight="1" x14ac:dyDescent="0.25">
      <c r="P37" s="38"/>
    </row>
    <row r="38" spans="4:16" ht="27.75" customHeight="1" x14ac:dyDescent="0.25">
      <c r="P38" s="38"/>
    </row>
    <row r="39" spans="4:16" ht="27.75" customHeight="1" x14ac:dyDescent="0.25">
      <c r="P39" s="38"/>
    </row>
    <row r="40" spans="4:16" ht="27.75" customHeight="1" x14ac:dyDescent="0.25">
      <c r="P40" s="38"/>
    </row>
    <row r="41" spans="4:16" ht="27.75" customHeight="1" x14ac:dyDescent="0.25">
      <c r="P41" s="38"/>
    </row>
    <row r="42" spans="4:16" ht="27.75" customHeight="1" x14ac:dyDescent="0.25"/>
  </sheetData>
  <sheetProtection insertColumns="0" insertRows="0" insertHyperlinks="0" deleteColumns="0" deleteRows="0" sort="0" autoFilter="0" pivotTables="0"/>
  <conditionalFormatting sqref="E6:AI26">
    <cfRule type="expression" dxfId="1" priority="6">
      <formula>WEEKDAY(E$5,2)&gt;5</formula>
    </cfRule>
  </conditionalFormatting>
  <dataValidations count="2">
    <dataValidation type="custom" allowBlank="1" showInputMessage="1" showErrorMessage="1" sqref="A1">
      <formula1>"mois"</formula1>
    </dataValidation>
    <dataValidation type="list" allowBlank="1" showInputMessage="1" showErrorMessage="1" sqref="B3">
      <formula1>années</formula1>
    </dataValidation>
  </dataValidations>
  <pageMargins left="0.7" right="0.7" top="0.75" bottom="0.75" header="0.3" footer="0.3"/>
  <pageSetup paperSize="9" scale="3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Drop Down 10">
              <controlPr defaultSize="0" autoLine="0" autoPict="0">
                <anchor moveWithCells="1">
                  <from>
                    <xdr:col>2</xdr:col>
                    <xdr:colOff>57150</xdr:colOff>
                    <xdr:row>3</xdr:row>
                    <xdr:rowOff>0</xdr:rowOff>
                  </from>
                  <to>
                    <xdr:col>3</xdr:col>
                    <xdr:colOff>571500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greaterThan" id="{2BFEB1FC-1564-497C-AC8F-28A587DF32D7}">
            <xm:f>Feuil1!$B$5</xm:f>
            <x14:dxf>
              <fill>
                <patternFill patternType="darkDown"/>
              </fill>
            </x14:dxf>
          </x14:cfRule>
          <xm:sqref>F12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C9"/>
  <sheetViews>
    <sheetView workbookViewId="0">
      <selection activeCell="B8" sqref="B8"/>
    </sheetView>
  </sheetViews>
  <sheetFormatPr baseColWidth="10" defaultRowHeight="15" x14ac:dyDescent="0.25"/>
  <cols>
    <col min="2" max="2" width="24.7109375" bestFit="1" customWidth="1"/>
  </cols>
  <sheetData>
    <row r="3" spans="1:3" x14ac:dyDescent="0.25">
      <c r="A3" t="s">
        <v>107</v>
      </c>
    </row>
    <row r="5" spans="1:3" x14ac:dyDescent="0.25">
      <c r="A5" t="s">
        <v>108</v>
      </c>
      <c r="B5" s="35">
        <v>42684</v>
      </c>
      <c r="C5" s="35"/>
    </row>
    <row r="6" spans="1:3" x14ac:dyDescent="0.25">
      <c r="A6" t="s">
        <v>109</v>
      </c>
      <c r="B6" s="35">
        <v>42686</v>
      </c>
      <c r="C6" s="35"/>
    </row>
    <row r="8" spans="1:3" x14ac:dyDescent="0.25">
      <c r="A8" t="s">
        <v>110</v>
      </c>
      <c r="B8" s="36" t="s">
        <v>112</v>
      </c>
    </row>
    <row r="9" spans="1:3" x14ac:dyDescent="0.25">
      <c r="A9" t="s">
        <v>111</v>
      </c>
      <c r="B9" s="36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36"/>
  <sheetViews>
    <sheetView workbookViewId="0">
      <selection activeCell="B6" sqref="B6"/>
    </sheetView>
  </sheetViews>
  <sheetFormatPr baseColWidth="10" defaultRowHeight="15" x14ac:dyDescent="0.25"/>
  <cols>
    <col min="1" max="1" width="11.5703125" customWidth="1"/>
  </cols>
  <sheetData>
    <row r="3" spans="1:6" x14ac:dyDescent="0.25">
      <c r="A3" t="s">
        <v>0</v>
      </c>
      <c r="B3">
        <v>2016</v>
      </c>
      <c r="C3">
        <v>11</v>
      </c>
      <c r="D3" t="str">
        <f>"1/"&amp;C3&amp;"/"&amp;AGENDA!B3&amp;""</f>
        <v>1/11/2016</v>
      </c>
      <c r="F3">
        <v>2016</v>
      </c>
    </row>
    <row r="4" spans="1:6" x14ac:dyDescent="0.25">
      <c r="A4" t="s">
        <v>1</v>
      </c>
      <c r="F4">
        <v>2017</v>
      </c>
    </row>
    <row r="5" spans="1:6" x14ac:dyDescent="0.25">
      <c r="A5" t="s">
        <v>2</v>
      </c>
      <c r="F5">
        <v>2018</v>
      </c>
    </row>
    <row r="6" spans="1:6" x14ac:dyDescent="0.25">
      <c r="A6" t="s">
        <v>3</v>
      </c>
      <c r="F6">
        <v>2019</v>
      </c>
    </row>
    <row r="7" spans="1:6" x14ac:dyDescent="0.25">
      <c r="A7" t="s">
        <v>4</v>
      </c>
      <c r="F7">
        <v>2020</v>
      </c>
    </row>
    <row r="8" spans="1:6" x14ac:dyDescent="0.25">
      <c r="A8" t="s">
        <v>5</v>
      </c>
      <c r="F8">
        <v>2021</v>
      </c>
    </row>
    <row r="9" spans="1:6" x14ac:dyDescent="0.25">
      <c r="A9" t="s">
        <v>6</v>
      </c>
      <c r="F9">
        <v>2022</v>
      </c>
    </row>
    <row r="10" spans="1:6" x14ac:dyDescent="0.25">
      <c r="A10" t="s">
        <v>7</v>
      </c>
      <c r="F10">
        <v>2023</v>
      </c>
    </row>
    <row r="11" spans="1:6" x14ac:dyDescent="0.25">
      <c r="A11" t="s">
        <v>8</v>
      </c>
      <c r="F11">
        <v>2024</v>
      </c>
    </row>
    <row r="12" spans="1:6" x14ac:dyDescent="0.25">
      <c r="A12" t="s">
        <v>9</v>
      </c>
      <c r="F12">
        <v>2025</v>
      </c>
    </row>
    <row r="13" spans="1:6" x14ac:dyDescent="0.25">
      <c r="A13" t="s">
        <v>10</v>
      </c>
      <c r="F13">
        <v>2026</v>
      </c>
    </row>
    <row r="14" spans="1:6" x14ac:dyDescent="0.25">
      <c r="A14" t="s">
        <v>11</v>
      </c>
      <c r="F14">
        <v>2027</v>
      </c>
    </row>
    <row r="15" spans="1:6" x14ac:dyDescent="0.25">
      <c r="F15">
        <v>2028</v>
      </c>
    </row>
    <row r="16" spans="1:6" x14ac:dyDescent="0.25">
      <c r="F16">
        <v>2029</v>
      </c>
    </row>
    <row r="17" spans="6:6" x14ac:dyDescent="0.25">
      <c r="F17">
        <v>2030</v>
      </c>
    </row>
    <row r="18" spans="6:6" x14ac:dyDescent="0.25">
      <c r="F18">
        <v>2031</v>
      </c>
    </row>
    <row r="19" spans="6:6" x14ac:dyDescent="0.25">
      <c r="F19">
        <v>2032</v>
      </c>
    </row>
    <row r="20" spans="6:6" x14ac:dyDescent="0.25">
      <c r="F20">
        <v>2033</v>
      </c>
    </row>
    <row r="21" spans="6:6" x14ac:dyDescent="0.25">
      <c r="F21">
        <v>2034</v>
      </c>
    </row>
    <row r="22" spans="6:6" x14ac:dyDescent="0.25">
      <c r="F22">
        <v>2035</v>
      </c>
    </row>
    <row r="23" spans="6:6" x14ac:dyDescent="0.25">
      <c r="F23">
        <v>2036</v>
      </c>
    </row>
    <row r="24" spans="6:6" x14ac:dyDescent="0.25">
      <c r="F24">
        <v>2037</v>
      </c>
    </row>
    <row r="25" spans="6:6" x14ac:dyDescent="0.25">
      <c r="F25">
        <v>2038</v>
      </c>
    </row>
    <row r="26" spans="6:6" x14ac:dyDescent="0.25">
      <c r="F26">
        <v>2039</v>
      </c>
    </row>
    <row r="27" spans="6:6" x14ac:dyDescent="0.25">
      <c r="F27">
        <v>2040</v>
      </c>
    </row>
    <row r="28" spans="6:6" x14ac:dyDescent="0.25">
      <c r="F28">
        <v>2041</v>
      </c>
    </row>
    <row r="29" spans="6:6" x14ac:dyDescent="0.25">
      <c r="F29">
        <v>2042</v>
      </c>
    </row>
    <row r="30" spans="6:6" x14ac:dyDescent="0.25">
      <c r="F30">
        <v>2043</v>
      </c>
    </row>
    <row r="31" spans="6:6" x14ac:dyDescent="0.25">
      <c r="F31">
        <v>2044</v>
      </c>
    </row>
    <row r="32" spans="6:6" x14ac:dyDescent="0.25">
      <c r="F32">
        <v>2045</v>
      </c>
    </row>
    <row r="33" spans="6:6" x14ac:dyDescent="0.25">
      <c r="F33">
        <v>2046</v>
      </c>
    </row>
    <row r="34" spans="6:6" x14ac:dyDescent="0.25">
      <c r="F34">
        <v>2047</v>
      </c>
    </row>
    <row r="35" spans="6:6" x14ac:dyDescent="0.25">
      <c r="F35">
        <v>2048</v>
      </c>
    </row>
    <row r="36" spans="6:6" x14ac:dyDescent="0.25">
      <c r="F36">
        <v>2049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305"/>
  <sheetViews>
    <sheetView workbookViewId="0">
      <pane ySplit="3" topLeftCell="A4" activePane="bottomLeft" state="frozen"/>
      <selection pane="bottomLeft" activeCell="BI17" sqref="BI17"/>
    </sheetView>
  </sheetViews>
  <sheetFormatPr baseColWidth="10" defaultColWidth="3" defaultRowHeight="12.75" x14ac:dyDescent="0.2"/>
  <cols>
    <col min="1" max="1" width="20.85546875" style="24" customWidth="1"/>
    <col min="2" max="2" width="13" style="24" customWidth="1"/>
    <col min="3" max="4" width="11" style="23" customWidth="1"/>
    <col min="5" max="16384" width="3" style="22"/>
  </cols>
  <sheetData>
    <row r="1" spans="1:6" x14ac:dyDescent="0.2">
      <c r="A1" s="34" t="s">
        <v>34</v>
      </c>
      <c r="B1" s="33">
        <f>[1]Calendrier!$J$1</f>
        <v>2017</v>
      </c>
      <c r="C1" s="32" t="s">
        <v>35</v>
      </c>
      <c r="D1" s="31" t="str">
        <f>[1]Calendrier!AH1</f>
        <v>France</v>
      </c>
    </row>
    <row r="3" spans="1:6" s="26" customFormat="1" ht="85.5" x14ac:dyDescent="0.25">
      <c r="A3" s="30" t="s">
        <v>37</v>
      </c>
      <c r="B3" s="29" t="s">
        <v>38</v>
      </c>
      <c r="C3" s="28" t="s">
        <v>39</v>
      </c>
      <c r="D3" s="27" t="s">
        <v>40</v>
      </c>
      <c r="E3" s="26" t="s">
        <v>41</v>
      </c>
      <c r="F3" s="26" t="s">
        <v>36</v>
      </c>
    </row>
    <row r="4" spans="1:6" x14ac:dyDescent="0.2">
      <c r="A4" s="24" t="s">
        <v>42</v>
      </c>
      <c r="C4" s="23">
        <f>DATE($B$1,1,1)</f>
        <v>42736</v>
      </c>
      <c r="D4" s="23">
        <f t="shared" ref="D4:D35" si="0">IF(C4="","",IF(INDEX(E4:IV4,1,MATCH($D$1,E$3:IV$3,0))="","",C4))</f>
        <v>42736</v>
      </c>
      <c r="F4" s="22" t="s">
        <v>43</v>
      </c>
    </row>
    <row r="5" spans="1:6" x14ac:dyDescent="0.2">
      <c r="A5" s="24" t="s">
        <v>44</v>
      </c>
      <c r="C5" s="23">
        <f>C10-2</f>
        <v>42839</v>
      </c>
      <c r="D5" s="23" t="str">
        <f t="shared" si="0"/>
        <v/>
      </c>
    </row>
    <row r="6" spans="1:6" x14ac:dyDescent="0.2">
      <c r="A6" s="24" t="s">
        <v>45</v>
      </c>
      <c r="C6" s="23" t="str">
        <f>IF(C7=C10,C7,"")</f>
        <v/>
      </c>
      <c r="D6" s="23" t="str">
        <f t="shared" si="0"/>
        <v/>
      </c>
      <c r="F6" s="22" t="s">
        <v>43</v>
      </c>
    </row>
    <row r="7" spans="1:6" x14ac:dyDescent="0.2">
      <c r="A7" s="24" t="s">
        <v>46</v>
      </c>
      <c r="C7" s="23">
        <f>DATE($B$1,4,1)-WEEKDAY(DATE($B$1,3,31))</f>
        <v>42820</v>
      </c>
      <c r="D7" s="23">
        <f t="shared" si="0"/>
        <v>42820</v>
      </c>
      <c r="F7" s="22" t="s">
        <v>43</v>
      </c>
    </row>
    <row r="8" spans="1:6" x14ac:dyDescent="0.2">
      <c r="A8" s="24" t="s">
        <v>45</v>
      </c>
      <c r="B8" s="24" t="s">
        <v>47</v>
      </c>
      <c r="C8" s="23" t="str">
        <f>IF(C9=C10,C9,"")</f>
        <v/>
      </c>
      <c r="D8" s="23" t="str">
        <f t="shared" si="0"/>
        <v/>
      </c>
    </row>
    <row r="9" spans="1:6" x14ac:dyDescent="0.2">
      <c r="A9" s="24" t="s">
        <v>46</v>
      </c>
      <c r="B9" s="24" t="s">
        <v>47</v>
      </c>
      <c r="C9" s="23">
        <f>DATE($B$1,3,15)-WEEKDAY(DATE($B$1,3,7))</f>
        <v>42806</v>
      </c>
      <c r="D9" s="23" t="str">
        <f t="shared" si="0"/>
        <v/>
      </c>
    </row>
    <row r="10" spans="1:6" x14ac:dyDescent="0.2">
      <c r="A10" s="24" t="s">
        <v>48</v>
      </c>
      <c r="C10" s="23">
        <f>VLOOKUP($B$1,$B$206:$C$305,2)</f>
        <v>42841</v>
      </c>
      <c r="D10" s="23">
        <f t="shared" si="0"/>
        <v>42841</v>
      </c>
      <c r="F10" s="22" t="s">
        <v>43</v>
      </c>
    </row>
    <row r="11" spans="1:6" x14ac:dyDescent="0.2">
      <c r="A11" s="25" t="s">
        <v>49</v>
      </c>
      <c r="B11" s="24" t="s">
        <v>50</v>
      </c>
      <c r="C11" s="23">
        <f>C10+1</f>
        <v>42842</v>
      </c>
      <c r="D11" s="23">
        <f t="shared" si="0"/>
        <v>42842</v>
      </c>
      <c r="F11" s="22" t="s">
        <v>43</v>
      </c>
    </row>
    <row r="12" spans="1:6" x14ac:dyDescent="0.2">
      <c r="A12" s="24" t="s">
        <v>51</v>
      </c>
      <c r="C12" s="23">
        <f>C13-10</f>
        <v>42880</v>
      </c>
      <c r="D12" s="23">
        <f t="shared" si="0"/>
        <v>42880</v>
      </c>
      <c r="F12" s="22" t="s">
        <v>43</v>
      </c>
    </row>
    <row r="13" spans="1:6" x14ac:dyDescent="0.2">
      <c r="A13" s="24" t="s">
        <v>52</v>
      </c>
      <c r="C13" s="23">
        <f>C10+49</f>
        <v>42890</v>
      </c>
      <c r="D13" s="23">
        <f t="shared" si="0"/>
        <v>42890</v>
      </c>
      <c r="F13" s="22" t="s">
        <v>43</v>
      </c>
    </row>
    <row r="14" spans="1:6" x14ac:dyDescent="0.2">
      <c r="A14" s="25" t="s">
        <v>49</v>
      </c>
      <c r="B14" s="24" t="s">
        <v>53</v>
      </c>
      <c r="C14" s="23">
        <f>C13+1</f>
        <v>42891</v>
      </c>
      <c r="D14" s="23">
        <f t="shared" si="0"/>
        <v>42891</v>
      </c>
      <c r="F14" s="22" t="s">
        <v>43</v>
      </c>
    </row>
    <row r="15" spans="1:6" x14ac:dyDescent="0.2">
      <c r="A15" s="24" t="s">
        <v>54</v>
      </c>
      <c r="C15" s="23">
        <f>DATE($B$1,5,1)</f>
        <v>42856</v>
      </c>
      <c r="D15" s="23">
        <f t="shared" si="0"/>
        <v>42856</v>
      </c>
      <c r="F15" s="22" t="s">
        <v>43</v>
      </c>
    </row>
    <row r="16" spans="1:6" x14ac:dyDescent="0.2">
      <c r="A16" s="24" t="s">
        <v>55</v>
      </c>
      <c r="C16" s="23">
        <f>DATE($B$1,5,8)</f>
        <v>42863</v>
      </c>
      <c r="D16" s="23">
        <f t="shared" si="0"/>
        <v>42863</v>
      </c>
      <c r="F16" s="22" t="s">
        <v>43</v>
      </c>
    </row>
    <row r="17" spans="1:6" x14ac:dyDescent="0.2">
      <c r="A17" s="24" t="s">
        <v>56</v>
      </c>
      <c r="B17" s="24" t="s">
        <v>36</v>
      </c>
      <c r="C17" s="23">
        <f>DATE($B$1,7,14)</f>
        <v>42930</v>
      </c>
      <c r="D17" s="23">
        <f t="shared" si="0"/>
        <v>42930</v>
      </c>
      <c r="F17" s="22" t="s">
        <v>43</v>
      </c>
    </row>
    <row r="18" spans="1:6" x14ac:dyDescent="0.2">
      <c r="A18" s="24" t="s">
        <v>57</v>
      </c>
      <c r="C18" s="23">
        <f>DATE($B$1,8,15)</f>
        <v>42962</v>
      </c>
      <c r="D18" s="23">
        <f t="shared" si="0"/>
        <v>42962</v>
      </c>
      <c r="F18" s="22" t="s">
        <v>43</v>
      </c>
    </row>
    <row r="19" spans="1:6" x14ac:dyDescent="0.2">
      <c r="A19" s="24" t="s">
        <v>58</v>
      </c>
      <c r="C19" s="23">
        <f>DATE($B$1,11,1)-WEEKDAY(DATE($B$1,10,31))</f>
        <v>43037</v>
      </c>
      <c r="D19" s="23">
        <f t="shared" si="0"/>
        <v>43037</v>
      </c>
      <c r="F19" s="22" t="s">
        <v>43</v>
      </c>
    </row>
    <row r="20" spans="1:6" x14ac:dyDescent="0.2">
      <c r="A20" s="24" t="s">
        <v>59</v>
      </c>
      <c r="C20" s="23">
        <f>DATE($B$1,11,1)</f>
        <v>43040</v>
      </c>
      <c r="D20" s="23">
        <f t="shared" si="0"/>
        <v>43040</v>
      </c>
      <c r="F20" s="22" t="s">
        <v>43</v>
      </c>
    </row>
    <row r="21" spans="1:6" x14ac:dyDescent="0.2">
      <c r="A21" s="24" t="s">
        <v>60</v>
      </c>
      <c r="C21" s="23">
        <f>DATE($B$1,11,11)</f>
        <v>43050</v>
      </c>
      <c r="D21" s="23">
        <f t="shared" si="0"/>
        <v>43050</v>
      </c>
      <c r="F21" s="22" t="s">
        <v>43</v>
      </c>
    </row>
    <row r="22" spans="1:6" x14ac:dyDescent="0.2">
      <c r="A22" s="24" t="s">
        <v>61</v>
      </c>
      <c r="C22" s="23">
        <f>DATE($B$1,12,25)</f>
        <v>43094</v>
      </c>
      <c r="D22" s="23">
        <f t="shared" si="0"/>
        <v>43094</v>
      </c>
      <c r="F22" s="22" t="s">
        <v>43</v>
      </c>
    </row>
    <row r="23" spans="1:6" x14ac:dyDescent="0.2">
      <c r="A23" s="24" t="s">
        <v>62</v>
      </c>
      <c r="C23" s="23">
        <f>C22+1</f>
        <v>43095</v>
      </c>
      <c r="D23" s="23" t="str">
        <f t="shared" si="0"/>
        <v/>
      </c>
    </row>
    <row r="24" spans="1:6" x14ac:dyDescent="0.2">
      <c r="A24" s="24" t="s">
        <v>63</v>
      </c>
      <c r="B24" s="24" t="s">
        <v>64</v>
      </c>
      <c r="C24" s="23">
        <f>DATE($B$1,12,20)</f>
        <v>43089</v>
      </c>
      <c r="D24" s="23" t="str">
        <f t="shared" si="0"/>
        <v/>
      </c>
    </row>
    <row r="25" spans="1:6" x14ac:dyDescent="0.2">
      <c r="A25" s="24" t="s">
        <v>56</v>
      </c>
      <c r="B25" s="24" t="s">
        <v>65</v>
      </c>
      <c r="C25" s="23">
        <f>DATE($B$1,7,21)</f>
        <v>42937</v>
      </c>
      <c r="D25" s="23" t="str">
        <f t="shared" si="0"/>
        <v/>
      </c>
    </row>
    <row r="26" spans="1:6" x14ac:dyDescent="0.2">
      <c r="A26" s="24" t="s">
        <v>56</v>
      </c>
      <c r="B26" s="24" t="s">
        <v>66</v>
      </c>
      <c r="C26" s="23">
        <f>DATE($B$1,6,23)</f>
        <v>42909</v>
      </c>
      <c r="D26" s="23" t="str">
        <f t="shared" si="0"/>
        <v/>
      </c>
    </row>
    <row r="27" spans="1:6" x14ac:dyDescent="0.2">
      <c r="A27" s="24" t="s">
        <v>56</v>
      </c>
      <c r="B27" s="24" t="s">
        <v>67</v>
      </c>
      <c r="C27" s="23">
        <f>DATE($B$1,6,24)</f>
        <v>42910</v>
      </c>
      <c r="D27" s="23" t="str">
        <f t="shared" si="0"/>
        <v/>
      </c>
    </row>
    <row r="28" spans="1:6" x14ac:dyDescent="0.2">
      <c r="A28" s="24" t="s">
        <v>54</v>
      </c>
      <c r="B28" s="24" t="s">
        <v>47</v>
      </c>
      <c r="C28" s="23">
        <f>DATE($B$1,9,8)-WEEKDAY(DATE($B$1,9,6))</f>
        <v>42982</v>
      </c>
      <c r="D28" s="23" t="str">
        <f t="shared" si="0"/>
        <v/>
      </c>
    </row>
    <row r="29" spans="1:6" x14ac:dyDescent="0.2">
      <c r="A29" s="24" t="s">
        <v>68</v>
      </c>
      <c r="C29" s="23">
        <f>DATE($B$1,6,1)-WEEKDAY(DATE($B$1,5,31))</f>
        <v>42883</v>
      </c>
      <c r="D29" s="23">
        <f t="shared" si="0"/>
        <v>42883</v>
      </c>
      <c r="F29" s="22" t="s">
        <v>43</v>
      </c>
    </row>
    <row r="30" spans="1:6" x14ac:dyDescent="0.2">
      <c r="A30" s="24" t="s">
        <v>68</v>
      </c>
      <c r="C30" s="23" t="str">
        <f>IF(C29=C13,C29+7,"")</f>
        <v/>
      </c>
      <c r="D30" s="23" t="str">
        <f t="shared" si="0"/>
        <v/>
      </c>
      <c r="F30" s="22" t="s">
        <v>43</v>
      </c>
    </row>
    <row r="31" spans="1:6" x14ac:dyDescent="0.2">
      <c r="A31" s="24" t="s">
        <v>69</v>
      </c>
      <c r="C31" s="23">
        <f>DATE($B$1,6,22)-WEEKDAY(DATE($B$1,6,7))</f>
        <v>42904</v>
      </c>
      <c r="D31" s="23" t="str">
        <f t="shared" si="0"/>
        <v/>
      </c>
    </row>
    <row r="32" spans="1:6" x14ac:dyDescent="0.2">
      <c r="A32" s="24" t="s">
        <v>70</v>
      </c>
      <c r="C32" s="23">
        <f>DATE($B$1,3,8)-WEEKDAY(DATE($B$1,3,7))</f>
        <v>42799</v>
      </c>
      <c r="D32" s="23" t="str">
        <f t="shared" si="0"/>
        <v/>
      </c>
    </row>
    <row r="33" spans="1:4" x14ac:dyDescent="0.2">
      <c r="A33" s="24" t="s">
        <v>71</v>
      </c>
      <c r="B33" s="24" t="s">
        <v>72</v>
      </c>
      <c r="C33" s="23">
        <f>DATE($B$1,1,9)-WEEKDAY(DATE($B$1,1,8))</f>
        <v>42743</v>
      </c>
      <c r="D33" s="23" t="str">
        <f t="shared" si="0"/>
        <v/>
      </c>
    </row>
    <row r="34" spans="1:4" x14ac:dyDescent="0.2">
      <c r="A34" s="24" t="s">
        <v>71</v>
      </c>
      <c r="B34" s="24" t="s">
        <v>73</v>
      </c>
      <c r="C34" s="23">
        <f>DATE($B$1,1,6)</f>
        <v>42741</v>
      </c>
      <c r="D34" s="23" t="str">
        <f t="shared" si="0"/>
        <v/>
      </c>
    </row>
    <row r="35" spans="1:4" x14ac:dyDescent="0.2">
      <c r="A35" s="24" t="s">
        <v>74</v>
      </c>
      <c r="C35" s="23">
        <f>C10+60</f>
        <v>42901</v>
      </c>
      <c r="D35" s="23" t="str">
        <f t="shared" si="0"/>
        <v/>
      </c>
    </row>
    <row r="36" spans="1:4" x14ac:dyDescent="0.2">
      <c r="A36" s="24" t="s">
        <v>75</v>
      </c>
      <c r="C36" s="23">
        <f>DATE($B$1,12,8)</f>
        <v>43077</v>
      </c>
      <c r="D36" s="23" t="str">
        <f t="shared" ref="D36:D67" si="1">IF(C36="","",IF(INDEX(E36:IV36,1,MATCH($D$1,E$3:IV$3,0))="","",C36))</f>
        <v/>
      </c>
    </row>
    <row r="37" spans="1:4" x14ac:dyDescent="0.2">
      <c r="A37" s="24" t="s">
        <v>58</v>
      </c>
      <c r="B37" s="24" t="s">
        <v>47</v>
      </c>
      <c r="C37" s="23">
        <f>DATE($B$1,11,8)-WEEKDAY(DATE($B$1,11,7))</f>
        <v>43044</v>
      </c>
      <c r="D37" s="23" t="str">
        <f t="shared" si="1"/>
        <v/>
      </c>
    </row>
    <row r="38" spans="1:4" x14ac:dyDescent="0.2">
      <c r="A38" s="24" t="s">
        <v>76</v>
      </c>
      <c r="C38" s="23">
        <f>C39-1</f>
        <v>42794</v>
      </c>
      <c r="D38" s="23" t="str">
        <f t="shared" si="1"/>
        <v/>
      </c>
    </row>
    <row r="39" spans="1:4" x14ac:dyDescent="0.2">
      <c r="A39" s="24" t="s">
        <v>77</v>
      </c>
      <c r="B39" s="24" t="s">
        <v>78</v>
      </c>
      <c r="C39" s="23">
        <f>C10-46</f>
        <v>42795</v>
      </c>
      <c r="D39" s="23" t="str">
        <f t="shared" si="1"/>
        <v/>
      </c>
    </row>
    <row r="40" spans="1:4" x14ac:dyDescent="0.2">
      <c r="A40" s="24" t="s">
        <v>79</v>
      </c>
      <c r="C40" s="23">
        <f>C10-24</f>
        <v>42817</v>
      </c>
      <c r="D40" s="23" t="str">
        <f t="shared" si="1"/>
        <v/>
      </c>
    </row>
    <row r="41" spans="1:4" x14ac:dyDescent="0.2">
      <c r="A41" s="24" t="s">
        <v>63</v>
      </c>
      <c r="B41" s="24" t="s">
        <v>80</v>
      </c>
      <c r="C41" s="23">
        <f>DATE($B$1,5,22)</f>
        <v>42877</v>
      </c>
      <c r="D41" s="23" t="str">
        <f t="shared" si="1"/>
        <v/>
      </c>
    </row>
    <row r="42" spans="1:4" x14ac:dyDescent="0.2">
      <c r="A42" s="24" t="s">
        <v>63</v>
      </c>
      <c r="B42" s="24" t="s">
        <v>81</v>
      </c>
      <c r="C42" s="23">
        <f>DATE($B$1,5,27)</f>
        <v>42882</v>
      </c>
      <c r="D42" s="23" t="str">
        <f t="shared" si="1"/>
        <v/>
      </c>
    </row>
    <row r="43" spans="1:4" x14ac:dyDescent="0.2">
      <c r="A43" s="24" t="s">
        <v>63</v>
      </c>
      <c r="B43" s="24" t="s">
        <v>82</v>
      </c>
      <c r="C43" s="23">
        <f>DATE($B$1,6,10)</f>
        <v>42896</v>
      </c>
      <c r="D43" s="23" t="str">
        <f t="shared" si="1"/>
        <v/>
      </c>
    </row>
    <row r="44" spans="1:4" x14ac:dyDescent="0.2">
      <c r="A44" s="24" t="s">
        <v>83</v>
      </c>
      <c r="C44" s="23">
        <f>C20+1</f>
        <v>43041</v>
      </c>
      <c r="D44" s="23" t="str">
        <f t="shared" si="1"/>
        <v/>
      </c>
    </row>
    <row r="45" spans="1:4" x14ac:dyDescent="0.2">
      <c r="A45" s="24" t="s">
        <v>84</v>
      </c>
      <c r="B45" s="24" t="s">
        <v>67</v>
      </c>
      <c r="C45" s="23">
        <f>DATE($B$1,5,25)-WEEKDAY(DATE($B$1,5,23))</f>
        <v>42877</v>
      </c>
      <c r="D45" s="23" t="str">
        <f t="shared" si="1"/>
        <v/>
      </c>
    </row>
    <row r="46" spans="1:4" x14ac:dyDescent="0.2">
      <c r="A46" s="25" t="s">
        <v>49</v>
      </c>
      <c r="B46" s="24" t="s">
        <v>67</v>
      </c>
      <c r="C46" s="23" t="str">
        <f>IF(WEEKDAY(C27)=1,C27+1,"")</f>
        <v/>
      </c>
      <c r="D46" s="23" t="str">
        <f t="shared" si="1"/>
        <v/>
      </c>
    </row>
    <row r="47" spans="1:4" x14ac:dyDescent="0.2">
      <c r="A47" s="24" t="s">
        <v>85</v>
      </c>
      <c r="B47" s="24" t="s">
        <v>67</v>
      </c>
      <c r="C47" s="23">
        <f>DATE($B$1,7,1)</f>
        <v>42917</v>
      </c>
      <c r="D47" s="23" t="str">
        <f t="shared" si="1"/>
        <v/>
      </c>
    </row>
    <row r="48" spans="1:4" x14ac:dyDescent="0.2">
      <c r="A48" s="25" t="s">
        <v>49</v>
      </c>
      <c r="B48" s="24" t="s">
        <v>67</v>
      </c>
      <c r="C48" s="23" t="str">
        <f>IF(WEEKDAY(C47)=1,C47+1,"")</f>
        <v/>
      </c>
      <c r="D48" s="23" t="str">
        <f t="shared" si="1"/>
        <v/>
      </c>
    </row>
    <row r="49" spans="1:4" x14ac:dyDescent="0.2">
      <c r="A49" s="24" t="s">
        <v>86</v>
      </c>
      <c r="B49" s="24" t="s">
        <v>67</v>
      </c>
      <c r="C49" s="23">
        <f>DATE($B$1,10,15)-WEEKDAY(DATE($B$1,10,13))</f>
        <v>43017</v>
      </c>
      <c r="D49" s="23" t="str">
        <f t="shared" si="1"/>
        <v/>
      </c>
    </row>
    <row r="50" spans="1:4" x14ac:dyDescent="0.2">
      <c r="A50" s="24" t="s">
        <v>87</v>
      </c>
      <c r="B50" s="24" t="s">
        <v>88</v>
      </c>
      <c r="C50" s="23">
        <f>DATE($B$1,1,2)</f>
        <v>42737</v>
      </c>
      <c r="D50" s="23" t="str">
        <f t="shared" si="1"/>
        <v/>
      </c>
    </row>
    <row r="51" spans="1:4" x14ac:dyDescent="0.2">
      <c r="A51" s="24" t="s">
        <v>89</v>
      </c>
      <c r="B51" s="24" t="s">
        <v>88</v>
      </c>
      <c r="C51" s="23">
        <f>DATE($B$1,3,1)</f>
        <v>42795</v>
      </c>
      <c r="D51" s="23" t="str">
        <f t="shared" si="1"/>
        <v/>
      </c>
    </row>
    <row r="52" spans="1:4" x14ac:dyDescent="0.2">
      <c r="A52" s="24" t="s">
        <v>90</v>
      </c>
      <c r="B52" s="24" t="s">
        <v>88</v>
      </c>
      <c r="C52" s="23">
        <f>DATE($B$1,3,19)</f>
        <v>42813</v>
      </c>
      <c r="D52" s="23" t="str">
        <f t="shared" si="1"/>
        <v/>
      </c>
    </row>
    <row r="53" spans="1:4" x14ac:dyDescent="0.2">
      <c r="A53" s="24" t="s">
        <v>91</v>
      </c>
      <c r="B53" s="24" t="s">
        <v>88</v>
      </c>
      <c r="C53" s="23">
        <f>DATE($B$1,4,8)-WEEKDAY(DATE($B$1,4,3))</f>
        <v>42831</v>
      </c>
      <c r="D53" s="23" t="str">
        <f t="shared" si="1"/>
        <v/>
      </c>
    </row>
    <row r="54" spans="1:4" x14ac:dyDescent="0.2">
      <c r="A54" s="24" t="s">
        <v>56</v>
      </c>
      <c r="B54" s="24" t="s">
        <v>88</v>
      </c>
      <c r="C54" s="23">
        <f>DATE($B$1,8,1)</f>
        <v>42948</v>
      </c>
      <c r="D54" s="23" t="str">
        <f t="shared" si="1"/>
        <v/>
      </c>
    </row>
    <row r="55" spans="1:4" x14ac:dyDescent="0.2">
      <c r="A55" s="24" t="s">
        <v>92</v>
      </c>
      <c r="B55" s="24" t="s">
        <v>88</v>
      </c>
      <c r="C55" s="23">
        <f>DATE($B$1,9,22)-WEEKDAY(DATE($B$1,9,7))</f>
        <v>42995</v>
      </c>
      <c r="D55" s="23" t="str">
        <f t="shared" si="1"/>
        <v/>
      </c>
    </row>
    <row r="56" spans="1:4" x14ac:dyDescent="0.2">
      <c r="A56" s="24" t="s">
        <v>93</v>
      </c>
      <c r="B56" s="24" t="s">
        <v>88</v>
      </c>
      <c r="C56" s="23">
        <f>DATE($B$1,9,8)-WEEKDAY(DATE($B$1,9,7))+4</f>
        <v>42985</v>
      </c>
      <c r="D56" s="23" t="str">
        <f t="shared" si="1"/>
        <v/>
      </c>
    </row>
    <row r="57" spans="1:4" x14ac:dyDescent="0.2">
      <c r="A57" s="24" t="s">
        <v>94</v>
      </c>
      <c r="B57" s="24" t="s">
        <v>95</v>
      </c>
      <c r="C57" s="23">
        <f>C55+1</f>
        <v>42996</v>
      </c>
      <c r="D57" s="23" t="str">
        <f t="shared" si="1"/>
        <v/>
      </c>
    </row>
    <row r="58" spans="1:4" x14ac:dyDescent="0.2">
      <c r="A58" s="24" t="s">
        <v>96</v>
      </c>
      <c r="B58" s="24" t="s">
        <v>88</v>
      </c>
      <c r="C58" s="23">
        <f>DATE($B$1,9,25)</f>
        <v>43003</v>
      </c>
      <c r="D58" s="23" t="str">
        <f t="shared" si="1"/>
        <v/>
      </c>
    </row>
    <row r="59" spans="1:4" x14ac:dyDescent="0.2">
      <c r="A59" s="24" t="s">
        <v>97</v>
      </c>
      <c r="B59" s="24" t="s">
        <v>88</v>
      </c>
      <c r="C59" s="23">
        <f>DATE($B$1,12,31)</f>
        <v>43100</v>
      </c>
      <c r="D59" s="23" t="str">
        <f t="shared" si="1"/>
        <v/>
      </c>
    </row>
    <row r="60" spans="1:4" x14ac:dyDescent="0.2">
      <c r="A60" s="24" t="s">
        <v>98</v>
      </c>
      <c r="B60" s="24" t="s">
        <v>99</v>
      </c>
      <c r="C60" s="23">
        <f>DATE($B$1,3,5)</f>
        <v>42799</v>
      </c>
      <c r="D60" s="23" t="str">
        <f t="shared" si="1"/>
        <v/>
      </c>
    </row>
    <row r="61" spans="1:4" x14ac:dyDescent="0.2">
      <c r="A61" s="24" t="s">
        <v>100</v>
      </c>
      <c r="B61" s="24" t="s">
        <v>99</v>
      </c>
      <c r="C61" s="23">
        <f>DATE($B$1,6,29)</f>
        <v>42915</v>
      </c>
      <c r="D61" s="23" t="str">
        <f t="shared" si="1"/>
        <v/>
      </c>
    </row>
    <row r="62" spans="1:4" x14ac:dyDescent="0.2">
      <c r="A62" s="24" t="s">
        <v>101</v>
      </c>
      <c r="B62" s="25" t="s">
        <v>102</v>
      </c>
      <c r="C62" s="23">
        <f>DATE($B$1,9,24)</f>
        <v>43002</v>
      </c>
      <c r="D62" s="23" t="str">
        <f t="shared" si="1"/>
        <v/>
      </c>
    </row>
    <row r="63" spans="1:4" x14ac:dyDescent="0.2">
      <c r="A63" s="24" t="s">
        <v>63</v>
      </c>
      <c r="B63" s="24" t="s">
        <v>103</v>
      </c>
      <c r="C63" s="23">
        <f>DATE($B$1,4,27)</f>
        <v>42852</v>
      </c>
      <c r="D63" s="23" t="str">
        <f t="shared" si="1"/>
        <v/>
      </c>
    </row>
    <row r="64" spans="1:4" x14ac:dyDescent="0.2">
      <c r="A64" s="24" t="s">
        <v>104</v>
      </c>
      <c r="B64" s="24" t="s">
        <v>105</v>
      </c>
      <c r="C64" s="23">
        <f>DATE($B$1,12,24)</f>
        <v>43093</v>
      </c>
      <c r="D64" s="23" t="str">
        <f t="shared" si="1"/>
        <v/>
      </c>
    </row>
    <row r="65" spans="4:4" x14ac:dyDescent="0.2">
      <c r="D65" s="23" t="str">
        <f t="shared" si="1"/>
        <v/>
      </c>
    </row>
    <row r="66" spans="4:4" x14ac:dyDescent="0.2">
      <c r="D66" s="23" t="str">
        <f t="shared" si="1"/>
        <v/>
      </c>
    </row>
    <row r="67" spans="4:4" x14ac:dyDescent="0.2">
      <c r="D67" s="23" t="str">
        <f t="shared" si="1"/>
        <v/>
      </c>
    </row>
    <row r="68" spans="4:4" x14ac:dyDescent="0.2">
      <c r="D68" s="23" t="str">
        <f t="shared" ref="D68:D99" si="2">IF(C68="","",IF(INDEX(E68:IV68,1,MATCH($D$1,E$3:IV$3,0))="","",C68))</f>
        <v/>
      </c>
    </row>
    <row r="69" spans="4:4" x14ac:dyDescent="0.2">
      <c r="D69" s="23" t="str">
        <f t="shared" si="2"/>
        <v/>
      </c>
    </row>
    <row r="70" spans="4:4" x14ac:dyDescent="0.2">
      <c r="D70" s="23" t="str">
        <f t="shared" si="2"/>
        <v/>
      </c>
    </row>
    <row r="71" spans="4:4" x14ac:dyDescent="0.2">
      <c r="D71" s="23" t="str">
        <f t="shared" si="2"/>
        <v/>
      </c>
    </row>
    <row r="72" spans="4:4" x14ac:dyDescent="0.2">
      <c r="D72" s="23" t="str">
        <f t="shared" si="2"/>
        <v/>
      </c>
    </row>
    <row r="73" spans="4:4" x14ac:dyDescent="0.2">
      <c r="D73" s="23" t="str">
        <f t="shared" si="2"/>
        <v/>
      </c>
    </row>
    <row r="74" spans="4:4" x14ac:dyDescent="0.2">
      <c r="D74" s="23" t="str">
        <f t="shared" si="2"/>
        <v/>
      </c>
    </row>
    <row r="75" spans="4:4" x14ac:dyDescent="0.2">
      <c r="D75" s="23" t="str">
        <f t="shared" si="2"/>
        <v/>
      </c>
    </row>
    <row r="76" spans="4:4" x14ac:dyDescent="0.2">
      <c r="D76" s="23" t="str">
        <f t="shared" si="2"/>
        <v/>
      </c>
    </row>
    <row r="77" spans="4:4" x14ac:dyDescent="0.2">
      <c r="D77" s="23" t="str">
        <f t="shared" si="2"/>
        <v/>
      </c>
    </row>
    <row r="78" spans="4:4" x14ac:dyDescent="0.2">
      <c r="D78" s="23" t="str">
        <f t="shared" si="2"/>
        <v/>
      </c>
    </row>
    <row r="79" spans="4:4" x14ac:dyDescent="0.2">
      <c r="D79" s="23" t="str">
        <f t="shared" si="2"/>
        <v/>
      </c>
    </row>
    <row r="80" spans="4:4" x14ac:dyDescent="0.2">
      <c r="D80" s="23" t="str">
        <f t="shared" si="2"/>
        <v/>
      </c>
    </row>
    <row r="81" spans="4:4" x14ac:dyDescent="0.2">
      <c r="D81" s="23" t="str">
        <f t="shared" si="2"/>
        <v/>
      </c>
    </row>
    <row r="82" spans="4:4" x14ac:dyDescent="0.2">
      <c r="D82" s="23" t="str">
        <f t="shared" si="2"/>
        <v/>
      </c>
    </row>
    <row r="83" spans="4:4" x14ac:dyDescent="0.2">
      <c r="D83" s="23" t="str">
        <f t="shared" si="2"/>
        <v/>
      </c>
    </row>
    <row r="84" spans="4:4" x14ac:dyDescent="0.2">
      <c r="D84" s="23" t="str">
        <f t="shared" si="2"/>
        <v/>
      </c>
    </row>
    <row r="85" spans="4:4" x14ac:dyDescent="0.2">
      <c r="D85" s="23" t="str">
        <f t="shared" si="2"/>
        <v/>
      </c>
    </row>
    <row r="86" spans="4:4" x14ac:dyDescent="0.2">
      <c r="D86" s="23" t="str">
        <f t="shared" si="2"/>
        <v/>
      </c>
    </row>
    <row r="87" spans="4:4" x14ac:dyDescent="0.2">
      <c r="D87" s="23" t="str">
        <f t="shared" si="2"/>
        <v/>
      </c>
    </row>
    <row r="88" spans="4:4" x14ac:dyDescent="0.2">
      <c r="D88" s="23" t="str">
        <f t="shared" si="2"/>
        <v/>
      </c>
    </row>
    <row r="89" spans="4:4" x14ac:dyDescent="0.2">
      <c r="D89" s="23" t="str">
        <f t="shared" si="2"/>
        <v/>
      </c>
    </row>
    <row r="90" spans="4:4" x14ac:dyDescent="0.2">
      <c r="D90" s="23" t="str">
        <f t="shared" si="2"/>
        <v/>
      </c>
    </row>
    <row r="91" spans="4:4" x14ac:dyDescent="0.2">
      <c r="D91" s="23" t="str">
        <f t="shared" si="2"/>
        <v/>
      </c>
    </row>
    <row r="92" spans="4:4" x14ac:dyDescent="0.2">
      <c r="D92" s="23" t="str">
        <f t="shared" si="2"/>
        <v/>
      </c>
    </row>
    <row r="93" spans="4:4" x14ac:dyDescent="0.2">
      <c r="D93" s="23" t="str">
        <f t="shared" si="2"/>
        <v/>
      </c>
    </row>
    <row r="94" spans="4:4" x14ac:dyDescent="0.2">
      <c r="D94" s="23" t="str">
        <f t="shared" si="2"/>
        <v/>
      </c>
    </row>
    <row r="95" spans="4:4" x14ac:dyDescent="0.2">
      <c r="D95" s="23" t="str">
        <f t="shared" si="2"/>
        <v/>
      </c>
    </row>
    <row r="96" spans="4:4" x14ac:dyDescent="0.2">
      <c r="D96" s="23" t="str">
        <f t="shared" si="2"/>
        <v/>
      </c>
    </row>
    <row r="97" spans="1:6" x14ac:dyDescent="0.2">
      <c r="D97" s="23" t="str">
        <f t="shared" si="2"/>
        <v/>
      </c>
    </row>
    <row r="98" spans="1:6" x14ac:dyDescent="0.2">
      <c r="D98" s="23" t="str">
        <f t="shared" si="2"/>
        <v/>
      </c>
    </row>
    <row r="99" spans="1:6" x14ac:dyDescent="0.2">
      <c r="D99" s="23" t="str">
        <f t="shared" si="2"/>
        <v/>
      </c>
    </row>
    <row r="100" spans="1:6" x14ac:dyDescent="0.2">
      <c r="D100" s="23" t="str">
        <f t="shared" ref="D100:D131" si="3">IF(C100="","",IF(INDEX(E100:IV100,1,MATCH($D$1,E$3:IV$3,0))="","",C100))</f>
        <v/>
      </c>
    </row>
    <row r="101" spans="1:6" x14ac:dyDescent="0.2">
      <c r="D101" s="23" t="str">
        <f t="shared" si="3"/>
        <v/>
      </c>
    </row>
    <row r="102" spans="1:6" x14ac:dyDescent="0.2">
      <c r="D102" s="23" t="str">
        <f t="shared" si="3"/>
        <v/>
      </c>
    </row>
    <row r="103" spans="1:6" x14ac:dyDescent="0.2">
      <c r="D103" s="23" t="str">
        <f t="shared" si="3"/>
        <v/>
      </c>
    </row>
    <row r="104" spans="1:6" x14ac:dyDescent="0.2">
      <c r="A104" s="24" t="s">
        <v>42</v>
      </c>
      <c r="C104" s="23">
        <f>DATE($B$1+1,1,1)</f>
        <v>43101</v>
      </c>
      <c r="D104" s="23">
        <f t="shared" si="3"/>
        <v>43101</v>
      </c>
      <c r="F104" s="22" t="s">
        <v>43</v>
      </c>
    </row>
    <row r="105" spans="1:6" x14ac:dyDescent="0.2">
      <c r="A105" s="24" t="s">
        <v>44</v>
      </c>
      <c r="C105" s="23">
        <f>C110-2</f>
        <v>43189</v>
      </c>
      <c r="D105" s="23" t="str">
        <f t="shared" si="3"/>
        <v/>
      </c>
    </row>
    <row r="106" spans="1:6" x14ac:dyDescent="0.2">
      <c r="A106" s="24" t="s">
        <v>45</v>
      </c>
      <c r="C106" s="23" t="str">
        <f>IF(C107=C110,C107,"")</f>
        <v/>
      </c>
      <c r="D106" s="23" t="str">
        <f t="shared" si="3"/>
        <v/>
      </c>
      <c r="F106" s="22" t="s">
        <v>43</v>
      </c>
    </row>
    <row r="107" spans="1:6" x14ac:dyDescent="0.2">
      <c r="A107" s="24" t="s">
        <v>46</v>
      </c>
      <c r="C107" s="23">
        <f>DATE($B$1+1,4,1)-WEEKDAY(DATE($B$1+1,3,31))</f>
        <v>43184</v>
      </c>
      <c r="D107" s="23">
        <f t="shared" si="3"/>
        <v>43184</v>
      </c>
      <c r="F107" s="22" t="s">
        <v>43</v>
      </c>
    </row>
    <row r="108" spans="1:6" x14ac:dyDescent="0.2">
      <c r="A108" s="24" t="s">
        <v>45</v>
      </c>
      <c r="B108" s="24" t="s">
        <v>47</v>
      </c>
      <c r="C108" s="23" t="str">
        <f>IF(C109=C110,C109,"")</f>
        <v/>
      </c>
      <c r="D108" s="23" t="str">
        <f t="shared" si="3"/>
        <v/>
      </c>
    </row>
    <row r="109" spans="1:6" x14ac:dyDescent="0.2">
      <c r="A109" s="24" t="s">
        <v>46</v>
      </c>
      <c r="B109" s="24" t="s">
        <v>47</v>
      </c>
      <c r="C109" s="23">
        <f>DATE($B$1+1,3,15)-WEEKDAY(DATE($B$1+1,3,7))</f>
        <v>43170</v>
      </c>
      <c r="D109" s="23" t="str">
        <f t="shared" si="3"/>
        <v/>
      </c>
    </row>
    <row r="110" spans="1:6" x14ac:dyDescent="0.2">
      <c r="A110" s="24" t="s">
        <v>48</v>
      </c>
      <c r="C110" s="23">
        <f>VLOOKUP($B$1+1,$B$206:$C$305,2)</f>
        <v>43191</v>
      </c>
      <c r="D110" s="23">
        <f t="shared" si="3"/>
        <v>43191</v>
      </c>
      <c r="F110" s="22" t="s">
        <v>43</v>
      </c>
    </row>
    <row r="111" spans="1:6" x14ac:dyDescent="0.2">
      <c r="A111" s="25" t="s">
        <v>49</v>
      </c>
      <c r="B111" s="24" t="s">
        <v>50</v>
      </c>
      <c r="C111" s="23">
        <f>C110+1</f>
        <v>43192</v>
      </c>
      <c r="D111" s="23">
        <f t="shared" si="3"/>
        <v>43192</v>
      </c>
      <c r="F111" s="22" t="s">
        <v>43</v>
      </c>
    </row>
    <row r="112" spans="1:6" x14ac:dyDescent="0.2">
      <c r="A112" s="24" t="s">
        <v>51</v>
      </c>
      <c r="C112" s="23">
        <f>C113-10</f>
        <v>43230</v>
      </c>
      <c r="D112" s="23">
        <f t="shared" si="3"/>
        <v>43230</v>
      </c>
      <c r="F112" s="22" t="s">
        <v>43</v>
      </c>
    </row>
    <row r="113" spans="1:6" x14ac:dyDescent="0.2">
      <c r="A113" s="24" t="s">
        <v>52</v>
      </c>
      <c r="C113" s="23">
        <f>C110+49</f>
        <v>43240</v>
      </c>
      <c r="D113" s="23">
        <f t="shared" si="3"/>
        <v>43240</v>
      </c>
      <c r="F113" s="22" t="s">
        <v>43</v>
      </c>
    </row>
    <row r="114" spans="1:6" x14ac:dyDescent="0.2">
      <c r="A114" s="25" t="s">
        <v>49</v>
      </c>
      <c r="B114" s="24" t="s">
        <v>53</v>
      </c>
      <c r="C114" s="23">
        <f>C113+1</f>
        <v>43241</v>
      </c>
      <c r="D114" s="23">
        <f t="shared" si="3"/>
        <v>43241</v>
      </c>
      <c r="F114" s="22" t="s">
        <v>43</v>
      </c>
    </row>
    <row r="115" spans="1:6" x14ac:dyDescent="0.2">
      <c r="A115" s="24" t="s">
        <v>54</v>
      </c>
      <c r="C115" s="23">
        <f>DATE($B$1+1,5,1)</f>
        <v>43221</v>
      </c>
      <c r="D115" s="23">
        <f t="shared" si="3"/>
        <v>43221</v>
      </c>
      <c r="F115" s="22" t="s">
        <v>43</v>
      </c>
    </row>
    <row r="116" spans="1:6" x14ac:dyDescent="0.2">
      <c r="A116" s="24" t="s">
        <v>55</v>
      </c>
      <c r="C116" s="23">
        <f>DATE($B$1+1,5,8)</f>
        <v>43228</v>
      </c>
      <c r="D116" s="23">
        <f t="shared" si="3"/>
        <v>43228</v>
      </c>
      <c r="F116" s="22" t="s">
        <v>43</v>
      </c>
    </row>
    <row r="117" spans="1:6" x14ac:dyDescent="0.2">
      <c r="A117" s="24" t="s">
        <v>56</v>
      </c>
      <c r="B117" s="24" t="s">
        <v>36</v>
      </c>
      <c r="C117" s="23">
        <f>DATE($B$1+1,7,14)</f>
        <v>43295</v>
      </c>
      <c r="D117" s="23">
        <f t="shared" si="3"/>
        <v>43295</v>
      </c>
      <c r="F117" s="22" t="s">
        <v>43</v>
      </c>
    </row>
    <row r="118" spans="1:6" x14ac:dyDescent="0.2">
      <c r="A118" s="24" t="s">
        <v>57</v>
      </c>
      <c r="C118" s="23">
        <f>DATE($B$1+1,8,15)</f>
        <v>43327</v>
      </c>
      <c r="D118" s="23">
        <f t="shared" si="3"/>
        <v>43327</v>
      </c>
      <c r="F118" s="22" t="s">
        <v>43</v>
      </c>
    </row>
    <row r="119" spans="1:6" x14ac:dyDescent="0.2">
      <c r="A119" s="24" t="s">
        <v>58</v>
      </c>
      <c r="C119" s="23">
        <f>DATE($B$1+1,11,1)-WEEKDAY(DATE($B$1+1,10,31))</f>
        <v>43401</v>
      </c>
      <c r="D119" s="23">
        <f t="shared" si="3"/>
        <v>43401</v>
      </c>
      <c r="F119" s="22" t="s">
        <v>43</v>
      </c>
    </row>
    <row r="120" spans="1:6" x14ac:dyDescent="0.2">
      <c r="A120" s="24" t="s">
        <v>59</v>
      </c>
      <c r="C120" s="23">
        <f>DATE($B$1+1,11,1)</f>
        <v>43405</v>
      </c>
      <c r="D120" s="23">
        <f t="shared" si="3"/>
        <v>43405</v>
      </c>
      <c r="F120" s="22" t="s">
        <v>43</v>
      </c>
    </row>
    <row r="121" spans="1:6" x14ac:dyDescent="0.2">
      <c r="A121" s="24" t="s">
        <v>60</v>
      </c>
      <c r="C121" s="23">
        <f>DATE($B$1+1,11,11)</f>
        <v>43415</v>
      </c>
      <c r="D121" s="23">
        <f t="shared" si="3"/>
        <v>43415</v>
      </c>
      <c r="F121" s="22" t="s">
        <v>43</v>
      </c>
    </row>
    <row r="122" spans="1:6" x14ac:dyDescent="0.2">
      <c r="A122" s="24" t="s">
        <v>61</v>
      </c>
      <c r="C122" s="23">
        <f>DATE($B$1-1,12,25)</f>
        <v>42729</v>
      </c>
      <c r="D122" s="23">
        <f t="shared" si="3"/>
        <v>42729</v>
      </c>
      <c r="F122" s="22" t="s">
        <v>43</v>
      </c>
    </row>
    <row r="123" spans="1:6" x14ac:dyDescent="0.2">
      <c r="A123" s="24" t="s">
        <v>62</v>
      </c>
      <c r="C123" s="23">
        <f>C122+1</f>
        <v>42730</v>
      </c>
      <c r="D123" s="23" t="str">
        <f t="shared" si="3"/>
        <v/>
      </c>
    </row>
    <row r="124" spans="1:6" x14ac:dyDescent="0.2">
      <c r="A124" s="24" t="s">
        <v>63</v>
      </c>
      <c r="B124" s="24" t="s">
        <v>64</v>
      </c>
      <c r="C124" s="23">
        <f>DATE($B$1-1,12,20)</f>
        <v>42724</v>
      </c>
      <c r="D124" s="23" t="str">
        <f t="shared" si="3"/>
        <v/>
      </c>
    </row>
    <row r="125" spans="1:6" x14ac:dyDescent="0.2">
      <c r="A125" s="24" t="s">
        <v>56</v>
      </c>
      <c r="B125" s="24" t="s">
        <v>65</v>
      </c>
      <c r="C125" s="23">
        <f>DATE($B$1+1,7,21)</f>
        <v>43302</v>
      </c>
      <c r="D125" s="23" t="str">
        <f t="shared" si="3"/>
        <v/>
      </c>
    </row>
    <row r="126" spans="1:6" x14ac:dyDescent="0.2">
      <c r="A126" s="24" t="s">
        <v>56</v>
      </c>
      <c r="B126" s="24" t="s">
        <v>66</v>
      </c>
      <c r="C126" s="23">
        <f>DATE($B$1+1,6,23)</f>
        <v>43274</v>
      </c>
      <c r="D126" s="23" t="str">
        <f t="shared" si="3"/>
        <v/>
      </c>
    </row>
    <row r="127" spans="1:6" x14ac:dyDescent="0.2">
      <c r="A127" s="24" t="s">
        <v>56</v>
      </c>
      <c r="B127" s="24" t="s">
        <v>67</v>
      </c>
      <c r="C127" s="23">
        <f>DATE($B$1+1,6,24)</f>
        <v>43275</v>
      </c>
      <c r="D127" s="23" t="str">
        <f t="shared" si="3"/>
        <v/>
      </c>
    </row>
    <row r="128" spans="1:6" x14ac:dyDescent="0.2">
      <c r="A128" s="24" t="s">
        <v>54</v>
      </c>
      <c r="B128" s="24" t="s">
        <v>47</v>
      </c>
      <c r="C128" s="23">
        <f>DATE($B$1+1,9,8)-WEEKDAY(DATE($B$1+1,9,6))</f>
        <v>43346</v>
      </c>
      <c r="D128" s="23" t="str">
        <f t="shared" si="3"/>
        <v/>
      </c>
    </row>
    <row r="129" spans="1:6" x14ac:dyDescent="0.2">
      <c r="A129" s="24" t="s">
        <v>68</v>
      </c>
      <c r="C129" s="23">
        <f>DATE($B$1+1,6,1)-WEEKDAY(DATE($B$1+1,5,31))</f>
        <v>43247</v>
      </c>
      <c r="D129" s="23">
        <f t="shared" si="3"/>
        <v>43247</v>
      </c>
      <c r="F129" s="22" t="s">
        <v>43</v>
      </c>
    </row>
    <row r="130" spans="1:6" x14ac:dyDescent="0.2">
      <c r="A130" s="24" t="s">
        <v>68</v>
      </c>
      <c r="C130" s="23" t="str">
        <f>IF(C129=C115,C129+7,"")</f>
        <v/>
      </c>
      <c r="D130" s="23" t="str">
        <f t="shared" si="3"/>
        <v/>
      </c>
      <c r="F130" s="22" t="s">
        <v>43</v>
      </c>
    </row>
    <row r="131" spans="1:6" x14ac:dyDescent="0.2">
      <c r="A131" s="24" t="s">
        <v>69</v>
      </c>
      <c r="C131" s="23">
        <f>DATE($B$1+1,6,22)-WEEKDAY(DATE($B$1+1,6,7))</f>
        <v>43268</v>
      </c>
      <c r="D131" s="23" t="str">
        <f t="shared" si="3"/>
        <v/>
      </c>
    </row>
    <row r="132" spans="1:6" x14ac:dyDescent="0.2">
      <c r="A132" s="24" t="s">
        <v>70</v>
      </c>
      <c r="C132" s="23">
        <f>DATE($B$1+1,3,8)-WEEKDAY(DATE($B$1+1,3,7))</f>
        <v>43163</v>
      </c>
      <c r="D132" s="23" t="str">
        <f t="shared" ref="D132:D163" si="4">IF(C132="","",IF(INDEX(E132:IV132,1,MATCH($D$1,E$3:IV$3,0))="","",C132))</f>
        <v/>
      </c>
    </row>
    <row r="133" spans="1:6" x14ac:dyDescent="0.2">
      <c r="A133" s="24" t="s">
        <v>71</v>
      </c>
      <c r="B133" s="24" t="s">
        <v>72</v>
      </c>
      <c r="C133" s="23">
        <f>DATE($B$1+1,1,9)-WEEKDAY(DATE($B$1+1,1,8))</f>
        <v>43107</v>
      </c>
      <c r="D133" s="23" t="str">
        <f t="shared" si="4"/>
        <v/>
      </c>
    </row>
    <row r="134" spans="1:6" x14ac:dyDescent="0.2">
      <c r="A134" s="24" t="s">
        <v>71</v>
      </c>
      <c r="B134" s="24" t="s">
        <v>73</v>
      </c>
      <c r="C134" s="23">
        <f>DATE($B$1+1,1,6)</f>
        <v>43106</v>
      </c>
      <c r="D134" s="23" t="str">
        <f t="shared" si="4"/>
        <v/>
      </c>
    </row>
    <row r="135" spans="1:6" x14ac:dyDescent="0.2">
      <c r="A135" s="24" t="s">
        <v>74</v>
      </c>
      <c r="C135" s="23">
        <f>C110+60</f>
        <v>43251</v>
      </c>
      <c r="D135" s="23" t="str">
        <f t="shared" si="4"/>
        <v/>
      </c>
    </row>
    <row r="136" spans="1:6" x14ac:dyDescent="0.2">
      <c r="A136" s="24" t="s">
        <v>75</v>
      </c>
      <c r="C136" s="23">
        <f>DATE($B$1-1,12,8)</f>
        <v>42712</v>
      </c>
      <c r="D136" s="23" t="str">
        <f t="shared" si="4"/>
        <v/>
      </c>
    </row>
    <row r="137" spans="1:6" x14ac:dyDescent="0.2">
      <c r="A137" s="24" t="s">
        <v>58</v>
      </c>
      <c r="B137" s="24" t="s">
        <v>47</v>
      </c>
      <c r="C137" s="23">
        <f>DATE($B$1+1,11,8)-WEEKDAY(DATE($B$1+1,11,7))</f>
        <v>43408</v>
      </c>
      <c r="D137" s="23" t="str">
        <f t="shared" si="4"/>
        <v/>
      </c>
    </row>
    <row r="138" spans="1:6" x14ac:dyDescent="0.2">
      <c r="A138" s="24" t="s">
        <v>76</v>
      </c>
      <c r="C138" s="23">
        <f>C139-1</f>
        <v>43144</v>
      </c>
      <c r="D138" s="23" t="str">
        <f t="shared" si="4"/>
        <v/>
      </c>
    </row>
    <row r="139" spans="1:6" x14ac:dyDescent="0.2">
      <c r="A139" s="24" t="s">
        <v>77</v>
      </c>
      <c r="B139" s="24" t="s">
        <v>78</v>
      </c>
      <c r="C139" s="23">
        <f>C110-46</f>
        <v>43145</v>
      </c>
      <c r="D139" s="23" t="str">
        <f t="shared" si="4"/>
        <v/>
      </c>
    </row>
    <row r="140" spans="1:6" x14ac:dyDescent="0.2">
      <c r="A140" s="24" t="s">
        <v>79</v>
      </c>
      <c r="C140" s="23">
        <f>C110-24</f>
        <v>43167</v>
      </c>
      <c r="D140" s="23" t="str">
        <f t="shared" si="4"/>
        <v/>
      </c>
    </row>
    <row r="141" spans="1:6" x14ac:dyDescent="0.2">
      <c r="A141" s="24" t="s">
        <v>63</v>
      </c>
      <c r="B141" s="24" t="s">
        <v>80</v>
      </c>
      <c r="C141" s="23">
        <f>DATE($B$1+1,5,22)</f>
        <v>43242</v>
      </c>
      <c r="D141" s="23" t="str">
        <f t="shared" si="4"/>
        <v/>
      </c>
    </row>
    <row r="142" spans="1:6" x14ac:dyDescent="0.2">
      <c r="A142" s="24" t="s">
        <v>63</v>
      </c>
      <c r="B142" s="24" t="s">
        <v>81</v>
      </c>
      <c r="C142" s="23">
        <f>DATE($B$1+1,5,27)</f>
        <v>43247</v>
      </c>
      <c r="D142" s="23" t="str">
        <f t="shared" si="4"/>
        <v/>
      </c>
    </row>
    <row r="143" spans="1:6" x14ac:dyDescent="0.2">
      <c r="A143" s="24" t="s">
        <v>63</v>
      </c>
      <c r="B143" s="24" t="s">
        <v>82</v>
      </c>
      <c r="C143" s="23">
        <f>DATE($B$1+1,6,10)</f>
        <v>43261</v>
      </c>
      <c r="D143" s="23" t="str">
        <f t="shared" si="4"/>
        <v/>
      </c>
    </row>
    <row r="144" spans="1:6" x14ac:dyDescent="0.2">
      <c r="A144" s="24" t="s">
        <v>83</v>
      </c>
      <c r="C144" s="23">
        <f>C120+1</f>
        <v>43406</v>
      </c>
      <c r="D144" s="23" t="str">
        <f t="shared" si="4"/>
        <v/>
      </c>
    </row>
    <row r="145" spans="1:4" x14ac:dyDescent="0.2">
      <c r="A145" s="24" t="s">
        <v>84</v>
      </c>
      <c r="B145" s="24" t="s">
        <v>67</v>
      </c>
      <c r="C145" s="23">
        <f>DATE($B$1+1,5,25)-WEEKDAY(DATE($B$1+1,5,23))</f>
        <v>43241</v>
      </c>
      <c r="D145" s="23" t="str">
        <f t="shared" si="4"/>
        <v/>
      </c>
    </row>
    <row r="146" spans="1:4" x14ac:dyDescent="0.2">
      <c r="A146" s="25" t="s">
        <v>49</v>
      </c>
      <c r="B146" s="24" t="s">
        <v>67</v>
      </c>
      <c r="C146" s="23">
        <f>IF(WEEKDAY(C127)=1,C127+1,"")</f>
        <v>43276</v>
      </c>
      <c r="D146" s="23" t="str">
        <f t="shared" si="4"/>
        <v/>
      </c>
    </row>
    <row r="147" spans="1:4" x14ac:dyDescent="0.2">
      <c r="A147" s="24" t="s">
        <v>85</v>
      </c>
      <c r="B147" s="24" t="s">
        <v>67</v>
      </c>
      <c r="C147" s="23">
        <f>DATE($B$1+1,7,1)</f>
        <v>43282</v>
      </c>
      <c r="D147" s="23" t="str">
        <f t="shared" si="4"/>
        <v/>
      </c>
    </row>
    <row r="148" spans="1:4" x14ac:dyDescent="0.2">
      <c r="A148" s="25" t="s">
        <v>49</v>
      </c>
      <c r="B148" s="24" t="s">
        <v>67</v>
      </c>
      <c r="C148" s="23">
        <f>IF(WEEKDAY(C147)=1,C147+1,"")</f>
        <v>43283</v>
      </c>
      <c r="D148" s="23" t="str">
        <f t="shared" si="4"/>
        <v/>
      </c>
    </row>
    <row r="149" spans="1:4" x14ac:dyDescent="0.2">
      <c r="A149" s="24" t="s">
        <v>86</v>
      </c>
      <c r="B149" s="24" t="s">
        <v>67</v>
      </c>
      <c r="C149" s="23">
        <f>DATE($B$1+1,10,15)-WEEKDAY(DATE($B$1+1,10,13))</f>
        <v>43381</v>
      </c>
      <c r="D149" s="23" t="str">
        <f t="shared" si="4"/>
        <v/>
      </c>
    </row>
    <row r="150" spans="1:4" x14ac:dyDescent="0.2">
      <c r="A150" s="24" t="s">
        <v>87</v>
      </c>
      <c r="B150" s="24" t="s">
        <v>88</v>
      </c>
      <c r="C150" s="23">
        <f>DATE($B$1+1,1,2)</f>
        <v>43102</v>
      </c>
      <c r="D150" s="23" t="str">
        <f t="shared" si="4"/>
        <v/>
      </c>
    </row>
    <row r="151" spans="1:4" x14ac:dyDescent="0.2">
      <c r="A151" s="24" t="s">
        <v>89</v>
      </c>
      <c r="B151" s="24" t="s">
        <v>88</v>
      </c>
      <c r="C151" s="23">
        <f>DATE($B$1+1,3,1)</f>
        <v>43160</v>
      </c>
      <c r="D151" s="23" t="str">
        <f t="shared" si="4"/>
        <v/>
      </c>
    </row>
    <row r="152" spans="1:4" x14ac:dyDescent="0.2">
      <c r="A152" s="24" t="s">
        <v>90</v>
      </c>
      <c r="B152" s="24" t="s">
        <v>88</v>
      </c>
      <c r="C152" s="23">
        <f>DATE($B$1+1,3,19)</f>
        <v>43178</v>
      </c>
      <c r="D152" s="23" t="str">
        <f t="shared" si="4"/>
        <v/>
      </c>
    </row>
    <row r="153" spans="1:4" x14ac:dyDescent="0.2">
      <c r="A153" s="24" t="s">
        <v>91</v>
      </c>
      <c r="B153" s="24" t="s">
        <v>88</v>
      </c>
      <c r="C153" s="23">
        <f>DATE($B$1+1,4,8)-WEEKDAY(DATE($B$1+1,4,3))</f>
        <v>43195</v>
      </c>
      <c r="D153" s="23" t="str">
        <f t="shared" si="4"/>
        <v/>
      </c>
    </row>
    <row r="154" spans="1:4" x14ac:dyDescent="0.2">
      <c r="A154" s="24" t="s">
        <v>56</v>
      </c>
      <c r="B154" s="24" t="s">
        <v>88</v>
      </c>
      <c r="C154" s="23">
        <f>DATE($B$1+1,8,1)</f>
        <v>43313</v>
      </c>
      <c r="D154" s="23" t="str">
        <f t="shared" si="4"/>
        <v/>
      </c>
    </row>
    <row r="155" spans="1:4" x14ac:dyDescent="0.2">
      <c r="A155" s="24" t="s">
        <v>92</v>
      </c>
      <c r="B155" s="24" t="s">
        <v>88</v>
      </c>
      <c r="C155" s="23">
        <f>DATE($B$1+1,9,22)-WEEKDAY(DATE($B$1+1,9,7))</f>
        <v>43359</v>
      </c>
      <c r="D155" s="23" t="str">
        <f t="shared" si="4"/>
        <v/>
      </c>
    </row>
    <row r="156" spans="1:4" x14ac:dyDescent="0.2">
      <c r="A156" s="24" t="s">
        <v>93</v>
      </c>
      <c r="B156" s="24" t="s">
        <v>88</v>
      </c>
      <c r="C156" s="23">
        <f>DATE($B$1+1,9,8)-WEEKDAY(DATE($B$1+1,9,7))+4</f>
        <v>43349</v>
      </c>
      <c r="D156" s="23" t="str">
        <f t="shared" si="4"/>
        <v/>
      </c>
    </row>
    <row r="157" spans="1:4" x14ac:dyDescent="0.2">
      <c r="A157" s="24" t="s">
        <v>94</v>
      </c>
      <c r="B157" s="24" t="s">
        <v>95</v>
      </c>
      <c r="C157" s="23">
        <f>C155+1</f>
        <v>43360</v>
      </c>
      <c r="D157" s="23" t="str">
        <f t="shared" si="4"/>
        <v/>
      </c>
    </row>
    <row r="158" spans="1:4" x14ac:dyDescent="0.2">
      <c r="A158" s="24" t="s">
        <v>96</v>
      </c>
      <c r="B158" s="24" t="s">
        <v>88</v>
      </c>
      <c r="C158" s="23">
        <f>DATE($B$1+1,9,25)</f>
        <v>43368</v>
      </c>
      <c r="D158" s="23" t="str">
        <f t="shared" si="4"/>
        <v/>
      </c>
    </row>
    <row r="159" spans="1:4" x14ac:dyDescent="0.2">
      <c r="A159" s="24" t="s">
        <v>97</v>
      </c>
      <c r="B159" s="24" t="s">
        <v>88</v>
      </c>
      <c r="C159" s="23">
        <f>DATE($B$1-1,12,31)</f>
        <v>42735</v>
      </c>
      <c r="D159" s="23" t="str">
        <f t="shared" si="4"/>
        <v/>
      </c>
    </row>
    <row r="160" spans="1:4" x14ac:dyDescent="0.2">
      <c r="A160" s="24" t="s">
        <v>98</v>
      </c>
      <c r="B160" s="24" t="s">
        <v>99</v>
      </c>
      <c r="C160" s="23">
        <f>DATE($B$1+1,3,5)</f>
        <v>43164</v>
      </c>
      <c r="D160" s="23" t="str">
        <f t="shared" si="4"/>
        <v/>
      </c>
    </row>
    <row r="161" spans="1:4" x14ac:dyDescent="0.2">
      <c r="A161" s="24" t="s">
        <v>100</v>
      </c>
      <c r="B161" s="24" t="s">
        <v>99</v>
      </c>
      <c r="C161" s="23">
        <f>DATE($B$1+1,6,29)</f>
        <v>43280</v>
      </c>
      <c r="D161" s="23" t="str">
        <f t="shared" si="4"/>
        <v/>
      </c>
    </row>
    <row r="162" spans="1:4" x14ac:dyDescent="0.2">
      <c r="A162" s="24" t="s">
        <v>101</v>
      </c>
      <c r="B162" s="25" t="s">
        <v>102</v>
      </c>
      <c r="C162" s="23">
        <f>DATE($B$1+1,9,24)</f>
        <v>43367</v>
      </c>
      <c r="D162" s="23" t="str">
        <f t="shared" si="4"/>
        <v/>
      </c>
    </row>
    <row r="163" spans="1:4" x14ac:dyDescent="0.2">
      <c r="A163" s="24" t="s">
        <v>63</v>
      </c>
      <c r="B163" s="24" t="s">
        <v>103</v>
      </c>
      <c r="C163" s="23">
        <f>DATE($B$1+1,4,27)</f>
        <v>43217</v>
      </c>
      <c r="D163" s="23" t="str">
        <f t="shared" si="4"/>
        <v/>
      </c>
    </row>
    <row r="164" spans="1:4" x14ac:dyDescent="0.2">
      <c r="A164" s="24" t="s">
        <v>104</v>
      </c>
      <c r="B164" s="24" t="s">
        <v>105</v>
      </c>
      <c r="C164" s="23">
        <f>DATE($B$1-1,12,24)</f>
        <v>42728</v>
      </c>
      <c r="D164" s="23" t="str">
        <f t="shared" ref="D164:D195" si="5">IF(C164="","",IF(INDEX(E164:IV164,1,MATCH($D$1,E$3:IV$3,0))="","",C164))</f>
        <v/>
      </c>
    </row>
    <row r="165" spans="1:4" x14ac:dyDescent="0.2">
      <c r="D165" s="23" t="str">
        <f t="shared" si="5"/>
        <v/>
      </c>
    </row>
    <row r="166" spans="1:4" x14ac:dyDescent="0.2">
      <c r="D166" s="23" t="str">
        <f t="shared" si="5"/>
        <v/>
      </c>
    </row>
    <row r="167" spans="1:4" x14ac:dyDescent="0.2">
      <c r="D167" s="23" t="str">
        <f t="shared" si="5"/>
        <v/>
      </c>
    </row>
    <row r="168" spans="1:4" x14ac:dyDescent="0.2">
      <c r="D168" s="23" t="str">
        <f t="shared" si="5"/>
        <v/>
      </c>
    </row>
    <row r="169" spans="1:4" x14ac:dyDescent="0.2">
      <c r="D169" s="23" t="str">
        <f t="shared" si="5"/>
        <v/>
      </c>
    </row>
    <row r="170" spans="1:4" x14ac:dyDescent="0.2">
      <c r="D170" s="23" t="str">
        <f t="shared" si="5"/>
        <v/>
      </c>
    </row>
    <row r="171" spans="1:4" x14ac:dyDescent="0.2">
      <c r="D171" s="23" t="str">
        <f t="shared" si="5"/>
        <v/>
      </c>
    </row>
    <row r="172" spans="1:4" x14ac:dyDescent="0.2">
      <c r="D172" s="23" t="str">
        <f t="shared" si="5"/>
        <v/>
      </c>
    </row>
    <row r="173" spans="1:4" x14ac:dyDescent="0.2">
      <c r="D173" s="23" t="str">
        <f t="shared" si="5"/>
        <v/>
      </c>
    </row>
    <row r="174" spans="1:4" x14ac:dyDescent="0.2">
      <c r="D174" s="23" t="str">
        <f t="shared" si="5"/>
        <v/>
      </c>
    </row>
    <row r="175" spans="1:4" x14ac:dyDescent="0.2">
      <c r="D175" s="23" t="str">
        <f t="shared" si="5"/>
        <v/>
      </c>
    </row>
    <row r="176" spans="1:4" x14ac:dyDescent="0.2">
      <c r="D176" s="23" t="str">
        <f t="shared" si="5"/>
        <v/>
      </c>
    </row>
    <row r="177" spans="4:4" x14ac:dyDescent="0.2">
      <c r="D177" s="23" t="str">
        <f t="shared" si="5"/>
        <v/>
      </c>
    </row>
    <row r="178" spans="4:4" x14ac:dyDescent="0.2">
      <c r="D178" s="23" t="str">
        <f t="shared" si="5"/>
        <v/>
      </c>
    </row>
    <row r="179" spans="4:4" x14ac:dyDescent="0.2">
      <c r="D179" s="23" t="str">
        <f t="shared" si="5"/>
        <v/>
      </c>
    </row>
    <row r="180" spans="4:4" x14ac:dyDescent="0.2">
      <c r="D180" s="23" t="str">
        <f t="shared" si="5"/>
        <v/>
      </c>
    </row>
    <row r="181" spans="4:4" x14ac:dyDescent="0.2">
      <c r="D181" s="23" t="str">
        <f t="shared" si="5"/>
        <v/>
      </c>
    </row>
    <row r="182" spans="4:4" x14ac:dyDescent="0.2">
      <c r="D182" s="23" t="str">
        <f t="shared" si="5"/>
        <v/>
      </c>
    </row>
    <row r="183" spans="4:4" x14ac:dyDescent="0.2">
      <c r="D183" s="23" t="str">
        <f t="shared" si="5"/>
        <v/>
      </c>
    </row>
    <row r="184" spans="4:4" x14ac:dyDescent="0.2">
      <c r="D184" s="23" t="str">
        <f t="shared" si="5"/>
        <v/>
      </c>
    </row>
    <row r="185" spans="4:4" x14ac:dyDescent="0.2">
      <c r="D185" s="23" t="str">
        <f t="shared" si="5"/>
        <v/>
      </c>
    </row>
    <row r="186" spans="4:4" x14ac:dyDescent="0.2">
      <c r="D186" s="23" t="str">
        <f t="shared" si="5"/>
        <v/>
      </c>
    </row>
    <row r="187" spans="4:4" x14ac:dyDescent="0.2">
      <c r="D187" s="23" t="str">
        <f t="shared" si="5"/>
        <v/>
      </c>
    </row>
    <row r="188" spans="4:4" x14ac:dyDescent="0.2">
      <c r="D188" s="23" t="str">
        <f t="shared" si="5"/>
        <v/>
      </c>
    </row>
    <row r="189" spans="4:4" x14ac:dyDescent="0.2">
      <c r="D189" s="23" t="str">
        <f t="shared" si="5"/>
        <v/>
      </c>
    </row>
    <row r="190" spans="4:4" x14ac:dyDescent="0.2">
      <c r="D190" s="23" t="str">
        <f t="shared" si="5"/>
        <v/>
      </c>
    </row>
    <row r="191" spans="4:4" x14ac:dyDescent="0.2">
      <c r="D191" s="23" t="str">
        <f t="shared" si="5"/>
        <v/>
      </c>
    </row>
    <row r="192" spans="4:4" x14ac:dyDescent="0.2">
      <c r="D192" s="23" t="str">
        <f t="shared" si="5"/>
        <v/>
      </c>
    </row>
    <row r="193" spans="1:4" x14ac:dyDescent="0.2">
      <c r="D193" s="23" t="str">
        <f t="shared" si="5"/>
        <v/>
      </c>
    </row>
    <row r="194" spans="1:4" x14ac:dyDescent="0.2">
      <c r="D194" s="23" t="str">
        <f t="shared" si="5"/>
        <v/>
      </c>
    </row>
    <row r="195" spans="1:4" x14ac:dyDescent="0.2">
      <c r="D195" s="23" t="str">
        <f t="shared" si="5"/>
        <v/>
      </c>
    </row>
    <row r="196" spans="1:4" x14ac:dyDescent="0.2">
      <c r="D196" s="23" t="str">
        <f t="shared" ref="D196:D203" si="6">IF(C196="","",IF(INDEX(E196:IV196,1,MATCH($D$1,E$3:IV$3,0))="","",C196))</f>
        <v/>
      </c>
    </row>
    <row r="197" spans="1:4" x14ac:dyDescent="0.2">
      <c r="D197" s="23" t="str">
        <f t="shared" si="6"/>
        <v/>
      </c>
    </row>
    <row r="198" spans="1:4" x14ac:dyDescent="0.2">
      <c r="D198" s="23" t="str">
        <f t="shared" si="6"/>
        <v/>
      </c>
    </row>
    <row r="199" spans="1:4" x14ac:dyDescent="0.2">
      <c r="D199" s="23" t="str">
        <f t="shared" si="6"/>
        <v/>
      </c>
    </row>
    <row r="200" spans="1:4" x14ac:dyDescent="0.2">
      <c r="D200" s="23" t="str">
        <f t="shared" si="6"/>
        <v/>
      </c>
    </row>
    <row r="201" spans="1:4" x14ac:dyDescent="0.2">
      <c r="D201" s="23" t="str">
        <f t="shared" si="6"/>
        <v/>
      </c>
    </row>
    <row r="202" spans="1:4" x14ac:dyDescent="0.2">
      <c r="D202" s="23" t="str">
        <f t="shared" si="6"/>
        <v/>
      </c>
    </row>
    <row r="203" spans="1:4" x14ac:dyDescent="0.2">
      <c r="D203" s="23" t="str">
        <f t="shared" si="6"/>
        <v/>
      </c>
    </row>
    <row r="205" spans="1:4" x14ac:dyDescent="0.2">
      <c r="A205" s="24" t="s">
        <v>106</v>
      </c>
    </row>
    <row r="206" spans="1:4" x14ac:dyDescent="0.2">
      <c r="B206" s="24">
        <v>2000</v>
      </c>
      <c r="C206" s="23">
        <v>36639</v>
      </c>
    </row>
    <row r="207" spans="1:4" x14ac:dyDescent="0.2">
      <c r="B207" s="24">
        <v>2001</v>
      </c>
      <c r="C207" s="23">
        <v>36996</v>
      </c>
    </row>
    <row r="208" spans="1:4" x14ac:dyDescent="0.2">
      <c r="B208" s="24">
        <v>2002</v>
      </c>
      <c r="C208" s="23">
        <v>37346</v>
      </c>
    </row>
    <row r="209" spans="2:3" x14ac:dyDescent="0.2">
      <c r="B209" s="24">
        <v>2003</v>
      </c>
      <c r="C209" s="23">
        <v>37731</v>
      </c>
    </row>
    <row r="210" spans="2:3" x14ac:dyDescent="0.2">
      <c r="B210" s="24">
        <v>2004</v>
      </c>
      <c r="C210" s="23">
        <v>38088</v>
      </c>
    </row>
    <row r="211" spans="2:3" x14ac:dyDescent="0.2">
      <c r="B211" s="24">
        <v>2005</v>
      </c>
      <c r="C211" s="23">
        <v>38438</v>
      </c>
    </row>
    <row r="212" spans="2:3" x14ac:dyDescent="0.2">
      <c r="B212" s="24">
        <v>2006</v>
      </c>
      <c r="C212" s="23">
        <v>38823</v>
      </c>
    </row>
    <row r="213" spans="2:3" x14ac:dyDescent="0.2">
      <c r="B213" s="24">
        <v>2007</v>
      </c>
      <c r="C213" s="23">
        <v>39180</v>
      </c>
    </row>
    <row r="214" spans="2:3" x14ac:dyDescent="0.2">
      <c r="B214" s="24">
        <v>2008</v>
      </c>
      <c r="C214" s="23">
        <v>39530</v>
      </c>
    </row>
    <row r="215" spans="2:3" x14ac:dyDescent="0.2">
      <c r="B215" s="24">
        <v>2009</v>
      </c>
      <c r="C215" s="23">
        <v>39915</v>
      </c>
    </row>
    <row r="216" spans="2:3" x14ac:dyDescent="0.2">
      <c r="B216" s="24">
        <v>2010</v>
      </c>
      <c r="C216" s="23">
        <v>40272</v>
      </c>
    </row>
    <row r="217" spans="2:3" x14ac:dyDescent="0.2">
      <c r="B217" s="24">
        <v>2011</v>
      </c>
      <c r="C217" s="23">
        <v>40657</v>
      </c>
    </row>
    <row r="218" spans="2:3" x14ac:dyDescent="0.2">
      <c r="B218" s="24">
        <v>2012</v>
      </c>
      <c r="C218" s="23">
        <v>41007</v>
      </c>
    </row>
    <row r="219" spans="2:3" x14ac:dyDescent="0.2">
      <c r="B219" s="24">
        <v>2013</v>
      </c>
      <c r="C219" s="23">
        <v>41364</v>
      </c>
    </row>
    <row r="220" spans="2:3" x14ac:dyDescent="0.2">
      <c r="B220" s="24">
        <v>2014</v>
      </c>
      <c r="C220" s="23">
        <v>41749</v>
      </c>
    </row>
    <row r="221" spans="2:3" x14ac:dyDescent="0.2">
      <c r="B221" s="24">
        <v>2015</v>
      </c>
      <c r="C221" s="23">
        <v>42099</v>
      </c>
    </row>
    <row r="222" spans="2:3" x14ac:dyDescent="0.2">
      <c r="B222" s="24">
        <v>2016</v>
      </c>
      <c r="C222" s="23">
        <v>42456</v>
      </c>
    </row>
    <row r="223" spans="2:3" x14ac:dyDescent="0.2">
      <c r="B223" s="24">
        <v>2017</v>
      </c>
      <c r="C223" s="23">
        <v>42841</v>
      </c>
    </row>
    <row r="224" spans="2:3" x14ac:dyDescent="0.2">
      <c r="B224" s="24">
        <v>2018</v>
      </c>
      <c r="C224" s="23">
        <v>43191</v>
      </c>
    </row>
    <row r="225" spans="2:3" x14ac:dyDescent="0.2">
      <c r="B225" s="24">
        <v>2019</v>
      </c>
      <c r="C225" s="23">
        <v>43576</v>
      </c>
    </row>
    <row r="226" spans="2:3" x14ac:dyDescent="0.2">
      <c r="B226" s="24">
        <v>2020</v>
      </c>
      <c r="C226" s="23">
        <v>43933</v>
      </c>
    </row>
    <row r="227" spans="2:3" x14ac:dyDescent="0.2">
      <c r="B227" s="24">
        <v>2021</v>
      </c>
      <c r="C227" s="23">
        <v>44290</v>
      </c>
    </row>
    <row r="228" spans="2:3" x14ac:dyDescent="0.2">
      <c r="B228" s="24">
        <v>2022</v>
      </c>
      <c r="C228" s="23">
        <v>44668</v>
      </c>
    </row>
    <row r="229" spans="2:3" x14ac:dyDescent="0.2">
      <c r="B229" s="24">
        <v>2023</v>
      </c>
      <c r="C229" s="23">
        <v>45025</v>
      </c>
    </row>
    <row r="230" spans="2:3" x14ac:dyDescent="0.2">
      <c r="B230" s="24">
        <v>2024</v>
      </c>
      <c r="C230" s="23">
        <v>45382</v>
      </c>
    </row>
    <row r="231" spans="2:3" x14ac:dyDescent="0.2">
      <c r="B231" s="24">
        <v>2025</v>
      </c>
      <c r="C231" s="23">
        <v>45767</v>
      </c>
    </row>
    <row r="232" spans="2:3" x14ac:dyDescent="0.2">
      <c r="B232" s="24">
        <v>2026</v>
      </c>
      <c r="C232" s="23">
        <v>46117</v>
      </c>
    </row>
    <row r="233" spans="2:3" x14ac:dyDescent="0.2">
      <c r="B233" s="24">
        <v>2027</v>
      </c>
      <c r="C233" s="23">
        <v>46474</v>
      </c>
    </row>
    <row r="234" spans="2:3" x14ac:dyDescent="0.2">
      <c r="B234" s="24">
        <v>2028</v>
      </c>
      <c r="C234" s="23">
        <v>46859</v>
      </c>
    </row>
    <row r="235" spans="2:3" x14ac:dyDescent="0.2">
      <c r="B235" s="24">
        <v>2029</v>
      </c>
      <c r="C235" s="23">
        <v>47209</v>
      </c>
    </row>
    <row r="236" spans="2:3" x14ac:dyDescent="0.2">
      <c r="B236" s="24">
        <v>2030</v>
      </c>
      <c r="C236" s="23">
        <v>47594</v>
      </c>
    </row>
    <row r="237" spans="2:3" x14ac:dyDescent="0.2">
      <c r="B237" s="24">
        <v>2031</v>
      </c>
      <c r="C237" s="23">
        <v>47951</v>
      </c>
    </row>
    <row r="238" spans="2:3" x14ac:dyDescent="0.2">
      <c r="B238" s="24">
        <v>2032</v>
      </c>
      <c r="C238" s="23">
        <v>48301</v>
      </c>
    </row>
    <row r="239" spans="2:3" x14ac:dyDescent="0.2">
      <c r="B239" s="24">
        <v>2033</v>
      </c>
      <c r="C239" s="23">
        <v>48686</v>
      </c>
    </row>
    <row r="240" spans="2:3" x14ac:dyDescent="0.2">
      <c r="B240" s="24">
        <v>2034</v>
      </c>
      <c r="C240" s="23">
        <v>49043</v>
      </c>
    </row>
    <row r="241" spans="2:3" x14ac:dyDescent="0.2">
      <c r="B241" s="24">
        <v>2035</v>
      </c>
      <c r="C241" s="23">
        <v>49393</v>
      </c>
    </row>
    <row r="242" spans="2:3" x14ac:dyDescent="0.2">
      <c r="B242" s="24">
        <v>2036</v>
      </c>
      <c r="C242" s="23">
        <v>49778</v>
      </c>
    </row>
    <row r="243" spans="2:3" x14ac:dyDescent="0.2">
      <c r="B243" s="24">
        <v>2037</v>
      </c>
      <c r="C243" s="23">
        <v>50135</v>
      </c>
    </row>
    <row r="244" spans="2:3" x14ac:dyDescent="0.2">
      <c r="B244" s="24">
        <v>2038</v>
      </c>
      <c r="C244" s="23">
        <v>50520</v>
      </c>
    </row>
    <row r="245" spans="2:3" x14ac:dyDescent="0.2">
      <c r="B245" s="24">
        <v>2039</v>
      </c>
      <c r="C245" s="23">
        <v>50870</v>
      </c>
    </row>
    <row r="246" spans="2:3" x14ac:dyDescent="0.2">
      <c r="B246" s="24">
        <v>2040</v>
      </c>
      <c r="C246" s="23">
        <v>51227</v>
      </c>
    </row>
    <row r="247" spans="2:3" x14ac:dyDescent="0.2">
      <c r="B247" s="24">
        <v>2041</v>
      </c>
      <c r="C247" s="23">
        <v>51612</v>
      </c>
    </row>
    <row r="248" spans="2:3" x14ac:dyDescent="0.2">
      <c r="B248" s="24">
        <v>2042</v>
      </c>
      <c r="C248" s="23">
        <v>51962</v>
      </c>
    </row>
    <row r="249" spans="2:3" x14ac:dyDescent="0.2">
      <c r="B249" s="24">
        <v>2043</v>
      </c>
      <c r="C249" s="23">
        <v>52319</v>
      </c>
    </row>
    <row r="250" spans="2:3" x14ac:dyDescent="0.2">
      <c r="B250" s="24">
        <v>2044</v>
      </c>
      <c r="C250" s="23">
        <v>52704</v>
      </c>
    </row>
    <row r="251" spans="2:3" x14ac:dyDescent="0.2">
      <c r="B251" s="24">
        <v>2045</v>
      </c>
      <c r="C251" s="23">
        <v>53061</v>
      </c>
    </row>
    <row r="252" spans="2:3" x14ac:dyDescent="0.2">
      <c r="B252" s="24">
        <v>2046</v>
      </c>
      <c r="C252" s="23">
        <v>53411</v>
      </c>
    </row>
    <row r="253" spans="2:3" x14ac:dyDescent="0.2">
      <c r="B253" s="24">
        <v>2047</v>
      </c>
      <c r="C253" s="23">
        <v>53796</v>
      </c>
    </row>
    <row r="254" spans="2:3" x14ac:dyDescent="0.2">
      <c r="B254" s="24">
        <v>2048</v>
      </c>
      <c r="C254" s="23">
        <v>54153</v>
      </c>
    </row>
    <row r="255" spans="2:3" x14ac:dyDescent="0.2">
      <c r="B255" s="24">
        <v>2049</v>
      </c>
      <c r="C255" s="23">
        <v>54531</v>
      </c>
    </row>
    <row r="256" spans="2:3" x14ac:dyDescent="0.2">
      <c r="B256" s="24">
        <v>2050</v>
      </c>
      <c r="C256" s="23">
        <v>54888</v>
      </c>
    </row>
    <row r="257" spans="2:3" x14ac:dyDescent="0.2">
      <c r="B257" s="24">
        <v>2051</v>
      </c>
      <c r="C257" s="23">
        <v>55245</v>
      </c>
    </row>
    <row r="258" spans="2:3" x14ac:dyDescent="0.2">
      <c r="B258" s="24">
        <v>2052</v>
      </c>
      <c r="C258" s="23">
        <v>55630</v>
      </c>
    </row>
    <row r="259" spans="2:3" x14ac:dyDescent="0.2">
      <c r="B259" s="24">
        <v>2053</v>
      </c>
      <c r="C259" s="23">
        <v>55980</v>
      </c>
    </row>
    <row r="260" spans="2:3" x14ac:dyDescent="0.2">
      <c r="B260" s="24">
        <v>2054</v>
      </c>
      <c r="C260" s="23">
        <v>56337</v>
      </c>
    </row>
    <row r="261" spans="2:3" x14ac:dyDescent="0.2">
      <c r="B261" s="24">
        <v>2055</v>
      </c>
      <c r="C261" s="23">
        <v>56722</v>
      </c>
    </row>
    <row r="262" spans="2:3" x14ac:dyDescent="0.2">
      <c r="B262" s="24">
        <v>2056</v>
      </c>
      <c r="C262" s="23">
        <v>57072</v>
      </c>
    </row>
    <row r="263" spans="2:3" x14ac:dyDescent="0.2">
      <c r="B263" s="24">
        <v>2057</v>
      </c>
      <c r="C263" s="23">
        <v>57457</v>
      </c>
    </row>
    <row r="264" spans="2:3" x14ac:dyDescent="0.2">
      <c r="B264" s="24">
        <v>2058</v>
      </c>
      <c r="C264" s="23">
        <v>57814</v>
      </c>
    </row>
    <row r="265" spans="2:3" x14ac:dyDescent="0.2">
      <c r="B265" s="24">
        <v>2059</v>
      </c>
      <c r="C265" s="23">
        <v>58164</v>
      </c>
    </row>
    <row r="266" spans="2:3" x14ac:dyDescent="0.2">
      <c r="B266" s="24">
        <v>2060</v>
      </c>
      <c r="C266" s="23">
        <v>58549</v>
      </c>
    </row>
    <row r="267" spans="2:3" x14ac:dyDescent="0.2">
      <c r="B267" s="24">
        <v>2061</v>
      </c>
      <c r="C267" s="23">
        <v>58906</v>
      </c>
    </row>
    <row r="268" spans="2:3" x14ac:dyDescent="0.2">
      <c r="B268" s="24">
        <v>2062</v>
      </c>
      <c r="C268" s="23">
        <v>59256</v>
      </c>
    </row>
    <row r="269" spans="2:3" x14ac:dyDescent="0.2">
      <c r="B269" s="24">
        <v>2063</v>
      </c>
      <c r="C269" s="23">
        <v>59641</v>
      </c>
    </row>
    <row r="270" spans="2:3" x14ac:dyDescent="0.2">
      <c r="B270" s="24">
        <v>2064</v>
      </c>
      <c r="C270" s="23">
        <v>59998</v>
      </c>
    </row>
    <row r="271" spans="2:3" x14ac:dyDescent="0.2">
      <c r="B271" s="24">
        <v>2065</v>
      </c>
      <c r="C271" s="23">
        <v>60355</v>
      </c>
    </row>
    <row r="272" spans="2:3" x14ac:dyDescent="0.2">
      <c r="B272" s="24">
        <v>2066</v>
      </c>
      <c r="C272" s="23">
        <v>60733</v>
      </c>
    </row>
    <row r="273" spans="2:3" x14ac:dyDescent="0.2">
      <c r="B273" s="24">
        <v>2067</v>
      </c>
      <c r="C273" s="23">
        <v>61090</v>
      </c>
    </row>
    <row r="274" spans="2:3" x14ac:dyDescent="0.2">
      <c r="B274" s="24">
        <v>2068</v>
      </c>
      <c r="C274" s="23">
        <v>61475</v>
      </c>
    </row>
    <row r="275" spans="2:3" x14ac:dyDescent="0.2">
      <c r="B275" s="24">
        <v>2069</v>
      </c>
      <c r="C275" s="23">
        <v>61832</v>
      </c>
    </row>
    <row r="276" spans="2:3" x14ac:dyDescent="0.2">
      <c r="B276" s="24">
        <v>2070</v>
      </c>
      <c r="C276" s="23">
        <v>62182</v>
      </c>
    </row>
    <row r="277" spans="2:3" x14ac:dyDescent="0.2">
      <c r="B277" s="24">
        <v>2071</v>
      </c>
      <c r="C277" s="23">
        <v>62567</v>
      </c>
    </row>
    <row r="278" spans="2:3" x14ac:dyDescent="0.2">
      <c r="B278" s="24">
        <v>2072</v>
      </c>
      <c r="C278" s="23">
        <v>62924</v>
      </c>
    </row>
    <row r="279" spans="2:3" x14ac:dyDescent="0.2">
      <c r="B279" s="24">
        <v>2073</v>
      </c>
      <c r="C279" s="23">
        <v>63274</v>
      </c>
    </row>
    <row r="280" spans="2:3" x14ac:dyDescent="0.2">
      <c r="B280" s="24">
        <v>2074</v>
      </c>
      <c r="C280" s="23">
        <v>63659</v>
      </c>
    </row>
    <row r="281" spans="2:3" x14ac:dyDescent="0.2">
      <c r="B281" s="24">
        <v>2075</v>
      </c>
      <c r="C281" s="23">
        <v>64016</v>
      </c>
    </row>
    <row r="282" spans="2:3" x14ac:dyDescent="0.2">
      <c r="B282" s="24">
        <v>2076</v>
      </c>
      <c r="C282" s="23">
        <v>64394</v>
      </c>
    </row>
    <row r="283" spans="2:3" x14ac:dyDescent="0.2">
      <c r="B283" s="24">
        <v>2077</v>
      </c>
      <c r="C283" s="23">
        <v>64751</v>
      </c>
    </row>
    <row r="284" spans="2:3" x14ac:dyDescent="0.2">
      <c r="B284" s="24">
        <v>2078</v>
      </c>
      <c r="C284" s="23">
        <v>65108</v>
      </c>
    </row>
    <row r="285" spans="2:3" x14ac:dyDescent="0.2">
      <c r="B285" s="24">
        <v>2079</v>
      </c>
      <c r="C285" s="23">
        <v>65493</v>
      </c>
    </row>
    <row r="286" spans="2:3" x14ac:dyDescent="0.2">
      <c r="B286" s="24">
        <v>2080</v>
      </c>
      <c r="C286" s="23">
        <v>65843</v>
      </c>
    </row>
    <row r="287" spans="2:3" x14ac:dyDescent="0.2">
      <c r="B287" s="24">
        <v>2081</v>
      </c>
      <c r="C287" s="23">
        <v>66200</v>
      </c>
    </row>
    <row r="288" spans="2:3" x14ac:dyDescent="0.2">
      <c r="B288" s="24">
        <v>2082</v>
      </c>
      <c r="C288" s="23">
        <v>66585</v>
      </c>
    </row>
    <row r="289" spans="2:3" x14ac:dyDescent="0.2">
      <c r="B289" s="24">
        <v>2083</v>
      </c>
      <c r="C289" s="23">
        <v>66935</v>
      </c>
    </row>
    <row r="290" spans="2:3" x14ac:dyDescent="0.2">
      <c r="B290" s="24">
        <v>2084</v>
      </c>
      <c r="C290" s="23">
        <v>67292</v>
      </c>
    </row>
    <row r="291" spans="2:3" x14ac:dyDescent="0.2">
      <c r="B291" s="24">
        <v>2085</v>
      </c>
      <c r="C291" s="23">
        <v>67677</v>
      </c>
    </row>
    <row r="292" spans="2:3" x14ac:dyDescent="0.2">
      <c r="B292" s="24">
        <v>2086</v>
      </c>
      <c r="C292" s="23">
        <v>68027</v>
      </c>
    </row>
    <row r="293" spans="2:3" x14ac:dyDescent="0.2">
      <c r="B293" s="24">
        <v>2087</v>
      </c>
      <c r="C293" s="23">
        <v>68412</v>
      </c>
    </row>
    <row r="294" spans="2:3" x14ac:dyDescent="0.2">
      <c r="B294" s="24">
        <v>2088</v>
      </c>
      <c r="C294" s="23">
        <v>68769</v>
      </c>
    </row>
    <row r="295" spans="2:3" x14ac:dyDescent="0.2">
      <c r="B295" s="24">
        <v>2089</v>
      </c>
      <c r="C295" s="23">
        <v>69126</v>
      </c>
    </row>
    <row r="296" spans="2:3" x14ac:dyDescent="0.2">
      <c r="B296" s="24">
        <v>2090</v>
      </c>
      <c r="C296" s="23">
        <v>69504</v>
      </c>
    </row>
    <row r="297" spans="2:3" x14ac:dyDescent="0.2">
      <c r="B297" s="24">
        <v>2091</v>
      </c>
      <c r="C297" s="23">
        <v>69861</v>
      </c>
    </row>
    <row r="298" spans="2:3" x14ac:dyDescent="0.2">
      <c r="B298" s="24">
        <v>2092</v>
      </c>
      <c r="C298" s="23">
        <v>70218</v>
      </c>
    </row>
    <row r="299" spans="2:3" x14ac:dyDescent="0.2">
      <c r="B299" s="24">
        <v>2093</v>
      </c>
      <c r="C299" s="23">
        <v>70596</v>
      </c>
    </row>
    <row r="300" spans="2:3" x14ac:dyDescent="0.2">
      <c r="B300" s="24">
        <v>2094</v>
      </c>
      <c r="C300" s="23">
        <v>70953</v>
      </c>
    </row>
    <row r="301" spans="2:3" x14ac:dyDescent="0.2">
      <c r="B301" s="24">
        <v>2095</v>
      </c>
      <c r="C301" s="23">
        <v>71338</v>
      </c>
    </row>
    <row r="302" spans="2:3" x14ac:dyDescent="0.2">
      <c r="B302" s="24">
        <v>2096</v>
      </c>
      <c r="C302" s="23">
        <v>71695</v>
      </c>
    </row>
    <row r="303" spans="2:3" x14ac:dyDescent="0.2">
      <c r="B303" s="24">
        <v>2097</v>
      </c>
      <c r="C303" s="23">
        <v>72045</v>
      </c>
    </row>
    <row r="304" spans="2:3" x14ac:dyDescent="0.2">
      <c r="B304" s="24">
        <v>2098</v>
      </c>
      <c r="C304" s="23">
        <v>72430</v>
      </c>
    </row>
    <row r="305" spans="2:3" x14ac:dyDescent="0.2">
      <c r="B305" s="24">
        <v>2099</v>
      </c>
      <c r="C305" s="23">
        <v>72787</v>
      </c>
    </row>
  </sheetData>
  <sheetProtection selectLockedCells="1" selectUnlockedCells="1"/>
  <pageMargins left="0.27569444444444446" right="0.27569444444444446" top="0.35416666666666669" bottom="0.35416666666666669" header="0.51180555555555551" footer="0.51180555555555551"/>
  <pageSetup paperSize="9" orientation="landscape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AGENDA</vt:lpstr>
      <vt:lpstr>Feuil1</vt:lpstr>
      <vt:lpstr>Feuil2</vt:lpstr>
      <vt:lpstr>Jours fériés</vt:lpstr>
      <vt:lpstr>années</vt:lpstr>
      <vt:lpstr>mois</vt:lpstr>
      <vt:lpstr>pays</vt:lpstr>
    </vt:vector>
  </TitlesOfParts>
  <Company>PoolCorp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TRAVANCA, LUCIE</dc:creator>
  <cp:lastModifiedBy>TRAVANCA, LUCIE</cp:lastModifiedBy>
  <cp:lastPrinted>2016-10-18T07:56:35Z</cp:lastPrinted>
  <dcterms:created xsi:type="dcterms:W3CDTF">2016-10-07T13:11:59Z</dcterms:created>
  <dcterms:modified xsi:type="dcterms:W3CDTF">2016-10-19T08:54:28Z</dcterms:modified>
</cp:coreProperties>
</file>